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Mutual Funds Update 2024\"/>
    </mc:Choice>
  </mc:AlternateContent>
  <bookViews>
    <workbookView xWindow="0" yWindow="0" windowWidth="13152" windowHeight="9636" tabRatio="599"/>
  </bookViews>
  <sheets>
    <sheet name="SEPTEMBER 2024" sheetId="7" r:id="rId1"/>
    <sheet name="NAV Comparison" sheetId="2" r:id="rId2"/>
    <sheet name="Market Share" sheetId="3" r:id="rId3"/>
  </sheets>
  <externalReferences>
    <externalReference r:id="rId4"/>
  </externalReferences>
  <definedNames>
    <definedName name="Component">"Group"</definedName>
    <definedName name="pbCountingPages">FALSE</definedName>
  </definedNames>
  <calcPr calcId="162913"/>
</workbook>
</file>

<file path=xl/calcChain.xml><?xml version="1.0" encoding="utf-8"?>
<calcChain xmlns="http://schemas.openxmlformats.org/spreadsheetml/2006/main">
  <c r="C12" i="2" l="1"/>
  <c r="C11" i="2"/>
  <c r="C10" i="2"/>
  <c r="C9" i="2"/>
  <c r="C8" i="2"/>
  <c r="C7" i="2"/>
  <c r="C6" i="2"/>
  <c r="C5" i="2"/>
  <c r="D136" i="7" l="1"/>
  <c r="E133" i="7" s="1"/>
  <c r="E132" i="7" l="1"/>
  <c r="E135" i="7"/>
  <c r="E134" i="7"/>
  <c r="B6" i="3"/>
  <c r="D9" i="2"/>
  <c r="E131" i="7" l="1"/>
  <c r="D126" i="7" l="1"/>
  <c r="D121" i="7" l="1"/>
  <c r="D120" i="7" l="1"/>
  <c r="D105" i="7"/>
  <c r="D103" i="7"/>
  <c r="D100" i="7" l="1"/>
  <c r="D104" i="7" l="1"/>
  <c r="D102" i="7"/>
  <c r="D101" i="7" l="1"/>
  <c r="D116" i="7" l="1"/>
  <c r="D119" i="7"/>
  <c r="D113" i="7" l="1"/>
  <c r="D124" i="7" l="1"/>
  <c r="D117" i="7" l="1"/>
  <c r="D109" i="7"/>
  <c r="D123" i="7" l="1"/>
  <c r="D122" i="7"/>
  <c r="D111" i="7" l="1"/>
  <c r="D125" i="7" l="1"/>
  <c r="D106" i="7" l="1"/>
  <c r="D110" i="7"/>
  <c r="D127" i="7"/>
  <c r="D194" i="7" l="1"/>
  <c r="D172" i="7"/>
  <c r="D166" i="7"/>
  <c r="D118" i="7"/>
  <c r="D95" i="7"/>
  <c r="D59" i="7"/>
  <c r="D22" i="7"/>
  <c r="B8" i="3" l="1"/>
  <c r="D6" i="2"/>
  <c r="E35" i="7"/>
  <c r="E47" i="7"/>
  <c r="E29" i="7"/>
  <c r="E41" i="7"/>
  <c r="E53" i="7"/>
  <c r="E30" i="7"/>
  <c r="E42" i="7"/>
  <c r="E54" i="7"/>
  <c r="E31" i="7"/>
  <c r="E43" i="7"/>
  <c r="E55" i="7"/>
  <c r="E34" i="7"/>
  <c r="E51" i="7"/>
  <c r="E36" i="7"/>
  <c r="E52" i="7"/>
  <c r="E44" i="7"/>
  <c r="E26" i="7"/>
  <c r="E45" i="7"/>
  <c r="E27" i="7"/>
  <c r="E46" i="7"/>
  <c r="E28" i="7"/>
  <c r="E48" i="7"/>
  <c r="E32" i="7"/>
  <c r="E49" i="7"/>
  <c r="E39" i="7"/>
  <c r="E40" i="7"/>
  <c r="E57" i="7"/>
  <c r="E33" i="7"/>
  <c r="E37" i="7"/>
  <c r="E38" i="7"/>
  <c r="E50" i="7"/>
  <c r="E56" i="7"/>
  <c r="E58" i="7"/>
  <c r="B7" i="3"/>
  <c r="D7" i="2"/>
  <c r="E64" i="7"/>
  <c r="E76" i="7"/>
  <c r="E88" i="7"/>
  <c r="E70" i="7"/>
  <c r="E82" i="7"/>
  <c r="E94" i="7"/>
  <c r="E71" i="7"/>
  <c r="E83" i="7"/>
  <c r="E72" i="7"/>
  <c r="E84" i="7"/>
  <c r="E63" i="7"/>
  <c r="E80" i="7"/>
  <c r="E65" i="7"/>
  <c r="E81" i="7"/>
  <c r="E73" i="7"/>
  <c r="E90" i="7"/>
  <c r="E74" i="7"/>
  <c r="E91" i="7"/>
  <c r="E75" i="7"/>
  <c r="E92" i="7"/>
  <c r="E77" i="7"/>
  <c r="E93" i="7"/>
  <c r="E78" i="7"/>
  <c r="E79" i="7"/>
  <c r="E85" i="7"/>
  <c r="E68" i="7"/>
  <c r="E86" i="7"/>
  <c r="E87" i="7"/>
  <c r="E89" i="7"/>
  <c r="E66" i="7"/>
  <c r="E67" i="7"/>
  <c r="E69" i="7"/>
  <c r="B4" i="3"/>
  <c r="D10" i="2"/>
  <c r="E145" i="7"/>
  <c r="E157" i="7"/>
  <c r="E151" i="7"/>
  <c r="E163" i="7"/>
  <c r="E140" i="7"/>
  <c r="E152" i="7"/>
  <c r="E164" i="7"/>
  <c r="E141" i="7"/>
  <c r="E154" i="7"/>
  <c r="E165" i="7"/>
  <c r="E142" i="7"/>
  <c r="E147" i="7"/>
  <c r="E148" i="7"/>
  <c r="E156" i="7"/>
  <c r="E158" i="7"/>
  <c r="E159" i="7"/>
  <c r="E143" i="7"/>
  <c r="E160" i="7"/>
  <c r="E144" i="7"/>
  <c r="E161" i="7"/>
  <c r="E146" i="7"/>
  <c r="E149" i="7"/>
  <c r="E150" i="7"/>
  <c r="E153" i="7"/>
  <c r="E155" i="7"/>
  <c r="E162" i="7"/>
  <c r="B5" i="3"/>
  <c r="D12" i="2"/>
  <c r="E188" i="7"/>
  <c r="E182" i="7"/>
  <c r="E183" i="7"/>
  <c r="E184" i="7"/>
  <c r="E185" i="7"/>
  <c r="E186" i="7"/>
  <c r="E187" i="7"/>
  <c r="E189" i="7"/>
  <c r="E190" i="7"/>
  <c r="E181" i="7"/>
  <c r="E177" i="7"/>
  <c r="D11" i="2"/>
  <c r="B2" i="3"/>
  <c r="E170" i="7"/>
  <c r="E171" i="7"/>
  <c r="D5" i="2"/>
  <c r="B3" i="3"/>
  <c r="E9" i="7"/>
  <c r="E21" i="7"/>
  <c r="E15" i="7"/>
  <c r="E16" i="7"/>
  <c r="E17" i="7"/>
  <c r="E20" i="7"/>
  <c r="E11" i="7"/>
  <c r="E12" i="7"/>
  <c r="E13" i="7"/>
  <c r="E14" i="7"/>
  <c r="E18" i="7"/>
  <c r="E6" i="7"/>
  <c r="E7" i="7"/>
  <c r="E8" i="7"/>
  <c r="E10" i="7"/>
  <c r="E19" i="7"/>
  <c r="D128" i="7"/>
  <c r="E99" i="7" s="1"/>
  <c r="E169" i="7"/>
  <c r="E176" i="7"/>
  <c r="E5" i="7"/>
  <c r="E180" i="7"/>
  <c r="E62" i="7"/>
  <c r="E139" i="7"/>
  <c r="E193" i="7"/>
  <c r="E25" i="7"/>
  <c r="E118" i="7" l="1"/>
  <c r="D195" i="7"/>
  <c r="E128" i="7" s="1"/>
  <c r="E116" i="7"/>
  <c r="D8" i="2"/>
  <c r="B9" i="3"/>
  <c r="E112" i="7"/>
  <c r="E107" i="7"/>
  <c r="E108" i="7"/>
  <c r="E126" i="7"/>
  <c r="E121" i="7"/>
  <c r="E103" i="7"/>
  <c r="E120" i="7"/>
  <c r="E105" i="7"/>
  <c r="E100" i="7"/>
  <c r="E102" i="7"/>
  <c r="E104" i="7"/>
  <c r="E101" i="7"/>
  <c r="E119" i="7"/>
  <c r="E113" i="7"/>
  <c r="E124" i="7"/>
  <c r="E117" i="7"/>
  <c r="E109" i="7"/>
  <c r="E123" i="7"/>
  <c r="E122" i="7"/>
  <c r="E111" i="7"/>
  <c r="E125" i="7"/>
  <c r="E106" i="7"/>
  <c r="E127" i="7"/>
  <c r="E110" i="7"/>
  <c r="E136" i="7"/>
  <c r="E95" i="7"/>
  <c r="E172" i="7"/>
  <c r="E166" i="7"/>
  <c r="E22" i="7"/>
  <c r="E194" i="7" l="1"/>
  <c r="E59" i="7"/>
</calcChain>
</file>

<file path=xl/sharedStrings.xml><?xml version="1.0" encoding="utf-8"?>
<sst xmlns="http://schemas.openxmlformats.org/spreadsheetml/2006/main" count="372" uniqueCount="250">
  <si>
    <t>S/N</t>
  </si>
  <si>
    <t>FUND</t>
  </si>
  <si>
    <t>FUND MANAGER</t>
  </si>
  <si>
    <t>% ON TOTAL</t>
  </si>
  <si>
    <t xml:space="preserve">NET ASSET VALUE (N) </t>
  </si>
  <si>
    <t>EQUITY BASED FUNDS</t>
  </si>
  <si>
    <t>Afrinvest Equity Fund</t>
  </si>
  <si>
    <t>Afrinvest Asset Management Ltd.</t>
  </si>
  <si>
    <t>Anchoria Equity Fund</t>
  </si>
  <si>
    <t>Anchoria Asset Management Limited</t>
  </si>
  <si>
    <t>ARM Aggressive Growth Fund</t>
  </si>
  <si>
    <t xml:space="preserve">ARM Investment Managers Limited </t>
  </si>
  <si>
    <t>AXA Mansard Equity Income Fund</t>
  </si>
  <si>
    <t>AXA Mansard Investments Limited</t>
  </si>
  <si>
    <t>FBN Nigeria Smart Beta Equity Fund</t>
  </si>
  <si>
    <t>FBN Capital Asset Mgt</t>
  </si>
  <si>
    <t>Frontier Fund</t>
  </si>
  <si>
    <t>SCM Capital Limited</t>
  </si>
  <si>
    <t>Futureview Equity Fund</t>
  </si>
  <si>
    <t xml:space="preserve">Futureview Asset Management Limited </t>
  </si>
  <si>
    <t>Guaranty Trust Equity Income Fund</t>
  </si>
  <si>
    <t>Guaranty Trust Fund Managers Limited</t>
  </si>
  <si>
    <t>Legacy Equity Fund</t>
  </si>
  <si>
    <t>First City Asset Management Plc</t>
  </si>
  <si>
    <t>Meristem Equity Market Fund</t>
  </si>
  <si>
    <t>Meristem Wealth Management Limited</t>
  </si>
  <si>
    <t>Pacam Equity Fund</t>
  </si>
  <si>
    <t>PAC Asset Management Ltd.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</si>
  <si>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</si>
  <si>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</si>
  <si>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</si>
  <si>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</si>
  <si>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</si>
  <si>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Cowry Treasurers Limited</t>
  </si>
  <si>
    <t>United Capital Equity Fund</t>
  </si>
  <si>
    <t>United Capital Asset Mgt. Ltd</t>
  </si>
  <si>
    <t>Sub 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</si>
  <si>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</si>
  <si>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</si>
  <si>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</si>
  <si>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</si>
  <si>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</si>
  <si>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</si>
  <si>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ARM Investment Managers Limited</t>
  </si>
  <si>
    <t>AXA Mansard Money Market Fund</t>
  </si>
  <si>
    <t>Chapel Hill Denham Money Market Fund(Frml NGIF)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</si>
  <si>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</si>
  <si>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</si>
  <si>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</si>
  <si>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</si>
  <si>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</si>
  <si>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</si>
  <si>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Limited</t>
  </si>
  <si>
    <t>EDC Money Market Class A</t>
  </si>
  <si>
    <t>EDC Fund Management</t>
  </si>
  <si>
    <t>EDC Money Market Class B</t>
  </si>
  <si>
    <t>Emerging Africa Money Market Fund</t>
  </si>
  <si>
    <t>Emerging Africa Asset Management Limited</t>
  </si>
  <si>
    <t>FAAM Money Market Fund</t>
  </si>
  <si>
    <t>First Ally Asset Management Limited</t>
  </si>
  <si>
    <t>FBN Money Market Fund</t>
  </si>
  <si>
    <t>FBN Capital Asset Mgt. Limited</t>
  </si>
  <si>
    <t>GDL Money Market Fund</t>
  </si>
  <si>
    <t>Greenwich Plus Money Market</t>
  </si>
  <si>
    <t xml:space="preserve">Greenwich Asst Management Ltd </t>
  </si>
  <si>
    <t>Guaranty Trust Money Market Fund</t>
  </si>
  <si>
    <t>Legacy Money Market Fund</t>
  </si>
  <si>
    <t>Meristem Money Market Fund</t>
  </si>
  <si>
    <t>Norrenberger Money Market Fund</t>
  </si>
  <si>
    <t>Norrenberger Investment and Capital Management Limited</t>
  </si>
  <si>
    <t>NOVA Prime Money Market Fund</t>
  </si>
  <si>
    <t>NOVAMBL Asset Management Limited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</si>
  <si>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</si>
  <si>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</si>
  <si>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</si>
  <si>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</si>
  <si>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</si>
  <si>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</si>
  <si>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</si>
  <si>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</si>
  <si>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</si>
  <si>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</si>
  <si>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</si>
  <si>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</si>
  <si>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</si>
  <si>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</si>
  <si>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Term-Bond Fund</t>
  </si>
  <si>
    <t>ARM Investment Managers</t>
  </si>
  <si>
    <t>AVA GAM Fixed Income Naira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</si>
  <si>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</si>
  <si>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</si>
  <si>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</si>
  <si>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</si>
  <si>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Assset &amp; Trust Limited</t>
  </si>
  <si>
    <t>Coral Income Fund</t>
  </si>
  <si>
    <t>Cordros Fixed Income Fund</t>
  </si>
  <si>
    <t>Coronation Fixed Income Fund</t>
  </si>
  <si>
    <t>DLM Fixed Income Fund</t>
  </si>
  <si>
    <t>DLM Asset Management Limited</t>
  </si>
  <si>
    <t>EDC Nigeria Fixed Income Fund</t>
  </si>
  <si>
    <t>Emerging Africa Bond Fund</t>
  </si>
  <si>
    <t>GDL Income Fund</t>
  </si>
  <si>
    <t xml:space="preserve">Lead Fixed Income Fund </t>
  </si>
  <si>
    <t>Lead Asset Mgt Ltd</t>
  </si>
  <si>
    <t>Legacy Debt Fund</t>
  </si>
  <si>
    <t>Lotus Halal Fixed Income Fund</t>
  </si>
  <si>
    <t>Lotus Capital Limited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</si>
  <si>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</si>
  <si>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</si>
  <si>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</si>
  <si>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</si>
  <si>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</si>
  <si>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</si>
  <si>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</si>
  <si>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</si>
  <si>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</si>
  <si>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</si>
  <si>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</si>
  <si>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</t>
  </si>
  <si>
    <t>EUROBONDS</t>
  </si>
  <si>
    <t>Afrinvest Dollar Fund</t>
  </si>
  <si>
    <t>ARM Eurobond Fund</t>
  </si>
  <si>
    <t>Emerging Africa Eurobond Fund</t>
  </si>
  <si>
    <t>FBN Dollar Fund (Retail)</t>
  </si>
  <si>
    <t>FBNQuest Asset Management Limited</t>
  </si>
  <si>
    <t>FBN Specialized Dollar Fund</t>
  </si>
  <si>
    <t>Futureview Dollar Fund</t>
  </si>
  <si>
    <t>Futureview Asset Management Limited</t>
  </si>
  <si>
    <t>Legacy USD Bond Fund</t>
  </si>
  <si>
    <t>First City Asset Management Ltd.</t>
  </si>
  <si>
    <t>Nigerian Eurobond Fund</t>
  </si>
  <si>
    <t>Norrenberger Dollar Fund</t>
  </si>
  <si>
    <t>Pacam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</si>
  <si>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</si>
  <si>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</si>
  <si>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</si>
  <si>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</si>
  <si>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</si>
  <si>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</si>
  <si>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</si>
  <si>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</si>
  <si>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 xml:space="preserve">United Capital Global Fixed Income Fund </t>
  </si>
  <si>
    <t>Vantage Dollar Fund</t>
  </si>
  <si>
    <t>REAL ESTATE FUNDS</t>
  </si>
  <si>
    <t>Nigeria Real Estate Investment Trust</t>
  </si>
  <si>
    <t>SFS Real Estate Investment Trust Fund</t>
  </si>
  <si>
    <t>Union Homes REITS</t>
  </si>
  <si>
    <t>UPDC Real Estate Investment Fund</t>
  </si>
  <si>
    <t>Stanbic IBTC Asset Management Limited</t>
  </si>
  <si>
    <t>BALANCED FUNDS</t>
  </si>
  <si>
    <t>AIICO Balanced Fund</t>
  </si>
  <si>
    <t>ARM Discovery Balanced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</si>
  <si>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</si>
  <si>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</si>
  <si>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</si>
  <si>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</si>
  <si>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</si>
  <si>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EDC Balanced Fund</t>
  </si>
  <si>
    <t>EDC Fund Management Limited</t>
  </si>
  <si>
    <t>Emerging Africa Balanced-Diversity Fund</t>
  </si>
  <si>
    <t>FBN Balanced Fund</t>
  </si>
  <si>
    <t>GDL Canary Balanced Fund</t>
  </si>
  <si>
    <t>Greenwich Balanced Fund</t>
  </si>
  <si>
    <t>Guaranty Trust Balanced Fund</t>
  </si>
  <si>
    <t xml:space="preserve">Lead Balanced Fund 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</si>
  <si>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</si>
  <si>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</si>
  <si>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</si>
  <si>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</si>
  <si>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</si>
  <si>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ValuAlliance Value Fund</t>
  </si>
  <si>
    <t>Wealth For Women Fund</t>
  </si>
  <si>
    <t>Women's Balanced Fund</t>
  </si>
  <si>
    <t>Zenith Balanced Strategy Fund</t>
  </si>
  <si>
    <t>ETHICAL FUNDS</t>
  </si>
  <si>
    <t>ARM Ethical Fund</t>
  </si>
  <si>
    <t>Stanbic IBTC Ethical Fund</t>
  </si>
  <si>
    <t>Zenith ESG Impact Fund</t>
  </si>
  <si>
    <t>SHARI'AH COMPLIANT FUNDS</t>
  </si>
  <si>
    <t>EQUITIES</t>
  </si>
  <si>
    <t>Lotus Halal Investment  Fund</t>
  </si>
  <si>
    <t>Stanbic IBTC Imaan Fund</t>
  </si>
  <si>
    <t>Capital Trust Halal Fixed Income Fund</t>
  </si>
  <si>
    <t>Capital Trust Investments &amp; Asset Mgt. Ltd</t>
  </si>
  <si>
    <t>Cordros Halal Fixed Income Fund</t>
  </si>
  <si>
    <t>EDC Halal Fund</t>
  </si>
  <si>
    <t>FBN Halal Fund</t>
  </si>
  <si>
    <t>Norrenberger Islamic Fund</t>
  </si>
  <si>
    <t>Stanbic IBTC Shariah Fixed Income Fund</t>
  </si>
  <si>
    <t>United Capital Sukuk Fund</t>
  </si>
  <si>
    <t>Grand Total</t>
  </si>
  <si>
    <t>Note:</t>
  </si>
  <si>
    <t>FUNDS</t>
  </si>
  <si>
    <t>BONDS/FIXED INCOME FUNDS</t>
  </si>
  <si>
    <t>DOLLAR FUNDS</t>
  </si>
  <si>
    <t>REAL ESTATE INVESTMENT TRUST</t>
  </si>
  <si>
    <t>SHARI'AH COMPLAINT FUNDS</t>
  </si>
  <si>
    <t xml:space="preserve">Growth and Development Asset Mgt Ltd </t>
  </si>
  <si>
    <t>Norrenberger Investment &amp; Capital Mgt Ltd.</t>
  </si>
  <si>
    <t>CardinalStone Equity Fund</t>
  </si>
  <si>
    <t>Cowry Equity Fund</t>
  </si>
  <si>
    <t>Comercio Partners Money Market Fund</t>
  </si>
  <si>
    <t>Comercio Partners Asset Management Limited</t>
  </si>
  <si>
    <t>Coral Money Market Fund</t>
  </si>
  <si>
    <t>GTI  Money Market Fund</t>
  </si>
  <si>
    <t>GTI Asset Management &amp; Trust Limited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</si>
  <si>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</si>
  <si>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</si>
  <si>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</si>
  <si>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</si>
  <si>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</si>
  <si>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Comercio Partners Fixed Income Fund</t>
  </si>
  <si>
    <t>Growth and Development Asset Mgt Ltd</t>
  </si>
  <si>
    <t>Cowry Fixed Income Fund</t>
  </si>
  <si>
    <t>FBN Bond Fund</t>
  </si>
  <si>
    <t>Guaranty Trust Fixed Income Fund</t>
  </si>
  <si>
    <t>FSDH Halal Fund</t>
  </si>
  <si>
    <t>Marble Halal Commodities Fund</t>
  </si>
  <si>
    <t xml:space="preserve">Marble Capital Limited </t>
  </si>
  <si>
    <t>Marble Halal Fixed Income Fund</t>
  </si>
  <si>
    <t>AIICO Eurobond Fund</t>
  </si>
  <si>
    <t>CardinalStone Dollar Fund</t>
  </si>
  <si>
    <t>Comercio Partners Dollar Fund</t>
  </si>
  <si>
    <t>Cowry Eurobond Fund</t>
  </si>
  <si>
    <t>EDC Dollar Fund</t>
  </si>
  <si>
    <t>Norrenberger Investment &amp; Capital Mgt. Ltd.</t>
  </si>
  <si>
    <t>Meristem Fixed Income Fund</t>
  </si>
  <si>
    <t>Nigeria Bond Fund</t>
  </si>
  <si>
    <t>Norrenberger Turbo Fixed Income Fund</t>
  </si>
  <si>
    <t>Utica Custodian Assured Fixed Income Fund</t>
  </si>
  <si>
    <t>Utica Capital Limited</t>
  </si>
  <si>
    <t>Alpha Morgan Balanced Fund</t>
  </si>
  <si>
    <t>Alpha Morgan Capital Managers Limited</t>
  </si>
  <si>
    <t>Cowry Balanced Fund</t>
  </si>
  <si>
    <t>Growth and Development Asset Mgt. Ltd.</t>
  </si>
  <si>
    <t>GTI Balanced Fund</t>
  </si>
  <si>
    <t>The Nigeria Football Fund</t>
  </si>
  <si>
    <t>Lead Dollar Fixed Income Fund</t>
  </si>
  <si>
    <t>Lead Asset Management Limited</t>
  </si>
  <si>
    <t>Meristem Dollar Fund</t>
  </si>
  <si>
    <t>RMBN Dollar Fixed Income Fund</t>
  </si>
  <si>
    <t>Housing Solution Fund</t>
  </si>
  <si>
    <t>FUNDCO Capital Managers Limited</t>
  </si>
  <si>
    <t>BALANCED</t>
  </si>
  <si>
    <t>Lotus Waqf (Endowment) Fund</t>
  </si>
  <si>
    <t>July 2024</t>
  </si>
  <si>
    <t>Aug 2024</t>
  </si>
  <si>
    <t>Sep 2024</t>
  </si>
  <si>
    <t>MONTHLY UPDATE ON REGISTERED MUTUAL FUNDS AS AT 30TH SEPTEMBER 2024</t>
  </si>
  <si>
    <r>
      <t>US$/NG</t>
    </r>
    <r>
      <rPr>
        <strike/>
        <sz val="10"/>
        <color rgb="FFFFFFFF"/>
        <rFont val="Times New Roman"/>
        <family val="1"/>
      </rPr>
      <t>N</t>
    </r>
    <r>
      <rPr>
        <sz val="10"/>
        <color rgb="FFFFFFFF"/>
        <rFont val="Times New Roman"/>
        <family val="1"/>
      </rPr>
      <t xml:space="preserve"> I&amp;E as at 30th September, 2024 = N1,601.528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</si>
</sst>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;[Red]0"/>
    <numFmt numFmtId="166" formatCode="mmm\-yyyy"/>
    <numFmt numFmtId="167" formatCode="dd/mm/yy;@"/>
    <numFmt numFmtId="168" formatCode="[$-409]d\-mmm\-yy;@"/>
    <numFmt numFmtId="169" formatCode="&quot;Yes&quot;;&quot;Yes&quot;;&quot;No&quot;"/>
    <numFmt numFmtId="170" formatCode="0.00_)"/>
    <numFmt numFmtId="172" formatCode="&quot; &quot;* #,##0.00&quot; &quot;;&quot;-&quot;* #,##0.00&quot; &quot;;&quot; &quot;* &quot;-&quot;??&quot; &quot;"/>
    <numFmt numFmtId="173" formatCode="&quot; &quot;* #,##0&quot; &quot;;&quot;-&quot;* #,##0&quot; &quot;;&quot; &quot;* &quot;-&quot;??&quot; &quot;"/>
    <numFmt numFmtId="174" formatCode="_-* #,##0_-;\-* #,##0_-;_-* &quot;-&quot;??_-;_-@_-"/>
  </numFmts>
  <fonts count="4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entury Gothic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color theme="0"/>
      <name val="Times New Roman"/>
      <family val="1"/>
    </font>
    <font>
      <sz val="10"/>
      <color rgb="FFFFFFFF"/>
      <name val="Times New Roman"/>
      <family val="1"/>
    </font>
    <font>
      <sz val="10"/>
      <color indexed="8"/>
      <name val="Arial Narrow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rgb="FF9C5700"/>
      <name val="Calibri"/>
      <family val="2"/>
      <scheme val="minor"/>
    </font>
    <font>
      <b/>
      <i/>
      <sz val="16"/>
      <name val="Helv"/>
      <charset val="134"/>
    </font>
    <font>
      <sz val="10"/>
      <color theme="1"/>
      <name val="Futura Bk BT"/>
      <charset val="134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strike/>
      <sz val="10"/>
      <color rgb="FFFFFFFF"/>
      <name val="Times New Roman"/>
      <family val="1"/>
    </font>
    <font>
      <sz val="8"/>
      <name val="Century Gothic"/>
      <family val="2"/>
    </font>
    <font>
      <sz val="8"/>
      <color rgb="FFFF0000"/>
      <name val="Century Gothic"/>
      <family val="2"/>
    </font>
    <font>
      <sz val="8"/>
      <color indexed="8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b/>
      <sz val="8"/>
      <color rgb="FF00B050"/>
      <name val="Century Gothic"/>
      <family val="2"/>
    </font>
    <font>
      <sz val="8"/>
      <color theme="1"/>
      <name val="Century Gothic"/>
      <family val="2"/>
    </font>
    <font>
      <b/>
      <sz val="8"/>
      <color indexed="8"/>
      <name val="Century Gothic"/>
      <family val="2"/>
    </font>
    <font>
      <b/>
      <sz val="8"/>
      <color rgb="FFFF0000"/>
      <name val="Century Gothic"/>
      <family val="2"/>
    </font>
    <font>
      <sz val="8"/>
      <color rgb="FF000000"/>
      <name val="Century Gothic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8"/>
      <color indexed="9"/>
      <name val="Segoe UI Black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Calibri"/>
      <family val="2"/>
      <scheme val="minor"/>
    </font>
    <font>
      <sz val="8"/>
      <color theme="0"/>
      <name val="Century Gothic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7680593279824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7985778374584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3" tint="0.79976805932798245"/>
      </left>
      <right style="thin">
        <color theme="3" tint="0.79976805932798245"/>
      </right>
      <top style="thin">
        <color theme="3" tint="0.79976805932798245"/>
      </top>
      <bottom style="thin">
        <color theme="3" tint="0.7997680593279824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theme="4" tint="0.59999389629810485"/>
      </right>
      <top style="medium">
        <color indexed="64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medium">
        <color indexed="64"/>
      </top>
      <bottom style="thin">
        <color theme="4" tint="0.59999389629810485"/>
      </bottom>
      <diagonal/>
    </border>
    <border>
      <left style="thin">
        <color theme="4" tint="0.59999389629810485"/>
      </left>
      <right style="medium">
        <color indexed="64"/>
      </right>
      <top style="medium">
        <color indexed="64"/>
      </top>
      <bottom style="thin">
        <color theme="4" tint="0.59999389629810485"/>
      </bottom>
      <diagonal/>
    </border>
    <border>
      <left style="medium">
        <color indexed="64"/>
      </left>
      <right style="thin">
        <color theme="3" tint="0.79976805932798245"/>
      </right>
      <top style="thin">
        <color theme="3" tint="0.79976805932798245"/>
      </top>
      <bottom style="thin">
        <color theme="3" tint="0.79976805932798245"/>
      </bottom>
      <diagonal/>
    </border>
    <border>
      <left style="thin">
        <color theme="3" tint="0.79976805932798245"/>
      </left>
      <right style="medium">
        <color indexed="64"/>
      </right>
      <top style="thin">
        <color theme="3" tint="0.79976805932798245"/>
      </top>
      <bottom style="thin">
        <color theme="3" tint="0.79976805932798245"/>
      </bottom>
      <diagonal/>
    </border>
    <border>
      <left style="medium">
        <color indexed="64"/>
      </left>
      <right style="thin">
        <color theme="4" tint="0.59999389629810485"/>
      </right>
      <top style="thin">
        <color theme="4" tint="0.59999389629810485"/>
      </top>
      <bottom/>
      <diagonal/>
    </border>
    <border>
      <left style="thin">
        <color theme="4" tint="0.59999389629810485"/>
      </left>
      <right style="medium">
        <color indexed="64"/>
      </right>
      <top style="thin">
        <color theme="4" tint="0.59999389629810485"/>
      </top>
      <bottom/>
      <diagonal/>
    </border>
    <border>
      <left style="medium">
        <color indexed="64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thin">
        <color theme="4" tint="0.39997558519241921"/>
      </right>
      <top style="thin">
        <color theme="4" tint="0.39997558519241921"/>
      </top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medium">
        <color indexed="64"/>
      </bottom>
      <diagonal/>
    </border>
    <border>
      <left style="thin">
        <color theme="4" tint="0.39997558519241921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</borders>
  <cellStyleXfs count="1265">
    <xf numFmtId="0" fontId="0" fillId="0" borderId="0"/>
    <xf numFmtId="164" fontId="17" fillId="0" borderId="0" applyFont="0" applyFill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165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3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5" fontId="19" fillId="0" borderId="0" applyFont="0" applyFill="0" applyBorder="0" applyAlignment="0" applyProtection="0"/>
    <xf numFmtId="5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0" fillId="26" borderId="0" applyNumberFormat="0" applyBorder="0" applyAlignment="0" applyProtection="0"/>
    <xf numFmtId="17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49" fontId="11" fillId="0" borderId="0"/>
    <xf numFmtId="49" fontId="11" fillId="0" borderId="0"/>
    <xf numFmtId="49" fontId="11" fillId="0" borderId="0"/>
    <xf numFmtId="49" fontId="11" fillId="0" borderId="0"/>
    <xf numFmtId="0" fontId="11" fillId="0" borderId="0"/>
    <xf numFmtId="37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0" fontId="17" fillId="27" borderId="4" applyNumberFormat="0" applyFont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>
      <alignment vertical="center"/>
    </xf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0" fontId="1" fillId="27" borderId="4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5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6" fillId="2" borderId="0" xfId="0" applyFont="1" applyFill="1" applyAlignment="1">
      <alignment wrapText="1"/>
    </xf>
    <xf numFmtId="4" fontId="5" fillId="2" borderId="0" xfId="0" applyNumberFormat="1" applyFont="1" applyFill="1"/>
    <xf numFmtId="0" fontId="8" fillId="0" borderId="0" xfId="0" applyFont="1"/>
    <xf numFmtId="0" fontId="9" fillId="3" borderId="0" xfId="0" applyFont="1" applyFill="1"/>
    <xf numFmtId="0" fontId="9" fillId="0" borderId="0" xfId="0" applyFont="1"/>
    <xf numFmtId="49" fontId="10" fillId="5" borderId="3" xfId="0" applyNumberFormat="1" applyFont="1" applyFill="1" applyBorder="1" applyAlignment="1">
      <alignment horizontal="center" vertical="top" wrapText="1"/>
    </xf>
    <xf numFmtId="0" fontId="13" fillId="0" borderId="0" xfId="0" applyFont="1"/>
    <xf numFmtId="0" fontId="9" fillId="2" borderId="0" xfId="0" applyFont="1" applyFill="1"/>
    <xf numFmtId="0" fontId="14" fillId="8" borderId="0" xfId="0" applyFont="1" applyFill="1" applyAlignment="1">
      <alignment horizontal="right" vertical="center"/>
    </xf>
    <xf numFmtId="0" fontId="15" fillId="8" borderId="0" xfId="0" applyFont="1" applyFill="1" applyAlignment="1">
      <alignment horizontal="left"/>
    </xf>
    <xf numFmtId="0" fontId="16" fillId="2" borderId="0" xfId="0" applyFont="1" applyFill="1"/>
    <xf numFmtId="172" fontId="12" fillId="2" borderId="0" xfId="0" applyNumberFormat="1" applyFont="1" applyFill="1"/>
    <xf numFmtId="172" fontId="26" fillId="2" borderId="2" xfId="0" applyNumberFormat="1" applyFont="1" applyFill="1" applyBorder="1"/>
    <xf numFmtId="0" fontId="36" fillId="0" borderId="0" xfId="0" applyFont="1" applyAlignment="1">
      <alignment horizontal="right"/>
    </xf>
    <xf numFmtId="4" fontId="39" fillId="2" borderId="0" xfId="0" applyNumberFormat="1" applyFont="1" applyFill="1"/>
    <xf numFmtId="4" fontId="39" fillId="2" borderId="0" xfId="0" applyNumberFormat="1" applyFont="1" applyFill="1" applyAlignment="1">
      <alignment horizontal="right"/>
    </xf>
    <xf numFmtId="4" fontId="38" fillId="2" borderId="0" xfId="0" applyNumberFormat="1" applyFont="1" applyFill="1" applyAlignment="1">
      <alignment horizontal="right"/>
    </xf>
    <xf numFmtId="0" fontId="37" fillId="0" borderId="0" xfId="0" applyFont="1" applyAlignment="1">
      <alignment horizontal="right"/>
    </xf>
    <xf numFmtId="4" fontId="38" fillId="2" borderId="0" xfId="0" applyNumberFormat="1" applyFont="1" applyFill="1"/>
    <xf numFmtId="164" fontId="39" fillId="2" borderId="0" xfId="1" applyFont="1" applyFill="1" applyBorder="1" applyAlignment="1">
      <alignment horizontal="right" vertical="top" wrapText="1"/>
    </xf>
    <xf numFmtId="164" fontId="38" fillId="2" borderId="0" xfId="1" applyFont="1" applyFill="1" applyBorder="1" applyAlignment="1">
      <alignment horizontal="right" vertical="top" wrapText="1"/>
    </xf>
    <xf numFmtId="0" fontId="40" fillId="0" borderId="2" xfId="0" applyFont="1" applyBorder="1" applyAlignment="1">
      <alignment horizontal="right"/>
    </xf>
    <xf numFmtId="43" fontId="8" fillId="0" borderId="0" xfId="200" applyFont="1"/>
    <xf numFmtId="4" fontId="38" fillId="2" borderId="2" xfId="0" applyNumberFormat="1" applyFont="1" applyFill="1" applyBorder="1"/>
    <xf numFmtId="4" fontId="38" fillId="2" borderId="2" xfId="0" applyNumberFormat="1" applyFont="1" applyFill="1" applyBorder="1" applyAlignment="1">
      <alignment horizontal="right"/>
    </xf>
    <xf numFmtId="0" fontId="39" fillId="0" borderId="0" xfId="0" applyFont="1" applyAlignment="1">
      <alignment horizontal="right"/>
    </xf>
    <xf numFmtId="4" fontId="39" fillId="2" borderId="1" xfId="0" applyNumberFormat="1" applyFont="1" applyFill="1" applyBorder="1" applyAlignment="1">
      <alignment horizontal="right"/>
    </xf>
    <xf numFmtId="0" fontId="33" fillId="2" borderId="7" xfId="0" applyFont="1" applyFill="1" applyBorder="1"/>
    <xf numFmtId="0" fontId="32" fillId="2" borderId="7" xfId="0" applyFont="1" applyFill="1" applyBorder="1"/>
    <xf numFmtId="49" fontId="26" fillId="2" borderId="6" xfId="0" applyNumberFormat="1" applyFont="1" applyFill="1" applyBorder="1" applyAlignment="1">
      <alignment wrapText="1"/>
    </xf>
    <xf numFmtId="164" fontId="28" fillId="2" borderId="6" xfId="1" applyFont="1" applyFill="1" applyBorder="1"/>
    <xf numFmtId="164" fontId="28" fillId="2" borderId="6" xfId="1" applyFont="1" applyFill="1" applyBorder="1" applyAlignment="1">
      <alignment horizontal="left"/>
    </xf>
    <xf numFmtId="164" fontId="26" fillId="2" borderId="6" xfId="1" applyFont="1" applyFill="1" applyBorder="1"/>
    <xf numFmtId="164" fontId="26" fillId="2" borderId="6" xfId="1" applyFont="1" applyFill="1" applyBorder="1" applyAlignment="1"/>
    <xf numFmtId="164" fontId="26" fillId="2" borderId="6" xfId="1" applyFont="1" applyFill="1" applyBorder="1" applyAlignment="1">
      <alignment horizontal="left"/>
    </xf>
    <xf numFmtId="49" fontId="26" fillId="2" borderId="6" xfId="0" applyNumberFormat="1" applyFont="1" applyFill="1" applyBorder="1"/>
    <xf numFmtId="49" fontId="26" fillId="2" borderId="6" xfId="0" applyNumberFormat="1" applyFont="1" applyFill="1" applyBorder="1" applyAlignment="1">
      <alignment vertical="center" wrapText="1"/>
    </xf>
    <xf numFmtId="164" fontId="35" fillId="0" borderId="6" xfId="1" applyFont="1" applyBorder="1"/>
    <xf numFmtId="164" fontId="26" fillId="0" borderId="6" xfId="1" applyFont="1" applyBorder="1"/>
    <xf numFmtId="164" fontId="26" fillId="0" borderId="6" xfId="1" applyFont="1" applyBorder="1" applyAlignment="1">
      <alignment horizontal="right"/>
    </xf>
    <xf numFmtId="164" fontId="26" fillId="2" borderId="6" xfId="1" applyFont="1" applyFill="1" applyBorder="1" applyAlignment="1">
      <alignment horizontal="right"/>
    </xf>
    <xf numFmtId="164" fontId="35" fillId="6" borderId="6" xfId="1" applyFont="1" applyFill="1" applyBorder="1" applyAlignment="1">
      <alignment horizontal="left"/>
    </xf>
    <xf numFmtId="164" fontId="26" fillId="0" borderId="6" xfId="1" applyFont="1" applyFill="1" applyBorder="1" applyAlignment="1" applyProtection="1"/>
    <xf numFmtId="164" fontId="29" fillId="2" borderId="6" xfId="1" applyFont="1" applyFill="1" applyBorder="1" applyAlignment="1">
      <alignment horizontal="left"/>
    </xf>
    <xf numFmtId="164" fontId="26" fillId="6" borderId="6" xfId="1" applyFont="1" applyFill="1" applyBorder="1"/>
    <xf numFmtId="164" fontId="26" fillId="2" borderId="6" xfId="1" applyFont="1" applyFill="1" applyBorder="1" applyAlignment="1">
      <alignment wrapText="1"/>
    </xf>
    <xf numFmtId="164" fontId="32" fillId="2" borderId="6" xfId="1" applyFont="1" applyFill="1" applyBorder="1"/>
    <xf numFmtId="164" fontId="32" fillId="0" borderId="6" xfId="1" applyFont="1" applyBorder="1"/>
    <xf numFmtId="164" fontId="26" fillId="2" borderId="6" xfId="1" applyFont="1" applyFill="1" applyBorder="1" applyAlignment="1">
      <alignment horizontal="center"/>
    </xf>
    <xf numFmtId="49" fontId="26" fillId="2" borderId="6" xfId="0" applyNumberFormat="1" applyFont="1" applyFill="1" applyBorder="1" applyAlignment="1">
      <alignment vertical="top" wrapText="1"/>
    </xf>
    <xf numFmtId="164" fontId="33" fillId="2" borderId="6" xfId="1" applyFont="1" applyFill="1" applyBorder="1"/>
    <xf numFmtId="4" fontId="26" fillId="2" borderId="6" xfId="0" applyNumberFormat="1" applyFont="1" applyFill="1" applyBorder="1" applyAlignment="1">
      <alignment wrapText="1"/>
    </xf>
    <xf numFmtId="0" fontId="26" fillId="2" borderId="6" xfId="0" applyFont="1" applyFill="1" applyBorder="1" applyAlignment="1">
      <alignment wrapText="1"/>
    </xf>
    <xf numFmtId="164" fontId="28" fillId="2" borderId="6" xfId="1" applyFont="1" applyFill="1" applyBorder="1" applyAlignment="1">
      <alignment horizontal="right"/>
    </xf>
    <xf numFmtId="164" fontId="35" fillId="0" borderId="6" xfId="1" applyFont="1" applyFill="1" applyBorder="1"/>
    <xf numFmtId="164" fontId="32" fillId="2" borderId="6" xfId="1" applyFont="1" applyFill="1" applyBorder="1" applyAlignment="1">
      <alignment horizontal="left"/>
    </xf>
    <xf numFmtId="172" fontId="26" fillId="2" borderId="6" xfId="0" applyNumberFormat="1" applyFont="1" applyFill="1" applyBorder="1"/>
    <xf numFmtId="4" fontId="32" fillId="0" borderId="6" xfId="0" applyNumberFormat="1" applyFont="1" applyBorder="1"/>
    <xf numFmtId="4" fontId="26" fillId="0" borderId="6" xfId="0" applyNumberFormat="1" applyFont="1" applyBorder="1"/>
    <xf numFmtId="172" fontId="33" fillId="2" borderId="6" xfId="0" applyNumberFormat="1" applyFont="1" applyFill="1" applyBorder="1"/>
    <xf numFmtId="172" fontId="28" fillId="2" borderId="6" xfId="0" applyNumberFormat="1" applyFont="1" applyFill="1" applyBorder="1"/>
    <xf numFmtId="172" fontId="32" fillId="2" borderId="6" xfId="0" applyNumberFormat="1" applyFont="1" applyFill="1" applyBorder="1"/>
    <xf numFmtId="172" fontId="26" fillId="2" borderId="6" xfId="0" applyNumberFormat="1" applyFont="1" applyFill="1" applyBorder="1" applyAlignment="1">
      <alignment horizontal="right"/>
    </xf>
    <xf numFmtId="0" fontId="26" fillId="2" borderId="6" xfId="0" applyFont="1" applyFill="1" applyBorder="1"/>
    <xf numFmtId="43" fontId="32" fillId="0" borderId="6" xfId="0" applyNumberFormat="1" applyFont="1" applyFill="1" applyBorder="1" applyAlignment="1" applyProtection="1"/>
    <xf numFmtId="174" fontId="26" fillId="0" borderId="6" xfId="0" applyNumberFormat="1" applyFont="1" applyFill="1" applyBorder="1" applyAlignment="1" applyProtection="1"/>
    <xf numFmtId="164" fontId="26" fillId="2" borderId="6" xfId="1047" applyFont="1" applyFill="1" applyBorder="1"/>
    <xf numFmtId="164" fontId="26" fillId="2" borderId="6" xfId="1047" applyFont="1" applyFill="1" applyBorder="1" applyAlignment="1">
      <alignment wrapText="1"/>
    </xf>
    <xf numFmtId="164" fontId="26" fillId="2" borderId="6" xfId="1" applyFont="1" applyFill="1" applyBorder="1" applyAlignment="1">
      <alignment horizontal="left" vertical="top" wrapText="1"/>
    </xf>
    <xf numFmtId="4" fontId="26" fillId="2" borderId="6" xfId="463" applyNumberFormat="1" applyFont="1" applyFill="1" applyBorder="1" applyAlignment="1">
      <alignment wrapText="1"/>
    </xf>
    <xf numFmtId="0" fontId="26" fillId="2" borderId="6" xfId="463" applyFont="1" applyFill="1" applyBorder="1" applyAlignment="1">
      <alignment wrapText="1"/>
    </xf>
    <xf numFmtId="49" fontId="10" fillId="5" borderId="11" xfId="0" applyNumberFormat="1" applyFont="1" applyFill="1" applyBorder="1" applyAlignment="1">
      <alignment horizontal="center" vertical="top" wrapText="1"/>
    </xf>
    <xf numFmtId="49" fontId="10" fillId="5" borderId="12" xfId="0" applyNumberFormat="1" applyFont="1" applyFill="1" applyBorder="1" applyAlignment="1">
      <alignment horizontal="center" vertical="top" wrapText="1"/>
    </xf>
    <xf numFmtId="173" fontId="26" fillId="2" borderId="15" xfId="0" applyNumberFormat="1" applyFont="1" applyFill="1" applyBorder="1" applyAlignment="1">
      <alignment horizontal="center" wrapText="1"/>
    </xf>
    <xf numFmtId="10" fontId="28" fillId="2" borderId="16" xfId="0" applyNumberFormat="1" applyFont="1" applyFill="1" applyBorder="1" applyAlignment="1">
      <alignment horizontal="center"/>
    </xf>
    <xf numFmtId="10" fontId="31" fillId="2" borderId="16" xfId="0" applyNumberFormat="1" applyFont="1" applyFill="1" applyBorder="1" applyAlignment="1">
      <alignment horizontal="center"/>
    </xf>
    <xf numFmtId="10" fontId="26" fillId="2" borderId="16" xfId="0" applyNumberFormat="1" applyFont="1" applyFill="1" applyBorder="1" applyAlignment="1">
      <alignment horizontal="center"/>
    </xf>
    <xf numFmtId="173" fontId="26" fillId="2" borderId="15" xfId="0" applyNumberFormat="1" applyFont="1" applyFill="1" applyBorder="1" applyAlignment="1">
      <alignment horizontal="right" wrapText="1"/>
    </xf>
    <xf numFmtId="174" fontId="26" fillId="2" borderId="15" xfId="1" applyNumberFormat="1" applyFont="1" applyFill="1" applyBorder="1" applyAlignment="1">
      <alignment horizontal="center" wrapText="1"/>
    </xf>
    <xf numFmtId="173" fontId="27" fillId="2" borderId="15" xfId="0" applyNumberFormat="1" applyFont="1" applyFill="1" applyBorder="1" applyAlignment="1">
      <alignment horizontal="center" wrapText="1"/>
    </xf>
    <xf numFmtId="172" fontId="33" fillId="5" borderId="18" xfId="0" applyNumberFormat="1" applyFont="1" applyFill="1" applyBorder="1"/>
    <xf numFmtId="10" fontId="33" fillId="5" borderId="19" xfId="0" applyNumberFormat="1" applyFont="1" applyFill="1" applyBorder="1"/>
    <xf numFmtId="0" fontId="43" fillId="0" borderId="2" xfId="0" applyFont="1" applyBorder="1" applyAlignment="1">
      <alignment horizontal="right"/>
    </xf>
    <xf numFmtId="16" fontId="43" fillId="2" borderId="2" xfId="0" quotePrefix="1" applyNumberFormat="1" applyFont="1" applyFill="1" applyBorder="1" applyAlignment="1">
      <alignment horizontal="right"/>
    </xf>
    <xf numFmtId="164" fontId="44" fillId="2" borderId="2" xfId="1" applyFont="1" applyFill="1" applyBorder="1" applyAlignment="1">
      <alignment horizontal="right" vertical="top" wrapText="1"/>
    </xf>
    <xf numFmtId="164" fontId="44" fillId="2" borderId="2" xfId="1" applyFont="1" applyFill="1" applyBorder="1"/>
    <xf numFmtId="4" fontId="44" fillId="2" borderId="2" xfId="0" applyNumberFormat="1" applyFont="1" applyFill="1" applyBorder="1"/>
    <xf numFmtId="4" fontId="44" fillId="2" borderId="2" xfId="0" applyNumberFormat="1" applyFont="1" applyFill="1" applyBorder="1" applyAlignment="1">
      <alignment horizontal="right"/>
    </xf>
    <xf numFmtId="164" fontId="45" fillId="2" borderId="2" xfId="1" applyFont="1" applyFill="1" applyBorder="1"/>
    <xf numFmtId="0" fontId="41" fillId="0" borderId="0" xfId="0" applyFont="1" applyAlignment="1">
      <alignment horizontal="right"/>
    </xf>
    <xf numFmtId="16" fontId="41" fillId="2" borderId="0" xfId="0" quotePrefix="1" applyNumberFormat="1" applyFont="1" applyFill="1" applyAlignment="1">
      <alignment horizontal="right" wrapText="1"/>
    </xf>
    <xf numFmtId="0" fontId="41" fillId="0" borderId="0" xfId="0" applyFont="1" applyAlignment="1">
      <alignment horizontal="right" wrapText="1"/>
    </xf>
    <xf numFmtId="43" fontId="3" fillId="0" borderId="0" xfId="200" applyFont="1" applyBorder="1"/>
    <xf numFmtId="43" fontId="46" fillId="0" borderId="0" xfId="200" applyFont="1" applyBorder="1"/>
    <xf numFmtId="164" fontId="3" fillId="0" borderId="0" xfId="1" applyFont="1"/>
    <xf numFmtId="16" fontId="4" fillId="2" borderId="0" xfId="0" applyNumberFormat="1" applyFont="1" applyFill="1"/>
    <xf numFmtId="164" fontId="45" fillId="2" borderId="0" xfId="1" applyFont="1" applyFill="1" applyBorder="1"/>
    <xf numFmtId="164" fontId="3" fillId="0" borderId="0" xfId="1" applyFont="1" applyBorder="1"/>
    <xf numFmtId="172" fontId="47" fillId="2" borderId="0" xfId="0" applyNumberFormat="1" applyFont="1" applyFill="1"/>
    <xf numFmtId="49" fontId="42" fillId="4" borderId="8" xfId="0" applyNumberFormat="1" applyFont="1" applyFill="1" applyBorder="1" applyAlignment="1">
      <alignment horizontal="center"/>
    </xf>
    <xf numFmtId="49" fontId="42" fillId="4" borderId="9" xfId="0" applyNumberFormat="1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2" fillId="4" borderId="10" xfId="0" applyFont="1" applyFill="1" applyBorder="1" applyAlignment="1">
      <alignment horizontal="center"/>
    </xf>
    <xf numFmtId="49" fontId="10" fillId="2" borderId="13" xfId="0" applyNumberFormat="1" applyFont="1" applyFill="1" applyBorder="1" applyAlignment="1">
      <alignment horizontal="center" vertical="top" wrapText="1"/>
    </xf>
    <xf numFmtId="49" fontId="10" fillId="2" borderId="5" xfId="0" applyNumberFormat="1" applyFont="1" applyFill="1" applyBorder="1" applyAlignment="1">
      <alignment horizontal="center" vertical="top" wrapText="1"/>
    </xf>
    <xf numFmtId="49" fontId="10" fillId="2" borderId="14" xfId="0" applyNumberFormat="1" applyFont="1" applyFill="1" applyBorder="1" applyAlignment="1">
      <alignment horizontal="center" vertical="top" wrapText="1"/>
    </xf>
    <xf numFmtId="49" fontId="33" fillId="2" borderId="15" xfId="0" applyNumberFormat="1" applyFont="1" applyFill="1" applyBorder="1" applyAlignment="1">
      <alignment horizontal="center" vertical="top" wrapText="1"/>
    </xf>
    <xf numFmtId="49" fontId="33" fillId="2" borderId="6" xfId="0" applyNumberFormat="1" applyFont="1" applyFill="1" applyBorder="1" applyAlignment="1">
      <alignment horizontal="center" vertical="top" wrapText="1"/>
    </xf>
    <xf numFmtId="49" fontId="33" fillId="2" borderId="16" xfId="0" applyNumberFormat="1" applyFont="1" applyFill="1" applyBorder="1" applyAlignment="1">
      <alignment horizontal="center" vertical="top" wrapText="1"/>
    </xf>
    <xf numFmtId="49" fontId="30" fillId="2" borderId="15" xfId="0" applyNumberFormat="1" applyFont="1" applyFill="1" applyBorder="1" applyAlignment="1">
      <alignment horizontal="right"/>
    </xf>
    <xf numFmtId="49" fontId="30" fillId="2" borderId="6" xfId="0" applyNumberFormat="1" applyFont="1" applyFill="1" applyBorder="1" applyAlignment="1">
      <alignment horizontal="right"/>
    </xf>
    <xf numFmtId="173" fontId="30" fillId="2" borderId="15" xfId="0" applyNumberFormat="1" applyFont="1" applyFill="1" applyBorder="1" applyAlignment="1">
      <alignment horizontal="center"/>
    </xf>
    <xf numFmtId="173" fontId="30" fillId="2" borderId="6" xfId="0" applyNumberFormat="1" applyFont="1" applyFill="1" applyBorder="1" applyAlignment="1">
      <alignment horizontal="center"/>
    </xf>
    <xf numFmtId="173" fontId="30" fillId="2" borderId="16" xfId="0" applyNumberFormat="1" applyFont="1" applyFill="1" applyBorder="1" applyAlignment="1">
      <alignment horizontal="center"/>
    </xf>
    <xf numFmtId="49" fontId="29" fillId="2" borderId="15" xfId="0" applyNumberFormat="1" applyFont="1" applyFill="1" applyBorder="1" applyAlignment="1">
      <alignment horizontal="center" vertical="top" wrapText="1"/>
    </xf>
    <xf numFmtId="49" fontId="29" fillId="2" borderId="6" xfId="0" applyNumberFormat="1" applyFont="1" applyFill="1" applyBorder="1" applyAlignment="1">
      <alignment horizontal="center" vertical="top" wrapText="1"/>
    </xf>
    <xf numFmtId="49" fontId="29" fillId="2" borderId="16" xfId="0" applyNumberFormat="1" applyFont="1" applyFill="1" applyBorder="1" applyAlignment="1">
      <alignment horizontal="center" vertical="top" wrapText="1"/>
    </xf>
    <xf numFmtId="49" fontId="34" fillId="2" borderId="15" xfId="0" applyNumberFormat="1" applyFont="1" applyFill="1" applyBorder="1" applyAlignment="1">
      <alignment horizontal="center" wrapText="1"/>
    </xf>
    <xf numFmtId="49" fontId="34" fillId="2" borderId="6" xfId="0" applyNumberFormat="1" applyFont="1" applyFill="1" applyBorder="1" applyAlignment="1">
      <alignment horizontal="center" wrapText="1"/>
    </xf>
    <xf numFmtId="49" fontId="34" fillId="2" borderId="16" xfId="0" applyNumberFormat="1" applyFont="1" applyFill="1" applyBorder="1" applyAlignment="1">
      <alignment horizontal="center" wrapText="1"/>
    </xf>
    <xf numFmtId="49" fontId="30" fillId="2" borderId="15" xfId="0" applyNumberFormat="1" applyFont="1" applyFill="1" applyBorder="1" applyAlignment="1">
      <alignment horizontal="center" vertical="top" wrapText="1"/>
    </xf>
    <xf numFmtId="49" fontId="30" fillId="2" borderId="6" xfId="0" applyNumberFormat="1" applyFont="1" applyFill="1" applyBorder="1" applyAlignment="1">
      <alignment horizontal="center" vertical="top" wrapText="1"/>
    </xf>
    <xf numFmtId="49" fontId="30" fillId="2" borderId="16" xfId="0" applyNumberFormat="1" applyFont="1" applyFill="1" applyBorder="1" applyAlignment="1">
      <alignment horizontal="center" vertical="top" wrapText="1"/>
    </xf>
    <xf numFmtId="172" fontId="30" fillId="2" borderId="15" xfId="0" applyNumberFormat="1" applyFont="1" applyFill="1" applyBorder="1" applyAlignment="1">
      <alignment horizontal="center" wrapText="1"/>
    </xf>
    <xf numFmtId="172" fontId="30" fillId="2" borderId="6" xfId="0" applyNumberFormat="1" applyFont="1" applyFill="1" applyBorder="1" applyAlignment="1">
      <alignment horizontal="center" wrapText="1"/>
    </xf>
    <xf numFmtId="172" fontId="30" fillId="2" borderId="16" xfId="0" applyNumberFormat="1" applyFont="1" applyFill="1" applyBorder="1" applyAlignment="1">
      <alignment horizontal="center" wrapText="1"/>
    </xf>
    <xf numFmtId="173" fontId="27" fillId="2" borderId="15" xfId="0" applyNumberFormat="1" applyFont="1" applyFill="1" applyBorder="1" applyAlignment="1">
      <alignment horizontal="center" wrapText="1"/>
    </xf>
    <xf numFmtId="173" fontId="27" fillId="2" borderId="6" xfId="0" applyNumberFormat="1" applyFont="1" applyFill="1" applyBorder="1" applyAlignment="1">
      <alignment horizontal="center" wrapText="1"/>
    </xf>
    <xf numFmtId="173" fontId="27" fillId="2" borderId="16" xfId="0" applyNumberFormat="1" applyFont="1" applyFill="1" applyBorder="1" applyAlignment="1">
      <alignment horizontal="center" wrapText="1"/>
    </xf>
    <xf numFmtId="173" fontId="34" fillId="2" borderId="15" xfId="0" applyNumberFormat="1" applyFont="1" applyFill="1" applyBorder="1" applyAlignment="1">
      <alignment horizontal="center" wrapText="1"/>
    </xf>
    <xf numFmtId="173" fontId="34" fillId="2" borderId="6" xfId="0" applyNumberFormat="1" applyFont="1" applyFill="1" applyBorder="1" applyAlignment="1">
      <alignment horizontal="center" wrapText="1"/>
    </xf>
    <xf numFmtId="173" fontId="34" fillId="2" borderId="16" xfId="0" applyNumberFormat="1" applyFont="1" applyFill="1" applyBorder="1" applyAlignment="1">
      <alignment horizontal="center" wrapText="1"/>
    </xf>
    <xf numFmtId="164" fontId="30" fillId="2" borderId="15" xfId="1" applyFont="1" applyFill="1" applyBorder="1" applyAlignment="1">
      <alignment horizontal="right"/>
    </xf>
    <xf numFmtId="164" fontId="30" fillId="2" borderId="6" xfId="1" applyFont="1" applyFill="1" applyBorder="1" applyAlignment="1">
      <alignment horizontal="right"/>
    </xf>
    <xf numFmtId="49" fontId="34" fillId="2" borderId="15" xfId="0" applyNumberFormat="1" applyFont="1" applyFill="1" applyBorder="1" applyAlignment="1">
      <alignment horizontal="right"/>
    </xf>
    <xf numFmtId="49" fontId="34" fillId="2" borderId="6" xfId="0" applyNumberFormat="1" applyFont="1" applyFill="1" applyBorder="1" applyAlignment="1">
      <alignment horizontal="right"/>
    </xf>
    <xf numFmtId="49" fontId="33" fillId="2" borderId="15" xfId="0" applyNumberFormat="1" applyFont="1" applyFill="1" applyBorder="1" applyAlignment="1">
      <alignment horizontal="right"/>
    </xf>
    <xf numFmtId="49" fontId="33" fillId="2" borderId="6" xfId="0" applyNumberFormat="1" applyFont="1" applyFill="1" applyBorder="1" applyAlignment="1">
      <alignment horizontal="right"/>
    </xf>
    <xf numFmtId="49" fontId="33" fillId="5" borderId="17" xfId="0" applyNumberFormat="1" applyFont="1" applyFill="1" applyBorder="1" applyAlignment="1">
      <alignment horizontal="right"/>
    </xf>
    <xf numFmtId="49" fontId="33" fillId="5" borderId="18" xfId="0" applyNumberFormat="1" applyFont="1" applyFill="1" applyBorder="1" applyAlignment="1">
      <alignment horizontal="right"/>
    </xf>
    <xf numFmtId="0" fontId="30" fillId="2" borderId="15" xfId="0" applyFont="1" applyFill="1" applyBorder="1" applyAlignment="1">
      <alignment horizontal="center" wrapText="1"/>
    </xf>
    <xf numFmtId="0" fontId="30" fillId="2" borderId="6" xfId="0" applyFont="1" applyFill="1" applyBorder="1" applyAlignment="1">
      <alignment horizontal="center" wrapText="1"/>
    </xf>
    <xf numFmtId="0" fontId="30" fillId="2" borderId="16" xfId="0" applyFont="1" applyFill="1" applyBorder="1" applyAlignment="1">
      <alignment horizontal="center" wrapText="1"/>
    </xf>
    <xf numFmtId="0" fontId="30" fillId="2" borderId="15" xfId="753" applyFont="1" applyFill="1" applyBorder="1" applyAlignment="1">
      <alignment horizontal="center" wrapText="1"/>
    </xf>
    <xf numFmtId="0" fontId="30" fillId="2" borderId="6" xfId="753" applyFont="1" applyFill="1" applyBorder="1" applyAlignment="1">
      <alignment horizontal="center" wrapText="1"/>
    </xf>
    <xf numFmtId="0" fontId="30" fillId="2" borderId="16" xfId="753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</cellXfs>
  <cellStyles count="1265">
    <cellStyle name="20% - Accent1 2" xfId="2"/>
    <cellStyle name="20% - Accent1 2 2" xfId="3"/>
    <cellStyle name="20% - Accent1 2 2 2" xfId="868"/>
    <cellStyle name="20% - Accent1 2 2 3" xfId="468"/>
    <cellStyle name="20% - Accent1 2 3" xfId="4"/>
    <cellStyle name="20% - Accent1 2 3 2" xfId="869"/>
    <cellStyle name="20% - Accent1 2 3 3" xfId="469"/>
    <cellStyle name="20% - Accent1 2 4" xfId="867"/>
    <cellStyle name="20% - Accent1 2 5" xfId="467"/>
    <cellStyle name="20% - Accent1 3" xfId="5"/>
    <cellStyle name="20% - Accent1 3 2" xfId="6"/>
    <cellStyle name="20% - Accent1 3 2 2" xfId="871"/>
    <cellStyle name="20% - Accent1 3 2 3" xfId="471"/>
    <cellStyle name="20% - Accent1 3 3" xfId="7"/>
    <cellStyle name="20% - Accent1 3 3 2" xfId="872"/>
    <cellStyle name="20% - Accent1 3 3 3" xfId="472"/>
    <cellStyle name="20% - Accent1 3 4" xfId="870"/>
    <cellStyle name="20% - Accent1 3 5" xfId="470"/>
    <cellStyle name="20% - Accent1 4" xfId="8"/>
    <cellStyle name="20% - Accent1 4 2" xfId="9"/>
    <cellStyle name="20% - Accent1 4 2 2" xfId="874"/>
    <cellStyle name="20% - Accent1 4 2 3" xfId="474"/>
    <cellStyle name="20% - Accent1 4 3" xfId="873"/>
    <cellStyle name="20% - Accent1 4 4" xfId="473"/>
    <cellStyle name="20% - Accent1 5" xfId="10"/>
    <cellStyle name="20% - Accent1 5 2" xfId="875"/>
    <cellStyle name="20% - Accent1 5 3" xfId="475"/>
    <cellStyle name="20% - Accent1 6" xfId="11"/>
    <cellStyle name="20% - Accent1 6 2" xfId="876"/>
    <cellStyle name="20% - Accent1 6 3" xfId="476"/>
    <cellStyle name="20% - Accent2 2" xfId="12"/>
    <cellStyle name="20% - Accent2 2 2" xfId="13"/>
    <cellStyle name="20% - Accent2 2 2 2" xfId="878"/>
    <cellStyle name="20% - Accent2 2 2 3" xfId="478"/>
    <cellStyle name="20% - Accent2 2 3" xfId="14"/>
    <cellStyle name="20% - Accent2 2 3 2" xfId="879"/>
    <cellStyle name="20% - Accent2 2 3 3" xfId="479"/>
    <cellStyle name="20% - Accent2 2 4" xfId="877"/>
    <cellStyle name="20% - Accent2 2 5" xfId="477"/>
    <cellStyle name="20% - Accent2 3" xfId="15"/>
    <cellStyle name="20% - Accent2 3 2" xfId="16"/>
    <cellStyle name="20% - Accent2 3 2 2" xfId="881"/>
    <cellStyle name="20% - Accent2 3 2 3" xfId="481"/>
    <cellStyle name="20% - Accent2 3 3" xfId="17"/>
    <cellStyle name="20% - Accent2 3 3 2" xfId="882"/>
    <cellStyle name="20% - Accent2 3 3 3" xfId="482"/>
    <cellStyle name="20% - Accent2 3 4" xfId="880"/>
    <cellStyle name="20% - Accent2 3 5" xfId="480"/>
    <cellStyle name="20% - Accent2 4" xfId="18"/>
    <cellStyle name="20% - Accent2 4 2" xfId="19"/>
    <cellStyle name="20% - Accent2 4 2 2" xfId="884"/>
    <cellStyle name="20% - Accent2 4 2 3" xfId="484"/>
    <cellStyle name="20% - Accent2 4 3" xfId="883"/>
    <cellStyle name="20% - Accent2 4 4" xfId="483"/>
    <cellStyle name="20% - Accent2 5" xfId="20"/>
    <cellStyle name="20% - Accent2 5 2" xfId="885"/>
    <cellStyle name="20% - Accent2 5 3" xfId="485"/>
    <cellStyle name="20% - Accent2 6" xfId="21"/>
    <cellStyle name="20% - Accent2 6 2" xfId="886"/>
    <cellStyle name="20% - Accent2 6 3" xfId="486"/>
    <cellStyle name="20% - Accent3 2" xfId="22"/>
    <cellStyle name="20% - Accent3 2 2" xfId="23"/>
    <cellStyle name="20% - Accent3 2 2 2" xfId="888"/>
    <cellStyle name="20% - Accent3 2 2 3" xfId="488"/>
    <cellStyle name="20% - Accent3 2 3" xfId="24"/>
    <cellStyle name="20% - Accent3 2 3 2" xfId="889"/>
    <cellStyle name="20% - Accent3 2 3 3" xfId="489"/>
    <cellStyle name="20% - Accent3 2 4" xfId="887"/>
    <cellStyle name="20% - Accent3 2 5" xfId="487"/>
    <cellStyle name="20% - Accent3 3" xfId="25"/>
    <cellStyle name="20% - Accent3 3 2" xfId="26"/>
    <cellStyle name="20% - Accent3 3 2 2" xfId="891"/>
    <cellStyle name="20% - Accent3 3 2 3" xfId="491"/>
    <cellStyle name="20% - Accent3 3 3" xfId="27"/>
    <cellStyle name="20% - Accent3 3 3 2" xfId="892"/>
    <cellStyle name="20% - Accent3 3 3 3" xfId="492"/>
    <cellStyle name="20% - Accent3 3 4" xfId="890"/>
    <cellStyle name="20% - Accent3 3 5" xfId="490"/>
    <cellStyle name="20% - Accent3 4" xfId="28"/>
    <cellStyle name="20% - Accent3 4 2" xfId="29"/>
    <cellStyle name="20% - Accent3 4 2 2" xfId="894"/>
    <cellStyle name="20% - Accent3 4 2 3" xfId="494"/>
    <cellStyle name="20% - Accent3 4 3" xfId="893"/>
    <cellStyle name="20% - Accent3 4 4" xfId="493"/>
    <cellStyle name="20% - Accent3 5" xfId="30"/>
    <cellStyle name="20% - Accent3 5 2" xfId="895"/>
    <cellStyle name="20% - Accent3 5 3" xfId="495"/>
    <cellStyle name="20% - Accent3 6" xfId="31"/>
    <cellStyle name="20% - Accent3 6 2" xfId="896"/>
    <cellStyle name="20% - Accent3 6 3" xfId="496"/>
    <cellStyle name="20% - Accent4 2" xfId="32"/>
    <cellStyle name="20% - Accent4 2 2" xfId="33"/>
    <cellStyle name="20% - Accent4 2 2 2" xfId="898"/>
    <cellStyle name="20% - Accent4 2 2 3" xfId="498"/>
    <cellStyle name="20% - Accent4 2 3" xfId="34"/>
    <cellStyle name="20% - Accent4 2 3 2" xfId="899"/>
    <cellStyle name="20% - Accent4 2 3 3" xfId="499"/>
    <cellStyle name="20% - Accent4 2 4" xfId="897"/>
    <cellStyle name="20% - Accent4 2 5" xfId="497"/>
    <cellStyle name="20% - Accent4 3" xfId="35"/>
    <cellStyle name="20% - Accent4 3 2" xfId="36"/>
    <cellStyle name="20% - Accent4 3 2 2" xfId="901"/>
    <cellStyle name="20% - Accent4 3 2 3" xfId="501"/>
    <cellStyle name="20% - Accent4 3 3" xfId="37"/>
    <cellStyle name="20% - Accent4 3 3 2" xfId="902"/>
    <cellStyle name="20% - Accent4 3 3 3" xfId="502"/>
    <cellStyle name="20% - Accent4 3 4" xfId="900"/>
    <cellStyle name="20% - Accent4 3 5" xfId="500"/>
    <cellStyle name="20% - Accent4 4" xfId="38"/>
    <cellStyle name="20% - Accent4 4 2" xfId="39"/>
    <cellStyle name="20% - Accent4 4 2 2" xfId="904"/>
    <cellStyle name="20% - Accent4 4 2 3" xfId="504"/>
    <cellStyle name="20% - Accent4 4 3" xfId="903"/>
    <cellStyle name="20% - Accent4 4 4" xfId="503"/>
    <cellStyle name="20% - Accent4 5" xfId="40"/>
    <cellStyle name="20% - Accent4 5 2" xfId="905"/>
    <cellStyle name="20% - Accent4 5 3" xfId="505"/>
    <cellStyle name="20% - Accent4 6" xfId="41"/>
    <cellStyle name="20% - Accent4 6 2" xfId="906"/>
    <cellStyle name="20% - Accent4 6 3" xfId="506"/>
    <cellStyle name="20% - Accent5 2" xfId="42"/>
    <cellStyle name="20% - Accent5 2 2" xfId="43"/>
    <cellStyle name="20% - Accent5 2 2 2" xfId="908"/>
    <cellStyle name="20% - Accent5 2 2 3" xfId="508"/>
    <cellStyle name="20% - Accent5 2 3" xfId="44"/>
    <cellStyle name="20% - Accent5 2 3 2" xfId="909"/>
    <cellStyle name="20% - Accent5 2 3 3" xfId="509"/>
    <cellStyle name="20% - Accent5 2 4" xfId="907"/>
    <cellStyle name="20% - Accent5 2 5" xfId="507"/>
    <cellStyle name="20% - Accent5 3" xfId="45"/>
    <cellStyle name="20% - Accent5 3 2" xfId="46"/>
    <cellStyle name="20% - Accent5 3 2 2" xfId="911"/>
    <cellStyle name="20% - Accent5 3 2 3" xfId="511"/>
    <cellStyle name="20% - Accent5 3 3" xfId="47"/>
    <cellStyle name="20% - Accent5 3 3 2" xfId="912"/>
    <cellStyle name="20% - Accent5 3 3 3" xfId="512"/>
    <cellStyle name="20% - Accent5 3 4" xfId="910"/>
    <cellStyle name="20% - Accent5 3 5" xfId="510"/>
    <cellStyle name="20% - Accent5 4" xfId="48"/>
    <cellStyle name="20% - Accent5 4 2" xfId="49"/>
    <cellStyle name="20% - Accent5 4 2 2" xfId="914"/>
    <cellStyle name="20% - Accent5 4 2 3" xfId="514"/>
    <cellStyle name="20% - Accent5 4 3" xfId="913"/>
    <cellStyle name="20% - Accent5 4 4" xfId="513"/>
    <cellStyle name="20% - Accent5 5" xfId="50"/>
    <cellStyle name="20% - Accent5 5 2" xfId="915"/>
    <cellStyle name="20% - Accent5 5 3" xfId="515"/>
    <cellStyle name="20% - Accent5 6" xfId="51"/>
    <cellStyle name="20% - Accent5 6 2" xfId="916"/>
    <cellStyle name="20% - Accent5 6 3" xfId="516"/>
    <cellStyle name="20% - Accent6 2" xfId="52"/>
    <cellStyle name="20% - Accent6 2 2" xfId="53"/>
    <cellStyle name="20% - Accent6 2 2 2" xfId="918"/>
    <cellStyle name="20% - Accent6 2 2 3" xfId="518"/>
    <cellStyle name="20% - Accent6 2 3" xfId="54"/>
    <cellStyle name="20% - Accent6 2 3 2" xfId="919"/>
    <cellStyle name="20% - Accent6 2 3 3" xfId="519"/>
    <cellStyle name="20% - Accent6 2 4" xfId="917"/>
    <cellStyle name="20% - Accent6 2 5" xfId="517"/>
    <cellStyle name="20% - Accent6 3" xfId="55"/>
    <cellStyle name="20% - Accent6 3 2" xfId="56"/>
    <cellStyle name="20% - Accent6 3 2 2" xfId="921"/>
    <cellStyle name="20% - Accent6 3 2 3" xfId="521"/>
    <cellStyle name="20% - Accent6 3 3" xfId="57"/>
    <cellStyle name="20% - Accent6 3 3 2" xfId="922"/>
    <cellStyle name="20% - Accent6 3 3 3" xfId="522"/>
    <cellStyle name="20% - Accent6 3 4" xfId="920"/>
    <cellStyle name="20% - Accent6 3 5" xfId="520"/>
    <cellStyle name="20% - Accent6 4" xfId="58"/>
    <cellStyle name="20% - Accent6 4 2" xfId="59"/>
    <cellStyle name="20% - Accent6 4 2 2" xfId="924"/>
    <cellStyle name="20% - Accent6 4 2 3" xfId="524"/>
    <cellStyle name="20% - Accent6 4 3" xfId="923"/>
    <cellStyle name="20% - Accent6 4 4" xfId="523"/>
    <cellStyle name="20% - Accent6 5" xfId="60"/>
    <cellStyle name="20% - Accent6 5 2" xfId="925"/>
    <cellStyle name="20% - Accent6 5 3" xfId="525"/>
    <cellStyle name="20% - Accent6 6" xfId="61"/>
    <cellStyle name="20% - Accent6 6 2" xfId="926"/>
    <cellStyle name="20% - Accent6 6 3" xfId="526"/>
    <cellStyle name="40% - Accent1 2" xfId="62"/>
    <cellStyle name="40% - Accent1 2 2" xfId="63"/>
    <cellStyle name="40% - Accent1 2 2 2" xfId="928"/>
    <cellStyle name="40% - Accent1 2 2 3" xfId="528"/>
    <cellStyle name="40% - Accent1 2 3" xfId="64"/>
    <cellStyle name="40% - Accent1 2 3 2" xfId="929"/>
    <cellStyle name="40% - Accent1 2 3 3" xfId="529"/>
    <cellStyle name="40% - Accent1 2 4" xfId="927"/>
    <cellStyle name="40% - Accent1 2 5" xfId="527"/>
    <cellStyle name="40% - Accent1 3" xfId="65"/>
    <cellStyle name="40% - Accent1 3 2" xfId="66"/>
    <cellStyle name="40% - Accent1 3 2 2" xfId="931"/>
    <cellStyle name="40% - Accent1 3 2 3" xfId="531"/>
    <cellStyle name="40% - Accent1 3 3" xfId="67"/>
    <cellStyle name="40% - Accent1 3 3 2" xfId="932"/>
    <cellStyle name="40% - Accent1 3 3 3" xfId="532"/>
    <cellStyle name="40% - Accent1 3 4" xfId="930"/>
    <cellStyle name="40% - Accent1 3 5" xfId="530"/>
    <cellStyle name="40% - Accent1 4" xfId="68"/>
    <cellStyle name="40% - Accent1 4 2" xfId="69"/>
    <cellStyle name="40% - Accent1 4 2 2" xfId="934"/>
    <cellStyle name="40% - Accent1 4 2 3" xfId="534"/>
    <cellStyle name="40% - Accent1 4 3" xfId="933"/>
    <cellStyle name="40% - Accent1 4 4" xfId="533"/>
    <cellStyle name="40% - Accent1 5" xfId="70"/>
    <cellStyle name="40% - Accent1 5 2" xfId="935"/>
    <cellStyle name="40% - Accent1 5 3" xfId="535"/>
    <cellStyle name="40% - Accent1 6" xfId="71"/>
    <cellStyle name="40% - Accent1 6 2" xfId="936"/>
    <cellStyle name="40% - Accent1 6 3" xfId="536"/>
    <cellStyle name="40% - Accent2 2" xfId="72"/>
    <cellStyle name="40% - Accent2 2 2" xfId="73"/>
    <cellStyle name="40% - Accent2 2 2 2" xfId="938"/>
    <cellStyle name="40% - Accent2 2 2 3" xfId="538"/>
    <cellStyle name="40% - Accent2 2 3" xfId="74"/>
    <cellStyle name="40% - Accent2 2 3 2" xfId="939"/>
    <cellStyle name="40% - Accent2 2 3 3" xfId="539"/>
    <cellStyle name="40% - Accent2 2 4" xfId="937"/>
    <cellStyle name="40% - Accent2 2 5" xfId="537"/>
    <cellStyle name="40% - Accent2 3" xfId="75"/>
    <cellStyle name="40% - Accent2 3 2" xfId="76"/>
    <cellStyle name="40% - Accent2 3 2 2" xfId="941"/>
    <cellStyle name="40% - Accent2 3 2 3" xfId="541"/>
    <cellStyle name="40% - Accent2 3 3" xfId="77"/>
    <cellStyle name="40% - Accent2 3 3 2" xfId="942"/>
    <cellStyle name="40% - Accent2 3 3 3" xfId="542"/>
    <cellStyle name="40% - Accent2 3 4" xfId="940"/>
    <cellStyle name="40% - Accent2 3 5" xfId="540"/>
    <cellStyle name="40% - Accent2 4" xfId="78"/>
    <cellStyle name="40% - Accent2 4 2" xfId="79"/>
    <cellStyle name="40% - Accent2 4 2 2" xfId="944"/>
    <cellStyle name="40% - Accent2 4 2 3" xfId="544"/>
    <cellStyle name="40% - Accent2 4 3" xfId="943"/>
    <cellStyle name="40% - Accent2 4 4" xfId="543"/>
    <cellStyle name="40% - Accent2 5" xfId="80"/>
    <cellStyle name="40% - Accent2 5 2" xfId="945"/>
    <cellStyle name="40% - Accent2 5 3" xfId="545"/>
    <cellStyle name="40% - Accent2 6" xfId="81"/>
    <cellStyle name="40% - Accent2 6 2" xfId="946"/>
    <cellStyle name="40% - Accent2 6 3" xfId="546"/>
    <cellStyle name="40% - Accent3 2" xfId="82"/>
    <cellStyle name="40% - Accent3 2 2" xfId="83"/>
    <cellStyle name="40% - Accent3 2 2 2" xfId="948"/>
    <cellStyle name="40% - Accent3 2 2 3" xfId="548"/>
    <cellStyle name="40% - Accent3 2 3" xfId="84"/>
    <cellStyle name="40% - Accent3 2 3 2" xfId="949"/>
    <cellStyle name="40% - Accent3 2 3 3" xfId="549"/>
    <cellStyle name="40% - Accent3 2 4" xfId="947"/>
    <cellStyle name="40% - Accent3 2 5" xfId="547"/>
    <cellStyle name="40% - Accent3 3" xfId="85"/>
    <cellStyle name="40% - Accent3 3 2" xfId="86"/>
    <cellStyle name="40% - Accent3 3 2 2" xfId="951"/>
    <cellStyle name="40% - Accent3 3 2 3" xfId="551"/>
    <cellStyle name="40% - Accent3 3 3" xfId="87"/>
    <cellStyle name="40% - Accent3 3 3 2" xfId="952"/>
    <cellStyle name="40% - Accent3 3 3 3" xfId="552"/>
    <cellStyle name="40% - Accent3 3 4" xfId="950"/>
    <cellStyle name="40% - Accent3 3 5" xfId="550"/>
    <cellStyle name="40% - Accent3 4" xfId="88"/>
    <cellStyle name="40% - Accent3 4 2" xfId="89"/>
    <cellStyle name="40% - Accent3 4 2 2" xfId="954"/>
    <cellStyle name="40% - Accent3 4 2 3" xfId="554"/>
    <cellStyle name="40% - Accent3 4 3" xfId="953"/>
    <cellStyle name="40% - Accent3 4 4" xfId="553"/>
    <cellStyle name="40% - Accent3 5" xfId="90"/>
    <cellStyle name="40% - Accent3 5 2" xfId="955"/>
    <cellStyle name="40% - Accent3 5 3" xfId="555"/>
    <cellStyle name="40% - Accent3 6" xfId="91"/>
    <cellStyle name="40% - Accent3 6 2" xfId="956"/>
    <cellStyle name="40% - Accent3 6 3" xfId="556"/>
    <cellStyle name="40% - Accent4 2" xfId="92"/>
    <cellStyle name="40% - Accent4 2 2" xfId="93"/>
    <cellStyle name="40% - Accent4 2 2 2" xfId="958"/>
    <cellStyle name="40% - Accent4 2 2 3" xfId="558"/>
    <cellStyle name="40% - Accent4 2 3" xfId="94"/>
    <cellStyle name="40% - Accent4 2 3 2" xfId="959"/>
    <cellStyle name="40% - Accent4 2 3 3" xfId="559"/>
    <cellStyle name="40% - Accent4 2 4" xfId="957"/>
    <cellStyle name="40% - Accent4 2 5" xfId="557"/>
    <cellStyle name="40% - Accent4 3" xfId="95"/>
    <cellStyle name="40% - Accent4 3 2" xfId="96"/>
    <cellStyle name="40% - Accent4 3 2 2" xfId="961"/>
    <cellStyle name="40% - Accent4 3 2 3" xfId="561"/>
    <cellStyle name="40% - Accent4 3 3" xfId="97"/>
    <cellStyle name="40% - Accent4 3 3 2" xfId="962"/>
    <cellStyle name="40% - Accent4 3 3 3" xfId="562"/>
    <cellStyle name="40% - Accent4 3 4" xfId="960"/>
    <cellStyle name="40% - Accent4 3 5" xfId="560"/>
    <cellStyle name="40% - Accent4 4" xfId="98"/>
    <cellStyle name="40% - Accent4 4 2" xfId="99"/>
    <cellStyle name="40% - Accent4 4 2 2" xfId="964"/>
    <cellStyle name="40% - Accent4 4 2 3" xfId="564"/>
    <cellStyle name="40% - Accent4 4 3" xfId="963"/>
    <cellStyle name="40% - Accent4 4 4" xfId="563"/>
    <cellStyle name="40% - Accent4 5" xfId="100"/>
    <cellStyle name="40% - Accent4 5 2" xfId="965"/>
    <cellStyle name="40% - Accent4 5 3" xfId="565"/>
    <cellStyle name="40% - Accent4 6" xfId="101"/>
    <cellStyle name="40% - Accent4 6 2" xfId="966"/>
    <cellStyle name="40% - Accent4 6 3" xfId="566"/>
    <cellStyle name="40% - Accent5 2" xfId="102"/>
    <cellStyle name="40% - Accent5 2 2" xfId="103"/>
    <cellStyle name="40% - Accent5 2 2 2" xfId="968"/>
    <cellStyle name="40% - Accent5 2 2 3" xfId="568"/>
    <cellStyle name="40% - Accent5 2 3" xfId="104"/>
    <cellStyle name="40% - Accent5 2 3 2" xfId="969"/>
    <cellStyle name="40% - Accent5 2 3 3" xfId="569"/>
    <cellStyle name="40% - Accent5 2 4" xfId="967"/>
    <cellStyle name="40% - Accent5 2 5" xfId="567"/>
    <cellStyle name="40% - Accent5 3" xfId="105"/>
    <cellStyle name="40% - Accent5 3 2" xfId="106"/>
    <cellStyle name="40% - Accent5 3 2 2" xfId="971"/>
    <cellStyle name="40% - Accent5 3 2 3" xfId="571"/>
    <cellStyle name="40% - Accent5 3 3" xfId="107"/>
    <cellStyle name="40% - Accent5 3 3 2" xfId="972"/>
    <cellStyle name="40% - Accent5 3 3 3" xfId="572"/>
    <cellStyle name="40% - Accent5 3 4" xfId="970"/>
    <cellStyle name="40% - Accent5 3 5" xfId="570"/>
    <cellStyle name="40% - Accent5 4" xfId="108"/>
    <cellStyle name="40% - Accent5 4 2" xfId="109"/>
    <cellStyle name="40% - Accent5 4 2 2" xfId="974"/>
    <cellStyle name="40% - Accent5 4 2 3" xfId="574"/>
    <cellStyle name="40% - Accent5 4 3" xfId="973"/>
    <cellStyle name="40% - Accent5 4 4" xfId="573"/>
    <cellStyle name="40% - Accent5 5" xfId="110"/>
    <cellStyle name="40% - Accent5 5 2" xfId="975"/>
    <cellStyle name="40% - Accent5 5 3" xfId="575"/>
    <cellStyle name="40% - Accent5 6" xfId="111"/>
    <cellStyle name="40% - Accent5 6 2" xfId="976"/>
    <cellStyle name="40% - Accent5 6 3" xfId="576"/>
    <cellStyle name="40% - Accent6 2" xfId="112"/>
    <cellStyle name="40% - Accent6 2 2" xfId="113"/>
    <cellStyle name="40% - Accent6 2 2 2" xfId="978"/>
    <cellStyle name="40% - Accent6 2 2 3" xfId="578"/>
    <cellStyle name="40% - Accent6 2 3" xfId="114"/>
    <cellStyle name="40% - Accent6 2 3 2" xfId="979"/>
    <cellStyle name="40% - Accent6 2 3 3" xfId="579"/>
    <cellStyle name="40% - Accent6 2 4" xfId="977"/>
    <cellStyle name="40% - Accent6 2 5" xfId="577"/>
    <cellStyle name="40% - Accent6 3" xfId="115"/>
    <cellStyle name="40% - Accent6 3 2" xfId="116"/>
    <cellStyle name="40% - Accent6 3 2 2" xfId="981"/>
    <cellStyle name="40% - Accent6 3 2 3" xfId="581"/>
    <cellStyle name="40% - Accent6 3 3" xfId="117"/>
    <cellStyle name="40% - Accent6 3 3 2" xfId="982"/>
    <cellStyle name="40% - Accent6 3 3 3" xfId="582"/>
    <cellStyle name="40% - Accent6 3 4" xfId="980"/>
    <cellStyle name="40% - Accent6 3 5" xfId="580"/>
    <cellStyle name="40% - Accent6 4" xfId="118"/>
    <cellStyle name="40% - Accent6 4 2" xfId="119"/>
    <cellStyle name="40% - Accent6 4 2 2" xfId="984"/>
    <cellStyle name="40% - Accent6 4 2 3" xfId="584"/>
    <cellStyle name="40% - Accent6 4 3" xfId="983"/>
    <cellStyle name="40% - Accent6 4 4" xfId="583"/>
    <cellStyle name="40% - Accent6 5" xfId="120"/>
    <cellStyle name="40% - Accent6 5 2" xfId="985"/>
    <cellStyle name="40% - Accent6 5 3" xfId="585"/>
    <cellStyle name="40% - Accent6 6" xfId="121"/>
    <cellStyle name="40% - Accent6 6 2" xfId="986"/>
    <cellStyle name="40% - Accent6 6 3" xfId="586"/>
    <cellStyle name="60% - Accent1 2" xfId="122"/>
    <cellStyle name="60% - Accent1 2 2" xfId="123"/>
    <cellStyle name="60% - Accent1 2 2 2" xfId="988"/>
    <cellStyle name="60% - Accent1 2 2 3" xfId="588"/>
    <cellStyle name="60% - Accent1 2 3" xfId="124"/>
    <cellStyle name="60% - Accent1 2 3 2" xfId="989"/>
    <cellStyle name="60% - Accent1 2 3 3" xfId="589"/>
    <cellStyle name="60% - Accent1 2 4" xfId="987"/>
    <cellStyle name="60% - Accent1 2 5" xfId="587"/>
    <cellStyle name="60% - Accent1 3" xfId="125"/>
    <cellStyle name="60% - Accent1 3 2" xfId="126"/>
    <cellStyle name="60% - Accent1 3 2 2" xfId="991"/>
    <cellStyle name="60% - Accent1 3 2 3" xfId="591"/>
    <cellStyle name="60% - Accent1 3 3" xfId="127"/>
    <cellStyle name="60% - Accent1 3 3 2" xfId="992"/>
    <cellStyle name="60% - Accent1 3 3 3" xfId="592"/>
    <cellStyle name="60% - Accent1 3 4" xfId="990"/>
    <cellStyle name="60% - Accent1 3 5" xfId="590"/>
    <cellStyle name="60% - Accent1 4" xfId="128"/>
    <cellStyle name="60% - Accent1 4 2" xfId="129"/>
    <cellStyle name="60% - Accent1 4 2 2" xfId="994"/>
    <cellStyle name="60% - Accent1 4 2 3" xfId="594"/>
    <cellStyle name="60% - Accent1 4 3" xfId="993"/>
    <cellStyle name="60% - Accent1 4 4" xfId="593"/>
    <cellStyle name="60% - Accent1 5" xfId="130"/>
    <cellStyle name="60% - Accent1 5 2" xfId="995"/>
    <cellStyle name="60% - Accent1 5 3" xfId="595"/>
    <cellStyle name="60% - Accent1 6" xfId="131"/>
    <cellStyle name="60% - Accent1 6 2" xfId="996"/>
    <cellStyle name="60% - Accent1 6 3" xfId="596"/>
    <cellStyle name="60% - Accent2 2" xfId="132"/>
    <cellStyle name="60% - Accent2 2 2" xfId="133"/>
    <cellStyle name="60% - Accent2 2 2 2" xfId="998"/>
    <cellStyle name="60% - Accent2 2 2 3" xfId="598"/>
    <cellStyle name="60% - Accent2 2 3" xfId="134"/>
    <cellStyle name="60% - Accent2 2 3 2" xfId="999"/>
    <cellStyle name="60% - Accent2 2 3 3" xfId="599"/>
    <cellStyle name="60% - Accent2 2 4" xfId="997"/>
    <cellStyle name="60% - Accent2 2 5" xfId="597"/>
    <cellStyle name="60% - Accent2 3" xfId="135"/>
    <cellStyle name="60% - Accent2 3 2" xfId="136"/>
    <cellStyle name="60% - Accent2 3 2 2" xfId="1001"/>
    <cellStyle name="60% - Accent2 3 2 3" xfId="601"/>
    <cellStyle name="60% - Accent2 3 3" xfId="137"/>
    <cellStyle name="60% - Accent2 3 3 2" xfId="1002"/>
    <cellStyle name="60% - Accent2 3 3 3" xfId="602"/>
    <cellStyle name="60% - Accent2 3 4" xfId="1000"/>
    <cellStyle name="60% - Accent2 3 5" xfId="600"/>
    <cellStyle name="60% - Accent2 4" xfId="138"/>
    <cellStyle name="60% - Accent2 4 2" xfId="139"/>
    <cellStyle name="60% - Accent2 4 2 2" xfId="1004"/>
    <cellStyle name="60% - Accent2 4 2 3" xfId="604"/>
    <cellStyle name="60% - Accent2 4 3" xfId="1003"/>
    <cellStyle name="60% - Accent2 4 4" xfId="603"/>
    <cellStyle name="60% - Accent2 5" xfId="140"/>
    <cellStyle name="60% - Accent2 5 2" xfId="1005"/>
    <cellStyle name="60% - Accent2 5 3" xfId="605"/>
    <cellStyle name="60% - Accent2 6" xfId="141"/>
    <cellStyle name="60% - Accent2 6 2" xfId="1006"/>
    <cellStyle name="60% - Accent2 6 3" xfId="606"/>
    <cellStyle name="60% - Accent3 2" xfId="142"/>
    <cellStyle name="60% - Accent3 2 2" xfId="143"/>
    <cellStyle name="60% - Accent3 2 2 2" xfId="1008"/>
    <cellStyle name="60% - Accent3 2 2 3" xfId="608"/>
    <cellStyle name="60% - Accent3 2 3" xfId="144"/>
    <cellStyle name="60% - Accent3 2 3 2" xfId="1009"/>
    <cellStyle name="60% - Accent3 2 3 3" xfId="609"/>
    <cellStyle name="60% - Accent3 2 4" xfId="1007"/>
    <cellStyle name="60% - Accent3 2 5" xfId="607"/>
    <cellStyle name="60% - Accent3 3" xfId="145"/>
    <cellStyle name="60% - Accent3 3 2" xfId="146"/>
    <cellStyle name="60% - Accent3 3 2 2" xfId="1011"/>
    <cellStyle name="60% - Accent3 3 2 3" xfId="611"/>
    <cellStyle name="60% - Accent3 3 3" xfId="147"/>
    <cellStyle name="60% - Accent3 3 3 2" xfId="1012"/>
    <cellStyle name="60% - Accent3 3 3 3" xfId="612"/>
    <cellStyle name="60% - Accent3 3 4" xfId="1010"/>
    <cellStyle name="60% - Accent3 3 5" xfId="610"/>
    <cellStyle name="60% - Accent3 4" xfId="148"/>
    <cellStyle name="60% - Accent3 4 2" xfId="149"/>
    <cellStyle name="60% - Accent3 4 2 2" xfId="1014"/>
    <cellStyle name="60% - Accent3 4 2 3" xfId="614"/>
    <cellStyle name="60% - Accent3 4 3" xfId="1013"/>
    <cellStyle name="60% - Accent3 4 4" xfId="613"/>
    <cellStyle name="60% - Accent3 5" xfId="150"/>
    <cellStyle name="60% - Accent3 5 2" xfId="1015"/>
    <cellStyle name="60% - Accent3 5 3" xfId="615"/>
    <cellStyle name="60% - Accent3 6" xfId="151"/>
    <cellStyle name="60% - Accent3 6 2" xfId="1016"/>
    <cellStyle name="60% - Accent3 6 3" xfId="616"/>
    <cellStyle name="60% - Accent4 2" xfId="152"/>
    <cellStyle name="60% - Accent4 2 2" xfId="153"/>
    <cellStyle name="60% - Accent4 2 2 2" xfId="1018"/>
    <cellStyle name="60% - Accent4 2 2 3" xfId="618"/>
    <cellStyle name="60% - Accent4 2 3" xfId="154"/>
    <cellStyle name="60% - Accent4 2 3 2" xfId="1019"/>
    <cellStyle name="60% - Accent4 2 3 3" xfId="619"/>
    <cellStyle name="60% - Accent4 2 4" xfId="1017"/>
    <cellStyle name="60% - Accent4 2 5" xfId="617"/>
    <cellStyle name="60% - Accent4 3" xfId="155"/>
    <cellStyle name="60% - Accent4 3 2" xfId="156"/>
    <cellStyle name="60% - Accent4 3 2 2" xfId="1021"/>
    <cellStyle name="60% - Accent4 3 2 3" xfId="621"/>
    <cellStyle name="60% - Accent4 3 3" xfId="157"/>
    <cellStyle name="60% - Accent4 3 3 2" xfId="1022"/>
    <cellStyle name="60% - Accent4 3 3 3" xfId="622"/>
    <cellStyle name="60% - Accent4 3 4" xfId="1020"/>
    <cellStyle name="60% - Accent4 3 5" xfId="620"/>
    <cellStyle name="60% - Accent4 4" xfId="158"/>
    <cellStyle name="60% - Accent4 4 2" xfId="159"/>
    <cellStyle name="60% - Accent4 4 2 2" xfId="1024"/>
    <cellStyle name="60% - Accent4 4 2 3" xfId="624"/>
    <cellStyle name="60% - Accent4 4 3" xfId="1023"/>
    <cellStyle name="60% - Accent4 4 4" xfId="623"/>
    <cellStyle name="60% - Accent4 5" xfId="160"/>
    <cellStyle name="60% - Accent4 5 2" xfId="1025"/>
    <cellStyle name="60% - Accent4 5 3" xfId="625"/>
    <cellStyle name="60% - Accent4 6" xfId="161"/>
    <cellStyle name="60% - Accent4 6 2" xfId="1026"/>
    <cellStyle name="60% - Accent4 6 3" xfId="626"/>
    <cellStyle name="60% - Accent5 2" xfId="162"/>
    <cellStyle name="60% - Accent5 2 2" xfId="163"/>
    <cellStyle name="60% - Accent5 2 2 2" xfId="1028"/>
    <cellStyle name="60% - Accent5 2 2 3" xfId="628"/>
    <cellStyle name="60% - Accent5 2 3" xfId="164"/>
    <cellStyle name="60% - Accent5 2 3 2" xfId="1029"/>
    <cellStyle name="60% - Accent5 2 3 3" xfId="629"/>
    <cellStyle name="60% - Accent5 2 4" xfId="1027"/>
    <cellStyle name="60% - Accent5 2 5" xfId="627"/>
    <cellStyle name="60% - Accent5 3" xfId="165"/>
    <cellStyle name="60% - Accent5 3 2" xfId="166"/>
    <cellStyle name="60% - Accent5 3 2 2" xfId="1031"/>
    <cellStyle name="60% - Accent5 3 2 3" xfId="631"/>
    <cellStyle name="60% - Accent5 3 3" xfId="167"/>
    <cellStyle name="60% - Accent5 3 3 2" xfId="1032"/>
    <cellStyle name="60% - Accent5 3 3 3" xfId="632"/>
    <cellStyle name="60% - Accent5 3 4" xfId="1030"/>
    <cellStyle name="60% - Accent5 3 5" xfId="630"/>
    <cellStyle name="60% - Accent5 4" xfId="168"/>
    <cellStyle name="60% - Accent5 4 2" xfId="169"/>
    <cellStyle name="60% - Accent5 4 2 2" xfId="1034"/>
    <cellStyle name="60% - Accent5 4 2 3" xfId="634"/>
    <cellStyle name="60% - Accent5 4 3" xfId="1033"/>
    <cellStyle name="60% - Accent5 4 4" xfId="633"/>
    <cellStyle name="60% - Accent5 5" xfId="170"/>
    <cellStyle name="60% - Accent5 5 2" xfId="1035"/>
    <cellStyle name="60% - Accent5 5 3" xfId="635"/>
    <cellStyle name="60% - Accent5 6" xfId="171"/>
    <cellStyle name="60% - Accent5 6 2" xfId="1036"/>
    <cellStyle name="60% - Accent5 6 3" xfId="636"/>
    <cellStyle name="60% - Accent6 2" xfId="172"/>
    <cellStyle name="60% - Accent6 2 2" xfId="173"/>
    <cellStyle name="60% - Accent6 2 2 2" xfId="1038"/>
    <cellStyle name="60% - Accent6 2 2 3" xfId="638"/>
    <cellStyle name="60% - Accent6 2 3" xfId="174"/>
    <cellStyle name="60% - Accent6 2 3 2" xfId="1039"/>
    <cellStyle name="60% - Accent6 2 3 3" xfId="639"/>
    <cellStyle name="60% - Accent6 2 4" xfId="1037"/>
    <cellStyle name="60% - Accent6 2 5" xfId="637"/>
    <cellStyle name="60% - Accent6 3" xfId="175"/>
    <cellStyle name="60% - Accent6 3 2" xfId="176"/>
    <cellStyle name="60% - Accent6 3 2 2" xfId="1041"/>
    <cellStyle name="60% - Accent6 3 2 3" xfId="641"/>
    <cellStyle name="60% - Accent6 3 3" xfId="177"/>
    <cellStyle name="60% - Accent6 3 3 2" xfId="1042"/>
    <cellStyle name="60% - Accent6 3 3 3" xfId="642"/>
    <cellStyle name="60% - Accent6 3 4" xfId="1040"/>
    <cellStyle name="60% - Accent6 3 5" xfId="640"/>
    <cellStyle name="60% - Accent6 4" xfId="178"/>
    <cellStyle name="60% - Accent6 4 2" xfId="179"/>
    <cellStyle name="60% - Accent6 4 2 2" xfId="1044"/>
    <cellStyle name="60% - Accent6 4 2 3" xfId="644"/>
    <cellStyle name="60% - Accent6 4 3" xfId="1043"/>
    <cellStyle name="60% - Accent6 4 4" xfId="643"/>
    <cellStyle name="60% - Accent6 5" xfId="180"/>
    <cellStyle name="60% - Accent6 5 2" xfId="1045"/>
    <cellStyle name="60% - Accent6 5 3" xfId="645"/>
    <cellStyle name="60% - Accent6 6" xfId="181"/>
    <cellStyle name="60% - Accent6 6 2" xfId="1046"/>
    <cellStyle name="60% - Accent6 6 3" xfId="646"/>
    <cellStyle name="Comma" xfId="1" builtinId="3"/>
    <cellStyle name="Comma 10" xfId="182"/>
    <cellStyle name="Comma 10 13" xfId="183"/>
    <cellStyle name="Comma 10 13 2" xfId="1047"/>
    <cellStyle name="Comma 10 13 3" xfId="647"/>
    <cellStyle name="Comma 11" xfId="184"/>
    <cellStyle name="Comma 12" xfId="185"/>
    <cellStyle name="Comma 12 2" xfId="186"/>
    <cellStyle name="Comma 12 2 2" xfId="1049"/>
    <cellStyle name="Comma 12 2 3" xfId="649"/>
    <cellStyle name="Comma 12 3" xfId="187"/>
    <cellStyle name="Comma 12 3 2" xfId="1050"/>
    <cellStyle name="Comma 12 3 3" xfId="650"/>
    <cellStyle name="Comma 12 4" xfId="1048"/>
    <cellStyle name="Comma 12 5" xfId="648"/>
    <cellStyle name="Comma 13" xfId="188"/>
    <cellStyle name="Comma 13 2" xfId="189"/>
    <cellStyle name="Comma 13 2 2" xfId="1052"/>
    <cellStyle name="Comma 13 2 3" xfId="652"/>
    <cellStyle name="Comma 13 3" xfId="190"/>
    <cellStyle name="Comma 13 3 2" xfId="1053"/>
    <cellStyle name="Comma 13 3 3" xfId="653"/>
    <cellStyle name="Comma 13 4" xfId="1051"/>
    <cellStyle name="Comma 13 5" xfId="651"/>
    <cellStyle name="Comma 14" xfId="191"/>
    <cellStyle name="Comma 15" xfId="192"/>
    <cellStyle name="Comma 15 2" xfId="193"/>
    <cellStyle name="Comma 15 2 2" xfId="1055"/>
    <cellStyle name="Comma 15 2 3" xfId="655"/>
    <cellStyle name="Comma 15 3" xfId="194"/>
    <cellStyle name="Comma 15 3 2" xfId="1056"/>
    <cellStyle name="Comma 15 3 3" xfId="656"/>
    <cellStyle name="Comma 15 4" xfId="1054"/>
    <cellStyle name="Comma 15 5" xfId="654"/>
    <cellStyle name="Comma 16" xfId="195"/>
    <cellStyle name="Comma 16 2" xfId="196"/>
    <cellStyle name="Comma 16 2 2" xfId="1058"/>
    <cellStyle name="Comma 16 2 3" xfId="658"/>
    <cellStyle name="Comma 16 3" xfId="197"/>
    <cellStyle name="Comma 16 3 2" xfId="1059"/>
    <cellStyle name="Comma 16 3 3" xfId="659"/>
    <cellStyle name="Comma 16 4" xfId="1057"/>
    <cellStyle name="Comma 16 5" xfId="657"/>
    <cellStyle name="Comma 17" xfId="198"/>
    <cellStyle name="Comma 17 2" xfId="1060"/>
    <cellStyle name="Comma 17 3" xfId="660"/>
    <cellStyle name="Comma 18" xfId="199"/>
    <cellStyle name="Comma 19" xfId="865"/>
    <cellStyle name="Comma 2" xfId="200"/>
    <cellStyle name="Comma 2 10" xfId="201"/>
    <cellStyle name="Comma 2 10 2" xfId="202"/>
    <cellStyle name="Comma 2 11" xfId="203"/>
    <cellStyle name="Comma 2 11 2" xfId="204"/>
    <cellStyle name="Comma 2 12" xfId="205"/>
    <cellStyle name="Comma 2 13" xfId="206"/>
    <cellStyle name="Comma 2 14" xfId="1061"/>
    <cellStyle name="Comma 2 15" xfId="661"/>
    <cellStyle name="Comma 2 2" xfId="207"/>
    <cellStyle name="Comma 2 2 2" xfId="208"/>
    <cellStyle name="Comma 2 2 2 2" xfId="209"/>
    <cellStyle name="Comma 2 2 2 2 2" xfId="210"/>
    <cellStyle name="Comma 2 2 2 2 3" xfId="211"/>
    <cellStyle name="Comma 2 2 2 3" xfId="212"/>
    <cellStyle name="Comma 2 3" xfId="213"/>
    <cellStyle name="Comma 2 3 2" xfId="214"/>
    <cellStyle name="Comma 2 4" xfId="215"/>
    <cellStyle name="Comma 2 4 2" xfId="216"/>
    <cellStyle name="Comma 2 5" xfId="217"/>
    <cellStyle name="Comma 2 5 2" xfId="218"/>
    <cellStyle name="Comma 2 6" xfId="219"/>
    <cellStyle name="Comma 2 6 2" xfId="220"/>
    <cellStyle name="Comma 2 7" xfId="221"/>
    <cellStyle name="Comma 2 7 2" xfId="222"/>
    <cellStyle name="Comma 2 8" xfId="223"/>
    <cellStyle name="Comma 2 8 2" xfId="224"/>
    <cellStyle name="Comma 2 9" xfId="225"/>
    <cellStyle name="Comma 2 9 2" xfId="226"/>
    <cellStyle name="Comma 20" xfId="465"/>
    <cellStyle name="Comma 3" xfId="227"/>
    <cellStyle name="Comma 3 2" xfId="228"/>
    <cellStyle name="Comma 3 2 2" xfId="229"/>
    <cellStyle name="Comma 3 2 2 2" xfId="1064"/>
    <cellStyle name="Comma 3 2 2 3" xfId="664"/>
    <cellStyle name="Comma 3 2 3" xfId="1063"/>
    <cellStyle name="Comma 3 2 4" xfId="663"/>
    <cellStyle name="Comma 3 3" xfId="230"/>
    <cellStyle name="Comma 3 3 2" xfId="1065"/>
    <cellStyle name="Comma 3 3 3" xfId="665"/>
    <cellStyle name="Comma 3 4" xfId="231"/>
    <cellStyle name="Comma 3 4 2" xfId="1066"/>
    <cellStyle name="Comma 3 4 3" xfId="232"/>
    <cellStyle name="Comma 3 4 3 2" xfId="1067"/>
    <cellStyle name="Comma 3 4 3 3" xfId="667"/>
    <cellStyle name="Comma 3 4 4" xfId="233"/>
    <cellStyle name="Comma 3 4 4 2" xfId="1068"/>
    <cellStyle name="Comma 3 4 4 3" xfId="668"/>
    <cellStyle name="Comma 3 4 5" xfId="666"/>
    <cellStyle name="Comma 3 5" xfId="1062"/>
    <cellStyle name="Comma 3 6" xfId="662"/>
    <cellStyle name="Comma 4" xfId="234"/>
    <cellStyle name="Comma 4 2" xfId="235"/>
    <cellStyle name="Comma 4 3" xfId="236"/>
    <cellStyle name="Comma 5" xfId="237"/>
    <cellStyle name="Comma 6" xfId="238"/>
    <cellStyle name="Comma 7" xfId="239"/>
    <cellStyle name="Comma 8" xfId="240"/>
    <cellStyle name="Comma 8 2" xfId="241"/>
    <cellStyle name="Comma 9" xfId="242"/>
    <cellStyle name="Currency 2" xfId="866"/>
    <cellStyle name="Currency 3" xfId="466"/>
    <cellStyle name="Neutral 2" xfId="243"/>
    <cellStyle name="Normal" xfId="0" builtinId="0"/>
    <cellStyle name="Normal - Style1" xfId="244"/>
    <cellStyle name="Normal 10" xfId="245"/>
    <cellStyle name="Normal 10 2" xfId="246"/>
    <cellStyle name="Normal 10 2 2" xfId="1070"/>
    <cellStyle name="Normal 10 2 3" xfId="670"/>
    <cellStyle name="Normal 10 3" xfId="247"/>
    <cellStyle name="Normal 10 3 2" xfId="1071"/>
    <cellStyle name="Normal 10 3 3" xfId="671"/>
    <cellStyle name="Normal 10 4" xfId="1069"/>
    <cellStyle name="Normal 10 5" xfId="669"/>
    <cellStyle name="Normal 11" xfId="248"/>
    <cellStyle name="Normal 11 2" xfId="249"/>
    <cellStyle name="Normal 11 2 2" xfId="1073"/>
    <cellStyle name="Normal 11 2 3" xfId="673"/>
    <cellStyle name="Normal 11 3" xfId="250"/>
    <cellStyle name="Normal 11 3 2" xfId="1074"/>
    <cellStyle name="Normal 11 3 3" xfId="674"/>
    <cellStyle name="Normal 11 4" xfId="1072"/>
    <cellStyle name="Normal 11 5" xfId="672"/>
    <cellStyle name="Normal 12" xfId="251"/>
    <cellStyle name="Normal 12 2" xfId="252"/>
    <cellStyle name="Normal 12 2 2" xfId="253"/>
    <cellStyle name="Normal 12 2 2 2" xfId="1077"/>
    <cellStyle name="Normal 12 2 2 3" xfId="677"/>
    <cellStyle name="Normal 12 2 3" xfId="254"/>
    <cellStyle name="Normal 12 2 3 2" xfId="1078"/>
    <cellStyle name="Normal 12 2 3 3" xfId="678"/>
    <cellStyle name="Normal 12 2 4" xfId="1076"/>
    <cellStyle name="Normal 12 2 5" xfId="676"/>
    <cellStyle name="Normal 12 3" xfId="255"/>
    <cellStyle name="Normal 12 3 2" xfId="1079"/>
    <cellStyle name="Normal 12 3 3" xfId="679"/>
    <cellStyle name="Normal 12 4" xfId="256"/>
    <cellStyle name="Normal 12 4 2" xfId="1080"/>
    <cellStyle name="Normal 12 4 3" xfId="680"/>
    <cellStyle name="Normal 12 5" xfId="1075"/>
    <cellStyle name="Normal 12 6" xfId="675"/>
    <cellStyle name="Normal 13" xfId="257"/>
    <cellStyle name="Normal 13 2" xfId="258"/>
    <cellStyle name="Normal 13 2 2" xfId="1082"/>
    <cellStyle name="Normal 13 2 3" xfId="682"/>
    <cellStyle name="Normal 13 3" xfId="259"/>
    <cellStyle name="Normal 13 3 2" xfId="1083"/>
    <cellStyle name="Normal 13 3 3" xfId="683"/>
    <cellStyle name="Normal 13 4" xfId="1081"/>
    <cellStyle name="Normal 13 5" xfId="681"/>
    <cellStyle name="Normal 14" xfId="260"/>
    <cellStyle name="Normal 14 2" xfId="261"/>
    <cellStyle name="Normal 15" xfId="262"/>
    <cellStyle name="Normal 15 2" xfId="263"/>
    <cellStyle name="Normal 15 2 2" xfId="1085"/>
    <cellStyle name="Normal 15 2 3" xfId="685"/>
    <cellStyle name="Normal 15 3" xfId="264"/>
    <cellStyle name="Normal 15 3 2" xfId="1086"/>
    <cellStyle name="Normal 15 3 3" xfId="686"/>
    <cellStyle name="Normal 15 4" xfId="1084"/>
    <cellStyle name="Normal 15 5" xfId="684"/>
    <cellStyle name="Normal 16" xfId="265"/>
    <cellStyle name="Normal 16 2" xfId="266"/>
    <cellStyle name="Normal 16 2 2" xfId="1088"/>
    <cellStyle name="Normal 16 2 3" xfId="688"/>
    <cellStyle name="Normal 16 3" xfId="267"/>
    <cellStyle name="Normal 16 3 2" xfId="1089"/>
    <cellStyle name="Normal 16 3 3" xfId="689"/>
    <cellStyle name="Normal 16 4" xfId="1087"/>
    <cellStyle name="Normal 16 5" xfId="687"/>
    <cellStyle name="Normal 17" xfId="268"/>
    <cellStyle name="Normal 17 2" xfId="269"/>
    <cellStyle name="Normal 17 2 2" xfId="1091"/>
    <cellStyle name="Normal 17 2 3" xfId="691"/>
    <cellStyle name="Normal 17 3" xfId="270"/>
    <cellStyle name="Normal 17 3 2" xfId="1092"/>
    <cellStyle name="Normal 17 3 3" xfId="692"/>
    <cellStyle name="Normal 17 4" xfId="1090"/>
    <cellStyle name="Normal 17 5" xfId="690"/>
    <cellStyle name="Normal 18" xfId="271"/>
    <cellStyle name="Normal 18 2" xfId="272"/>
    <cellStyle name="Normal 18 2 2" xfId="1094"/>
    <cellStyle name="Normal 18 2 3" xfId="694"/>
    <cellStyle name="Normal 18 3" xfId="273"/>
    <cellStyle name="Normal 18 3 2" xfId="1095"/>
    <cellStyle name="Normal 18 3 3" xfId="695"/>
    <cellStyle name="Normal 18 4" xfId="1093"/>
    <cellStyle name="Normal 18 5" xfId="693"/>
    <cellStyle name="Normal 19" xfId="274"/>
    <cellStyle name="Normal 19 2" xfId="275"/>
    <cellStyle name="Normal 19 2 2" xfId="1097"/>
    <cellStyle name="Normal 19 2 3" xfId="697"/>
    <cellStyle name="Normal 19 3" xfId="276"/>
    <cellStyle name="Normal 19 3 2" xfId="1098"/>
    <cellStyle name="Normal 19 3 3" xfId="698"/>
    <cellStyle name="Normal 19 4" xfId="1096"/>
    <cellStyle name="Normal 19 5" xfId="696"/>
    <cellStyle name="Normal 2" xfId="277"/>
    <cellStyle name="Normal 2 2" xfId="278"/>
    <cellStyle name="Normal 2 2 2" xfId="279"/>
    <cellStyle name="Normal 2 3" xfId="280"/>
    <cellStyle name="Normal 2 4" xfId="281"/>
    <cellStyle name="Normal 2 5" xfId="282"/>
    <cellStyle name="Normal 2 6" xfId="283"/>
    <cellStyle name="Normal 20" xfId="284"/>
    <cellStyle name="Normal 20 2" xfId="285"/>
    <cellStyle name="Normal 20 2 2" xfId="1100"/>
    <cellStyle name="Normal 20 2 3" xfId="700"/>
    <cellStyle name="Normal 20 3" xfId="286"/>
    <cellStyle name="Normal 20 3 2" xfId="1101"/>
    <cellStyle name="Normal 20 3 3" xfId="701"/>
    <cellStyle name="Normal 20 4" xfId="1099"/>
    <cellStyle name="Normal 20 5" xfId="699"/>
    <cellStyle name="Normal 21" xfId="287"/>
    <cellStyle name="Normal 21 2" xfId="288"/>
    <cellStyle name="Normal 21 2 2" xfId="1103"/>
    <cellStyle name="Normal 21 2 3" xfId="703"/>
    <cellStyle name="Normal 21 3" xfId="289"/>
    <cellStyle name="Normal 21 3 2" xfId="1104"/>
    <cellStyle name="Normal 21 3 3" xfId="704"/>
    <cellStyle name="Normal 21 4" xfId="1102"/>
    <cellStyle name="Normal 21 5" xfId="702"/>
    <cellStyle name="Normal 22" xfId="290"/>
    <cellStyle name="Normal 22 2" xfId="291"/>
    <cellStyle name="Normal 22 2 2" xfId="1106"/>
    <cellStyle name="Normal 22 2 3" xfId="706"/>
    <cellStyle name="Normal 22 3" xfId="292"/>
    <cellStyle name="Normal 22 3 2" xfId="1107"/>
    <cellStyle name="Normal 22 3 3" xfId="707"/>
    <cellStyle name="Normal 22 4" xfId="1105"/>
    <cellStyle name="Normal 22 5" xfId="705"/>
    <cellStyle name="Normal 23" xfId="293"/>
    <cellStyle name="Normal 23 2" xfId="294"/>
    <cellStyle name="Normal 23 2 2" xfId="1109"/>
    <cellStyle name="Normal 23 2 3" xfId="709"/>
    <cellStyle name="Normal 23 3" xfId="295"/>
    <cellStyle name="Normal 23 3 2" xfId="1110"/>
    <cellStyle name="Normal 23 3 3" xfId="710"/>
    <cellStyle name="Normal 23 4" xfId="1108"/>
    <cellStyle name="Normal 23 5" xfId="708"/>
    <cellStyle name="Normal 24" xfId="296"/>
    <cellStyle name="Normal 24 2" xfId="297"/>
    <cellStyle name="Normal 24 2 2" xfId="1112"/>
    <cellStyle name="Normal 24 2 3" xfId="712"/>
    <cellStyle name="Normal 24 3" xfId="298"/>
    <cellStyle name="Normal 24 3 2" xfId="1113"/>
    <cellStyle name="Normal 24 3 3" xfId="713"/>
    <cellStyle name="Normal 24 4" xfId="1111"/>
    <cellStyle name="Normal 24 5" xfId="711"/>
    <cellStyle name="Normal 25" xfId="299"/>
    <cellStyle name="Normal 25 2" xfId="300"/>
    <cellStyle name="Normal 25 2 2" xfId="1115"/>
    <cellStyle name="Normal 25 2 3" xfId="715"/>
    <cellStyle name="Normal 25 3" xfId="301"/>
    <cellStyle name="Normal 25 3 2" xfId="1116"/>
    <cellStyle name="Normal 25 3 3" xfId="716"/>
    <cellStyle name="Normal 25 4" xfId="1114"/>
    <cellStyle name="Normal 25 5" xfId="714"/>
    <cellStyle name="Normal 26" xfId="302"/>
    <cellStyle name="Normal 26 2" xfId="303"/>
    <cellStyle name="Normal 26 2 2" xfId="1118"/>
    <cellStyle name="Normal 26 2 3" xfId="718"/>
    <cellStyle name="Normal 26 3" xfId="304"/>
    <cellStyle name="Normal 26 3 2" xfId="1119"/>
    <cellStyle name="Normal 26 3 3" xfId="719"/>
    <cellStyle name="Normal 26 4" xfId="1117"/>
    <cellStyle name="Normal 26 5" xfId="717"/>
    <cellStyle name="Normal 27" xfId="305"/>
    <cellStyle name="Normal 27 2" xfId="306"/>
    <cellStyle name="Normal 27 2 2" xfId="307"/>
    <cellStyle name="Normal 27 2 2 2" xfId="1121"/>
    <cellStyle name="Normal 27 2 2 3" xfId="721"/>
    <cellStyle name="Normal 27 3" xfId="308"/>
    <cellStyle name="Normal 27 3 2" xfId="1122"/>
    <cellStyle name="Normal 27 3 3" xfId="722"/>
    <cellStyle name="Normal 27 4" xfId="1120"/>
    <cellStyle name="Normal 27 5" xfId="720"/>
    <cellStyle name="Normal 28" xfId="309"/>
    <cellStyle name="Normal 28 2" xfId="310"/>
    <cellStyle name="Normal 28 2 2" xfId="1124"/>
    <cellStyle name="Normal 28 2 3" xfId="724"/>
    <cellStyle name="Normal 28 3" xfId="1123"/>
    <cellStyle name="Normal 28 4" xfId="723"/>
    <cellStyle name="Normal 29" xfId="311"/>
    <cellStyle name="Normal 29 2" xfId="312"/>
    <cellStyle name="Normal 29 2 2" xfId="1126"/>
    <cellStyle name="Normal 29 2 3" xfId="726"/>
    <cellStyle name="Normal 29 3" xfId="1125"/>
    <cellStyle name="Normal 29 4" xfId="725"/>
    <cellStyle name="Normal 3" xfId="313"/>
    <cellStyle name="Normal 3 2" xfId="314"/>
    <cellStyle name="Normal 3 2 2" xfId="315"/>
    <cellStyle name="Normal 3 2 2 2" xfId="1129"/>
    <cellStyle name="Normal 3 2 2 3" xfId="729"/>
    <cellStyle name="Normal 3 2 3" xfId="316"/>
    <cellStyle name="Normal 3 2 3 2" xfId="1130"/>
    <cellStyle name="Normal 3 2 3 3" xfId="730"/>
    <cellStyle name="Normal 3 2 4" xfId="1128"/>
    <cellStyle name="Normal 3 2 5" xfId="728"/>
    <cellStyle name="Normal 3 3" xfId="317"/>
    <cellStyle name="Normal 3 3 2" xfId="1131"/>
    <cellStyle name="Normal 3 3 3" xfId="731"/>
    <cellStyle name="Normal 3 4" xfId="318"/>
    <cellStyle name="Normal 3 4 2" xfId="1132"/>
    <cellStyle name="Normal 3 4 3" xfId="732"/>
    <cellStyle name="Normal 3 5" xfId="1127"/>
    <cellStyle name="Normal 3 6" xfId="727"/>
    <cellStyle name="Normal 30" xfId="319"/>
    <cellStyle name="Normal 30 2" xfId="320"/>
    <cellStyle name="Normal 30 2 2" xfId="1134"/>
    <cellStyle name="Normal 30 2 3" xfId="734"/>
    <cellStyle name="Normal 30 3" xfId="1133"/>
    <cellStyle name="Normal 30 4" xfId="733"/>
    <cellStyle name="Normal 31" xfId="321"/>
    <cellStyle name="Normal 31 2" xfId="322"/>
    <cellStyle name="Normal 31 2 2" xfId="1136"/>
    <cellStyle name="Normal 31 2 3" xfId="736"/>
    <cellStyle name="Normal 31 3" xfId="1135"/>
    <cellStyle name="Normal 31 4" xfId="735"/>
    <cellStyle name="Normal 32" xfId="323"/>
    <cellStyle name="Normal 32 2" xfId="324"/>
    <cellStyle name="Normal 32 2 2" xfId="1138"/>
    <cellStyle name="Normal 32 2 3" xfId="738"/>
    <cellStyle name="Normal 32 3" xfId="1137"/>
    <cellStyle name="Normal 32 4" xfId="737"/>
    <cellStyle name="Normal 33" xfId="325"/>
    <cellStyle name="Normal 33 2" xfId="326"/>
    <cellStyle name="Normal 33 2 2" xfId="1140"/>
    <cellStyle name="Normal 33 2 3" xfId="740"/>
    <cellStyle name="Normal 33 3" xfId="1139"/>
    <cellStyle name="Normal 33 4" xfId="739"/>
    <cellStyle name="Normal 34" xfId="327"/>
    <cellStyle name="Normal 34 2" xfId="328"/>
    <cellStyle name="Normal 34 2 2" xfId="1142"/>
    <cellStyle name="Normal 34 2 3" xfId="742"/>
    <cellStyle name="Normal 34 3" xfId="1141"/>
    <cellStyle name="Normal 34 4" xfId="741"/>
    <cellStyle name="Normal 35" xfId="329"/>
    <cellStyle name="Normal 35 2" xfId="330"/>
    <cellStyle name="Normal 35 2 2" xfId="1144"/>
    <cellStyle name="Normal 35 2 3" xfId="744"/>
    <cellStyle name="Normal 35 3" xfId="1143"/>
    <cellStyle name="Normal 35 4" xfId="743"/>
    <cellStyle name="Normal 36" xfId="331"/>
    <cellStyle name="Normal 36 2" xfId="332"/>
    <cellStyle name="Normal 36 2 2" xfId="1146"/>
    <cellStyle name="Normal 36 2 3" xfId="746"/>
    <cellStyle name="Normal 36 3" xfId="1145"/>
    <cellStyle name="Normal 36 4" xfId="745"/>
    <cellStyle name="Normal 37" xfId="333"/>
    <cellStyle name="Normal 37 2" xfId="334"/>
    <cellStyle name="Normal 37 2 2" xfId="1148"/>
    <cellStyle name="Normal 37 2 3" xfId="748"/>
    <cellStyle name="Normal 37 3" xfId="1147"/>
    <cellStyle name="Normal 37 4" xfId="747"/>
    <cellStyle name="Normal 38" xfId="335"/>
    <cellStyle name="Normal 38 2" xfId="336"/>
    <cellStyle name="Normal 38 2 2" xfId="1150"/>
    <cellStyle name="Normal 38 2 3" xfId="750"/>
    <cellStyle name="Normal 38 3" xfId="1149"/>
    <cellStyle name="Normal 38 4" xfId="749"/>
    <cellStyle name="Normal 39" xfId="337"/>
    <cellStyle name="Normal 39 2" xfId="338"/>
    <cellStyle name="Normal 39 2 2" xfId="1152"/>
    <cellStyle name="Normal 39 2 3" xfId="752"/>
    <cellStyle name="Normal 39 3" xfId="1151"/>
    <cellStyle name="Normal 39 4" xfId="751"/>
    <cellStyle name="Normal 4" xfId="339"/>
    <cellStyle name="Normal 4 2" xfId="340"/>
    <cellStyle name="Normal 40" xfId="341"/>
    <cellStyle name="Normal 40 2" xfId="342"/>
    <cellStyle name="Normal 40 2 2" xfId="1154"/>
    <cellStyle name="Normal 40 2 3" xfId="755"/>
    <cellStyle name="Normal 40 3" xfId="1153"/>
    <cellStyle name="Normal 40 4" xfId="754"/>
    <cellStyle name="Normal 41" xfId="343"/>
    <cellStyle name="Normal 41 2" xfId="344"/>
    <cellStyle name="Normal 41 2 2" xfId="1156"/>
    <cellStyle name="Normal 41 2 3" xfId="757"/>
    <cellStyle name="Normal 41 3" xfId="1155"/>
    <cellStyle name="Normal 41 4" xfId="756"/>
    <cellStyle name="Normal 42" xfId="345"/>
    <cellStyle name="Normal 42 2" xfId="346"/>
    <cellStyle name="Normal 42 2 2" xfId="1158"/>
    <cellStyle name="Normal 42 2 3" xfId="759"/>
    <cellStyle name="Normal 42 3" xfId="1157"/>
    <cellStyle name="Normal 42 4" xfId="758"/>
    <cellStyle name="Normal 43" xfId="347"/>
    <cellStyle name="Normal 43 2" xfId="348"/>
    <cellStyle name="Normal 43 2 2" xfId="1160"/>
    <cellStyle name="Normal 43 2 3" xfId="761"/>
    <cellStyle name="Normal 43 3" xfId="1159"/>
    <cellStyle name="Normal 43 4" xfId="760"/>
    <cellStyle name="Normal 44" xfId="349"/>
    <cellStyle name="Normal 44 2" xfId="350"/>
    <cellStyle name="Normal 44 2 2" xfId="1162"/>
    <cellStyle name="Normal 44 2 3" xfId="763"/>
    <cellStyle name="Normal 44 3" xfId="1161"/>
    <cellStyle name="Normal 44 4" xfId="762"/>
    <cellStyle name="Normal 45" xfId="351"/>
    <cellStyle name="Normal 45 2" xfId="352"/>
    <cellStyle name="Normal 45 2 2" xfId="1164"/>
    <cellStyle name="Normal 45 2 3" xfId="765"/>
    <cellStyle name="Normal 45 3" xfId="1163"/>
    <cellStyle name="Normal 45 4" xfId="764"/>
    <cellStyle name="Normal 46" xfId="353"/>
    <cellStyle name="Normal 46 2" xfId="354"/>
    <cellStyle name="Normal 46 2 2" xfId="1166"/>
    <cellStyle name="Normal 46 2 3" xfId="767"/>
    <cellStyle name="Normal 46 3" xfId="1165"/>
    <cellStyle name="Normal 46 4" xfId="766"/>
    <cellStyle name="Normal 47" xfId="355"/>
    <cellStyle name="Normal 47 2" xfId="356"/>
    <cellStyle name="Normal 47 2 2" xfId="1168"/>
    <cellStyle name="Normal 47 2 3" xfId="769"/>
    <cellStyle name="Normal 47 3" xfId="1167"/>
    <cellStyle name="Normal 47 4" xfId="768"/>
    <cellStyle name="Normal 48" xfId="357"/>
    <cellStyle name="Normal 48 2" xfId="358"/>
    <cellStyle name="Normal 48 2 2" xfId="1170"/>
    <cellStyle name="Normal 48 2 3" xfId="771"/>
    <cellStyle name="Normal 48 3" xfId="1169"/>
    <cellStyle name="Normal 48 4" xfId="770"/>
    <cellStyle name="Normal 49" xfId="359"/>
    <cellStyle name="Normal 49 2" xfId="360"/>
    <cellStyle name="Normal 49 2 2" xfId="1172"/>
    <cellStyle name="Normal 49 2 3" xfId="773"/>
    <cellStyle name="Normal 49 3" xfId="1171"/>
    <cellStyle name="Normal 49 4" xfId="772"/>
    <cellStyle name="Normal 5" xfId="361"/>
    <cellStyle name="Normal 50" xfId="362"/>
    <cellStyle name="Normal 50 2" xfId="363"/>
    <cellStyle name="Normal 50 2 2" xfId="1174"/>
    <cellStyle name="Normal 50 2 3" xfId="775"/>
    <cellStyle name="Normal 50 3" xfId="1173"/>
    <cellStyle name="Normal 50 4" xfId="774"/>
    <cellStyle name="Normal 51" xfId="364"/>
    <cellStyle name="Normal 51 2" xfId="365"/>
    <cellStyle name="Normal 51 2 2" xfId="1176"/>
    <cellStyle name="Normal 51 2 3" xfId="777"/>
    <cellStyle name="Normal 51 3" xfId="1175"/>
    <cellStyle name="Normal 51 4" xfId="776"/>
    <cellStyle name="Normal 52" xfId="366"/>
    <cellStyle name="Normal 52 2" xfId="367"/>
    <cellStyle name="Normal 52 2 2" xfId="1178"/>
    <cellStyle name="Normal 52 2 3" xfId="779"/>
    <cellStyle name="Normal 52 3" xfId="1177"/>
    <cellStyle name="Normal 52 4" xfId="778"/>
    <cellStyle name="Normal 53" xfId="368"/>
    <cellStyle name="Normal 53 2" xfId="369"/>
    <cellStyle name="Normal 53 2 2" xfId="1180"/>
    <cellStyle name="Normal 53 2 3" xfId="781"/>
    <cellStyle name="Normal 53 3" xfId="1179"/>
    <cellStyle name="Normal 53 4" xfId="780"/>
    <cellStyle name="Normal 54" xfId="370"/>
    <cellStyle name="Normal 54 2" xfId="371"/>
    <cellStyle name="Normal 54 2 2" xfId="1182"/>
    <cellStyle name="Normal 54 2 3" xfId="783"/>
    <cellStyle name="Normal 54 3" xfId="1181"/>
    <cellStyle name="Normal 54 4" xfId="782"/>
    <cellStyle name="Normal 55" xfId="372"/>
    <cellStyle name="Normal 55 2" xfId="373"/>
    <cellStyle name="Normal 55 2 2" xfId="1184"/>
    <cellStyle name="Normal 55 2 3" xfId="785"/>
    <cellStyle name="Normal 55 3" xfId="1183"/>
    <cellStyle name="Normal 55 4" xfId="784"/>
    <cellStyle name="Normal 56" xfId="374"/>
    <cellStyle name="Normal 56 2" xfId="375"/>
    <cellStyle name="Normal 56 2 2" xfId="1186"/>
    <cellStyle name="Normal 56 2 3" xfId="787"/>
    <cellStyle name="Normal 56 3" xfId="1185"/>
    <cellStyle name="Normal 56 4" xfId="786"/>
    <cellStyle name="Normal 57" xfId="376"/>
    <cellStyle name="Normal 57 2" xfId="377"/>
    <cellStyle name="Normal 57 2 2" xfId="1188"/>
    <cellStyle name="Normal 57 2 3" xfId="789"/>
    <cellStyle name="Normal 57 3" xfId="1187"/>
    <cellStyle name="Normal 57 4" xfId="788"/>
    <cellStyle name="Normal 58" xfId="378"/>
    <cellStyle name="Normal 58 2" xfId="379"/>
    <cellStyle name="Normal 58 2 2" xfId="1190"/>
    <cellStyle name="Normal 58 2 3" xfId="791"/>
    <cellStyle name="Normal 58 3" xfId="1189"/>
    <cellStyle name="Normal 58 4" xfId="790"/>
    <cellStyle name="Normal 59" xfId="380"/>
    <cellStyle name="Normal 59 2" xfId="381"/>
    <cellStyle name="Normal 59 2 2" xfId="1192"/>
    <cellStyle name="Normal 59 2 3" xfId="793"/>
    <cellStyle name="Normal 59 3" xfId="1191"/>
    <cellStyle name="Normal 59 4" xfId="792"/>
    <cellStyle name="Normal 6" xfId="382"/>
    <cellStyle name="Normal 6 2" xfId="383"/>
    <cellStyle name="Normal 6 2 2" xfId="1194"/>
    <cellStyle name="Normal 6 2 3" xfId="795"/>
    <cellStyle name="Normal 6 3" xfId="384"/>
    <cellStyle name="Normal 6 3 2" xfId="1195"/>
    <cellStyle name="Normal 6 3 3" xfId="796"/>
    <cellStyle name="Normal 6 4" xfId="1193"/>
    <cellStyle name="Normal 6 5" xfId="794"/>
    <cellStyle name="Normal 60" xfId="385"/>
    <cellStyle name="Normal 60 2" xfId="386"/>
    <cellStyle name="Normal 60 2 2" xfId="1197"/>
    <cellStyle name="Normal 60 2 3" xfId="798"/>
    <cellStyle name="Normal 60 3" xfId="1196"/>
    <cellStyle name="Normal 60 4" xfId="797"/>
    <cellStyle name="Normal 61" xfId="387"/>
    <cellStyle name="Normal 61 2" xfId="388"/>
    <cellStyle name="Normal 61 2 2" xfId="1199"/>
    <cellStyle name="Normal 61 2 3" xfId="800"/>
    <cellStyle name="Normal 61 3" xfId="1198"/>
    <cellStyle name="Normal 61 4" xfId="799"/>
    <cellStyle name="Normal 62" xfId="389"/>
    <cellStyle name="Normal 62 2" xfId="390"/>
    <cellStyle name="Normal 62 2 2" xfId="1201"/>
    <cellStyle name="Normal 62 2 3" xfId="802"/>
    <cellStyle name="Normal 62 3" xfId="1200"/>
    <cellStyle name="Normal 62 4" xfId="801"/>
    <cellStyle name="Normal 63" xfId="391"/>
    <cellStyle name="Normal 63 2" xfId="392"/>
    <cellStyle name="Normal 63 2 2" xfId="1203"/>
    <cellStyle name="Normal 63 2 3" xfId="804"/>
    <cellStyle name="Normal 63 3" xfId="1202"/>
    <cellStyle name="Normal 63 4" xfId="803"/>
    <cellStyle name="Normal 64" xfId="393"/>
    <cellStyle name="Normal 64 2" xfId="394"/>
    <cellStyle name="Normal 64 2 2" xfId="1205"/>
    <cellStyle name="Normal 64 2 3" xfId="806"/>
    <cellStyle name="Normal 64 3" xfId="1204"/>
    <cellStyle name="Normal 64 4" xfId="805"/>
    <cellStyle name="Normal 65" xfId="395"/>
    <cellStyle name="Normal 65 2" xfId="396"/>
    <cellStyle name="Normal 65 2 2" xfId="1207"/>
    <cellStyle name="Normal 65 2 3" xfId="808"/>
    <cellStyle name="Normal 65 3" xfId="1206"/>
    <cellStyle name="Normal 65 4" xfId="807"/>
    <cellStyle name="Normal 66" xfId="397"/>
    <cellStyle name="Normal 66 2" xfId="398"/>
    <cellStyle name="Normal 66 2 2" xfId="1209"/>
    <cellStyle name="Normal 66 2 3" xfId="810"/>
    <cellStyle name="Normal 66 3" xfId="1208"/>
    <cellStyle name="Normal 66 4" xfId="809"/>
    <cellStyle name="Normal 67" xfId="399"/>
    <cellStyle name="Normal 67 2" xfId="400"/>
    <cellStyle name="Normal 67 2 2" xfId="1211"/>
    <cellStyle name="Normal 67 2 3" xfId="812"/>
    <cellStyle name="Normal 67 3" xfId="1210"/>
    <cellStyle name="Normal 67 4" xfId="811"/>
    <cellStyle name="Normal 68" xfId="401"/>
    <cellStyle name="Normal 68 2" xfId="402"/>
    <cellStyle name="Normal 68 2 2" xfId="1213"/>
    <cellStyle name="Normal 68 2 3" xfId="814"/>
    <cellStyle name="Normal 68 3" xfId="1212"/>
    <cellStyle name="Normal 68 4" xfId="813"/>
    <cellStyle name="Normal 69" xfId="403"/>
    <cellStyle name="Normal 69 2" xfId="404"/>
    <cellStyle name="Normal 69 2 2" xfId="1215"/>
    <cellStyle name="Normal 69 2 3" xfId="816"/>
    <cellStyle name="Normal 69 3" xfId="1214"/>
    <cellStyle name="Normal 69 4" xfId="815"/>
    <cellStyle name="Normal 7" xfId="405"/>
    <cellStyle name="Normal 7 2" xfId="406"/>
    <cellStyle name="Normal 7 2 2" xfId="1217"/>
    <cellStyle name="Normal 7 2 3" xfId="818"/>
    <cellStyle name="Normal 7 3" xfId="407"/>
    <cellStyle name="Normal 7 3 2" xfId="1218"/>
    <cellStyle name="Normal 7 3 3" xfId="819"/>
    <cellStyle name="Normal 7 4" xfId="1216"/>
    <cellStyle name="Normal 7 5" xfId="817"/>
    <cellStyle name="Normal 70" xfId="408"/>
    <cellStyle name="Normal 71" xfId="409"/>
    <cellStyle name="Normal 72" xfId="410"/>
    <cellStyle name="Normal 73" xfId="411"/>
    <cellStyle name="Normal 74" xfId="412"/>
    <cellStyle name="Normal 75" xfId="463"/>
    <cellStyle name="Normal 75 2" xfId="1263"/>
    <cellStyle name="Normal 75 3" xfId="864"/>
    <cellStyle name="Normal 76" xfId="464"/>
    <cellStyle name="Normal 77" xfId="753"/>
    <cellStyle name="Normal 78" xfId="1264"/>
    <cellStyle name="Normal 8" xfId="413"/>
    <cellStyle name="Normal 8 2" xfId="414"/>
    <cellStyle name="Normal 8 2 2" xfId="1220"/>
    <cellStyle name="Normal 8 2 3" xfId="821"/>
    <cellStyle name="Normal 8 3" xfId="415"/>
    <cellStyle name="Normal 8 3 2" xfId="1221"/>
    <cellStyle name="Normal 8 3 3" xfId="822"/>
    <cellStyle name="Normal 8 4" xfId="1219"/>
    <cellStyle name="Normal 8 5" xfId="820"/>
    <cellStyle name="Normal 9" xfId="416"/>
    <cellStyle name="Normal 9 2" xfId="417"/>
    <cellStyle name="Normal 9 2 2" xfId="1223"/>
    <cellStyle name="Normal 9 2 3" xfId="824"/>
    <cellStyle name="Normal 9 3" xfId="418"/>
    <cellStyle name="Normal 9 3 2" xfId="1224"/>
    <cellStyle name="Normal 9 3 3" xfId="825"/>
    <cellStyle name="Normal 9 4" xfId="1222"/>
    <cellStyle name="Normal 9 5" xfId="823"/>
    <cellStyle name="Note 10" xfId="419"/>
    <cellStyle name="Note 10 2" xfId="420"/>
    <cellStyle name="Note 10 2 2" xfId="1226"/>
    <cellStyle name="Note 10 2 3" xfId="827"/>
    <cellStyle name="Note 10 3" xfId="421"/>
    <cellStyle name="Note 10 3 2" xfId="1227"/>
    <cellStyle name="Note 10 3 3" xfId="828"/>
    <cellStyle name="Note 10 4" xfId="1225"/>
    <cellStyle name="Note 10 5" xfId="826"/>
    <cellStyle name="Note 11" xfId="422"/>
    <cellStyle name="Note 11 2" xfId="423"/>
    <cellStyle name="Note 11 2 2" xfId="1229"/>
    <cellStyle name="Note 11 2 3" xfId="830"/>
    <cellStyle name="Note 11 3" xfId="424"/>
    <cellStyle name="Note 11 3 2" xfId="1230"/>
    <cellStyle name="Note 11 3 3" xfId="831"/>
    <cellStyle name="Note 11 4" xfId="1228"/>
    <cellStyle name="Note 11 5" xfId="829"/>
    <cellStyle name="Note 12" xfId="425"/>
    <cellStyle name="Note 12 2" xfId="426"/>
    <cellStyle name="Note 12 2 2" xfId="1232"/>
    <cellStyle name="Note 12 2 3" xfId="833"/>
    <cellStyle name="Note 12 3" xfId="427"/>
    <cellStyle name="Note 12 3 2" xfId="1233"/>
    <cellStyle name="Note 12 3 3" xfId="834"/>
    <cellStyle name="Note 12 4" xfId="1231"/>
    <cellStyle name="Note 12 5" xfId="832"/>
    <cellStyle name="Note 13" xfId="428"/>
    <cellStyle name="Note 13 2" xfId="429"/>
    <cellStyle name="Note 13 2 2" xfId="1235"/>
    <cellStyle name="Note 13 2 3" xfId="836"/>
    <cellStyle name="Note 13 3" xfId="1234"/>
    <cellStyle name="Note 13 4" xfId="835"/>
    <cellStyle name="Note 14" xfId="430"/>
    <cellStyle name="Note 14 2" xfId="431"/>
    <cellStyle name="Note 14 2 2" xfId="1237"/>
    <cellStyle name="Note 14 2 3" xfId="838"/>
    <cellStyle name="Note 14 3" xfId="1236"/>
    <cellStyle name="Note 14 4" xfId="837"/>
    <cellStyle name="Note 2" xfId="432"/>
    <cellStyle name="Note 2 2" xfId="433"/>
    <cellStyle name="Note 2 2 2" xfId="1239"/>
    <cellStyle name="Note 2 2 3" xfId="840"/>
    <cellStyle name="Note 2 3" xfId="434"/>
    <cellStyle name="Note 2 3 2" xfId="1240"/>
    <cellStyle name="Note 2 3 3" xfId="841"/>
    <cellStyle name="Note 2 4" xfId="1238"/>
    <cellStyle name="Note 2 5" xfId="839"/>
    <cellStyle name="Note 3" xfId="435"/>
    <cellStyle name="Note 3 2" xfId="436"/>
    <cellStyle name="Note 3 2 2" xfId="1242"/>
    <cellStyle name="Note 3 2 3" xfId="843"/>
    <cellStyle name="Note 3 3" xfId="437"/>
    <cellStyle name="Note 3 3 2" xfId="1243"/>
    <cellStyle name="Note 3 3 3" xfId="844"/>
    <cellStyle name="Note 3 4" xfId="1241"/>
    <cellStyle name="Note 3 5" xfId="842"/>
    <cellStyle name="Note 4" xfId="438"/>
    <cellStyle name="Note 4 2" xfId="439"/>
    <cellStyle name="Note 4 2 2" xfId="1245"/>
    <cellStyle name="Note 4 2 3" xfId="846"/>
    <cellStyle name="Note 4 3" xfId="440"/>
    <cellStyle name="Note 4 3 2" xfId="1246"/>
    <cellStyle name="Note 4 3 3" xfId="847"/>
    <cellStyle name="Note 4 4" xfId="1244"/>
    <cellStyle name="Note 4 5" xfId="845"/>
    <cellStyle name="Note 5" xfId="441"/>
    <cellStyle name="Note 5 2" xfId="442"/>
    <cellStyle name="Note 5 2 2" xfId="1248"/>
    <cellStyle name="Note 5 2 3" xfId="849"/>
    <cellStyle name="Note 5 3" xfId="443"/>
    <cellStyle name="Note 5 3 2" xfId="1249"/>
    <cellStyle name="Note 5 3 3" xfId="850"/>
    <cellStyle name="Note 5 4" xfId="1247"/>
    <cellStyle name="Note 5 5" xfId="848"/>
    <cellStyle name="Note 6" xfId="444"/>
    <cellStyle name="Note 6 2" xfId="445"/>
    <cellStyle name="Note 6 2 2" xfId="1251"/>
    <cellStyle name="Note 6 2 3" xfId="852"/>
    <cellStyle name="Note 6 3" xfId="446"/>
    <cellStyle name="Note 6 3 2" xfId="1252"/>
    <cellStyle name="Note 6 3 3" xfId="853"/>
    <cellStyle name="Note 6 4" xfId="1250"/>
    <cellStyle name="Note 6 5" xfId="851"/>
    <cellStyle name="Note 7" xfId="447"/>
    <cellStyle name="Note 7 2" xfId="448"/>
    <cellStyle name="Note 7 2 2" xfId="1254"/>
    <cellStyle name="Note 7 2 3" xfId="855"/>
    <cellStyle name="Note 7 3" xfId="449"/>
    <cellStyle name="Note 7 3 2" xfId="1255"/>
    <cellStyle name="Note 7 3 3" xfId="856"/>
    <cellStyle name="Note 7 4" xfId="1253"/>
    <cellStyle name="Note 7 5" xfId="854"/>
    <cellStyle name="Note 8" xfId="450"/>
    <cellStyle name="Note 8 2" xfId="451"/>
    <cellStyle name="Note 8 2 2" xfId="1257"/>
    <cellStyle name="Note 8 2 3" xfId="858"/>
    <cellStyle name="Note 8 3" xfId="452"/>
    <cellStyle name="Note 8 3 2" xfId="1258"/>
    <cellStyle name="Note 8 3 3" xfId="859"/>
    <cellStyle name="Note 8 4" xfId="1256"/>
    <cellStyle name="Note 8 5" xfId="857"/>
    <cellStyle name="Note 9" xfId="453"/>
    <cellStyle name="Note 9 2" xfId="454"/>
    <cellStyle name="Note 9 2 2" xfId="1260"/>
    <cellStyle name="Note 9 2 3" xfId="861"/>
    <cellStyle name="Note 9 3" xfId="455"/>
    <cellStyle name="Note 9 3 2" xfId="1261"/>
    <cellStyle name="Note 9 3 3" xfId="862"/>
    <cellStyle name="Note 9 4" xfId="1259"/>
    <cellStyle name="Note 9 5" xfId="860"/>
    <cellStyle name="Percent 2" xfId="456"/>
    <cellStyle name="Percent 2 2" xfId="457"/>
    <cellStyle name="Percent 2 2 2" xfId="458"/>
    <cellStyle name="Percent 2 2 3" xfId="1262"/>
    <cellStyle name="Percent 2 2 4" xfId="863"/>
    <cellStyle name="Percent 3" xfId="459"/>
    <cellStyle name="Percent 4" xfId="460"/>
    <cellStyle name="Title 2" xfId="461"/>
    <cellStyle name="Title 3" xfId="462"/>
  </cellStyles>
  <dxfs count="0"/>
  <tableStyles count="0" defaultTableStyle="TableStyleMedium2" defaultPivotStyle="PivotStyleLight16"/>
  <colors>
    <mruColors>
      <color rgb="FF000000"/>
      <color rgb="FF66CCFF"/>
      <color rgb="FF0C68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8E-2"/>
          <c:y val="0.127049928301395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July 2024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_(* #,##0.00_);_(* \(#,##0.00\);_(* "-"??_);_(@_)</c:formatCode>
                <c:ptCount val="8"/>
                <c:pt idx="0">
                  <c:v>26.570099191139999</c:v>
                </c:pt>
                <c:pt idx="1">
                  <c:v>1191.3584606015797</c:v>
                </c:pt>
                <c:pt idx="2">
                  <c:v>222.01574734914996</c:v>
                </c:pt>
                <c:pt idx="3">
                  <c:v>1579.0380214774918</c:v>
                </c:pt>
                <c:pt idx="4">
                  <c:v>98.739677765599993</c:v>
                </c:pt>
                <c:pt idx="5">
                  <c:v>48.663828318699998</c:v>
                </c:pt>
                <c:pt idx="6">
                  <c:v>5.1437180626699996</c:v>
                </c:pt>
                <c:pt idx="7">
                  <c:v>49.887626737940003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C-4726-8348-74BBCF0EA5F1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Aug 2024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_(* #,##0.00_);_(* \(#,##0.00\);_(* "-"??_);_(@_)</c:formatCode>
                <c:ptCount val="8"/>
                <c:pt idx="0">
                  <c:v>27.956237844254819</c:v>
                </c:pt>
                <c:pt idx="1">
                  <c:v>1279.2828340185954</c:v>
                </c:pt>
                <c:pt idx="2">
                  <c:v>214.36943685518125</c:v>
                </c:pt>
                <c:pt idx="3">
                  <c:v>1607.0147849555251</c:v>
                </c:pt>
                <c:pt idx="4">
                  <c:v>97.521864991480001</c:v>
                </c:pt>
                <c:pt idx="5">
                  <c:v>50.134598322551852</c:v>
                </c:pt>
                <c:pt idx="6">
                  <c:v>5.2799644214799999</c:v>
                </c:pt>
                <c:pt idx="7">
                  <c:v>47.644543394387362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FC-4726-8348-74BBCF0EA5F1}"/>
            </c:ext>
          </c:extLst>
        </c:ser>
        <c:ser>
          <c:idx val="2"/>
          <c:order val="2"/>
          <c:tx>
            <c:strRef>
              <c:f>'NAV Comparison'!$D$4</c:f>
              <c:strCache>
                <c:ptCount val="1"/>
                <c:pt idx="0">
                  <c:v>Sep 2024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#,##0.00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Comparison'!$D$5:$D$12</c:f>
              <c:numCache>
                <c:formatCode>_-* #,##0.00_-;\-* #,##0.00_-;_-* "-"??_-;_-@_-</c:formatCode>
                <c:ptCount val="8"/>
                <c:pt idx="0">
                  <c:v>28.80823164589</c:v>
                </c:pt>
                <c:pt idx="1">
                  <c:v>1410.2054391726499</c:v>
                </c:pt>
                <c:pt idx="2">
                  <c:v>217.10788830172001</c:v>
                </c:pt>
                <c:pt idx="3">
                  <c:v>1665.3592104144541</c:v>
                </c:pt>
                <c:pt idx="4">
                  <c:v>106.43126073017999</c:v>
                </c:pt>
                <c:pt idx="5">
                  <c:v>50.887958780590004</c:v>
                </c:pt>
                <c:pt idx="6">
                  <c:v>5.3929518072900002</c:v>
                </c:pt>
                <c:pt idx="7">
                  <c:v>51.578343328969993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B-499F-BF6C-43C7A5F2FE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</c:rich>
      </c:tx>
      <c:layout>
        <c:manualLayout>
          <c:xMode val="edge"/>
          <c:yMode val="edge"/>
          <c:x val="0.231843809708693"/>
          <c:y val="9.3377148481089307E-3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217560112984199"/>
          <c:y val="0.167450900141421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Sep 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652-4C64-AFD2-FBFEC35ECB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652-4C64-AFD2-FBFEC35ECBF8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652-4C64-AFD2-FBFEC35ECBF8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652-4C64-AFD2-FBFEC35ECBF8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652-4C64-AFD2-FBFEC35ECBF8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652-4C64-AFD2-FBFEC35ECBF8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A652-4C64-AFD2-FBFEC35ECBF8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A652-4C64-AFD2-FBFEC35ECBF8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52-4C64-AFD2-FBFEC35ECBF8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652-4C64-AFD2-FBFEC35ECBF8}"/>
                </c:ext>
              </c:extLst>
            </c:dLbl>
            <c:dLbl>
              <c:idx val="2"/>
              <c:layout>
                <c:manualLayout>
                  <c:x val="-6.3908902826365604E-2"/>
                  <c:y val="-8.28561132914906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652-4C64-AFD2-FBFEC35ECBF8}"/>
                </c:ext>
              </c:extLst>
            </c:dLbl>
            <c:dLbl>
              <c:idx val="3"/>
              <c:layout>
                <c:manualLayout>
                  <c:x val="-2.6526955148730099E-2"/>
                  <c:y val="-6.35230201901428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652-4C64-AFD2-FBFEC35ECBF8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652-4C64-AFD2-FBFEC35ECBF8}"/>
                </c:ext>
              </c:extLst>
            </c:dLbl>
            <c:dLbl>
              <c:idx val="5"/>
              <c:layout>
                <c:manualLayout>
                  <c:x val="0.19156927338491436"/>
                  <c:y val="-3.579267518318165E-3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736629732514966"/>
                      <c:h val="7.207552545870493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652-4C64-AFD2-FBFEC35ECBF8}"/>
                </c:ext>
              </c:extLst>
            </c:dLbl>
            <c:dLbl>
              <c:idx val="6"/>
              <c:layout>
                <c:manualLayout>
                  <c:x val="4.5153984192838448E-2"/>
                  <c:y val="0.1205676029700473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652-4C64-AFD2-FBFEC35ECBF8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652-4C64-AFD2-FBFEC35ECBF8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_-* #,##0.00_-;\-* #,##0.00_-;_-* "-"??_-;_-@_-</c:formatCode>
                <c:ptCount val="8"/>
                <c:pt idx="0">
                  <c:v>5392951807.29</c:v>
                </c:pt>
                <c:pt idx="1">
                  <c:v>28808231645.889999</c:v>
                </c:pt>
                <c:pt idx="2" formatCode="#,##0.00">
                  <c:v>50887958780.590004</c:v>
                </c:pt>
                <c:pt idx="3" formatCode="#,##0.00">
                  <c:v>51578343328.969994</c:v>
                </c:pt>
                <c:pt idx="4" formatCode="#,##0.00">
                  <c:v>106431260730.17999</c:v>
                </c:pt>
                <c:pt idx="5" formatCode="#,##0.00">
                  <c:v>217107888301.72</c:v>
                </c:pt>
                <c:pt idx="6" formatCode="#,##0.00">
                  <c:v>1410205439172.6499</c:v>
                </c:pt>
                <c:pt idx="7" formatCode="#,##0.00">
                  <c:v>1665359210414.4541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652-4C64-AFD2-FBFEC35ECBF8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266700</xdr:colOff>
      <xdr:row>22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30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%20on%20Registered%20Mutual%20Funds%20as%20at%20AUGUS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ust 2024"/>
      <sheetName val="NAV Comparison"/>
      <sheetName val="Market Share"/>
      <sheetName val="Unitholders"/>
    </sheetNames>
    <sheetDataSet>
      <sheetData sheetId="0">
        <row r="22">
          <cell r="K22">
            <v>27956237844.254818</v>
          </cell>
        </row>
        <row r="59">
          <cell r="K59">
            <v>1279282834018.5955</v>
          </cell>
        </row>
        <row r="95">
          <cell r="K95">
            <v>214369436855.18124</v>
          </cell>
        </row>
        <row r="128">
          <cell r="K128">
            <v>1607014784955.5251</v>
          </cell>
        </row>
        <row r="136">
          <cell r="K136">
            <v>97521864991.479996</v>
          </cell>
        </row>
        <row r="166">
          <cell r="K166">
            <v>50134598322.551849</v>
          </cell>
        </row>
        <row r="172">
          <cell r="K172">
            <v>5279964421.4799995</v>
          </cell>
        </row>
        <row r="194">
          <cell r="K194">
            <v>47644543394.38736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7"/>
  <sheetViews>
    <sheetView tabSelected="1" view="pageBreakPreview" zoomScale="130" zoomScaleNormal="70" zoomScaleSheetLayoutView="130" workbookViewId="0">
      <pane ySplit="2" topLeftCell="A3" activePane="bottomLeft" state="frozen"/>
      <selection pane="bottomLeft" activeCell="A3" sqref="A3:E3"/>
    </sheetView>
  </sheetViews>
  <sheetFormatPr defaultColWidth="9" defaultRowHeight="13.8"/>
  <cols>
    <col min="1" max="1" width="6.6640625" style="7" customWidth="1"/>
    <col min="2" max="2" width="53.6640625" style="7" customWidth="1"/>
    <col min="3" max="3" width="47.6640625" style="7" customWidth="1"/>
    <col min="4" max="4" width="24.5546875" style="7" customWidth="1"/>
    <col min="5" max="16384" width="9" style="7"/>
  </cols>
  <sheetData>
    <row r="1" spans="1:6" ht="39.9" customHeight="1">
      <c r="A1" s="102" t="s">
        <v>248</v>
      </c>
      <c r="B1" s="103"/>
      <c r="C1" s="104"/>
      <c r="D1" s="104"/>
      <c r="E1" s="105"/>
      <c r="F1" s="9"/>
    </row>
    <row r="2" spans="1:6" ht="48" customHeight="1">
      <c r="A2" s="74" t="s">
        <v>0</v>
      </c>
      <c r="B2" s="8" t="s">
        <v>1</v>
      </c>
      <c r="C2" s="8" t="s">
        <v>2</v>
      </c>
      <c r="D2" s="8" t="s">
        <v>4</v>
      </c>
      <c r="E2" s="75" t="s">
        <v>3</v>
      </c>
    </row>
    <row r="3" spans="1:6" ht="6" customHeight="1">
      <c r="A3" s="106"/>
      <c r="B3" s="107"/>
      <c r="C3" s="107"/>
      <c r="D3" s="107"/>
      <c r="E3" s="108"/>
    </row>
    <row r="4" spans="1:6" ht="16.5" customHeight="1">
      <c r="A4" s="109" t="s">
        <v>5</v>
      </c>
      <c r="B4" s="110"/>
      <c r="C4" s="110"/>
      <c r="D4" s="110"/>
      <c r="E4" s="111"/>
    </row>
    <row r="5" spans="1:6" ht="15" customHeight="1">
      <c r="A5" s="76">
        <v>1</v>
      </c>
      <c r="B5" s="32" t="s">
        <v>6</v>
      </c>
      <c r="C5" s="32" t="s">
        <v>7</v>
      </c>
      <c r="D5" s="34">
        <v>1097435544.54</v>
      </c>
      <c r="E5" s="77">
        <f>(D5/$D$22)</f>
        <v>3.8094512638944589E-2</v>
      </c>
    </row>
    <row r="6" spans="1:6">
      <c r="A6" s="76">
        <v>2</v>
      </c>
      <c r="B6" s="32" t="s">
        <v>8</v>
      </c>
      <c r="C6" s="32" t="s">
        <v>9</v>
      </c>
      <c r="D6" s="37">
        <v>614405408.20000005</v>
      </c>
      <c r="E6" s="77">
        <f t="shared" ref="E6:E21" si="0">(D6/$D$22)</f>
        <v>2.1327425291224212E-2</v>
      </c>
    </row>
    <row r="7" spans="1:6">
      <c r="A7" s="76">
        <v>3</v>
      </c>
      <c r="B7" s="32" t="s">
        <v>10</v>
      </c>
      <c r="C7" s="38" t="s">
        <v>11</v>
      </c>
      <c r="D7" s="34">
        <v>3773714860</v>
      </c>
      <c r="E7" s="77">
        <f t="shared" si="0"/>
        <v>0.13099432503828767</v>
      </c>
    </row>
    <row r="8" spans="1:6">
      <c r="A8" s="76">
        <v>4</v>
      </c>
      <c r="B8" s="39" t="s">
        <v>12</v>
      </c>
      <c r="C8" s="39" t="s">
        <v>13</v>
      </c>
      <c r="D8" s="40">
        <v>560153386.38999999</v>
      </c>
      <c r="E8" s="77">
        <f t="shared" si="0"/>
        <v>1.9444212795682505E-2</v>
      </c>
    </row>
    <row r="9" spans="1:6">
      <c r="A9" s="76">
        <v>5</v>
      </c>
      <c r="B9" s="32" t="s">
        <v>199</v>
      </c>
      <c r="C9" s="38" t="s">
        <v>91</v>
      </c>
      <c r="D9" s="40">
        <v>936547570.49000001</v>
      </c>
      <c r="E9" s="77">
        <f t="shared" si="0"/>
        <v>3.250972090206776E-2</v>
      </c>
    </row>
    <row r="10" spans="1:6">
      <c r="A10" s="76">
        <v>6</v>
      </c>
      <c r="B10" s="54" t="s">
        <v>200</v>
      </c>
      <c r="C10" s="55" t="s">
        <v>33</v>
      </c>
      <c r="D10" s="33">
        <v>91763385.780000001</v>
      </c>
      <c r="E10" s="77">
        <f t="shared" si="0"/>
        <v>3.1853182419508785E-3</v>
      </c>
    </row>
    <row r="11" spans="1:6">
      <c r="A11" s="76">
        <v>7</v>
      </c>
      <c r="B11" s="32" t="s">
        <v>14</v>
      </c>
      <c r="C11" s="32" t="s">
        <v>15</v>
      </c>
      <c r="D11" s="43">
        <v>1138064959</v>
      </c>
      <c r="E11" s="77">
        <f t="shared" si="0"/>
        <v>3.9504853091611579E-2</v>
      </c>
    </row>
    <row r="12" spans="1:6">
      <c r="A12" s="76">
        <v>8</v>
      </c>
      <c r="B12" s="32" t="s">
        <v>16</v>
      </c>
      <c r="C12" s="38" t="s">
        <v>17</v>
      </c>
      <c r="D12" s="34">
        <v>354356149.70999998</v>
      </c>
      <c r="E12" s="77">
        <f t="shared" si="0"/>
        <v>1.230051722944109E-2</v>
      </c>
    </row>
    <row r="13" spans="1:6">
      <c r="A13" s="76">
        <v>9</v>
      </c>
      <c r="B13" s="32" t="s">
        <v>18</v>
      </c>
      <c r="C13" s="32" t="s">
        <v>19</v>
      </c>
      <c r="D13" s="37">
        <v>55698832.100000001</v>
      </c>
      <c r="E13" s="77">
        <f t="shared" si="0"/>
        <v>1.933434609407774E-3</v>
      </c>
      <c r="F13" s="10"/>
    </row>
    <row r="14" spans="1:6">
      <c r="A14" s="76">
        <v>10</v>
      </c>
      <c r="B14" s="38" t="s">
        <v>20</v>
      </c>
      <c r="C14" s="38" t="s">
        <v>21</v>
      </c>
      <c r="D14" s="41">
        <v>585105397.75999999</v>
      </c>
      <c r="E14" s="77">
        <f t="shared" si="0"/>
        <v>2.0310354517837113E-2</v>
      </c>
    </row>
    <row r="15" spans="1:6">
      <c r="A15" s="76">
        <v>11</v>
      </c>
      <c r="B15" s="32" t="s">
        <v>22</v>
      </c>
      <c r="C15" s="38" t="s">
        <v>23</v>
      </c>
      <c r="D15" s="37">
        <v>1645823347.23</v>
      </c>
      <c r="E15" s="77">
        <f t="shared" si="0"/>
        <v>5.7130314955128658E-2</v>
      </c>
    </row>
    <row r="16" spans="1:6">
      <c r="A16" s="76">
        <v>12</v>
      </c>
      <c r="B16" s="32" t="s">
        <v>24</v>
      </c>
      <c r="C16" s="32" t="s">
        <v>25</v>
      </c>
      <c r="D16" s="44">
        <v>625271965.13999999</v>
      </c>
      <c r="E16" s="77">
        <f t="shared" si="0"/>
        <v>2.1704628483477432E-2</v>
      </c>
    </row>
    <row r="17" spans="1:6">
      <c r="A17" s="76">
        <v>13</v>
      </c>
      <c r="B17" s="39" t="s">
        <v>26</v>
      </c>
      <c r="C17" s="39" t="s">
        <v>27</v>
      </c>
      <c r="D17" s="37">
        <v>130126542.91</v>
      </c>
      <c r="E17" s="77">
        <f t="shared" si="0"/>
        <v>4.5169916886781507E-3</v>
      </c>
    </row>
    <row r="18" spans="1:6">
      <c r="A18" s="76">
        <v>14</v>
      </c>
      <c r="B18" s="32" t="s">
        <v>28</v>
      </c>
      <c r="C18" s="32" t="s">
        <v>29</v>
      </c>
      <c r="D18" s="37">
        <v>1520406700.27</v>
      </c>
      <c r="E18" s="77">
        <f t="shared" si="0"/>
        <v>5.2776814591009885E-2</v>
      </c>
    </row>
    <row r="19" spans="1:6">
      <c r="A19" s="76">
        <v>15</v>
      </c>
      <c r="B19" s="38" t="s">
        <v>30</v>
      </c>
      <c r="C19" s="32" t="s">
        <v>31</v>
      </c>
      <c r="D19" s="41">
        <v>657456383.91999996</v>
      </c>
      <c r="E19" s="77">
        <f t="shared" si="0"/>
        <v>2.2821823706551517E-2</v>
      </c>
    </row>
    <row r="20" spans="1:6">
      <c r="A20" s="76">
        <v>16</v>
      </c>
      <c r="B20" s="32" t="s">
        <v>32</v>
      </c>
      <c r="C20" s="32" t="s">
        <v>31</v>
      </c>
      <c r="D20" s="41">
        <v>11635629063.450001</v>
      </c>
      <c r="E20" s="77">
        <f t="shared" si="0"/>
        <v>0.4038994550750229</v>
      </c>
    </row>
    <row r="21" spans="1:6">
      <c r="A21" s="76">
        <v>17</v>
      </c>
      <c r="B21" s="32" t="s">
        <v>34</v>
      </c>
      <c r="C21" s="32" t="s">
        <v>35</v>
      </c>
      <c r="D21" s="45">
        <v>3386272149</v>
      </c>
      <c r="E21" s="77">
        <f t="shared" si="0"/>
        <v>0.11754529714367634</v>
      </c>
    </row>
    <row r="22" spans="1:6">
      <c r="A22" s="112" t="s">
        <v>36</v>
      </c>
      <c r="B22" s="113"/>
      <c r="C22" s="113"/>
      <c r="D22" s="46">
        <f>SUM(D5:D21)</f>
        <v>28808231645.889999</v>
      </c>
      <c r="E22" s="78">
        <f>(D22/$D$195)</f>
        <v>8.1476513412424706E-3</v>
      </c>
    </row>
    <row r="23" spans="1:6" ht="6" customHeight="1">
      <c r="A23" s="114"/>
      <c r="B23" s="115"/>
      <c r="C23" s="115"/>
      <c r="D23" s="115"/>
      <c r="E23" s="116"/>
      <c r="F23" s="9"/>
    </row>
    <row r="24" spans="1:6">
      <c r="A24" s="117" t="s">
        <v>37</v>
      </c>
      <c r="B24" s="118"/>
      <c r="C24" s="118"/>
      <c r="D24" s="118"/>
      <c r="E24" s="119"/>
    </row>
    <row r="25" spans="1:6" ht="12.9" customHeight="1">
      <c r="A25" s="76">
        <v>18</v>
      </c>
      <c r="B25" s="32" t="s">
        <v>38</v>
      </c>
      <c r="C25" s="32" t="s">
        <v>7</v>
      </c>
      <c r="D25" s="47">
        <v>1191745730.53</v>
      </c>
      <c r="E25" s="79">
        <f t="shared" ref="E25:E58" si="1">(D25/$D$59)</f>
        <v>8.4508660754363735E-4</v>
      </c>
    </row>
    <row r="26" spans="1:6" ht="15" customHeight="1">
      <c r="A26" s="76">
        <v>19</v>
      </c>
      <c r="B26" s="32" t="s">
        <v>39</v>
      </c>
      <c r="C26" s="32" t="s">
        <v>40</v>
      </c>
      <c r="D26" s="35">
        <v>8535641604.9399996</v>
      </c>
      <c r="E26" s="79">
        <f t="shared" si="1"/>
        <v>6.0527646311928527E-3</v>
      </c>
    </row>
    <row r="27" spans="1:6">
      <c r="A27" s="76">
        <v>20</v>
      </c>
      <c r="B27" s="32" t="s">
        <v>41</v>
      </c>
      <c r="C27" s="32" t="s">
        <v>9</v>
      </c>
      <c r="D27" s="35">
        <v>740233586.61000001</v>
      </c>
      <c r="E27" s="79">
        <f t="shared" si="1"/>
        <v>5.2491187882829744E-4</v>
      </c>
    </row>
    <row r="28" spans="1:6">
      <c r="A28" s="76">
        <v>21</v>
      </c>
      <c r="B28" s="32" t="s">
        <v>42</v>
      </c>
      <c r="C28" s="38" t="s">
        <v>43</v>
      </c>
      <c r="D28" s="40">
        <v>105784519001</v>
      </c>
      <c r="E28" s="79">
        <f t="shared" si="1"/>
        <v>7.5013551970883385E-2</v>
      </c>
    </row>
    <row r="29" spans="1:6" ht="15" customHeight="1">
      <c r="A29" s="76">
        <v>22</v>
      </c>
      <c r="B29" s="32" t="s">
        <v>44</v>
      </c>
      <c r="C29" s="32" t="s">
        <v>13</v>
      </c>
      <c r="D29" s="41">
        <v>70357190519.279999</v>
      </c>
      <c r="E29" s="79">
        <f t="shared" si="1"/>
        <v>4.9891447419574339E-2</v>
      </c>
    </row>
    <row r="30" spans="1:6">
      <c r="A30" s="76">
        <v>23</v>
      </c>
      <c r="B30" s="38" t="s">
        <v>45</v>
      </c>
      <c r="C30" s="38" t="s">
        <v>29</v>
      </c>
      <c r="D30" s="35">
        <v>10732446396.82</v>
      </c>
      <c r="E30" s="79">
        <f t="shared" si="1"/>
        <v>7.6105552415941559E-3</v>
      </c>
    </row>
    <row r="31" spans="1:6">
      <c r="A31" s="76">
        <v>24</v>
      </c>
      <c r="B31" s="48" t="s">
        <v>201</v>
      </c>
      <c r="C31" s="48" t="s">
        <v>202</v>
      </c>
      <c r="D31" s="35">
        <v>324057273.56</v>
      </c>
      <c r="E31" s="79">
        <f t="shared" si="1"/>
        <v>2.2979437219453671E-4</v>
      </c>
    </row>
    <row r="32" spans="1:6">
      <c r="A32" s="76">
        <v>25</v>
      </c>
      <c r="B32" s="32" t="s">
        <v>203</v>
      </c>
      <c r="C32" s="32" t="s">
        <v>46</v>
      </c>
      <c r="D32" s="35">
        <v>28155183670.369999</v>
      </c>
      <c r="E32" s="79">
        <f t="shared" si="1"/>
        <v>1.9965306393150986E-2</v>
      </c>
    </row>
    <row r="33" spans="1:5">
      <c r="A33" s="76">
        <v>26</v>
      </c>
      <c r="B33" s="32" t="s">
        <v>47</v>
      </c>
      <c r="C33" s="32" t="s">
        <v>48</v>
      </c>
      <c r="D33" s="50">
        <v>10329463800</v>
      </c>
      <c r="E33" s="79">
        <f t="shared" si="1"/>
        <v>7.324793617347107E-3</v>
      </c>
    </row>
    <row r="34" spans="1:5">
      <c r="A34" s="76">
        <v>27</v>
      </c>
      <c r="B34" s="32" t="s">
        <v>49</v>
      </c>
      <c r="C34" s="38" t="s">
        <v>50</v>
      </c>
      <c r="D34" s="33">
        <v>10329463800</v>
      </c>
      <c r="E34" s="79">
        <f t="shared" si="1"/>
        <v>7.324793617347107E-3</v>
      </c>
    </row>
    <row r="35" spans="1:5">
      <c r="A35" s="76">
        <v>28</v>
      </c>
      <c r="B35" s="32" t="s">
        <v>51</v>
      </c>
      <c r="C35" s="32" t="s">
        <v>52</v>
      </c>
      <c r="D35" s="43">
        <v>6596729168.4399996</v>
      </c>
      <c r="E35" s="79">
        <f t="shared" si="1"/>
        <v>4.6778497552173812E-3</v>
      </c>
    </row>
    <row r="36" spans="1:5">
      <c r="A36" s="76">
        <v>29</v>
      </c>
      <c r="B36" s="32" t="s">
        <v>53</v>
      </c>
      <c r="C36" s="32" t="s">
        <v>54</v>
      </c>
      <c r="D36" s="50">
        <v>16938075277.700001</v>
      </c>
      <c r="E36" s="79">
        <f t="shared" si="1"/>
        <v>1.2011069314579697E-2</v>
      </c>
    </row>
    <row r="37" spans="1:5">
      <c r="A37" s="76">
        <v>30</v>
      </c>
      <c r="B37" s="32" t="s">
        <v>55</v>
      </c>
      <c r="C37" s="32" t="s">
        <v>54</v>
      </c>
      <c r="D37" s="33">
        <v>448388096.47000003</v>
      </c>
      <c r="E37" s="79">
        <f t="shared" si="1"/>
        <v>3.1795941500060006E-4</v>
      </c>
    </row>
    <row r="38" spans="1:5">
      <c r="A38" s="76">
        <v>31</v>
      </c>
      <c r="B38" s="38" t="s">
        <v>56</v>
      </c>
      <c r="C38" s="38" t="s">
        <v>57</v>
      </c>
      <c r="D38" s="42">
        <v>3878690437.1799998</v>
      </c>
      <c r="E38" s="79">
        <f t="shared" si="1"/>
        <v>2.7504435378263607E-3</v>
      </c>
    </row>
    <row r="39" spans="1:5" ht="12.75" customHeight="1">
      <c r="A39" s="76">
        <v>32</v>
      </c>
      <c r="B39" s="32" t="s">
        <v>58</v>
      </c>
      <c r="C39" s="32" t="s">
        <v>59</v>
      </c>
      <c r="D39" s="43">
        <v>570875349.5</v>
      </c>
      <c r="E39" s="79">
        <f t="shared" si="1"/>
        <v>4.0481715191435194E-4</v>
      </c>
    </row>
    <row r="40" spans="1:5">
      <c r="A40" s="76">
        <v>33</v>
      </c>
      <c r="B40" s="32" t="s">
        <v>60</v>
      </c>
      <c r="C40" s="32" t="s">
        <v>61</v>
      </c>
      <c r="D40" s="41">
        <v>310349726595.46997</v>
      </c>
      <c r="E40" s="79">
        <f t="shared" si="1"/>
        <v>0.2200741239358347</v>
      </c>
    </row>
    <row r="41" spans="1:5">
      <c r="A41" s="76">
        <v>34</v>
      </c>
      <c r="B41" s="32" t="s">
        <v>62</v>
      </c>
      <c r="C41" s="32" t="s">
        <v>197</v>
      </c>
      <c r="D41" s="35">
        <v>827162515.73000002</v>
      </c>
      <c r="E41" s="79">
        <f t="shared" si="1"/>
        <v>5.8655462016604198E-4</v>
      </c>
    </row>
    <row r="42" spans="1:5">
      <c r="A42" s="76">
        <v>35</v>
      </c>
      <c r="B42" s="32" t="s">
        <v>63</v>
      </c>
      <c r="C42" s="32" t="s">
        <v>64</v>
      </c>
      <c r="D42" s="35">
        <v>4119809512.71</v>
      </c>
      <c r="E42" s="79">
        <f t="shared" si="1"/>
        <v>2.92142506210091E-3</v>
      </c>
    </row>
    <row r="43" spans="1:5">
      <c r="A43" s="76">
        <v>36</v>
      </c>
      <c r="B43" s="54" t="s">
        <v>204</v>
      </c>
      <c r="C43" s="54" t="s">
        <v>205</v>
      </c>
      <c r="D43" s="35">
        <v>53882793.149999999</v>
      </c>
      <c r="E43" s="79">
        <f t="shared" si="1"/>
        <v>3.8209179778523875E-5</v>
      </c>
    </row>
    <row r="44" spans="1:5">
      <c r="A44" s="76">
        <v>37</v>
      </c>
      <c r="B44" s="38" t="s">
        <v>65</v>
      </c>
      <c r="C44" s="38" t="s">
        <v>21</v>
      </c>
      <c r="D44" s="41">
        <v>37984538469.190002</v>
      </c>
      <c r="E44" s="79">
        <f t="shared" si="1"/>
        <v>2.6935464446566779E-2</v>
      </c>
    </row>
    <row r="45" spans="1:5">
      <c r="A45" s="76">
        <v>38</v>
      </c>
      <c r="B45" s="32" t="s">
        <v>66</v>
      </c>
      <c r="C45" s="32" t="s">
        <v>23</v>
      </c>
      <c r="D45" s="35">
        <v>5685171116.46</v>
      </c>
      <c r="E45" s="79">
        <f t="shared" si="1"/>
        <v>4.0314488644969488E-3</v>
      </c>
    </row>
    <row r="46" spans="1:5">
      <c r="A46" s="76">
        <v>39</v>
      </c>
      <c r="B46" s="32" t="s">
        <v>67</v>
      </c>
      <c r="C46" s="32" t="s">
        <v>25</v>
      </c>
      <c r="D46" s="50">
        <v>12762913129.17</v>
      </c>
      <c r="E46" s="79">
        <f t="shared" si="1"/>
        <v>9.0503927829535553E-3</v>
      </c>
    </row>
    <row r="47" spans="1:5" ht="14.1" customHeight="1">
      <c r="A47" s="76">
        <v>40</v>
      </c>
      <c r="B47" s="32" t="s">
        <v>68</v>
      </c>
      <c r="C47" s="32" t="s">
        <v>69</v>
      </c>
      <c r="D47" s="51">
        <v>8579626777</v>
      </c>
      <c r="E47" s="79">
        <f t="shared" si="1"/>
        <v>6.0839552441618447E-3</v>
      </c>
    </row>
    <row r="48" spans="1:5">
      <c r="A48" s="76">
        <v>41</v>
      </c>
      <c r="B48" s="32" t="s">
        <v>70</v>
      </c>
      <c r="C48" s="38" t="s">
        <v>71</v>
      </c>
      <c r="D48" s="40">
        <v>174384682.33000001</v>
      </c>
      <c r="E48" s="79">
        <f t="shared" si="1"/>
        <v>1.2365906235073759E-4</v>
      </c>
    </row>
    <row r="49" spans="1:6" ht="15" customHeight="1">
      <c r="A49" s="76">
        <v>42</v>
      </c>
      <c r="B49" s="38" t="s">
        <v>72</v>
      </c>
      <c r="C49" s="38" t="s">
        <v>27</v>
      </c>
      <c r="D49" s="35">
        <v>791760107.88999999</v>
      </c>
      <c r="E49" s="79">
        <f t="shared" si="1"/>
        <v>5.6145018725393362E-4</v>
      </c>
    </row>
    <row r="50" spans="1:6" ht="15" customHeight="1">
      <c r="A50" s="76">
        <v>43</v>
      </c>
      <c r="B50" s="35" t="s">
        <v>206</v>
      </c>
      <c r="C50" s="35" t="s">
        <v>207</v>
      </c>
      <c r="D50" s="35">
        <v>685706365.14999998</v>
      </c>
      <c r="E50" s="79">
        <f t="shared" si="1"/>
        <v>4.8624572427709214E-4</v>
      </c>
    </row>
    <row r="51" spans="1:6" ht="15" customHeight="1">
      <c r="A51" s="76">
        <v>44</v>
      </c>
      <c r="B51" s="54" t="s">
        <v>208</v>
      </c>
      <c r="C51" s="55" t="s">
        <v>209</v>
      </c>
      <c r="D51" s="35">
        <v>4026776813.4899998</v>
      </c>
      <c r="E51" s="79">
        <f t="shared" si="1"/>
        <v>2.8554540364363222E-3</v>
      </c>
    </row>
    <row r="52" spans="1:6" ht="15" customHeight="1">
      <c r="A52" s="76">
        <v>45</v>
      </c>
      <c r="B52" s="54" t="s">
        <v>210</v>
      </c>
      <c r="C52" s="55" t="s">
        <v>98</v>
      </c>
      <c r="D52" s="35">
        <v>54983976.490000002</v>
      </c>
      <c r="E52" s="79">
        <f t="shared" si="1"/>
        <v>3.8990047097150911E-5</v>
      </c>
    </row>
    <row r="53" spans="1:6">
      <c r="A53" s="76">
        <v>46</v>
      </c>
      <c r="B53" s="32" t="s">
        <v>73</v>
      </c>
      <c r="C53" s="32" t="s">
        <v>31</v>
      </c>
      <c r="D53" s="41">
        <v>640116176597.77002</v>
      </c>
      <c r="E53" s="79">
        <f t="shared" si="1"/>
        <v>0.45391696756844041</v>
      </c>
    </row>
    <row r="54" spans="1:6">
      <c r="A54" s="76">
        <v>47</v>
      </c>
      <c r="B54" s="32" t="s">
        <v>74</v>
      </c>
      <c r="C54" s="32" t="s">
        <v>75</v>
      </c>
      <c r="D54" s="33">
        <v>4247700918.54</v>
      </c>
      <c r="E54" s="79">
        <f t="shared" si="1"/>
        <v>3.0121149731432558E-3</v>
      </c>
    </row>
    <row r="55" spans="1:6">
      <c r="A55" s="76">
        <v>48</v>
      </c>
      <c r="B55" s="32" t="s">
        <v>76</v>
      </c>
      <c r="C55" s="32" t="s">
        <v>35</v>
      </c>
      <c r="D55" s="45">
        <v>59907314809</v>
      </c>
      <c r="E55" s="79">
        <f t="shared" si="1"/>
        <v>4.2481267725181147E-2</v>
      </c>
    </row>
    <row r="56" spans="1:6">
      <c r="A56" s="76">
        <v>49</v>
      </c>
      <c r="B56" s="52" t="s">
        <v>77</v>
      </c>
      <c r="C56" s="32" t="s">
        <v>78</v>
      </c>
      <c r="D56" s="41">
        <v>1298995118.4400001</v>
      </c>
      <c r="E56" s="79">
        <f t="shared" si="1"/>
        <v>9.2113892228504266E-4</v>
      </c>
    </row>
    <row r="57" spans="1:6">
      <c r="A57" s="76">
        <v>50</v>
      </c>
      <c r="B57" s="32" t="s">
        <v>79</v>
      </c>
      <c r="C57" s="32" t="s">
        <v>80</v>
      </c>
      <c r="D57" s="41">
        <v>2583297479.48</v>
      </c>
      <c r="E57" s="79">
        <f t="shared" si="1"/>
        <v>1.8318589672974093E-3</v>
      </c>
    </row>
    <row r="58" spans="1:6">
      <c r="A58" s="76">
        <v>51</v>
      </c>
      <c r="B58" s="32" t="s">
        <v>81</v>
      </c>
      <c r="C58" s="32" t="s">
        <v>82</v>
      </c>
      <c r="D58" s="43">
        <v>41042807682.790001</v>
      </c>
      <c r="E58" s="79">
        <f t="shared" si="1"/>
        <v>2.9104133725983434E-2</v>
      </c>
    </row>
    <row r="59" spans="1:6" ht="15" customHeight="1">
      <c r="A59" s="112" t="s">
        <v>36</v>
      </c>
      <c r="B59" s="113"/>
      <c r="C59" s="113"/>
      <c r="D59" s="53">
        <f>SUM(D25:D58)</f>
        <v>1410205439172.6499</v>
      </c>
      <c r="E59" s="78">
        <f>(D59/$D$195)</f>
        <v>0.39883955319214115</v>
      </c>
    </row>
    <row r="60" spans="1:6" ht="6.9" customHeight="1">
      <c r="A60" s="120"/>
      <c r="B60" s="121"/>
      <c r="C60" s="121"/>
      <c r="D60" s="121"/>
      <c r="E60" s="122"/>
      <c r="F60" s="9"/>
    </row>
    <row r="61" spans="1:6">
      <c r="A61" s="123" t="s">
        <v>83</v>
      </c>
      <c r="B61" s="124"/>
      <c r="C61" s="124"/>
      <c r="D61" s="124"/>
      <c r="E61" s="125"/>
    </row>
    <row r="62" spans="1:6">
      <c r="A62" s="76">
        <v>52</v>
      </c>
      <c r="B62" s="32" t="s">
        <v>84</v>
      </c>
      <c r="C62" s="32" t="s">
        <v>9</v>
      </c>
      <c r="D62" s="35">
        <v>498576187.87</v>
      </c>
      <c r="E62" s="79">
        <f t="shared" ref="E62:E94" si="2">(D62/$D$95)</f>
        <v>2.296444370446443E-3</v>
      </c>
    </row>
    <row r="63" spans="1:6" ht="12.9" customHeight="1">
      <c r="A63" s="76">
        <v>53</v>
      </c>
      <c r="B63" s="32" t="s">
        <v>85</v>
      </c>
      <c r="C63" s="38" t="s">
        <v>11</v>
      </c>
      <c r="D63" s="33">
        <v>1425281441</v>
      </c>
      <c r="E63" s="79">
        <f t="shared" si="2"/>
        <v>6.56485331854572E-3</v>
      </c>
    </row>
    <row r="64" spans="1:6" ht="15" customHeight="1">
      <c r="A64" s="76">
        <v>54</v>
      </c>
      <c r="B64" s="32" t="s">
        <v>86</v>
      </c>
      <c r="C64" s="32" t="s">
        <v>87</v>
      </c>
      <c r="D64" s="33">
        <v>833220472</v>
      </c>
      <c r="E64" s="79">
        <f t="shared" si="2"/>
        <v>3.8378175869964413E-3</v>
      </c>
    </row>
    <row r="65" spans="1:5">
      <c r="A65" s="76">
        <v>55</v>
      </c>
      <c r="B65" s="32" t="s">
        <v>88</v>
      </c>
      <c r="C65" s="38" t="s">
        <v>89</v>
      </c>
      <c r="D65" s="43">
        <v>270368707.81</v>
      </c>
      <c r="E65" s="79">
        <f t="shared" si="2"/>
        <v>1.2453195962841394E-3</v>
      </c>
    </row>
    <row r="66" spans="1:5">
      <c r="A66" s="76">
        <v>56</v>
      </c>
      <c r="B66" s="32" t="s">
        <v>90</v>
      </c>
      <c r="C66" s="38" t="s">
        <v>91</v>
      </c>
      <c r="D66" s="35">
        <v>1595933233.1199999</v>
      </c>
      <c r="E66" s="79">
        <f t="shared" si="2"/>
        <v>7.3508763113300313E-3</v>
      </c>
    </row>
    <row r="67" spans="1:5">
      <c r="A67" s="76">
        <v>57</v>
      </c>
      <c r="B67" s="32" t="s">
        <v>92</v>
      </c>
      <c r="C67" s="32" t="s">
        <v>93</v>
      </c>
      <c r="D67" s="33">
        <v>428338431.05000001</v>
      </c>
      <c r="E67" s="79">
        <f t="shared" si="2"/>
        <v>1.9729289175100255E-3</v>
      </c>
    </row>
    <row r="68" spans="1:5">
      <c r="A68" s="76">
        <v>58</v>
      </c>
      <c r="B68" s="54" t="s">
        <v>211</v>
      </c>
      <c r="C68" s="55" t="s">
        <v>202</v>
      </c>
      <c r="D68" s="33">
        <v>136955490.84999999</v>
      </c>
      <c r="E68" s="79">
        <f t="shared" si="2"/>
        <v>6.3081766361095871E-4</v>
      </c>
    </row>
    <row r="69" spans="1:5">
      <c r="A69" s="76">
        <v>59</v>
      </c>
      <c r="B69" s="38" t="s">
        <v>94</v>
      </c>
      <c r="C69" s="32" t="s">
        <v>46</v>
      </c>
      <c r="D69" s="35">
        <v>2115712473.6500001</v>
      </c>
      <c r="E69" s="79">
        <f t="shared" si="2"/>
        <v>9.7449820464825497E-3</v>
      </c>
    </row>
    <row r="70" spans="1:5">
      <c r="A70" s="76">
        <v>60</v>
      </c>
      <c r="B70" s="32" t="s">
        <v>95</v>
      </c>
      <c r="C70" s="32" t="s">
        <v>48</v>
      </c>
      <c r="D70" s="41">
        <v>345406862.36000001</v>
      </c>
      <c r="E70" s="79">
        <f t="shared" si="2"/>
        <v>1.5909457047455589E-3</v>
      </c>
    </row>
    <row r="71" spans="1:5">
      <c r="A71" s="76">
        <v>61</v>
      </c>
      <c r="B71" s="38" t="s">
        <v>96</v>
      </c>
      <c r="C71" s="38" t="s">
        <v>52</v>
      </c>
      <c r="D71" s="43">
        <v>340605620.95999998</v>
      </c>
      <c r="E71" s="79">
        <f t="shared" si="2"/>
        <v>1.5688311632723923E-3</v>
      </c>
    </row>
    <row r="72" spans="1:5">
      <c r="A72" s="76">
        <v>62</v>
      </c>
      <c r="B72" s="32" t="s">
        <v>213</v>
      </c>
      <c r="C72" s="32" t="s">
        <v>33</v>
      </c>
      <c r="D72" s="33">
        <v>120150770.90000001</v>
      </c>
      <c r="E72" s="79">
        <f t="shared" si="2"/>
        <v>5.5341504097273337E-4</v>
      </c>
    </row>
    <row r="73" spans="1:5">
      <c r="A73" s="76">
        <v>63</v>
      </c>
      <c r="B73" s="32" t="s">
        <v>97</v>
      </c>
      <c r="C73" s="32" t="s">
        <v>98</v>
      </c>
      <c r="D73" s="36">
        <v>1690508985.5699999</v>
      </c>
      <c r="E73" s="79">
        <f t="shared" si="2"/>
        <v>7.7864926916918807E-3</v>
      </c>
    </row>
    <row r="74" spans="1:5">
      <c r="A74" s="76">
        <v>64</v>
      </c>
      <c r="B74" s="32" t="s">
        <v>99</v>
      </c>
      <c r="C74" s="32" t="s">
        <v>54</v>
      </c>
      <c r="D74" s="33">
        <v>222903901.77000001</v>
      </c>
      <c r="E74" s="79">
        <f t="shared" si="2"/>
        <v>1.0266964665062062E-3</v>
      </c>
    </row>
    <row r="75" spans="1:5">
      <c r="A75" s="76">
        <v>65</v>
      </c>
      <c r="B75" s="32" t="s">
        <v>100</v>
      </c>
      <c r="C75" s="38" t="s">
        <v>57</v>
      </c>
      <c r="D75" s="43">
        <v>974300638.98000002</v>
      </c>
      <c r="E75" s="79">
        <f t="shared" si="2"/>
        <v>4.4876335291235076E-3</v>
      </c>
    </row>
    <row r="76" spans="1:5">
      <c r="A76" s="76">
        <v>66</v>
      </c>
      <c r="B76" s="32" t="s">
        <v>214</v>
      </c>
      <c r="C76" s="32" t="s">
        <v>15</v>
      </c>
      <c r="D76" s="57">
        <v>29436794232.330002</v>
      </c>
      <c r="E76" s="79">
        <f t="shared" si="2"/>
        <v>0.13558601883419819</v>
      </c>
    </row>
    <row r="77" spans="1:5">
      <c r="A77" s="76">
        <v>67</v>
      </c>
      <c r="B77" s="32" t="s">
        <v>101</v>
      </c>
      <c r="C77" s="32" t="s">
        <v>212</v>
      </c>
      <c r="D77" s="35">
        <v>23130890.530000001</v>
      </c>
      <c r="E77" s="79">
        <f t="shared" si="2"/>
        <v>1.0654099540526346E-4</v>
      </c>
    </row>
    <row r="78" spans="1:5">
      <c r="A78" s="76">
        <v>68</v>
      </c>
      <c r="B78" s="32" t="s">
        <v>215</v>
      </c>
      <c r="C78" s="38" t="s">
        <v>21</v>
      </c>
      <c r="D78" s="35">
        <v>9546160381.2199993</v>
      </c>
      <c r="E78" s="79">
        <f t="shared" si="2"/>
        <v>4.3969661608764178E-2</v>
      </c>
    </row>
    <row r="79" spans="1:5">
      <c r="A79" s="76">
        <v>69</v>
      </c>
      <c r="B79" s="38" t="s">
        <v>102</v>
      </c>
      <c r="C79" s="38" t="s">
        <v>103</v>
      </c>
      <c r="D79" s="50">
        <v>1358092369.9100001</v>
      </c>
      <c r="E79" s="79">
        <f t="shared" si="2"/>
        <v>6.2553801270575056E-3</v>
      </c>
    </row>
    <row r="80" spans="1:5">
      <c r="A80" s="76">
        <v>70</v>
      </c>
      <c r="B80" s="32" t="s">
        <v>104</v>
      </c>
      <c r="C80" s="38" t="s">
        <v>23</v>
      </c>
      <c r="D80" s="35">
        <v>1059941084.11</v>
      </c>
      <c r="E80" s="79">
        <f t="shared" si="2"/>
        <v>4.8820938400772184E-3</v>
      </c>
    </row>
    <row r="81" spans="1:6">
      <c r="A81" s="76">
        <v>71</v>
      </c>
      <c r="B81" s="54" t="s">
        <v>226</v>
      </c>
      <c r="C81" s="55" t="s">
        <v>25</v>
      </c>
      <c r="D81" s="35">
        <v>536516218.26999998</v>
      </c>
      <c r="E81" s="79">
        <f t="shared" si="2"/>
        <v>2.4711963368387177E-3</v>
      </c>
    </row>
    <row r="82" spans="1:6">
      <c r="A82" s="76">
        <v>72</v>
      </c>
      <c r="B82" s="32" t="s">
        <v>227</v>
      </c>
      <c r="C82" s="32" t="s">
        <v>29</v>
      </c>
      <c r="D82" s="35">
        <v>1768695275.4400001</v>
      </c>
      <c r="E82" s="79">
        <f t="shared" si="2"/>
        <v>8.1466191269015612E-3</v>
      </c>
    </row>
    <row r="83" spans="1:6">
      <c r="A83" s="76">
        <v>73</v>
      </c>
      <c r="B83" s="32" t="s">
        <v>107</v>
      </c>
      <c r="C83" s="32" t="s">
        <v>7</v>
      </c>
      <c r="D83" s="35">
        <v>1305556155.99</v>
      </c>
      <c r="E83" s="79">
        <f t="shared" si="2"/>
        <v>6.0133980676724081E-3</v>
      </c>
    </row>
    <row r="84" spans="1:6">
      <c r="A84" s="76">
        <v>74</v>
      </c>
      <c r="B84" s="54" t="s">
        <v>228</v>
      </c>
      <c r="C84" s="55" t="s">
        <v>225</v>
      </c>
      <c r="D84" s="35">
        <v>1480121103.0599999</v>
      </c>
      <c r="E84" s="79">
        <f t="shared" si="2"/>
        <v>6.8174450713787077E-3</v>
      </c>
    </row>
    <row r="85" spans="1:6">
      <c r="A85" s="76">
        <v>75</v>
      </c>
      <c r="B85" s="38" t="s">
        <v>108</v>
      </c>
      <c r="C85" s="38" t="s">
        <v>27</v>
      </c>
      <c r="D85" s="35">
        <v>58458249.380000003</v>
      </c>
      <c r="E85" s="79">
        <f t="shared" si="2"/>
        <v>2.6925898380421434E-4</v>
      </c>
    </row>
    <row r="86" spans="1:6">
      <c r="A86" s="76">
        <v>76</v>
      </c>
      <c r="B86" s="32" t="s">
        <v>109</v>
      </c>
      <c r="C86" s="32" t="s">
        <v>110</v>
      </c>
      <c r="D86" s="33">
        <v>7508645509</v>
      </c>
      <c r="E86" s="79">
        <f t="shared" si="2"/>
        <v>3.4584858098592235E-2</v>
      </c>
    </row>
    <row r="87" spans="1:6">
      <c r="A87" s="76">
        <v>77</v>
      </c>
      <c r="B87" s="38" t="s">
        <v>111</v>
      </c>
      <c r="C87" s="32" t="s">
        <v>31</v>
      </c>
      <c r="D87" s="41">
        <v>10756279117.280001</v>
      </c>
      <c r="E87" s="79">
        <f t="shared" si="2"/>
        <v>4.9543474451429162E-2</v>
      </c>
    </row>
    <row r="88" spans="1:6">
      <c r="A88" s="76">
        <v>78</v>
      </c>
      <c r="B88" s="32" t="s">
        <v>112</v>
      </c>
      <c r="C88" s="32" t="s">
        <v>31</v>
      </c>
      <c r="D88" s="41">
        <v>24947395602.880001</v>
      </c>
      <c r="E88" s="79">
        <f t="shared" si="2"/>
        <v>0.11490782669402602</v>
      </c>
    </row>
    <row r="89" spans="1:6">
      <c r="A89" s="76">
        <v>79</v>
      </c>
      <c r="B89" s="38" t="s">
        <v>113</v>
      </c>
      <c r="C89" s="32" t="s">
        <v>31</v>
      </c>
      <c r="D89" s="41">
        <v>365903382.80000001</v>
      </c>
      <c r="E89" s="79">
        <f t="shared" si="2"/>
        <v>1.6853527785756701E-3</v>
      </c>
    </row>
    <row r="90" spans="1:6">
      <c r="A90" s="76">
        <v>80</v>
      </c>
      <c r="B90" s="32" t="s">
        <v>114</v>
      </c>
      <c r="C90" s="32" t="s">
        <v>31</v>
      </c>
      <c r="D90" s="41">
        <v>10101349936.65</v>
      </c>
      <c r="E90" s="79">
        <f t="shared" si="2"/>
        <v>4.6526867428289445E-2</v>
      </c>
    </row>
    <row r="91" spans="1:6">
      <c r="A91" s="76">
        <v>81</v>
      </c>
      <c r="B91" s="32" t="s">
        <v>115</v>
      </c>
      <c r="C91" s="32" t="s">
        <v>31</v>
      </c>
      <c r="D91" s="40">
        <v>8598370468.8299999</v>
      </c>
      <c r="E91" s="79">
        <f t="shared" si="2"/>
        <v>3.9604136616540803E-2</v>
      </c>
    </row>
    <row r="92" spans="1:6">
      <c r="A92" s="76">
        <v>82</v>
      </c>
      <c r="B92" s="32" t="s">
        <v>116</v>
      </c>
      <c r="C92" s="32" t="s">
        <v>35</v>
      </c>
      <c r="D92" s="45">
        <v>94812588550</v>
      </c>
      <c r="E92" s="79">
        <f t="shared" si="2"/>
        <v>0.43670724860184118</v>
      </c>
    </row>
    <row r="93" spans="1:6">
      <c r="A93" s="76">
        <v>83</v>
      </c>
      <c r="B93" s="54" t="s">
        <v>229</v>
      </c>
      <c r="C93" s="54" t="s">
        <v>230</v>
      </c>
      <c r="D93" s="45">
        <v>87782787.590000004</v>
      </c>
      <c r="E93" s="79">
        <f t="shared" si="2"/>
        <v>4.0432795084813396E-4</v>
      </c>
    </row>
    <row r="94" spans="1:6">
      <c r="A94" s="76">
        <v>84</v>
      </c>
      <c r="B94" s="38" t="s">
        <v>117</v>
      </c>
      <c r="C94" s="38" t="s">
        <v>82</v>
      </c>
      <c r="D94" s="43">
        <v>2357843768.5599999</v>
      </c>
      <c r="E94" s="79">
        <f t="shared" si="2"/>
        <v>1.086023998024083E-2</v>
      </c>
    </row>
    <row r="95" spans="1:6">
      <c r="A95" s="112" t="s">
        <v>36</v>
      </c>
      <c r="B95" s="113"/>
      <c r="C95" s="113"/>
      <c r="D95" s="53">
        <f>SUM(D62:D94)</f>
        <v>217107888301.72</v>
      </c>
      <c r="E95" s="78">
        <f>(D95/$D$195)</f>
        <v>6.1403261368463649E-2</v>
      </c>
    </row>
    <row r="96" spans="1:6" ht="6.9" customHeight="1">
      <c r="A96" s="120"/>
      <c r="B96" s="121"/>
      <c r="C96" s="121"/>
      <c r="D96" s="121"/>
      <c r="E96" s="122"/>
      <c r="F96" s="9"/>
    </row>
    <row r="97" spans="1:7">
      <c r="A97" s="123" t="s">
        <v>118</v>
      </c>
      <c r="B97" s="124"/>
      <c r="C97" s="124"/>
      <c r="D97" s="124"/>
      <c r="E97" s="125"/>
    </row>
    <row r="98" spans="1:7">
      <c r="A98" s="126" t="s">
        <v>119</v>
      </c>
      <c r="B98" s="127"/>
      <c r="C98" s="127"/>
      <c r="D98" s="127"/>
      <c r="E98" s="128"/>
    </row>
    <row r="99" spans="1:7">
      <c r="A99" s="80">
        <v>85</v>
      </c>
      <c r="B99" s="32" t="s">
        <v>120</v>
      </c>
      <c r="C99" s="32" t="s">
        <v>7</v>
      </c>
      <c r="D99" s="37">
        <v>2803564549.6399999</v>
      </c>
      <c r="E99" s="79">
        <f t="shared" ref="E99:E113" si="3">(D99/$D$128)</f>
        <v>1.6834593594629254E-3</v>
      </c>
    </row>
    <row r="100" spans="1:7">
      <c r="A100" s="80">
        <v>86</v>
      </c>
      <c r="B100" s="54" t="s">
        <v>220</v>
      </c>
      <c r="C100" s="55" t="s">
        <v>40</v>
      </c>
      <c r="D100" s="37">
        <f>1019417.38*1610.528</f>
        <v>1641800234.17664</v>
      </c>
      <c r="E100" s="79">
        <f t="shared" si="3"/>
        <v>9.8585351671249882E-4</v>
      </c>
    </row>
    <row r="101" spans="1:7" ht="12.9" customHeight="1">
      <c r="A101" s="80">
        <v>87</v>
      </c>
      <c r="B101" s="32" t="s">
        <v>121</v>
      </c>
      <c r="C101" s="38" t="s">
        <v>11</v>
      </c>
      <c r="D101" s="58">
        <f>10685524*1601.528</f>
        <v>17113165880.672001</v>
      </c>
      <c r="E101" s="79">
        <f t="shared" si="3"/>
        <v>1.0275960749881154E-2</v>
      </c>
    </row>
    <row r="102" spans="1:7" ht="12.9" customHeight="1">
      <c r="A102" s="80">
        <v>88</v>
      </c>
      <c r="B102" s="54" t="s">
        <v>221</v>
      </c>
      <c r="C102" s="55" t="s">
        <v>91</v>
      </c>
      <c r="D102" s="58">
        <f>2022882.8*1601.528</f>
        <v>3239703444.9184003</v>
      </c>
      <c r="E102" s="79">
        <f t="shared" si="3"/>
        <v>1.9453481415052448E-3</v>
      </c>
    </row>
    <row r="103" spans="1:7" ht="12.9" customHeight="1">
      <c r="A103" s="80">
        <v>89</v>
      </c>
      <c r="B103" s="54" t="s">
        <v>222</v>
      </c>
      <c r="C103" s="55" t="s">
        <v>202</v>
      </c>
      <c r="D103" s="58">
        <f>379392.9*1601.528</f>
        <v>607608352.3512001</v>
      </c>
      <c r="E103" s="79">
        <f t="shared" si="3"/>
        <v>3.6485122762192908E-4</v>
      </c>
    </row>
    <row r="104" spans="1:7" ht="12.9" customHeight="1">
      <c r="A104" s="80">
        <v>90</v>
      </c>
      <c r="B104" s="54" t="s">
        <v>223</v>
      </c>
      <c r="C104" s="55" t="s">
        <v>33</v>
      </c>
      <c r="D104" s="58">
        <f>484503.22*1601.528</f>
        <v>775945472.92015994</v>
      </c>
      <c r="E104" s="79">
        <f t="shared" si="3"/>
        <v>4.6593279580028392E-4</v>
      </c>
    </row>
    <row r="105" spans="1:7" ht="12.9" customHeight="1">
      <c r="A105" s="80">
        <v>91</v>
      </c>
      <c r="B105" s="54" t="s">
        <v>224</v>
      </c>
      <c r="C105" s="55" t="s">
        <v>158</v>
      </c>
      <c r="D105" s="58">
        <f>392552.02*1601.528</f>
        <v>628683051.48655999</v>
      </c>
      <c r="E105" s="79">
        <f t="shared" si="3"/>
        <v>3.7750597441983766E-4</v>
      </c>
    </row>
    <row r="106" spans="1:7" ht="15" customHeight="1">
      <c r="A106" s="80">
        <v>92</v>
      </c>
      <c r="B106" s="32" t="s">
        <v>122</v>
      </c>
      <c r="C106" s="38" t="s">
        <v>57</v>
      </c>
      <c r="D106" s="41">
        <f>3082383.84*1601.528</f>
        <v>4936524026.5075197</v>
      </c>
      <c r="E106" s="79">
        <f t="shared" si="3"/>
        <v>2.9642397842078636E-3</v>
      </c>
    </row>
    <row r="107" spans="1:7" ht="15" customHeight="1">
      <c r="A107" s="80">
        <v>93</v>
      </c>
      <c r="B107" s="32" t="s">
        <v>123</v>
      </c>
      <c r="C107" s="32" t="s">
        <v>124</v>
      </c>
      <c r="D107" s="43">
        <v>56660092006.360001</v>
      </c>
      <c r="E107" s="79">
        <f t="shared" si="3"/>
        <v>3.4022745154337682E-2</v>
      </c>
    </row>
    <row r="108" spans="1:7">
      <c r="A108" s="80">
        <v>94</v>
      </c>
      <c r="B108" s="32" t="s">
        <v>125</v>
      </c>
      <c r="C108" s="32" t="s">
        <v>124</v>
      </c>
      <c r="D108" s="43">
        <v>94970291070.910004</v>
      </c>
      <c r="E108" s="79">
        <f t="shared" si="3"/>
        <v>5.7026910757154291E-2</v>
      </c>
    </row>
    <row r="109" spans="1:7" s="6" customFormat="1">
      <c r="A109" s="80">
        <v>95</v>
      </c>
      <c r="B109" s="54" t="s">
        <v>126</v>
      </c>
      <c r="C109" s="55" t="s">
        <v>127</v>
      </c>
      <c r="D109" s="37">
        <f>118300.01*1601.528</f>
        <v>189460778.41527998</v>
      </c>
      <c r="E109" s="79">
        <f t="shared" si="3"/>
        <v>1.1376571326502546E-4</v>
      </c>
      <c r="F109" s="10"/>
      <c r="G109" s="10"/>
    </row>
    <row r="110" spans="1:7">
      <c r="A110" s="80">
        <v>96</v>
      </c>
      <c r="B110" s="32" t="s">
        <v>128</v>
      </c>
      <c r="C110" s="32" t="s">
        <v>129</v>
      </c>
      <c r="D110" s="41">
        <f>10470138.37*1601.528</f>
        <v>16768219763.429359</v>
      </c>
      <c r="E110" s="79">
        <f t="shared" si="3"/>
        <v>1.0068830591363103E-2</v>
      </c>
    </row>
    <row r="111" spans="1:7">
      <c r="A111" s="80">
        <v>97</v>
      </c>
      <c r="B111" s="32" t="s">
        <v>130</v>
      </c>
      <c r="C111" s="32" t="s">
        <v>35</v>
      </c>
      <c r="D111" s="37">
        <f>144299653*1601.528</f>
        <v>231099934669.784</v>
      </c>
      <c r="E111" s="79">
        <f t="shared" si="3"/>
        <v>0.13876882129968265</v>
      </c>
    </row>
    <row r="112" spans="1:7">
      <c r="A112" s="80">
        <v>98</v>
      </c>
      <c r="B112" s="32" t="s">
        <v>131</v>
      </c>
      <c r="C112" s="32" t="s">
        <v>225</v>
      </c>
      <c r="D112" s="37">
        <v>24481019537.23</v>
      </c>
      <c r="E112" s="79">
        <f t="shared" si="3"/>
        <v>1.4700143599132265E-2</v>
      </c>
    </row>
    <row r="113" spans="1:5">
      <c r="A113" s="80">
        <v>99</v>
      </c>
      <c r="B113" s="32" t="s">
        <v>132</v>
      </c>
      <c r="C113" s="32" t="s">
        <v>27</v>
      </c>
      <c r="D113" s="37">
        <f>2047306.76*1601.528</f>
        <v>3278819100.72928</v>
      </c>
      <c r="E113" s="79">
        <f t="shared" si="3"/>
        <v>1.9688359605693042E-3</v>
      </c>
    </row>
    <row r="114" spans="1:5" ht="8.1" customHeight="1">
      <c r="A114" s="129"/>
      <c r="B114" s="130"/>
      <c r="C114" s="130"/>
      <c r="D114" s="130"/>
      <c r="E114" s="131"/>
    </row>
    <row r="115" spans="1:5">
      <c r="A115" s="126" t="s">
        <v>133</v>
      </c>
      <c r="B115" s="127"/>
      <c r="C115" s="127"/>
      <c r="D115" s="127"/>
      <c r="E115" s="128"/>
    </row>
    <row r="116" spans="1:5">
      <c r="A116" s="76">
        <v>100</v>
      </c>
      <c r="B116" s="32" t="s">
        <v>134</v>
      </c>
      <c r="C116" s="38" t="s">
        <v>89</v>
      </c>
      <c r="D116" s="35">
        <f>1163473.27*1601.528</f>
        <v>1863335019.1565599</v>
      </c>
      <c r="E116" s="79">
        <f t="shared" ref="E116:E127" si="4">(D116/$D$128)</f>
        <v>1.1188787424983443E-3</v>
      </c>
    </row>
    <row r="117" spans="1:5">
      <c r="A117" s="76">
        <v>101</v>
      </c>
      <c r="B117" s="32" t="s">
        <v>135</v>
      </c>
      <c r="C117" s="38" t="s">
        <v>13</v>
      </c>
      <c r="D117" s="49">
        <f>10033091.16*1601.528</f>
        <v>16068276419.29248</v>
      </c>
      <c r="E117" s="79">
        <f t="shared" si="4"/>
        <v>9.6485348739228493E-3</v>
      </c>
    </row>
    <row r="118" spans="1:5" ht="14.1" customHeight="1">
      <c r="A118" s="76">
        <v>102</v>
      </c>
      <c r="B118" s="32" t="s">
        <v>136</v>
      </c>
      <c r="C118" s="32" t="s">
        <v>48</v>
      </c>
      <c r="D118" s="33">
        <f>9957572.18*1601.528</f>
        <v>15947330658.29104</v>
      </c>
      <c r="E118" s="79">
        <f t="shared" si="4"/>
        <v>9.5759104453640755E-3</v>
      </c>
    </row>
    <row r="119" spans="1:5" ht="15" customHeight="1">
      <c r="A119" s="76">
        <v>103</v>
      </c>
      <c r="B119" s="32" t="s">
        <v>137</v>
      </c>
      <c r="C119" s="38" t="s">
        <v>46</v>
      </c>
      <c r="D119" s="35">
        <f>4072530.3*1601.528</f>
        <v>6522271306.2983999</v>
      </c>
      <c r="E119" s="79">
        <f t="shared" si="4"/>
        <v>3.9164351243328559E-3</v>
      </c>
    </row>
    <row r="120" spans="1:5" ht="15" customHeight="1">
      <c r="A120" s="76">
        <v>104</v>
      </c>
      <c r="B120" s="54" t="s">
        <v>237</v>
      </c>
      <c r="C120" s="55" t="s">
        <v>238</v>
      </c>
      <c r="D120" s="35">
        <f>1067595.89*1601.528</f>
        <v>1709784710.5199199</v>
      </c>
      <c r="E120" s="79">
        <f t="shared" si="4"/>
        <v>1.0266762268630379E-3</v>
      </c>
    </row>
    <row r="121" spans="1:5" ht="15" customHeight="1">
      <c r="A121" s="76">
        <v>105</v>
      </c>
      <c r="B121" s="54" t="s">
        <v>239</v>
      </c>
      <c r="C121" s="55" t="s">
        <v>25</v>
      </c>
      <c r="D121" s="35">
        <f>1847575.51*1601.528</f>
        <v>2958943911.3792801</v>
      </c>
      <c r="E121" s="79">
        <f t="shared" si="4"/>
        <v>1.7767601685421937E-3</v>
      </c>
    </row>
    <row r="122" spans="1:5">
      <c r="A122" s="76">
        <v>106</v>
      </c>
      <c r="B122" s="38" t="s">
        <v>138</v>
      </c>
      <c r="C122" s="38" t="s">
        <v>29</v>
      </c>
      <c r="D122" s="35">
        <f>12892478.38*1601.528</f>
        <v>20647665114.964642</v>
      </c>
      <c r="E122" s="79">
        <f t="shared" si="4"/>
        <v>1.2398325229681892E-2</v>
      </c>
    </row>
    <row r="123" spans="1:5">
      <c r="A123" s="76">
        <v>107</v>
      </c>
      <c r="B123" s="32" t="s">
        <v>139</v>
      </c>
      <c r="C123" s="38" t="s">
        <v>71</v>
      </c>
      <c r="D123" s="35">
        <f>337307.28*1601.528</f>
        <v>540207053.52384007</v>
      </c>
      <c r="E123" s="79">
        <f t="shared" si="4"/>
        <v>3.2437869868891527E-4</v>
      </c>
    </row>
    <row r="124" spans="1:5">
      <c r="A124" s="76">
        <v>108</v>
      </c>
      <c r="B124" s="32" t="s">
        <v>140</v>
      </c>
      <c r="C124" s="32" t="s">
        <v>31</v>
      </c>
      <c r="D124" s="35">
        <f>597822751.23*1601.528</f>
        <v>957429875131.87952</v>
      </c>
      <c r="E124" s="79">
        <f t="shared" si="4"/>
        <v>0.57490892604101074</v>
      </c>
    </row>
    <row r="125" spans="1:5">
      <c r="A125" s="76">
        <v>109</v>
      </c>
      <c r="B125" s="32" t="s">
        <v>141</v>
      </c>
      <c r="C125" s="32" t="s">
        <v>35</v>
      </c>
      <c r="D125" s="35">
        <f>66889256*1601.528</f>
        <v>107125016383.168</v>
      </c>
      <c r="E125" s="79">
        <f t="shared" si="4"/>
        <v>6.4325471473813775E-2</v>
      </c>
    </row>
    <row r="126" spans="1:5">
      <c r="A126" s="76">
        <v>110</v>
      </c>
      <c r="B126" s="32" t="s">
        <v>240</v>
      </c>
      <c r="C126" s="38" t="s">
        <v>209</v>
      </c>
      <c r="D126" s="35">
        <f>400714.86*1601.528</f>
        <v>641756068.30607998</v>
      </c>
      <c r="E126" s="79">
        <f t="shared" si="4"/>
        <v>3.853559426055401E-4</v>
      </c>
    </row>
    <row r="127" spans="1:5">
      <c r="A127" s="76">
        <v>111</v>
      </c>
      <c r="B127" s="38" t="s">
        <v>142</v>
      </c>
      <c r="C127" s="38" t="s">
        <v>21</v>
      </c>
      <c r="D127" s="35">
        <f>46649148*1601.528</f>
        <v>74709916698.143997</v>
      </c>
      <c r="E127" s="79">
        <f t="shared" si="4"/>
        <v>4.4861142407559694E-2</v>
      </c>
    </row>
    <row r="128" spans="1:5" ht="15" customHeight="1">
      <c r="A128" s="112" t="s">
        <v>36</v>
      </c>
      <c r="B128" s="113"/>
      <c r="C128" s="113"/>
      <c r="D128" s="53">
        <f>SUM(D99:D127)</f>
        <v>1665359210414.4541</v>
      </c>
      <c r="E128" s="78">
        <f>(D128/$D$195)</f>
        <v>0.47100309283717007</v>
      </c>
    </row>
    <row r="129" spans="1:5" ht="6.9" customHeight="1">
      <c r="A129" s="132"/>
      <c r="B129" s="133"/>
      <c r="C129" s="133"/>
      <c r="D129" s="133"/>
      <c r="E129" s="134"/>
    </row>
    <row r="130" spans="1:5">
      <c r="A130" s="123" t="s">
        <v>143</v>
      </c>
      <c r="B130" s="124"/>
      <c r="C130" s="124"/>
      <c r="D130" s="124"/>
      <c r="E130" s="125"/>
    </row>
    <row r="131" spans="1:5">
      <c r="A131" s="81">
        <v>112</v>
      </c>
      <c r="B131" s="71" t="s">
        <v>241</v>
      </c>
      <c r="C131" s="71" t="s">
        <v>242</v>
      </c>
      <c r="D131" s="59">
        <v>2433353306.8299999</v>
      </c>
      <c r="E131" s="79">
        <f>(D131/$D$136)</f>
        <v>2.2863144626266655E-2</v>
      </c>
    </row>
    <row r="132" spans="1:5">
      <c r="A132" s="81">
        <v>113</v>
      </c>
      <c r="B132" s="48" t="s">
        <v>144</v>
      </c>
      <c r="C132" s="48" t="s">
        <v>29</v>
      </c>
      <c r="D132" s="59">
        <v>53885062064</v>
      </c>
      <c r="E132" s="79">
        <f t="shared" ref="E132:E135" si="5">(D132/$D$136)</f>
        <v>0.50628980333707707</v>
      </c>
    </row>
    <row r="133" spans="1:5">
      <c r="A133" s="81">
        <v>114</v>
      </c>
      <c r="B133" s="48" t="s">
        <v>145</v>
      </c>
      <c r="C133" s="48" t="s">
        <v>110</v>
      </c>
      <c r="D133" s="59">
        <v>10198138392</v>
      </c>
      <c r="E133" s="79">
        <f t="shared" si="5"/>
        <v>9.581901334283624E-2</v>
      </c>
    </row>
    <row r="134" spans="1:5">
      <c r="A134" s="81">
        <v>115</v>
      </c>
      <c r="B134" s="48" t="s">
        <v>146</v>
      </c>
      <c r="C134" s="48" t="s">
        <v>110</v>
      </c>
      <c r="D134" s="60">
        <v>10198138392</v>
      </c>
      <c r="E134" s="79">
        <f t="shared" si="5"/>
        <v>9.581901334283624E-2</v>
      </c>
    </row>
    <row r="135" spans="1:5" ht="15.9" customHeight="1">
      <c r="A135" s="81">
        <v>116</v>
      </c>
      <c r="B135" s="48" t="s">
        <v>147</v>
      </c>
      <c r="C135" s="35" t="s">
        <v>148</v>
      </c>
      <c r="D135" s="61">
        <v>29716568575.349998</v>
      </c>
      <c r="E135" s="79">
        <f t="shared" si="5"/>
        <v>0.27920902535098385</v>
      </c>
    </row>
    <row r="136" spans="1:5" ht="15" customHeight="1">
      <c r="A136" s="135" t="s">
        <v>36</v>
      </c>
      <c r="B136" s="136"/>
      <c r="C136" s="136"/>
      <c r="D136" s="62">
        <f>SUM(D131:D135)</f>
        <v>106431260730.17999</v>
      </c>
      <c r="E136" s="78">
        <f>(D136/$D$195)</f>
        <v>3.0101285455405396E-2</v>
      </c>
    </row>
    <row r="137" spans="1:5" ht="8.1" customHeight="1">
      <c r="A137" s="132"/>
      <c r="B137" s="133"/>
      <c r="C137" s="133"/>
      <c r="D137" s="133"/>
      <c r="E137" s="134"/>
    </row>
    <row r="138" spans="1:5">
      <c r="A138" s="123" t="s">
        <v>149</v>
      </c>
      <c r="B138" s="124"/>
      <c r="C138" s="124"/>
      <c r="D138" s="124"/>
      <c r="E138" s="125"/>
    </row>
    <row r="139" spans="1:5">
      <c r="A139" s="76">
        <v>117</v>
      </c>
      <c r="B139" s="32" t="s">
        <v>150</v>
      </c>
      <c r="C139" s="32" t="s">
        <v>40</v>
      </c>
      <c r="D139" s="59">
        <v>246748274.75999999</v>
      </c>
      <c r="E139" s="79">
        <f t="shared" ref="E139:E165" si="6">(D139/$D$166)</f>
        <v>4.8488538481939701E-3</v>
      </c>
    </row>
    <row r="140" spans="1:5">
      <c r="A140" s="76">
        <v>118</v>
      </c>
      <c r="B140" s="54" t="s">
        <v>231</v>
      </c>
      <c r="C140" s="54" t="s">
        <v>232</v>
      </c>
      <c r="D140" s="59">
        <v>508822958.86000001</v>
      </c>
      <c r="E140" s="79">
        <f t="shared" si="6"/>
        <v>9.9988871837806623E-3</v>
      </c>
    </row>
    <row r="141" spans="1:5">
      <c r="A141" s="76">
        <v>119</v>
      </c>
      <c r="B141" s="32" t="s">
        <v>151</v>
      </c>
      <c r="C141" s="38" t="s">
        <v>43</v>
      </c>
      <c r="D141" s="63">
        <v>6555841815</v>
      </c>
      <c r="E141" s="79">
        <f t="shared" si="6"/>
        <v>0.12882894052139834</v>
      </c>
    </row>
    <row r="142" spans="1:5">
      <c r="A142" s="76">
        <v>120</v>
      </c>
      <c r="B142" s="32" t="s">
        <v>152</v>
      </c>
      <c r="C142" s="32" t="s">
        <v>93</v>
      </c>
      <c r="D142" s="63">
        <v>1183279978.28</v>
      </c>
      <c r="E142" s="79">
        <f t="shared" si="6"/>
        <v>2.3252651641655821E-2</v>
      </c>
    </row>
    <row r="143" spans="1:5">
      <c r="A143" s="76">
        <v>121</v>
      </c>
      <c r="B143" s="32" t="s">
        <v>153</v>
      </c>
      <c r="C143" s="32" t="s">
        <v>46</v>
      </c>
      <c r="D143" s="64">
        <v>3070824046.1300001</v>
      </c>
      <c r="E143" s="79">
        <f t="shared" si="6"/>
        <v>6.0344806899609672E-2</v>
      </c>
    </row>
    <row r="144" spans="1:5" ht="14.1" customHeight="1">
      <c r="A144" s="76">
        <v>122</v>
      </c>
      <c r="B144" s="32" t="s">
        <v>154</v>
      </c>
      <c r="C144" s="38" t="s">
        <v>48</v>
      </c>
      <c r="D144" s="59">
        <v>722684329.10000002</v>
      </c>
      <c r="E144" s="79">
        <f t="shared" si="6"/>
        <v>1.4201480004649955E-2</v>
      </c>
    </row>
    <row r="145" spans="1:5" ht="15" customHeight="1">
      <c r="A145" s="76">
        <v>123</v>
      </c>
      <c r="B145" s="32" t="s">
        <v>155</v>
      </c>
      <c r="C145" s="38" t="s">
        <v>50</v>
      </c>
      <c r="D145" s="63">
        <v>331444396.5</v>
      </c>
      <c r="E145" s="79">
        <f t="shared" si="6"/>
        <v>6.513218538182387E-3</v>
      </c>
    </row>
    <row r="146" spans="1:5">
      <c r="A146" s="76">
        <v>124</v>
      </c>
      <c r="B146" s="32" t="s">
        <v>156</v>
      </c>
      <c r="C146" s="38" t="s">
        <v>52</v>
      </c>
      <c r="D146" s="65">
        <v>196052390.12</v>
      </c>
      <c r="E146" s="79">
        <f t="shared" si="6"/>
        <v>3.8526282998558687E-3</v>
      </c>
    </row>
    <row r="147" spans="1:5">
      <c r="A147" s="76">
        <v>125</v>
      </c>
      <c r="B147" s="54" t="s">
        <v>233</v>
      </c>
      <c r="C147" s="55" t="s">
        <v>33</v>
      </c>
      <c r="D147" s="65">
        <v>131093543.92</v>
      </c>
      <c r="E147" s="79">
        <f t="shared" si="6"/>
        <v>2.5761210915381124E-3</v>
      </c>
    </row>
    <row r="148" spans="1:5">
      <c r="A148" s="76">
        <v>126</v>
      </c>
      <c r="B148" s="54" t="s">
        <v>157</v>
      </c>
      <c r="C148" s="55" t="s">
        <v>158</v>
      </c>
      <c r="D148" s="63">
        <v>222283700.40000001</v>
      </c>
      <c r="E148" s="79">
        <f t="shared" si="6"/>
        <v>4.3681001503401784E-3</v>
      </c>
    </row>
    <row r="149" spans="1:5">
      <c r="A149" s="76">
        <v>127</v>
      </c>
      <c r="B149" s="32" t="s">
        <v>159</v>
      </c>
      <c r="C149" s="38" t="s">
        <v>57</v>
      </c>
      <c r="D149" s="61">
        <v>305163829.48000002</v>
      </c>
      <c r="E149" s="79">
        <f t="shared" si="6"/>
        <v>5.9967787428014795E-3</v>
      </c>
    </row>
    <row r="150" spans="1:5">
      <c r="A150" s="76">
        <v>128</v>
      </c>
      <c r="B150" s="38" t="s">
        <v>160</v>
      </c>
      <c r="C150" s="38" t="s">
        <v>61</v>
      </c>
      <c r="D150" s="63">
        <v>8973280264.5499992</v>
      </c>
      <c r="E150" s="79">
        <f t="shared" si="6"/>
        <v>0.17633405779232478</v>
      </c>
    </row>
    <row r="151" spans="1:5">
      <c r="A151" s="76">
        <v>129</v>
      </c>
      <c r="B151" s="66" t="s">
        <v>161</v>
      </c>
      <c r="C151" s="32" t="s">
        <v>234</v>
      </c>
      <c r="D151" s="59">
        <v>3040335305.0100002</v>
      </c>
      <c r="E151" s="79">
        <f t="shared" si="6"/>
        <v>5.9745672215283735E-2</v>
      </c>
    </row>
    <row r="152" spans="1:5">
      <c r="A152" s="76">
        <v>130</v>
      </c>
      <c r="B152" s="32" t="s">
        <v>162</v>
      </c>
      <c r="C152" s="38" t="s">
        <v>64</v>
      </c>
      <c r="D152" s="59">
        <v>224312883.34</v>
      </c>
      <c r="E152" s="79">
        <f t="shared" si="6"/>
        <v>4.4079756530843364E-3</v>
      </c>
    </row>
    <row r="153" spans="1:5">
      <c r="A153" s="76">
        <v>131</v>
      </c>
      <c r="B153" s="54" t="s">
        <v>235</v>
      </c>
      <c r="C153" s="54" t="s">
        <v>205</v>
      </c>
      <c r="D153" s="61">
        <v>58652292.509999998</v>
      </c>
      <c r="E153" s="79">
        <f t="shared" si="6"/>
        <v>1.1525770322776538E-3</v>
      </c>
    </row>
    <row r="154" spans="1:5">
      <c r="A154" s="76">
        <v>132</v>
      </c>
      <c r="B154" s="38" t="s">
        <v>163</v>
      </c>
      <c r="C154" s="38" t="s">
        <v>21</v>
      </c>
      <c r="D154" s="61">
        <v>2810268904.4499998</v>
      </c>
      <c r="E154" s="79">
        <f t="shared" si="6"/>
        <v>5.5224634113677784E-2</v>
      </c>
    </row>
    <row r="155" spans="1:5">
      <c r="A155" s="76">
        <v>133</v>
      </c>
      <c r="B155" s="38" t="s">
        <v>164</v>
      </c>
      <c r="C155" s="38" t="s">
        <v>103</v>
      </c>
      <c r="D155" s="63">
        <v>210936657.40000001</v>
      </c>
      <c r="E155" s="79">
        <f t="shared" si="6"/>
        <v>4.145119247354381E-3</v>
      </c>
    </row>
    <row r="156" spans="1:5">
      <c r="A156" s="76">
        <v>134</v>
      </c>
      <c r="B156" s="32" t="s">
        <v>165</v>
      </c>
      <c r="C156" s="38" t="s">
        <v>17</v>
      </c>
      <c r="D156" s="61">
        <v>2125252254.0599999</v>
      </c>
      <c r="E156" s="79">
        <f t="shared" si="6"/>
        <v>4.1763362197790227E-2</v>
      </c>
    </row>
    <row r="157" spans="1:5">
      <c r="A157" s="76">
        <v>135</v>
      </c>
      <c r="B157" s="32" t="s">
        <v>166</v>
      </c>
      <c r="C157" s="38" t="s">
        <v>71</v>
      </c>
      <c r="D157" s="59">
        <v>28313419.82</v>
      </c>
      <c r="E157" s="79">
        <f t="shared" si="6"/>
        <v>5.5638741459599435E-4</v>
      </c>
    </row>
    <row r="158" spans="1:5">
      <c r="A158" s="76">
        <v>136</v>
      </c>
      <c r="B158" s="38" t="s">
        <v>167</v>
      </c>
      <c r="C158" s="38" t="s">
        <v>27</v>
      </c>
      <c r="D158" s="59">
        <v>196015717.11000001</v>
      </c>
      <c r="E158" s="79">
        <f t="shared" si="6"/>
        <v>3.8519076380160392E-3</v>
      </c>
    </row>
    <row r="159" spans="1:5">
      <c r="A159" s="76">
        <v>137</v>
      </c>
      <c r="B159" s="32" t="s">
        <v>168</v>
      </c>
      <c r="C159" s="32" t="s">
        <v>31</v>
      </c>
      <c r="D159" s="61">
        <v>2666067889.1300001</v>
      </c>
      <c r="E159" s="79">
        <f t="shared" si="6"/>
        <v>5.2390937915688378E-2</v>
      </c>
    </row>
    <row r="160" spans="1:5">
      <c r="A160" s="76">
        <v>138</v>
      </c>
      <c r="B160" s="54" t="s">
        <v>236</v>
      </c>
      <c r="C160" s="54" t="s">
        <v>205</v>
      </c>
      <c r="D160" s="61">
        <v>676792252.5</v>
      </c>
      <c r="E160" s="79">
        <f t="shared" si="6"/>
        <v>1.3299654156262724E-2</v>
      </c>
    </row>
    <row r="161" spans="1:5">
      <c r="A161" s="76">
        <v>139</v>
      </c>
      <c r="B161" s="32" t="s">
        <v>169</v>
      </c>
      <c r="C161" s="32" t="s">
        <v>35</v>
      </c>
      <c r="D161" s="67">
        <v>1834735845.71</v>
      </c>
      <c r="E161" s="79">
        <f t="shared" si="6"/>
        <v>3.6054420135433224E-2</v>
      </c>
    </row>
    <row r="162" spans="1:5">
      <c r="A162" s="76">
        <v>140</v>
      </c>
      <c r="B162" s="52" t="s">
        <v>170</v>
      </c>
      <c r="C162" s="32" t="s">
        <v>78</v>
      </c>
      <c r="D162" s="65">
        <v>9401717268.0200005</v>
      </c>
      <c r="E162" s="79">
        <f t="shared" si="6"/>
        <v>0.18475327942621392</v>
      </c>
    </row>
    <row r="163" spans="1:5">
      <c r="A163" s="76">
        <v>141</v>
      </c>
      <c r="B163" s="32" t="s">
        <v>171</v>
      </c>
      <c r="C163" s="32" t="s">
        <v>35</v>
      </c>
      <c r="D163" s="68">
        <v>1098522455</v>
      </c>
      <c r="E163" s="79">
        <f t="shared" si="6"/>
        <v>2.1587080349133696E-2</v>
      </c>
    </row>
    <row r="164" spans="1:5">
      <c r="A164" s="76">
        <v>142</v>
      </c>
      <c r="B164" s="32" t="s">
        <v>172</v>
      </c>
      <c r="C164" s="32" t="s">
        <v>29</v>
      </c>
      <c r="D164" s="59">
        <v>481349649.68000001</v>
      </c>
      <c r="E164" s="79">
        <f t="shared" si="6"/>
        <v>9.4590087952908675E-3</v>
      </c>
    </row>
    <row r="165" spans="1:5">
      <c r="A165" s="76">
        <v>143</v>
      </c>
      <c r="B165" s="32" t="s">
        <v>173</v>
      </c>
      <c r="C165" s="32" t="s">
        <v>82</v>
      </c>
      <c r="D165" s="61">
        <v>3587166459.75</v>
      </c>
      <c r="E165" s="79">
        <f t="shared" si="6"/>
        <v>7.0491458995565748E-2</v>
      </c>
    </row>
    <row r="166" spans="1:5" ht="15" customHeight="1">
      <c r="A166" s="112" t="s">
        <v>36</v>
      </c>
      <c r="B166" s="113"/>
      <c r="C166" s="113"/>
      <c r="D166" s="62">
        <f>SUM(D139:D165)</f>
        <v>50887958780.590004</v>
      </c>
      <c r="E166" s="78">
        <f>(D166/$D$195)</f>
        <v>1.4392321983113398E-2</v>
      </c>
    </row>
    <row r="167" spans="1:5" ht="6" customHeight="1">
      <c r="A167" s="132"/>
      <c r="B167" s="133"/>
      <c r="C167" s="133"/>
      <c r="D167" s="133"/>
      <c r="E167" s="134"/>
    </row>
    <row r="168" spans="1:5">
      <c r="A168" s="123" t="s">
        <v>174</v>
      </c>
      <c r="B168" s="124"/>
      <c r="C168" s="124"/>
      <c r="D168" s="124"/>
      <c r="E168" s="125"/>
    </row>
    <row r="169" spans="1:5">
      <c r="A169" s="76">
        <v>144</v>
      </c>
      <c r="B169" s="38" t="s">
        <v>175</v>
      </c>
      <c r="C169" s="38" t="s">
        <v>11</v>
      </c>
      <c r="D169" s="33">
        <v>981608659</v>
      </c>
      <c r="E169" s="77">
        <f>(D169/$D$172)</f>
        <v>0.18201695362326367</v>
      </c>
    </row>
    <row r="170" spans="1:5">
      <c r="A170" s="76">
        <v>145</v>
      </c>
      <c r="B170" s="38" t="s">
        <v>176</v>
      </c>
      <c r="C170" s="32" t="s">
        <v>31</v>
      </c>
      <c r="D170" s="41">
        <v>3494499812.8699999</v>
      </c>
      <c r="E170" s="77">
        <f t="shared" ref="E170:E171" si="7">(D170/$D$172)</f>
        <v>0.64797534592210881</v>
      </c>
    </row>
    <row r="171" spans="1:5">
      <c r="A171" s="76">
        <v>146</v>
      </c>
      <c r="B171" s="38" t="s">
        <v>177</v>
      </c>
      <c r="C171" s="32" t="s">
        <v>82</v>
      </c>
      <c r="D171" s="56">
        <v>916843335.41999996</v>
      </c>
      <c r="E171" s="77">
        <f t="shared" si="7"/>
        <v>0.17000770045462743</v>
      </c>
    </row>
    <row r="172" spans="1:5" ht="15" customHeight="1">
      <c r="A172" s="137" t="s">
        <v>36</v>
      </c>
      <c r="B172" s="138"/>
      <c r="C172" s="138"/>
      <c r="D172" s="53">
        <f>SUM(D169:D171)</f>
        <v>5392951807.29</v>
      </c>
      <c r="E172" s="78">
        <f>(D172/$D$195)</f>
        <v>1.5252547107379002E-3</v>
      </c>
    </row>
    <row r="173" spans="1:5" ht="8.1" customHeight="1">
      <c r="A173" s="129"/>
      <c r="B173" s="130"/>
      <c r="C173" s="130"/>
      <c r="D173" s="130"/>
      <c r="E173" s="131"/>
    </row>
    <row r="174" spans="1:5">
      <c r="A174" s="123" t="s">
        <v>178</v>
      </c>
      <c r="B174" s="124"/>
      <c r="C174" s="124"/>
      <c r="D174" s="124"/>
      <c r="E174" s="125"/>
    </row>
    <row r="175" spans="1:5" ht="12.9" customHeight="1">
      <c r="A175" s="143" t="s">
        <v>179</v>
      </c>
      <c r="B175" s="144"/>
      <c r="C175" s="144"/>
      <c r="D175" s="144"/>
      <c r="E175" s="145"/>
    </row>
    <row r="176" spans="1:5" ht="15" customHeight="1">
      <c r="A176" s="76">
        <v>147</v>
      </c>
      <c r="B176" s="38" t="s">
        <v>180</v>
      </c>
      <c r="C176" s="32" t="s">
        <v>106</v>
      </c>
      <c r="D176" s="37">
        <v>4428798929.2200003</v>
      </c>
      <c r="E176" s="79">
        <f>(D176/$D$194)</f>
        <v>8.5865474603804851E-2</v>
      </c>
    </row>
    <row r="177" spans="1:5">
      <c r="A177" s="76">
        <v>148</v>
      </c>
      <c r="B177" s="32" t="s">
        <v>181</v>
      </c>
      <c r="C177" s="32" t="s">
        <v>31</v>
      </c>
      <c r="D177" s="41">
        <v>643925698.5</v>
      </c>
      <c r="E177" s="79">
        <f>(D177/$D$194)</f>
        <v>1.2484419951082966E-2</v>
      </c>
    </row>
    <row r="178" spans="1:5" ht="6.9" customHeight="1">
      <c r="A178" s="129"/>
      <c r="B178" s="130"/>
      <c r="C178" s="130"/>
      <c r="D178" s="130"/>
      <c r="E178" s="131"/>
    </row>
    <row r="179" spans="1:5">
      <c r="A179" s="143" t="s">
        <v>133</v>
      </c>
      <c r="B179" s="144"/>
      <c r="C179" s="144"/>
      <c r="D179" s="144"/>
      <c r="E179" s="145"/>
    </row>
    <row r="180" spans="1:5">
      <c r="A180" s="76">
        <v>149</v>
      </c>
      <c r="B180" s="38" t="s">
        <v>182</v>
      </c>
      <c r="C180" s="32" t="s">
        <v>183</v>
      </c>
      <c r="D180" s="45">
        <v>370551382</v>
      </c>
      <c r="E180" s="79">
        <f t="shared" ref="E180:E193" si="8">(D180/$D$194)</f>
        <v>7.1842435813922797E-3</v>
      </c>
    </row>
    <row r="181" spans="1:5" ht="15" customHeight="1">
      <c r="A181" s="76">
        <v>150</v>
      </c>
      <c r="B181" s="38" t="s">
        <v>184</v>
      </c>
      <c r="C181" s="55" t="s">
        <v>48</v>
      </c>
      <c r="D181" s="41">
        <v>127465664.75</v>
      </c>
      <c r="E181" s="79">
        <f t="shared" si="8"/>
        <v>2.471302033433214E-3</v>
      </c>
    </row>
    <row r="182" spans="1:5" ht="15" customHeight="1">
      <c r="A182" s="76">
        <v>151</v>
      </c>
      <c r="B182" s="38" t="s">
        <v>185</v>
      </c>
      <c r="C182" s="55" t="s">
        <v>158</v>
      </c>
      <c r="D182" s="33">
        <v>58765869.32</v>
      </c>
      <c r="E182" s="79">
        <f t="shared" si="8"/>
        <v>1.1393516256462039E-3</v>
      </c>
    </row>
    <row r="183" spans="1:5" ht="15" customHeight="1">
      <c r="A183" s="76">
        <v>152</v>
      </c>
      <c r="B183" s="32" t="s">
        <v>186</v>
      </c>
      <c r="C183" s="32" t="s">
        <v>61</v>
      </c>
      <c r="D183" s="43">
        <v>8537587952.4799995</v>
      </c>
      <c r="E183" s="79">
        <f t="shared" si="8"/>
        <v>0.16552660286172269</v>
      </c>
    </row>
    <row r="184" spans="1:5" ht="15" customHeight="1">
      <c r="A184" s="76">
        <v>153</v>
      </c>
      <c r="B184" s="32" t="s">
        <v>216</v>
      </c>
      <c r="C184" s="32" t="s">
        <v>46</v>
      </c>
      <c r="D184" s="43">
        <v>437878966.74000001</v>
      </c>
      <c r="E184" s="79">
        <f t="shared" si="8"/>
        <v>8.4895895928099076E-3</v>
      </c>
    </row>
    <row r="185" spans="1:5" ht="15" customHeight="1">
      <c r="A185" s="76">
        <v>154</v>
      </c>
      <c r="B185" s="38" t="s">
        <v>105</v>
      </c>
      <c r="C185" s="32" t="s">
        <v>106</v>
      </c>
      <c r="D185" s="35">
        <v>24262482111.98</v>
      </c>
      <c r="E185" s="79">
        <f t="shared" si="8"/>
        <v>0.47040057020118553</v>
      </c>
    </row>
    <row r="186" spans="1:5" ht="15" customHeight="1">
      <c r="A186" s="76">
        <v>155</v>
      </c>
      <c r="B186" s="72" t="s">
        <v>217</v>
      </c>
      <c r="C186" s="73" t="s">
        <v>218</v>
      </c>
      <c r="D186" s="43">
        <v>392465738.47000003</v>
      </c>
      <c r="E186" s="79">
        <f t="shared" si="8"/>
        <v>7.6091187335511788E-3</v>
      </c>
    </row>
    <row r="187" spans="1:5" ht="15" customHeight="1">
      <c r="A187" s="76">
        <v>156</v>
      </c>
      <c r="B187" s="72" t="s">
        <v>219</v>
      </c>
      <c r="C187" s="73" t="s">
        <v>218</v>
      </c>
      <c r="D187" s="43">
        <v>103322172.06999999</v>
      </c>
      <c r="E187" s="79">
        <f t="shared" si="8"/>
        <v>2.003208428215783E-3</v>
      </c>
    </row>
    <row r="188" spans="1:5">
      <c r="A188" s="76">
        <v>157</v>
      </c>
      <c r="B188" s="32" t="s">
        <v>187</v>
      </c>
      <c r="C188" s="32" t="s">
        <v>198</v>
      </c>
      <c r="D188" s="35">
        <v>1071576662.67</v>
      </c>
      <c r="E188" s="79">
        <f t="shared" si="8"/>
        <v>2.0775709212593647E-2</v>
      </c>
    </row>
    <row r="189" spans="1:5">
      <c r="A189" s="76">
        <v>158</v>
      </c>
      <c r="B189" s="38" t="s">
        <v>188</v>
      </c>
      <c r="C189" s="38" t="s">
        <v>31</v>
      </c>
      <c r="D189" s="41">
        <v>7030582560.1700001</v>
      </c>
      <c r="E189" s="79">
        <f t="shared" si="8"/>
        <v>0.13630880920948724</v>
      </c>
    </row>
    <row r="190" spans="1:5">
      <c r="A190" s="76">
        <v>159</v>
      </c>
      <c r="B190" s="32" t="s">
        <v>189</v>
      </c>
      <c r="C190" s="32" t="s">
        <v>35</v>
      </c>
      <c r="D190" s="45">
        <v>3901352888</v>
      </c>
      <c r="E190" s="79">
        <f t="shared" si="8"/>
        <v>7.5639360169381942E-2</v>
      </c>
    </row>
    <row r="191" spans="1:5" ht="5.4" customHeight="1">
      <c r="A191" s="82"/>
      <c r="B191" s="32"/>
      <c r="C191" s="32"/>
      <c r="D191" s="68"/>
      <c r="E191" s="79"/>
    </row>
    <row r="192" spans="1:5">
      <c r="A192" s="146" t="s">
        <v>243</v>
      </c>
      <c r="B192" s="147"/>
      <c r="C192" s="147"/>
      <c r="D192" s="147"/>
      <c r="E192" s="148"/>
    </row>
    <row r="193" spans="1:5" ht="15" customHeight="1">
      <c r="A193" s="76">
        <v>160</v>
      </c>
      <c r="B193" s="69" t="s">
        <v>244</v>
      </c>
      <c r="C193" s="70" t="s">
        <v>106</v>
      </c>
      <c r="D193" s="45">
        <v>211586732.59999999</v>
      </c>
      <c r="E193" s="79">
        <f t="shared" si="8"/>
        <v>4.1022397956926651E-3</v>
      </c>
    </row>
    <row r="194" spans="1:5" ht="15" customHeight="1">
      <c r="A194" s="139" t="s">
        <v>36</v>
      </c>
      <c r="B194" s="140"/>
      <c r="C194" s="140"/>
      <c r="D194" s="53">
        <f>SUM(D176:D193)</f>
        <v>51578343328.969994</v>
      </c>
      <c r="E194" s="78">
        <f>(D194/$D$195)</f>
        <v>1.4587579111725934E-2</v>
      </c>
    </row>
    <row r="195" spans="1:5" ht="15" customHeight="1" thickBot="1">
      <c r="A195" s="141" t="s">
        <v>190</v>
      </c>
      <c r="B195" s="142"/>
      <c r="C195" s="142"/>
      <c r="D195" s="83">
        <f>SUM(D22,D59,D95,D128,D136,D166,D172,D194)</f>
        <v>3535771284181.7441</v>
      </c>
      <c r="E195" s="84"/>
    </row>
    <row r="196" spans="1:5" ht="5.0999999999999996" customHeight="1">
      <c r="A196" s="30"/>
      <c r="B196" s="30"/>
      <c r="C196" s="30"/>
      <c r="D196" s="31"/>
      <c r="E196" s="31"/>
    </row>
    <row r="197" spans="1:5">
      <c r="A197" s="11" t="s">
        <v>191</v>
      </c>
      <c r="B197" s="12" t="s">
        <v>249</v>
      </c>
      <c r="C197" s="13"/>
      <c r="D197" s="14"/>
      <c r="E197" s="10"/>
    </row>
  </sheetData>
  <sheetProtection algorithmName="SHA-512" hashValue="HsrCE8qLF6DtqvZ9t7vujkVNc9Mf92AgSP1gtiNpO9bJC3Lcge1JVkhZVT8cofO80jIZ4Ox3hnfnm1y0qx/NTQ==" saltValue="tePKE/YW6dEfarjvzXULaQ==" spinCount="100000" sheet="1" objects="1" scenarios="1"/>
  <mergeCells count="33">
    <mergeCell ref="A194:C194"/>
    <mergeCell ref="A195:C195"/>
    <mergeCell ref="A173:E173"/>
    <mergeCell ref="A174:E174"/>
    <mergeCell ref="A175:E175"/>
    <mergeCell ref="A178:E178"/>
    <mergeCell ref="A179:E179"/>
    <mergeCell ref="A192:E192"/>
    <mergeCell ref="A138:E138"/>
    <mergeCell ref="A166:C166"/>
    <mergeCell ref="A167:E167"/>
    <mergeCell ref="A168:E168"/>
    <mergeCell ref="A172:C172"/>
    <mergeCell ref="A128:C128"/>
    <mergeCell ref="A129:E129"/>
    <mergeCell ref="A130:E130"/>
    <mergeCell ref="A136:C136"/>
    <mergeCell ref="A137:E137"/>
    <mergeCell ref="A96:E96"/>
    <mergeCell ref="A97:E97"/>
    <mergeCell ref="A98:E98"/>
    <mergeCell ref="A114:E114"/>
    <mergeCell ref="A115:E115"/>
    <mergeCell ref="A24:E24"/>
    <mergeCell ref="A59:C59"/>
    <mergeCell ref="A60:E60"/>
    <mergeCell ref="A61:E61"/>
    <mergeCell ref="A95:C95"/>
    <mergeCell ref="A1:E1"/>
    <mergeCell ref="A3:E3"/>
    <mergeCell ref="A4:E4"/>
    <mergeCell ref="A22:C22"/>
    <mergeCell ref="A23:E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H8" sqref="H8"/>
    </sheetView>
  </sheetViews>
  <sheetFormatPr defaultColWidth="9" defaultRowHeight="14.4"/>
  <cols>
    <col min="1" max="1" width="34" customWidth="1"/>
    <col min="2" max="2" width="13.6640625" customWidth="1"/>
    <col min="3" max="3" width="12.6640625" customWidth="1"/>
    <col min="4" max="4" width="12.21875" customWidth="1"/>
  </cols>
  <sheetData>
    <row r="1" spans="1:6">
      <c r="A1" s="1"/>
      <c r="B1" s="1"/>
      <c r="C1" s="1"/>
      <c r="D1" s="1"/>
    </row>
    <row r="2" spans="1:6">
      <c r="A2" s="5"/>
      <c r="B2" s="5"/>
      <c r="C2" s="5"/>
      <c r="D2" s="5"/>
      <c r="E2" s="5"/>
      <c r="F2" s="5"/>
    </row>
    <row r="3" spans="1:6">
      <c r="A3" s="5"/>
      <c r="B3" s="5"/>
      <c r="C3" s="5"/>
      <c r="D3" s="5"/>
      <c r="E3" s="5"/>
      <c r="F3" s="5"/>
    </row>
    <row r="4" spans="1:6" ht="33" customHeight="1">
      <c r="A4" s="92" t="s">
        <v>192</v>
      </c>
      <c r="B4" s="93" t="s">
        <v>245</v>
      </c>
      <c r="C4" s="93" t="s">
        <v>246</v>
      </c>
      <c r="D4" s="93" t="s">
        <v>247</v>
      </c>
      <c r="E4" s="1"/>
      <c r="F4" s="5"/>
    </row>
    <row r="5" spans="1:6" ht="18.899999999999999" customHeight="1">
      <c r="A5" s="94" t="s">
        <v>5</v>
      </c>
      <c r="B5" s="95">
        <v>26.570099191139999</v>
      </c>
      <c r="C5" s="96">
        <f>'[1]August 2024'!K22/1000000000</f>
        <v>27.956237844254819</v>
      </c>
      <c r="D5" s="97">
        <f>'SEPTEMBER 2024'!D22/1000000000</f>
        <v>28.80823164589</v>
      </c>
      <c r="E5" s="1"/>
      <c r="F5" s="5"/>
    </row>
    <row r="6" spans="1:6" ht="15.6">
      <c r="A6" s="92" t="s">
        <v>37</v>
      </c>
      <c r="B6" s="95">
        <v>1191.3584606015797</v>
      </c>
      <c r="C6" s="96">
        <f>'[1]August 2024'!K59/1000000000</f>
        <v>1279.2828340185954</v>
      </c>
      <c r="D6" s="97">
        <f>'SEPTEMBER 2024'!D59/1000000000</f>
        <v>1410.2054391726499</v>
      </c>
      <c r="E6" s="1"/>
      <c r="F6" s="5"/>
    </row>
    <row r="7" spans="1:6" ht="15.6">
      <c r="A7" s="92" t="s">
        <v>193</v>
      </c>
      <c r="B7" s="95">
        <v>222.01574734914996</v>
      </c>
      <c r="C7" s="96">
        <f>'[1]August 2024'!K95/1000000000</f>
        <v>214.36943685518125</v>
      </c>
      <c r="D7" s="97">
        <f>'SEPTEMBER 2024'!D95/1000000000</f>
        <v>217.10788830172001</v>
      </c>
      <c r="E7" s="1"/>
      <c r="F7" s="5"/>
    </row>
    <row r="8" spans="1:6" ht="15.6">
      <c r="A8" s="92" t="s">
        <v>194</v>
      </c>
      <c r="B8" s="95">
        <v>1579.0380214774918</v>
      </c>
      <c r="C8" s="96">
        <f>'[1]August 2024'!K128/1000000000</f>
        <v>1607.0147849555251</v>
      </c>
      <c r="D8" s="97">
        <f>'SEPTEMBER 2024'!D128/1000000000</f>
        <v>1665.3592104144541</v>
      </c>
      <c r="E8" s="1"/>
      <c r="F8" s="5"/>
    </row>
    <row r="9" spans="1:6" ht="15.6">
      <c r="A9" s="92" t="s">
        <v>195</v>
      </c>
      <c r="B9" s="95">
        <v>98.739677765599993</v>
      </c>
      <c r="C9" s="96">
        <f>'[1]August 2024'!K136/1000000000</f>
        <v>97.521864991480001</v>
      </c>
      <c r="D9" s="97">
        <f>'SEPTEMBER 2024'!D136/1000000000</f>
        <v>106.43126073017999</v>
      </c>
      <c r="E9" s="1"/>
      <c r="F9" s="5"/>
    </row>
    <row r="10" spans="1:6" ht="15.6">
      <c r="A10" s="92" t="s">
        <v>149</v>
      </c>
      <c r="B10" s="95">
        <v>48.663828318699998</v>
      </c>
      <c r="C10" s="96">
        <f>'[1]August 2024'!K166/1000000000</f>
        <v>50.134598322551852</v>
      </c>
      <c r="D10" s="97">
        <f>'SEPTEMBER 2024'!D166/1000000000</f>
        <v>50.887958780590004</v>
      </c>
      <c r="E10" s="1"/>
      <c r="F10" s="5"/>
    </row>
    <row r="11" spans="1:6" ht="15.6">
      <c r="A11" s="92" t="s">
        <v>174</v>
      </c>
      <c r="B11" s="95">
        <v>5.1437180626699996</v>
      </c>
      <c r="C11" s="96">
        <f>'[1]August 2024'!K172/1000000000</f>
        <v>5.2799644214799999</v>
      </c>
      <c r="D11" s="97">
        <f>'SEPTEMBER 2024'!D172/1000000000</f>
        <v>5.3929518072900002</v>
      </c>
      <c r="E11" s="1"/>
      <c r="F11" s="5"/>
    </row>
    <row r="12" spans="1:6" ht="15.6">
      <c r="A12" s="92" t="s">
        <v>196</v>
      </c>
      <c r="B12" s="95">
        <v>49.887626737940003</v>
      </c>
      <c r="C12" s="96">
        <f>'[1]August 2024'!K194/1000000000</f>
        <v>47.644543394387362</v>
      </c>
      <c r="D12" s="97">
        <f>'SEPTEMBER 2024'!D194/1000000000</f>
        <v>51.578343328969993</v>
      </c>
      <c r="E12" s="1"/>
      <c r="F12" s="5"/>
    </row>
    <row r="13" spans="1:6">
      <c r="A13" s="1"/>
      <c r="B13" s="1"/>
      <c r="C13" s="1"/>
      <c r="D13" s="1"/>
      <c r="E13" s="1"/>
      <c r="F13" s="5"/>
    </row>
    <row r="14" spans="1:6">
      <c r="A14" s="1"/>
      <c r="B14" s="1"/>
      <c r="C14" s="1"/>
      <c r="D14" s="1"/>
      <c r="E14" s="1"/>
      <c r="F14" s="5"/>
    </row>
    <row r="15" spans="1:6">
      <c r="A15" s="1"/>
      <c r="B15" s="1"/>
      <c r="C15" s="1"/>
      <c r="D15" s="1"/>
      <c r="E15" s="1"/>
      <c r="F15" s="5"/>
    </row>
    <row r="16" spans="1:6">
      <c r="A16" s="1"/>
      <c r="B16" s="98"/>
      <c r="C16" s="99"/>
      <c r="D16" s="1"/>
      <c r="E16" s="1"/>
      <c r="F16" s="5"/>
    </row>
    <row r="17" spans="1:6">
      <c r="A17" s="100"/>
      <c r="B17" s="4"/>
      <c r="C17" s="101"/>
      <c r="D17" s="1"/>
      <c r="E17" s="1"/>
      <c r="F17" s="5"/>
    </row>
    <row r="18" spans="1:6" ht="15.6">
      <c r="A18" s="16"/>
      <c r="B18" s="18"/>
      <c r="C18" s="19"/>
      <c r="D18" s="5"/>
      <c r="E18" s="5"/>
      <c r="F18" s="5"/>
    </row>
    <row r="19" spans="1:6">
      <c r="A19" s="20"/>
      <c r="B19" s="17"/>
      <c r="C19" s="21"/>
      <c r="D19" s="5"/>
      <c r="E19" s="5"/>
      <c r="F19" s="5"/>
    </row>
    <row r="20" spans="1:6">
      <c r="A20" s="20"/>
      <c r="B20" s="18"/>
      <c r="C20" s="19"/>
      <c r="D20" s="5"/>
      <c r="E20" s="5"/>
      <c r="F20" s="5"/>
    </row>
    <row r="21" spans="1:6">
      <c r="A21" s="20"/>
      <c r="B21" s="17"/>
      <c r="C21" s="21"/>
      <c r="D21" s="5"/>
      <c r="E21" s="5"/>
      <c r="F21" s="5"/>
    </row>
    <row r="22" spans="1:6">
      <c r="A22" s="20"/>
      <c r="B22" s="22"/>
      <c r="C22" s="23"/>
      <c r="D22" s="5"/>
      <c r="E22" s="5"/>
      <c r="F22" s="5"/>
    </row>
    <row r="23" spans="1:6">
      <c r="A23" s="20"/>
      <c r="B23" s="17"/>
      <c r="C23" s="21"/>
      <c r="D23" s="5"/>
      <c r="E23" s="5"/>
      <c r="F23" s="5"/>
    </row>
    <row r="24" spans="1:6">
      <c r="A24" s="20"/>
      <c r="B24" s="17"/>
      <c r="C24" s="17"/>
      <c r="D24" s="5"/>
      <c r="E24" s="5"/>
      <c r="F24" s="5"/>
    </row>
    <row r="25" spans="1:6">
      <c r="A25" s="20"/>
      <c r="B25" s="17"/>
      <c r="C25" s="17"/>
      <c r="D25" s="5"/>
      <c r="E25" s="5"/>
      <c r="F25" s="5"/>
    </row>
    <row r="26" spans="1:6">
      <c r="A26" s="2"/>
      <c r="B26" s="4"/>
      <c r="C26" s="4"/>
      <c r="D26" s="1"/>
    </row>
    <row r="27" spans="1:6">
      <c r="B27" s="5"/>
      <c r="C27" s="5"/>
    </row>
    <row r="28" spans="1:6">
      <c r="B28" s="5"/>
      <c r="C28" s="5"/>
    </row>
  </sheetData>
  <sheetProtection algorithmName="SHA-512" hashValue="bGkIVhnwjXqh/ZkEpGHrhPlqm0WHLZqnafcakptQE2XlHyC18SCk61Tm6xuiXqJRCMKtQuylcF2v7vwslI2xiw==" saltValue="wRfEm82pQwTOOStQ77nDOA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85" zoomScaleNormal="85" workbookViewId="0">
      <selection activeCell="J11" sqref="J11"/>
    </sheetView>
  </sheetViews>
  <sheetFormatPr defaultColWidth="9" defaultRowHeight="14.4"/>
  <cols>
    <col min="1" max="1" width="26.6640625" customWidth="1"/>
    <col min="2" max="2" width="21.33203125" customWidth="1"/>
  </cols>
  <sheetData>
    <row r="1" spans="1:6">
      <c r="A1" s="85" t="s">
        <v>192</v>
      </c>
      <c r="B1" s="86" t="s">
        <v>247</v>
      </c>
      <c r="C1" s="1"/>
      <c r="D1" s="5"/>
      <c r="E1" s="5"/>
      <c r="F1" s="5"/>
    </row>
    <row r="2" spans="1:6">
      <c r="A2" s="85" t="s">
        <v>174</v>
      </c>
      <c r="B2" s="87">
        <f>'SEPTEMBER 2024'!D172</f>
        <v>5392951807.29</v>
      </c>
      <c r="C2" s="1"/>
      <c r="D2" s="5"/>
      <c r="E2" s="5"/>
      <c r="F2" s="5"/>
    </row>
    <row r="3" spans="1:6">
      <c r="A3" s="85" t="s">
        <v>5</v>
      </c>
      <c r="B3" s="88">
        <f>'SEPTEMBER 2024'!D22</f>
        <v>28808231645.889999</v>
      </c>
      <c r="C3" s="1"/>
      <c r="D3" s="5"/>
      <c r="E3" s="5"/>
      <c r="F3" s="5"/>
    </row>
    <row r="4" spans="1:6">
      <c r="A4" s="85" t="s">
        <v>149</v>
      </c>
      <c r="B4" s="89">
        <f>'SEPTEMBER 2024'!D166</f>
        <v>50887958780.590004</v>
      </c>
      <c r="C4" s="1"/>
      <c r="D4" s="5"/>
      <c r="E4" s="5"/>
      <c r="F4" s="5"/>
    </row>
    <row r="5" spans="1:6">
      <c r="A5" s="85" t="s">
        <v>196</v>
      </c>
      <c r="B5" s="89">
        <f>'SEPTEMBER 2024'!D194</f>
        <v>51578343328.969994</v>
      </c>
      <c r="C5" s="1"/>
      <c r="D5" s="5"/>
      <c r="E5" s="5"/>
      <c r="F5" s="5"/>
    </row>
    <row r="6" spans="1:6">
      <c r="A6" s="85" t="s">
        <v>195</v>
      </c>
      <c r="B6" s="90">
        <f>'SEPTEMBER 2024'!D136</f>
        <v>106431260730.17999</v>
      </c>
      <c r="C6" s="1"/>
      <c r="D6" s="5"/>
      <c r="E6" s="5"/>
      <c r="F6" s="5"/>
    </row>
    <row r="7" spans="1:6">
      <c r="A7" s="85" t="s">
        <v>193</v>
      </c>
      <c r="B7" s="90">
        <f>'SEPTEMBER 2024'!D95</f>
        <v>217107888301.72</v>
      </c>
      <c r="C7" s="1"/>
      <c r="D7" s="5"/>
      <c r="E7" s="5"/>
      <c r="F7" s="5"/>
    </row>
    <row r="8" spans="1:6">
      <c r="A8" s="85" t="s">
        <v>37</v>
      </c>
      <c r="B8" s="89">
        <f>'SEPTEMBER 2024'!D59</f>
        <v>1410205439172.6499</v>
      </c>
      <c r="C8" s="1"/>
      <c r="D8" s="5"/>
      <c r="E8" s="5"/>
      <c r="F8" s="5"/>
    </row>
    <row r="9" spans="1:6">
      <c r="A9" s="85" t="s">
        <v>194</v>
      </c>
      <c r="B9" s="89">
        <f>'SEPTEMBER 2024'!D128</f>
        <v>1665359210414.4541</v>
      </c>
      <c r="C9" s="1"/>
      <c r="D9" s="5"/>
      <c r="E9" s="5"/>
      <c r="F9" s="5"/>
    </row>
    <row r="10" spans="1:6">
      <c r="A10" s="1"/>
      <c r="B10" s="1"/>
      <c r="C10" s="1"/>
      <c r="D10" s="5"/>
      <c r="E10" s="5"/>
      <c r="F10" s="5"/>
    </row>
    <row r="11" spans="1:6">
      <c r="A11" s="85"/>
      <c r="B11" s="1"/>
      <c r="C11" s="1"/>
      <c r="D11" s="5"/>
      <c r="E11" s="5"/>
      <c r="F11" s="5"/>
    </row>
    <row r="12" spans="1:6">
      <c r="A12" s="91"/>
      <c r="B12" s="1"/>
      <c r="C12" s="1"/>
      <c r="D12" s="5"/>
      <c r="E12" s="5"/>
      <c r="F12" s="5"/>
    </row>
    <row r="13" spans="1:6" ht="15" customHeight="1">
      <c r="A13" s="24"/>
      <c r="B13" s="25"/>
      <c r="C13" s="5"/>
      <c r="D13" s="5"/>
      <c r="E13" s="5"/>
      <c r="F13" s="5"/>
    </row>
    <row r="14" spans="1:6">
      <c r="A14" s="26"/>
      <c r="B14" s="25"/>
      <c r="C14" s="5"/>
      <c r="D14" s="5"/>
      <c r="E14" s="5"/>
      <c r="F14" s="5"/>
    </row>
    <row r="15" spans="1:6">
      <c r="A15" s="26"/>
      <c r="B15" s="25"/>
      <c r="C15" s="5"/>
      <c r="D15" s="5"/>
      <c r="E15" s="5"/>
      <c r="F15" s="5"/>
    </row>
    <row r="16" spans="1:6">
      <c r="A16" s="27"/>
      <c r="B16" s="25"/>
      <c r="C16" s="5"/>
      <c r="D16" s="5"/>
      <c r="E16" s="5"/>
      <c r="F16" s="5"/>
    </row>
    <row r="17" spans="1:17">
      <c r="A17" s="27"/>
      <c r="B17" s="25"/>
      <c r="C17" s="5"/>
      <c r="D17" s="5"/>
      <c r="E17" s="5"/>
      <c r="F17" s="5"/>
    </row>
    <row r="18" spans="1:17">
      <c r="A18" s="26"/>
      <c r="B18" s="25"/>
      <c r="C18" s="5"/>
      <c r="D18" s="5"/>
      <c r="E18" s="5"/>
      <c r="F18" s="5"/>
    </row>
    <row r="19" spans="1:17">
      <c r="A19" s="15"/>
      <c r="B19" s="25"/>
      <c r="C19" s="5"/>
      <c r="D19" s="5"/>
      <c r="E19" s="5"/>
      <c r="F19" s="5"/>
    </row>
    <row r="20" spans="1:17">
      <c r="A20" s="28"/>
      <c r="B20" s="25"/>
      <c r="C20" s="5"/>
      <c r="D20" s="5"/>
      <c r="E20" s="5"/>
      <c r="F20" s="5"/>
    </row>
    <row r="21" spans="1:17">
      <c r="A21" s="20"/>
      <c r="B21" s="29"/>
      <c r="C21" s="5"/>
      <c r="D21" s="5"/>
      <c r="E21" s="5"/>
      <c r="F21" s="5"/>
    </row>
    <row r="22" spans="1:17">
      <c r="A22" s="5"/>
      <c r="B22" s="18"/>
      <c r="C22" s="5"/>
      <c r="D22" s="5"/>
      <c r="E22" s="5"/>
      <c r="F22" s="5"/>
    </row>
    <row r="23" spans="1:17">
      <c r="A23" s="5"/>
      <c r="B23" s="5"/>
      <c r="C23" s="5"/>
      <c r="D23" s="5"/>
      <c r="E23" s="5"/>
      <c r="F23" s="5"/>
    </row>
    <row r="32" spans="1:17" ht="15.9" customHeight="1">
      <c r="A32" s="149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3"/>
    </row>
    <row r="33" spans="1:17">
      <c r="A33" s="149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3"/>
    </row>
  </sheetData>
  <sheetProtection algorithmName="SHA-512" hashValue="WSbOhX+PU/puL7TjKEGSS4rOgk35U+4hqLgKcnqDvuOUHqz/4B/l5zoIZFZRbj5qgI0xPWg615bXayFjuwK/mQ==" saltValue="zKut/qRQf0aFgU3Z1sXD5A==" spinCount="100000" sheet="1" objects="1" scenarios="1"/>
  <sortState ref="A13:A19">
    <sortCondition ref="A12:A1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SEPTEMBER 2024</vt:lpstr>
      <vt:lpstr>NAV Comparison</vt:lpstr>
      <vt:lpstr>Market Share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2025-03-10T13:21:40Z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054E73640F5C4E6A998570FE791E2000_13</vt:lpwstr>
  </property>
  <property fmtid="{D5CDD505-2E9C-101B-9397-08002B2CF9AE}" pid="3" name="KSOProductBuildVer">
    <vt:lpwstr>1033-12.2.0.13266</vt:lpwstr>
  </property>
</Properties>
</file>