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Quarterly Analysis\Q4 2020\PEVC Funds\"/>
    </mc:Choice>
  </mc:AlternateContent>
  <bookViews>
    <workbookView xWindow="0" yWindow="135" windowWidth="23955" windowHeight="9780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E5" i="15" l="1"/>
  <c r="E4" i="15"/>
  <c r="J21" i="12"/>
  <c r="J20" i="12"/>
  <c r="J19" i="12"/>
  <c r="J7" i="12"/>
  <c r="J6" i="12"/>
  <c r="J4" i="12"/>
  <c r="G5" i="12"/>
  <c r="J5" i="12" s="1"/>
  <c r="J21" i="14" l="1"/>
  <c r="K11" i="14" l="1"/>
  <c r="K12" i="14"/>
  <c r="K13" i="14"/>
  <c r="K14" i="14"/>
  <c r="H13" i="14"/>
  <c r="E13" i="14"/>
  <c r="H13" i="12"/>
  <c r="I13" i="12"/>
  <c r="K13" i="12" s="1"/>
  <c r="E13" i="12"/>
  <c r="I13" i="15"/>
  <c r="F13" i="15"/>
  <c r="I12" i="15"/>
  <c r="F12" i="15"/>
  <c r="H12" i="14"/>
  <c r="E12" i="14"/>
  <c r="H12" i="12"/>
  <c r="I12" i="12"/>
  <c r="K12" i="12" s="1"/>
  <c r="E12" i="12"/>
  <c r="H11" i="12"/>
  <c r="I11" i="12"/>
  <c r="K11" i="12" s="1"/>
  <c r="E11" i="12"/>
  <c r="H11" i="14"/>
  <c r="E11" i="14"/>
  <c r="I11" i="15"/>
  <c r="F11" i="15"/>
  <c r="I21" i="14"/>
  <c r="I22" i="14"/>
  <c r="I23" i="14"/>
  <c r="I20" i="12"/>
  <c r="I21" i="12"/>
  <c r="I22" i="12"/>
  <c r="I23" i="12"/>
  <c r="I24" i="12"/>
  <c r="I19" i="12"/>
  <c r="I5" i="14" l="1"/>
  <c r="I6" i="14"/>
  <c r="I7" i="14"/>
  <c r="I8" i="14"/>
  <c r="I9" i="14"/>
  <c r="I10" i="14"/>
  <c r="I6" i="12"/>
  <c r="I7" i="12"/>
  <c r="I8" i="12"/>
  <c r="I9" i="12"/>
  <c r="I10" i="12"/>
  <c r="I4" i="12"/>
  <c r="J4" i="14" l="1"/>
  <c r="J15" i="14" s="1"/>
  <c r="I4" i="14"/>
  <c r="I15" i="14" s="1"/>
  <c r="H24" i="15"/>
  <c r="G24" i="15"/>
  <c r="E24" i="15"/>
  <c r="D24" i="15"/>
  <c r="F20" i="15"/>
  <c r="F21" i="15"/>
  <c r="F22" i="15"/>
  <c r="F23" i="15"/>
  <c r="F19" i="15"/>
  <c r="I20" i="15"/>
  <c r="I21" i="15"/>
  <c r="I22" i="15"/>
  <c r="I23" i="15"/>
  <c r="I19" i="15"/>
  <c r="H15" i="15"/>
  <c r="G15" i="15"/>
  <c r="E15" i="15"/>
  <c r="D15" i="15"/>
  <c r="I5" i="15"/>
  <c r="I6" i="15"/>
  <c r="I7" i="15"/>
  <c r="I8" i="15"/>
  <c r="I9" i="15"/>
  <c r="I10" i="15"/>
  <c r="I4" i="15"/>
  <c r="F5" i="15"/>
  <c r="F6" i="15"/>
  <c r="F7" i="15"/>
  <c r="F8" i="15"/>
  <c r="F9" i="15"/>
  <c r="F10" i="15"/>
  <c r="F4" i="15"/>
  <c r="K20" i="14"/>
  <c r="K21" i="14"/>
  <c r="K22" i="14"/>
  <c r="K23" i="14"/>
  <c r="K19" i="14"/>
  <c r="E20" i="14"/>
  <c r="E21" i="14"/>
  <c r="E22" i="14"/>
  <c r="E23" i="14"/>
  <c r="H20" i="14"/>
  <c r="H21" i="14"/>
  <c r="H22" i="14"/>
  <c r="H23" i="14"/>
  <c r="H19" i="14"/>
  <c r="E19" i="14"/>
  <c r="J24" i="14"/>
  <c r="I24" i="14"/>
  <c r="G24" i="14"/>
  <c r="F24" i="14"/>
  <c r="D24" i="14"/>
  <c r="C24" i="14"/>
  <c r="K5" i="14"/>
  <c r="K6" i="14"/>
  <c r="K7" i="14"/>
  <c r="K8" i="14"/>
  <c r="K9" i="14"/>
  <c r="K10" i="14"/>
  <c r="H5" i="14"/>
  <c r="H6" i="14"/>
  <c r="H7" i="14"/>
  <c r="H8" i="14"/>
  <c r="H9" i="14"/>
  <c r="H10" i="14"/>
  <c r="H4" i="14"/>
  <c r="E5" i="14"/>
  <c r="E6" i="14"/>
  <c r="E7" i="14"/>
  <c r="E8" i="14"/>
  <c r="E9" i="14"/>
  <c r="E10" i="14"/>
  <c r="E4" i="14"/>
  <c r="G15" i="14"/>
  <c r="F15" i="14"/>
  <c r="D15" i="14"/>
  <c r="C15" i="14"/>
  <c r="K20" i="12"/>
  <c r="K21" i="12"/>
  <c r="K22" i="12"/>
  <c r="K23" i="12"/>
  <c r="K19" i="12"/>
  <c r="H20" i="12"/>
  <c r="H21" i="12"/>
  <c r="H22" i="12"/>
  <c r="H23" i="12"/>
  <c r="H19" i="12"/>
  <c r="E20" i="12"/>
  <c r="E21" i="12"/>
  <c r="E22" i="12"/>
  <c r="E23" i="12"/>
  <c r="E19" i="12"/>
  <c r="J25" i="12"/>
  <c r="I25" i="12"/>
  <c r="G25" i="12"/>
  <c r="F25" i="12"/>
  <c r="D25" i="12"/>
  <c r="C25" i="12"/>
  <c r="K5" i="12"/>
  <c r="K6" i="12"/>
  <c r="K7" i="12"/>
  <c r="K8" i="12"/>
  <c r="K9" i="12"/>
  <c r="K10" i="12"/>
  <c r="K4" i="12"/>
  <c r="H5" i="12"/>
  <c r="H6" i="12"/>
  <c r="H7" i="12"/>
  <c r="H8" i="12"/>
  <c r="H9" i="12"/>
  <c r="H10" i="12"/>
  <c r="H4" i="12"/>
  <c r="E5" i="12"/>
  <c r="E6" i="12"/>
  <c r="E7" i="12"/>
  <c r="E8" i="12"/>
  <c r="E9" i="12"/>
  <c r="E10" i="12"/>
  <c r="E4" i="12"/>
  <c r="J15" i="12"/>
  <c r="I15" i="12"/>
  <c r="G15" i="12"/>
  <c r="F15" i="12"/>
  <c r="D15" i="12"/>
  <c r="C15" i="12"/>
  <c r="K4" i="14" l="1"/>
</calcChain>
</file>

<file path=xl/sharedStrings.xml><?xml version="1.0" encoding="utf-8"?>
<sst xmlns="http://schemas.openxmlformats.org/spreadsheetml/2006/main" count="158" uniqueCount="54">
  <si>
    <t>% Change</t>
  </si>
  <si>
    <t>PIONEER LLP FUND</t>
  </si>
  <si>
    <t>Total Draw Down</t>
  </si>
  <si>
    <t>ARM PRIVATE EQUITY FUND</t>
  </si>
  <si>
    <t>CHAPEL HILL DENHAM NIDF</t>
  </si>
  <si>
    <t>AFRICA INFRA PLUS FUND</t>
  </si>
  <si>
    <t>ARM/HARITH INFRASTRUCTURE</t>
  </si>
  <si>
    <t>TARGET SIZE</t>
  </si>
  <si>
    <t>NAME OF THE FUND</t>
  </si>
  <si>
    <t>S/NO</t>
  </si>
  <si>
    <t>OTHER ASSETS</t>
  </si>
  <si>
    <t>INFRASTRUCTURE FUNDS</t>
  </si>
  <si>
    <t>CAREN II PRIVATE EQUITY FUND</t>
  </si>
  <si>
    <t>MBO PRIVATE EQUITY FUND</t>
  </si>
  <si>
    <t>VEROD CGO II B L.P. FUND</t>
  </si>
  <si>
    <t>CAN PRIVATE EQUITY FUND LP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</si>
  <si>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</si>
  <si>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</si>
  <si>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</si>
  <si>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</si>
  <si>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</si>
  <si>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</si>
  <si>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</si>
  <si>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</si>
  <si>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</si>
  <si>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</si>
  <si>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</si>
  <si>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</si>
  <si>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</si>
  <si>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</si>
  <si>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</si>
  <si>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</si>
  <si>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</si>
  <si>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</si>
  <si>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</si>
  <si>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</si>
  <si>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</si>
  <si>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</si>
  <si>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</si>
  <si>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Q4 2019</t>
  </si>
  <si>
    <t>YTD Q4 2019</t>
  </si>
  <si>
    <t>CCA GROWTH FUND</t>
  </si>
  <si>
    <t>NGN 9,000,000,000</t>
  </si>
  <si>
    <t>NIG. HEALTHCARE DEV. FUND</t>
  </si>
  <si>
    <t>NGN 100,000,000,000</t>
  </si>
  <si>
    <t>ALTO AFRICA GROWTH FUND</t>
  </si>
  <si>
    <t>TIP INFRASTRUCTURE FUND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</si>
  <si>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</si>
  <si>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Q4 2020</t>
  </si>
  <si>
    <t>Q 2019</t>
  </si>
  <si>
    <t>YTD Q4 2020</t>
  </si>
  <si>
    <t>REGISTERED PRIVATE EQUITY AND INFRASTRUCTURE FUNDS INCOME AND EXPENSES AS AT Q4 2020</t>
  </si>
  <si>
    <t>REGISTERED PRIVATE EQUITY AND INFRASTRUCTURE FUNDS ASSETS UNDER MANAGEMENT AS AT Q4 2020</t>
  </si>
  <si>
    <t>NOTE: US Dollars were converted at CBN rate of N379.50/USD and N306.50/USD as at 31 December 2020 and 31  December 2019 respectively, where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</si>
</sst>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53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2" fillId="0" borderId="2" xfId="3" applyFont="1" applyBorder="1" applyAlignment="1">
      <alignment vertical="top" wrapText="1"/>
    </xf>
    <xf numFmtId="165" fontId="3" fillId="0" borderId="4" xfId="3" applyNumberFormat="1" applyFont="1" applyBorder="1" applyAlignment="1">
      <alignment horizontal="center"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4" fontId="5" fillId="0" borderId="2" xfId="3" applyFont="1" applyBorder="1"/>
    <xf numFmtId="165" fontId="5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5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164" fontId="5" fillId="3" borderId="2" xfId="3" applyFont="1" applyFill="1" applyBorder="1" applyAlignment="1">
      <alignment wrapText="1"/>
    </xf>
    <xf numFmtId="0" fontId="7" fillId="3" borderId="9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4" fontId="4" fillId="0" borderId="2" xfId="3" applyFont="1" applyBorder="1"/>
    <xf numFmtId="0" fontId="9" fillId="0" borderId="0" xfId="0" applyFont="1"/>
    <xf numFmtId="43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164" fontId="13" fillId="0" borderId="2" xfId="3" applyFont="1" applyBorder="1"/>
    <xf numFmtId="0" fontId="10" fillId="0" borderId="10" xfId="0" applyFont="1" applyBorder="1" applyAlignment="1"/>
    <xf numFmtId="0" fontId="1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64" fontId="13" fillId="0" borderId="2" xfId="3" applyFont="1" applyBorder="1" applyAlignment="1">
      <alignment wrapText="1"/>
    </xf>
    <xf numFmtId="9" fontId="13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3" fillId="0" borderId="2" xfId="2" applyFont="1" applyBorder="1" applyAlignment="1">
      <alignment wrapText="1"/>
    </xf>
    <xf numFmtId="0" fontId="15" fillId="0" borderId="11" xfId="0" applyFont="1" applyBorder="1" applyAlignment="1"/>
    <xf numFmtId="164" fontId="13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164" fontId="5" fillId="0" borderId="3" xfId="3" applyFont="1" applyBorder="1" applyAlignment="1">
      <alignment horizontal="right"/>
    </xf>
    <xf numFmtId="9" fontId="5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5" fillId="0" borderId="2" xfId="2" applyNumberFormat="1" applyFont="1" applyBorder="1" applyAlignment="1">
      <alignment horizontal="right"/>
    </xf>
    <xf numFmtId="0" fontId="12" fillId="0" borderId="0" xfId="0" applyFont="1"/>
    <xf numFmtId="43" fontId="0" fillId="0" borderId="0" xfId="0" applyNumberFormat="1"/>
    <xf numFmtId="165" fontId="17" fillId="0" borderId="4" xfId="3" applyNumberFormat="1" applyFont="1" applyBorder="1" applyAlignment="1">
      <alignment horizontal="center" wrapText="1"/>
    </xf>
    <xf numFmtId="164" fontId="5" fillId="0" borderId="2" xfId="3" applyFont="1" applyBorder="1" applyAlignment="1">
      <alignment wrapText="1"/>
    </xf>
    <xf numFmtId="164" fontId="18" fillId="0" borderId="2" xfId="3" applyFont="1" applyBorder="1" applyAlignment="1">
      <alignment wrapText="1"/>
    </xf>
    <xf numFmtId="9" fontId="18" fillId="0" borderId="2" xfId="2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left"/>
    </xf>
    <xf numFmtId="0" fontId="15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C1" sqref="C1:G1048576"/>
    </sheetView>
  </sheetViews>
  <sheetFormatPr defaultRowHeight="15" x14ac:dyDescent="0.25"/>
  <cols>
    <col min="1" max="1" width="5.42578125" customWidth="1"/>
    <col min="2" max="2" width="38.42578125" customWidth="1"/>
    <col min="3" max="4" width="23.42578125" customWidth="1"/>
    <col min="5" max="5" width="9.5703125" customWidth="1"/>
    <col min="6" max="6" width="23.42578125" customWidth="1"/>
    <col min="7" max="7" width="24" customWidth="1"/>
    <col min="8" max="8" width="8.5703125" customWidth="1"/>
    <col min="9" max="9" width="22.7109375" customWidth="1"/>
    <col min="10" max="10" width="23.7109375" customWidth="1"/>
    <col min="11" max="11" width="9" customWidth="1"/>
  </cols>
  <sheetData>
    <row r="1" spans="1:11" ht="34.5" thickBot="1" x14ac:dyDescent="0.55000000000000004">
      <c r="A1" s="34" t="s">
        <v>51</v>
      </c>
      <c r="B1" s="25"/>
      <c r="C1" s="25"/>
      <c r="D1" s="25"/>
      <c r="E1" s="25"/>
      <c r="F1" s="25"/>
      <c r="G1" s="25"/>
      <c r="H1" s="25"/>
    </row>
    <row r="2" spans="1:11" ht="17.25" customHeight="1" x14ac:dyDescent="0.35">
      <c r="A2" s="15"/>
      <c r="B2" s="14" t="s">
        <v>16</v>
      </c>
      <c r="C2" s="48" t="s">
        <v>22</v>
      </c>
      <c r="D2" s="49"/>
      <c r="E2" s="50"/>
      <c r="F2" s="48" t="s">
        <v>23</v>
      </c>
      <c r="G2" s="49"/>
      <c r="H2" s="50"/>
      <c r="I2" s="48" t="s">
        <v>24</v>
      </c>
      <c r="J2" s="49"/>
      <c r="K2" s="50"/>
    </row>
    <row r="3" spans="1:11" s="20" customFormat="1" ht="29.25" customHeight="1" x14ac:dyDescent="0.25">
      <c r="A3" s="12" t="s">
        <v>9</v>
      </c>
      <c r="B3" s="11" t="s">
        <v>8</v>
      </c>
      <c r="C3" s="11" t="s">
        <v>50</v>
      </c>
      <c r="D3" s="11" t="s">
        <v>40</v>
      </c>
      <c r="E3" s="27" t="s">
        <v>0</v>
      </c>
      <c r="F3" s="11" t="s">
        <v>48</v>
      </c>
      <c r="G3" s="11" t="s">
        <v>39</v>
      </c>
      <c r="H3" s="26" t="s">
        <v>0</v>
      </c>
      <c r="I3" s="11" t="s">
        <v>48</v>
      </c>
      <c r="J3" s="11" t="s">
        <v>39</v>
      </c>
      <c r="K3" s="26" t="s">
        <v>0</v>
      </c>
    </row>
    <row r="4" spans="1:11" ht="18" x14ac:dyDescent="0.35">
      <c r="A4" s="9">
        <v>1</v>
      </c>
      <c r="B4" s="45" t="s">
        <v>1</v>
      </c>
      <c r="C4" s="46">
        <v>776416377</v>
      </c>
      <c r="D4" s="46">
        <v>414619154</v>
      </c>
      <c r="E4" s="47">
        <f>(C4-D4)/D4</f>
        <v>0.87260132463634321</v>
      </c>
      <c r="F4" s="46">
        <v>15267241</v>
      </c>
      <c r="G4" s="46">
        <v>254352023</v>
      </c>
      <c r="H4" s="47">
        <f>(F4-G4)/G4</f>
        <v>-0.93997594035255616</v>
      </c>
      <c r="I4" s="46">
        <f>C4-F4</f>
        <v>761149136</v>
      </c>
      <c r="J4" s="46">
        <f>D4-G4</f>
        <v>160267131</v>
      </c>
      <c r="K4" s="47">
        <f>(I4-J4)/J4</f>
        <v>3.7492528957793598</v>
      </c>
    </row>
    <row r="5" spans="1:11" ht="18" customHeight="1" x14ac:dyDescent="0.35">
      <c r="A5" s="7">
        <v>2</v>
      </c>
      <c r="B5" s="6" t="s">
        <v>15</v>
      </c>
      <c r="C5" s="28">
        <v>158844346</v>
      </c>
      <c r="D5" s="28">
        <v>253983611</v>
      </c>
      <c r="E5" s="29">
        <f t="shared" ref="E5:E13" si="0">(C5-D5)/D5</f>
        <v>-0.3745882052208479</v>
      </c>
      <c r="F5" s="28">
        <v>574500050</v>
      </c>
      <c r="G5" s="28">
        <f>529300344+12192205</f>
        <v>541492549</v>
      </c>
      <c r="H5" s="29">
        <f t="shared" ref="H5:H13" si="1">(F5-G5)/G5</f>
        <v>6.0956519274284603E-2</v>
      </c>
      <c r="I5" s="28">
        <v>-415655704</v>
      </c>
      <c r="J5" s="28">
        <f t="shared" ref="I5:J13" si="2">D5-G5</f>
        <v>-287508938</v>
      </c>
      <c r="K5" s="29">
        <f t="shared" ref="K5:K13" si="3">(I5-J5)/J5</f>
        <v>0.44571402507145708</v>
      </c>
    </row>
    <row r="6" spans="1:11" ht="18" x14ac:dyDescent="0.35">
      <c r="A6" s="9">
        <v>3</v>
      </c>
      <c r="B6" s="8" t="s">
        <v>3</v>
      </c>
      <c r="C6" s="28">
        <v>222815225</v>
      </c>
      <c r="D6" s="28">
        <v>122997400</v>
      </c>
      <c r="E6" s="29">
        <f t="shared" si="0"/>
        <v>0.81154418711289833</v>
      </c>
      <c r="F6" s="28">
        <v>20000000</v>
      </c>
      <c r="G6" s="28">
        <v>32119964</v>
      </c>
      <c r="H6" s="29">
        <f t="shared" si="1"/>
        <v>-0.37733429589148981</v>
      </c>
      <c r="I6" s="28">
        <f t="shared" si="2"/>
        <v>202815225</v>
      </c>
      <c r="J6" s="28">
        <f t="shared" si="2"/>
        <v>90877436</v>
      </c>
      <c r="K6" s="29">
        <f t="shared" si="3"/>
        <v>1.2317445773888251</v>
      </c>
    </row>
    <row r="7" spans="1:11" ht="18" x14ac:dyDescent="0.35">
      <c r="A7" s="7">
        <v>4</v>
      </c>
      <c r="B7" s="6" t="s">
        <v>14</v>
      </c>
      <c r="C7" s="28">
        <v>335285415</v>
      </c>
      <c r="D7" s="28">
        <v>6175918</v>
      </c>
      <c r="E7" s="29">
        <f t="shared" si="0"/>
        <v>53.289162356106409</v>
      </c>
      <c r="F7" s="28">
        <v>258167</v>
      </c>
      <c r="G7" s="28">
        <v>80119334</v>
      </c>
      <c r="H7" s="29">
        <f t="shared" si="1"/>
        <v>-0.99677771909586765</v>
      </c>
      <c r="I7" s="28">
        <f t="shared" si="2"/>
        <v>335027248</v>
      </c>
      <c r="J7" s="28">
        <f t="shared" si="2"/>
        <v>-73943416</v>
      </c>
      <c r="K7" s="29">
        <f t="shared" si="3"/>
        <v>-5.5308597590352058</v>
      </c>
    </row>
    <row r="8" spans="1:11" ht="18" x14ac:dyDescent="0.35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8" x14ac:dyDescent="0.35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8" x14ac:dyDescent="0.35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8" x14ac:dyDescent="0.35">
      <c r="A11" s="7">
        <v>8</v>
      </c>
      <c r="B11" s="6" t="s">
        <v>41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f t="shared" si="2"/>
        <v>0</v>
      </c>
      <c r="J11" s="28">
        <v>0</v>
      </c>
      <c r="K11" s="29" t="e">
        <f t="shared" si="3"/>
        <v>#DIV/0!</v>
      </c>
    </row>
    <row r="12" spans="1:11" ht="18" x14ac:dyDescent="0.35">
      <c r="A12" s="7">
        <v>9</v>
      </c>
      <c r="B12" s="6" t="s">
        <v>43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f t="shared" si="2"/>
        <v>0</v>
      </c>
      <c r="J12" s="28">
        <v>0</v>
      </c>
      <c r="K12" s="29" t="e">
        <f t="shared" si="3"/>
        <v>#DIV/0!</v>
      </c>
    </row>
    <row r="13" spans="1:11" ht="18" x14ac:dyDescent="0.35">
      <c r="A13" s="7">
        <v>10</v>
      </c>
      <c r="B13" s="6" t="s">
        <v>45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f t="shared" si="2"/>
        <v>0</v>
      </c>
      <c r="J13" s="28">
        <v>0</v>
      </c>
      <c r="K13" s="29" t="e">
        <f t="shared" si="3"/>
        <v>#DIV/0!</v>
      </c>
    </row>
    <row r="14" spans="1:11" ht="18.75" customHeight="1" x14ac:dyDescent="0.35">
      <c r="A14" s="7"/>
      <c r="B14" s="6"/>
      <c r="C14" s="19">
        <v>0</v>
      </c>
      <c r="D14" s="19">
        <v>0</v>
      </c>
      <c r="E14" s="19"/>
      <c r="F14" s="19">
        <v>0</v>
      </c>
      <c r="G14" s="19">
        <v>0</v>
      </c>
      <c r="H14" s="19"/>
      <c r="I14" s="19">
        <v>0</v>
      </c>
      <c r="J14" s="19">
        <v>0</v>
      </c>
      <c r="K14" s="19"/>
    </row>
    <row r="15" spans="1:11" ht="16.5" customHeight="1" x14ac:dyDescent="0.35">
      <c r="A15" s="5"/>
      <c r="B15" s="4" t="s">
        <v>28</v>
      </c>
      <c r="C15" s="30">
        <f>SUM(C4:C10)</f>
        <v>1493361363</v>
      </c>
      <c r="D15" s="30">
        <f>SUM(D4:D10)</f>
        <v>797776083</v>
      </c>
      <c r="E15" s="31"/>
      <c r="F15" s="32">
        <f>SUM(F4:F10)</f>
        <v>610025458</v>
      </c>
      <c r="G15" s="30">
        <f>SUM(G4:G10)</f>
        <v>908083870</v>
      </c>
      <c r="H15" s="31"/>
      <c r="I15" s="32">
        <f>SUM(I4:I10)</f>
        <v>883335905</v>
      </c>
      <c r="J15" s="30">
        <f>SUM(J4:J10)</f>
        <v>-110307787</v>
      </c>
      <c r="K15" s="31"/>
    </row>
    <row r="16" spans="1:11" ht="15.75" thickBot="1" x14ac:dyDescent="0.3">
      <c r="B16" s="18"/>
      <c r="C16" s="16"/>
      <c r="D16" s="16"/>
      <c r="E16" s="17"/>
      <c r="F16" s="17"/>
      <c r="G16" s="16"/>
      <c r="H16" s="16"/>
      <c r="J16" s="2"/>
    </row>
    <row r="17" spans="1:11" ht="19.5" customHeight="1" x14ac:dyDescent="0.35">
      <c r="A17" s="15"/>
      <c r="B17" s="14" t="s">
        <v>11</v>
      </c>
      <c r="C17" s="48" t="s">
        <v>22</v>
      </c>
      <c r="D17" s="49"/>
      <c r="E17" s="50"/>
      <c r="F17" s="48" t="s">
        <v>23</v>
      </c>
      <c r="G17" s="49"/>
      <c r="H17" s="50"/>
      <c r="I17" s="48" t="s">
        <v>24</v>
      </c>
      <c r="J17" s="49"/>
      <c r="K17" s="50"/>
    </row>
    <row r="18" spans="1:11" ht="37.5" customHeight="1" x14ac:dyDescent="0.25">
      <c r="A18" s="12" t="s">
        <v>9</v>
      </c>
      <c r="B18" s="11" t="s">
        <v>8</v>
      </c>
      <c r="C18" s="11" t="s">
        <v>50</v>
      </c>
      <c r="D18" s="11" t="s">
        <v>40</v>
      </c>
      <c r="E18" s="11" t="s">
        <v>0</v>
      </c>
      <c r="F18" s="11" t="s">
        <v>48</v>
      </c>
      <c r="G18" s="11" t="s">
        <v>39</v>
      </c>
      <c r="H18" s="11" t="s">
        <v>0</v>
      </c>
      <c r="I18" s="11" t="s">
        <v>48</v>
      </c>
      <c r="J18" s="11" t="s">
        <v>39</v>
      </c>
      <c r="K18" s="11" t="s">
        <v>0</v>
      </c>
    </row>
    <row r="19" spans="1:11" ht="18.75" customHeight="1" x14ac:dyDescent="0.35">
      <c r="A19" s="7">
        <v>1</v>
      </c>
      <c r="B19" s="10" t="s">
        <v>6</v>
      </c>
      <c r="C19" s="28">
        <v>14286417</v>
      </c>
      <c r="D19" s="28">
        <v>188974814</v>
      </c>
      <c r="E19" s="29">
        <f>(C19-D19)/D19</f>
        <v>-0.92440041771915704</v>
      </c>
      <c r="F19" s="28">
        <v>114420391</v>
      </c>
      <c r="G19" s="28">
        <v>128689641</v>
      </c>
      <c r="H19" s="29">
        <f>(F19-G19)/G19</f>
        <v>-0.11088110813829996</v>
      </c>
      <c r="I19" s="28">
        <f>C19-F19</f>
        <v>-100133974</v>
      </c>
      <c r="J19" s="28">
        <f>D19-G19</f>
        <v>60285173</v>
      </c>
      <c r="K19" s="29">
        <f>(I19-J19)/J19</f>
        <v>-2.6610050036681492</v>
      </c>
    </row>
    <row r="20" spans="1:11" ht="18.75" customHeight="1" x14ac:dyDescent="0.35">
      <c r="A20" s="7">
        <v>2</v>
      </c>
      <c r="B20" s="6" t="s">
        <v>4</v>
      </c>
      <c r="C20" s="28">
        <v>6930508519</v>
      </c>
      <c r="D20" s="28">
        <v>6072791332</v>
      </c>
      <c r="E20" s="29">
        <f t="shared" ref="E20:E23" si="4">(C20-D20)/D20</f>
        <v>0.14123936425747749</v>
      </c>
      <c r="F20" s="28">
        <v>999156039</v>
      </c>
      <c r="G20" s="28">
        <v>663672110</v>
      </c>
      <c r="H20" s="29">
        <f t="shared" ref="H20:H23" si="5">(F20-G20)/G20</f>
        <v>0.50549650037275184</v>
      </c>
      <c r="I20" s="28">
        <f t="shared" ref="I20:J24" si="6">C20-F20</f>
        <v>5931352480</v>
      </c>
      <c r="J20" s="28">
        <f t="shared" si="6"/>
        <v>5409119222</v>
      </c>
      <c r="K20" s="29">
        <f t="shared" ref="K20:K23" si="7">(I20-J20)/J20</f>
        <v>9.6546819651519233E-2</v>
      </c>
    </row>
    <row r="21" spans="1:11" ht="18.75" customHeight="1" x14ac:dyDescent="0.35">
      <c r="A21" s="7">
        <v>3</v>
      </c>
      <c r="B21" s="8" t="s">
        <v>5</v>
      </c>
      <c r="C21" s="28">
        <v>247545000</v>
      </c>
      <c r="D21" s="28">
        <v>866857000</v>
      </c>
      <c r="E21" s="29">
        <f t="shared" si="4"/>
        <v>-0.7144338685619428</v>
      </c>
      <c r="F21" s="28">
        <v>110570000</v>
      </c>
      <c r="G21" s="28">
        <v>428577000</v>
      </c>
      <c r="H21" s="29">
        <f t="shared" si="5"/>
        <v>-0.74200668724639918</v>
      </c>
      <c r="I21" s="28">
        <f t="shared" si="6"/>
        <v>136975000</v>
      </c>
      <c r="J21" s="28">
        <f t="shared" si="6"/>
        <v>438280000</v>
      </c>
      <c r="K21" s="29">
        <f t="shared" si="7"/>
        <v>-0.68747147941954911</v>
      </c>
    </row>
    <row r="22" spans="1:11" ht="18.75" customHeight="1" x14ac:dyDescent="0.35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8" customHeight="1" x14ac:dyDescent="0.35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0.5" customHeight="1" x14ac:dyDescent="0.35">
      <c r="A24" s="7"/>
      <c r="B24" s="6"/>
      <c r="C24" s="28">
        <v>0</v>
      </c>
      <c r="D24" s="28">
        <v>0</v>
      </c>
      <c r="E24" s="10"/>
      <c r="F24" s="6">
        <v>0</v>
      </c>
      <c r="G24" s="10"/>
      <c r="H24" s="33"/>
      <c r="I24" s="28">
        <f t="shared" si="6"/>
        <v>0</v>
      </c>
      <c r="J24" s="10"/>
      <c r="K24" s="33"/>
    </row>
    <row r="25" spans="1:11" ht="20.25" customHeight="1" x14ac:dyDescent="0.35">
      <c r="A25" s="5"/>
      <c r="B25" s="4" t="s">
        <v>28</v>
      </c>
      <c r="C25" s="30">
        <f>SUM(C19:C23)</f>
        <v>7192339936</v>
      </c>
      <c r="D25" s="30">
        <f>SUM(D19:D23)</f>
        <v>7128623146</v>
      </c>
      <c r="E25" s="32"/>
      <c r="F25" s="30">
        <f>SUM(F19:F23)</f>
        <v>1224146430</v>
      </c>
      <c r="G25" s="30">
        <f>SUM(G19:G23)</f>
        <v>1220938751</v>
      </c>
      <c r="H25" s="31">
        <v>0.30598845277708658</v>
      </c>
      <c r="I25" s="32">
        <f>SUM(I19:I23)</f>
        <v>5968193506</v>
      </c>
      <c r="J25" s="30">
        <f>SUM(J19:J23)</f>
        <v>5907684395</v>
      </c>
      <c r="K25" s="31">
        <v>0.62490061077599246</v>
      </c>
    </row>
    <row r="26" spans="1:11" x14ac:dyDescent="0.25">
      <c r="C26" s="2"/>
      <c r="D26" s="2"/>
      <c r="E26" s="3"/>
      <c r="F26" s="2"/>
      <c r="G26" s="2"/>
      <c r="J26" s="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2" zoomScaleNormal="100" workbookViewId="0">
      <selection activeCell="B5" sqref="B5"/>
    </sheetView>
  </sheetViews>
  <sheetFormatPr defaultRowHeight="15" x14ac:dyDescent="0.25"/>
  <cols>
    <col min="1" max="1" width="5.42578125" customWidth="1"/>
    <col min="2" max="2" width="38.42578125" customWidth="1"/>
    <col min="3" max="4" width="23.42578125" customWidth="1"/>
    <col min="5" max="5" width="9.5703125" customWidth="1"/>
    <col min="6" max="6" width="23.42578125" customWidth="1"/>
    <col min="7" max="7" width="24" customWidth="1"/>
    <col min="8" max="8" width="8.5703125" customWidth="1"/>
    <col min="9" max="9" width="25.140625" customWidth="1"/>
    <col min="10" max="10" width="23.7109375" customWidth="1"/>
    <col min="11" max="11" width="7.85546875" customWidth="1"/>
  </cols>
  <sheetData>
    <row r="1" spans="1:11" ht="34.5" thickBot="1" x14ac:dyDescent="0.55000000000000004">
      <c r="A1" s="34" t="s">
        <v>52</v>
      </c>
      <c r="B1" s="25"/>
      <c r="C1" s="25"/>
      <c r="D1" s="25"/>
      <c r="E1" s="25"/>
      <c r="F1" s="25"/>
      <c r="G1" s="25"/>
      <c r="H1" s="25"/>
    </row>
    <row r="2" spans="1:11" ht="17.25" customHeight="1" x14ac:dyDescent="0.35">
      <c r="A2" s="15"/>
      <c r="B2" s="14" t="s">
        <v>16</v>
      </c>
      <c r="C2" s="48" t="s">
        <v>20</v>
      </c>
      <c r="D2" s="49"/>
      <c r="E2" s="50"/>
      <c r="F2" s="48" t="s">
        <v>10</v>
      </c>
      <c r="G2" s="49"/>
      <c r="H2" s="50"/>
      <c r="I2" s="48" t="s">
        <v>21</v>
      </c>
      <c r="J2" s="49"/>
      <c r="K2" s="50"/>
    </row>
    <row r="3" spans="1:11" s="20" customFormat="1" ht="33" customHeight="1" x14ac:dyDescent="0.25">
      <c r="A3" s="12" t="s">
        <v>9</v>
      </c>
      <c r="B3" s="11" t="s">
        <v>8</v>
      </c>
      <c r="C3" s="11" t="s">
        <v>48</v>
      </c>
      <c r="D3" s="11" t="s">
        <v>39</v>
      </c>
      <c r="E3" s="11" t="s">
        <v>0</v>
      </c>
      <c r="F3" s="11" t="s">
        <v>48</v>
      </c>
      <c r="G3" s="11" t="s">
        <v>39</v>
      </c>
      <c r="H3" s="11" t="s">
        <v>0</v>
      </c>
      <c r="I3" s="11" t="s">
        <v>48</v>
      </c>
      <c r="J3" s="11" t="s">
        <v>39</v>
      </c>
      <c r="K3" s="11" t="s">
        <v>0</v>
      </c>
    </row>
    <row r="4" spans="1:11" ht="18" x14ac:dyDescent="0.35">
      <c r="A4" s="44">
        <v>1</v>
      </c>
      <c r="B4" s="45" t="s">
        <v>1</v>
      </c>
      <c r="C4" s="46">
        <v>5292512290</v>
      </c>
      <c r="D4" s="46">
        <v>7769116805</v>
      </c>
      <c r="E4" s="47">
        <f>(C4-D4)/D4</f>
        <v>-0.31877555417961051</v>
      </c>
      <c r="F4" s="46">
        <v>2861365894</v>
      </c>
      <c r="G4" s="46">
        <v>320756508</v>
      </c>
      <c r="H4" s="47">
        <f>(F4-G4)/G4</f>
        <v>7.920679152673654</v>
      </c>
      <c r="I4" s="46">
        <f>C4+F4</f>
        <v>8153878184</v>
      </c>
      <c r="J4" s="46">
        <f>D4+G4</f>
        <v>8089873313</v>
      </c>
      <c r="K4" s="47">
        <f>(I4-J4)/J4</f>
        <v>7.9117272327549979E-3</v>
      </c>
    </row>
    <row r="5" spans="1:11" ht="18" customHeight="1" x14ac:dyDescent="0.35">
      <c r="A5" s="7">
        <v>2</v>
      </c>
      <c r="B5" s="6" t="s">
        <v>15</v>
      </c>
      <c r="C5" s="28">
        <v>14602617354</v>
      </c>
      <c r="D5" s="28">
        <v>14897825393</v>
      </c>
      <c r="E5" s="29">
        <f t="shared" ref="E5:E13" si="0">(C5-D5)/D5</f>
        <v>-1.9815512077266565E-2</v>
      </c>
      <c r="F5" s="28">
        <v>2052169939</v>
      </c>
      <c r="G5" s="28">
        <v>543590680</v>
      </c>
      <c r="H5" s="29">
        <f t="shared" ref="H5:H13" si="1">(F5-G5)/G5</f>
        <v>2.7752117806729135</v>
      </c>
      <c r="I5" s="28">
        <f t="shared" ref="I5:I10" si="2">C5+F5</f>
        <v>16654787293</v>
      </c>
      <c r="J5" s="28">
        <v>13222202617</v>
      </c>
      <c r="K5" s="29">
        <f t="shared" ref="K5:K14" si="3">(I5-J5)/J5</f>
        <v>0.25960762933602832</v>
      </c>
    </row>
    <row r="6" spans="1:11" ht="18" x14ac:dyDescent="0.35">
      <c r="A6" s="9">
        <v>3</v>
      </c>
      <c r="B6" s="8" t="s">
        <v>3</v>
      </c>
      <c r="C6" s="28">
        <v>2130443607</v>
      </c>
      <c r="D6" s="28">
        <v>2314072647</v>
      </c>
      <c r="E6" s="29">
        <f t="shared" si="0"/>
        <v>-7.9353187220833177E-2</v>
      </c>
      <c r="F6" s="28">
        <v>536884250</v>
      </c>
      <c r="G6" s="28">
        <v>118149374</v>
      </c>
      <c r="H6" s="29">
        <f t="shared" si="1"/>
        <v>3.5441142159585204</v>
      </c>
      <c r="I6" s="28">
        <f t="shared" si="2"/>
        <v>2667327857</v>
      </c>
      <c r="J6" s="28">
        <v>2881806580</v>
      </c>
      <c r="K6" s="29">
        <f t="shared" si="3"/>
        <v>-7.4425093095595612E-2</v>
      </c>
    </row>
    <row r="7" spans="1:11" ht="18" x14ac:dyDescent="0.35">
      <c r="A7" s="7">
        <v>4</v>
      </c>
      <c r="B7" s="6" t="s">
        <v>14</v>
      </c>
      <c r="C7" s="28">
        <v>2402238083</v>
      </c>
      <c r="D7" s="28">
        <v>1863080933</v>
      </c>
      <c r="E7" s="29">
        <f t="shared" si="0"/>
        <v>0.28939008523469228</v>
      </c>
      <c r="F7" s="28">
        <v>398669206</v>
      </c>
      <c r="G7" s="28">
        <v>388169283</v>
      </c>
      <c r="H7" s="29">
        <f t="shared" si="1"/>
        <v>2.7049855462159277E-2</v>
      </c>
      <c r="I7" s="28">
        <f t="shared" si="2"/>
        <v>2800907289</v>
      </c>
      <c r="J7" s="28">
        <v>1363824841</v>
      </c>
      <c r="K7" s="29">
        <f t="shared" si="3"/>
        <v>1.0537148208462643</v>
      </c>
    </row>
    <row r="8" spans="1:11" ht="18" x14ac:dyDescent="0.35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8" x14ac:dyDescent="0.35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8" x14ac:dyDescent="0.35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8" x14ac:dyDescent="0.35">
      <c r="A11" s="7">
        <v>8</v>
      </c>
      <c r="B11" s="6" t="s">
        <v>41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v>0</v>
      </c>
      <c r="J11" s="28">
        <v>0</v>
      </c>
      <c r="K11" s="29" t="e">
        <f t="shared" si="3"/>
        <v>#DIV/0!</v>
      </c>
    </row>
    <row r="12" spans="1:11" ht="18" x14ac:dyDescent="0.35">
      <c r="A12" s="7">
        <v>9</v>
      </c>
      <c r="B12" s="6" t="s">
        <v>43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v>0</v>
      </c>
      <c r="J12" s="28">
        <v>0</v>
      </c>
      <c r="K12" s="29" t="e">
        <f t="shared" si="3"/>
        <v>#DIV/0!</v>
      </c>
    </row>
    <row r="13" spans="1:11" ht="18" x14ac:dyDescent="0.35">
      <c r="A13" s="7">
        <v>10</v>
      </c>
      <c r="B13" s="6" t="s">
        <v>45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v>0</v>
      </c>
      <c r="J13" s="28">
        <v>0</v>
      </c>
      <c r="K13" s="29" t="e">
        <f t="shared" si="3"/>
        <v>#DIV/0!</v>
      </c>
    </row>
    <row r="14" spans="1:11" ht="18.75" customHeight="1" x14ac:dyDescent="0.35">
      <c r="A14" s="7"/>
      <c r="B14" s="6"/>
      <c r="C14" s="24">
        <v>0</v>
      </c>
      <c r="D14" s="24">
        <v>0</v>
      </c>
      <c r="E14" s="24"/>
      <c r="F14" s="24">
        <v>0</v>
      </c>
      <c r="G14" s="24">
        <v>0</v>
      </c>
      <c r="H14" s="24"/>
      <c r="I14" s="28">
        <v>0</v>
      </c>
      <c r="J14" s="24">
        <v>0</v>
      </c>
      <c r="K14" s="29" t="e">
        <f t="shared" si="3"/>
        <v>#DIV/0!</v>
      </c>
    </row>
    <row r="15" spans="1:11" ht="21" customHeight="1" x14ac:dyDescent="0.35">
      <c r="A15" s="5"/>
      <c r="B15" s="4" t="s">
        <v>28</v>
      </c>
      <c r="C15" s="30">
        <f>SUM(C4:C10)</f>
        <v>24427811334</v>
      </c>
      <c r="D15" s="30">
        <f>SUM(D4:D10)</f>
        <v>26844095778</v>
      </c>
      <c r="E15" s="31"/>
      <c r="F15" s="32">
        <f>SUM(F4:F10)</f>
        <v>5849089289</v>
      </c>
      <c r="G15" s="30">
        <f>SUM(G4:G10)</f>
        <v>1370665845</v>
      </c>
      <c r="H15" s="31"/>
      <c r="I15" s="32">
        <f>SUM(I4:I10)</f>
        <v>30276900623</v>
      </c>
      <c r="J15" s="30">
        <f>SUM(J4:J10)</f>
        <v>25557707351</v>
      </c>
      <c r="K15" s="31"/>
    </row>
    <row r="16" spans="1:11" ht="15.75" thickBot="1" x14ac:dyDescent="0.3">
      <c r="B16" s="18"/>
      <c r="C16" s="16"/>
      <c r="D16" s="16"/>
      <c r="E16" s="17"/>
      <c r="F16" s="17"/>
      <c r="G16" s="16"/>
      <c r="H16" s="16"/>
      <c r="J16" s="2"/>
    </row>
    <row r="17" spans="1:11" ht="19.5" customHeight="1" x14ac:dyDescent="0.35">
      <c r="A17" s="15"/>
      <c r="B17" s="14" t="s">
        <v>11</v>
      </c>
      <c r="C17" s="48" t="s">
        <v>20</v>
      </c>
      <c r="D17" s="49"/>
      <c r="E17" s="50"/>
      <c r="F17" s="48" t="s">
        <v>10</v>
      </c>
      <c r="G17" s="49"/>
      <c r="H17" s="50"/>
      <c r="I17" s="48" t="s">
        <v>21</v>
      </c>
      <c r="J17" s="49"/>
      <c r="K17" s="50"/>
    </row>
    <row r="18" spans="1:11" ht="39.75" customHeight="1" x14ac:dyDescent="0.25">
      <c r="A18" s="12" t="s">
        <v>9</v>
      </c>
      <c r="B18" s="11" t="s">
        <v>8</v>
      </c>
      <c r="C18" s="11" t="s">
        <v>48</v>
      </c>
      <c r="D18" s="11" t="s">
        <v>49</v>
      </c>
      <c r="E18" s="11" t="s">
        <v>0</v>
      </c>
      <c r="F18" s="11" t="s">
        <v>48</v>
      </c>
      <c r="G18" s="11" t="s">
        <v>39</v>
      </c>
      <c r="H18" s="11" t="s">
        <v>0</v>
      </c>
      <c r="I18" s="11" t="s">
        <v>48</v>
      </c>
      <c r="J18" s="11" t="s">
        <v>39</v>
      </c>
      <c r="K18" s="11" t="s">
        <v>0</v>
      </c>
    </row>
    <row r="19" spans="1:11" ht="18.75" customHeight="1" x14ac:dyDescent="0.35">
      <c r="A19" s="7">
        <v>1</v>
      </c>
      <c r="B19" s="10" t="s">
        <v>6</v>
      </c>
      <c r="C19" s="28">
        <v>1047204727</v>
      </c>
      <c r="D19" s="28">
        <v>1037727474</v>
      </c>
      <c r="E19" s="29">
        <f>(C19-D19)/D19</f>
        <v>9.1326993237147349E-3</v>
      </c>
      <c r="F19" s="28">
        <v>1405812128</v>
      </c>
      <c r="G19" s="28">
        <v>1522696507</v>
      </c>
      <c r="H19" s="29">
        <f>(F19-G19)/G19</f>
        <v>-7.6761441602229932E-2</v>
      </c>
      <c r="I19" s="28">
        <v>2453016855</v>
      </c>
      <c r="J19" s="28">
        <v>2560423981</v>
      </c>
      <c r="K19" s="29">
        <f>(I19-J19)/J19</f>
        <v>-4.1948961108406367E-2</v>
      </c>
    </row>
    <row r="20" spans="1:11" ht="18" customHeight="1" x14ac:dyDescent="0.35">
      <c r="A20" s="7">
        <v>2</v>
      </c>
      <c r="B20" s="6" t="s">
        <v>4</v>
      </c>
      <c r="C20" s="28">
        <v>56731612727</v>
      </c>
      <c r="D20" s="28">
        <v>38474925359</v>
      </c>
      <c r="E20" s="29">
        <f t="shared" ref="E20:E23" si="4">(C20-D20)/D20</f>
        <v>0.47450871438089537</v>
      </c>
      <c r="F20" s="28">
        <v>4243878039</v>
      </c>
      <c r="G20" s="28">
        <v>4423612628</v>
      </c>
      <c r="H20" s="29">
        <f t="shared" ref="H20:H23" si="5">(F20-G20)/G20</f>
        <v>-4.0630725182024235E-2</v>
      </c>
      <c r="I20" s="28">
        <v>60975490766</v>
      </c>
      <c r="J20" s="28">
        <v>42898537987</v>
      </c>
      <c r="K20" s="29">
        <f t="shared" ref="K20:K23" si="6">(I20-J20)/J20</f>
        <v>0.421388551387883</v>
      </c>
    </row>
    <row r="21" spans="1:11" ht="18" customHeight="1" x14ac:dyDescent="0.35">
      <c r="A21" s="7">
        <v>3</v>
      </c>
      <c r="B21" s="10" t="s">
        <v>5</v>
      </c>
      <c r="C21" s="28">
        <v>3499000000</v>
      </c>
      <c r="D21" s="28">
        <v>4248571000</v>
      </c>
      <c r="E21" s="29">
        <f t="shared" si="4"/>
        <v>-0.17642896870500693</v>
      </c>
      <c r="F21" s="28">
        <v>6808622000</v>
      </c>
      <c r="G21" s="28">
        <v>456496000</v>
      </c>
      <c r="H21" s="29">
        <f t="shared" si="5"/>
        <v>13.914965300900775</v>
      </c>
      <c r="I21" s="28">
        <f t="shared" ref="I21:I23" si="7">C21+F21</f>
        <v>10307622000</v>
      </c>
      <c r="J21" s="28">
        <f>D21+G21</f>
        <v>4705067000</v>
      </c>
      <c r="K21" s="29">
        <f t="shared" si="6"/>
        <v>1.1907492496918748</v>
      </c>
    </row>
    <row r="22" spans="1:11" ht="18" customHeight="1" x14ac:dyDescent="0.35">
      <c r="A22" s="7">
        <v>4</v>
      </c>
      <c r="B22" s="10" t="s">
        <v>30</v>
      </c>
      <c r="C22" s="28">
        <v>0</v>
      </c>
      <c r="D22" s="28"/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7"/>
        <v>0</v>
      </c>
      <c r="J22" s="28">
        <v>0</v>
      </c>
      <c r="K22" s="29" t="e">
        <f t="shared" si="6"/>
        <v>#DIV/0!</v>
      </c>
    </row>
    <row r="23" spans="1:11" ht="18" x14ac:dyDescent="0.35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7"/>
        <v>0</v>
      </c>
      <c r="J23" s="28">
        <v>0</v>
      </c>
      <c r="K23" s="29" t="e">
        <f t="shared" si="6"/>
        <v>#DIV/0!</v>
      </c>
    </row>
    <row r="24" spans="1:11" ht="17.25" customHeight="1" x14ac:dyDescent="0.35">
      <c r="A24" s="5"/>
      <c r="B24" s="4" t="s">
        <v>28</v>
      </c>
      <c r="C24" s="30">
        <f>SUM(C19:C23)</f>
        <v>61277817454</v>
      </c>
      <c r="D24" s="30">
        <f>SUM(D19:D23)</f>
        <v>43761223833</v>
      </c>
      <c r="E24" s="32"/>
      <c r="F24" s="30">
        <f>SUM(F19:F23)</f>
        <v>12458312167</v>
      </c>
      <c r="G24" s="30">
        <f>SUM(G19:G23)</f>
        <v>6402805135</v>
      </c>
      <c r="H24" s="31"/>
      <c r="I24" s="32">
        <f>SUM(I19:I23)</f>
        <v>73736129621</v>
      </c>
      <c r="J24" s="30">
        <f>SUM(J19:J23)</f>
        <v>50164028968</v>
      </c>
      <c r="K24" s="31"/>
    </row>
    <row r="25" spans="1:11" x14ac:dyDescent="0.25">
      <c r="C25" s="2"/>
      <c r="D25" s="2"/>
      <c r="E25" s="3"/>
      <c r="F25" s="2"/>
      <c r="G25" s="2"/>
      <c r="J25" s="2"/>
    </row>
    <row r="26" spans="1:11" x14ac:dyDescent="0.25">
      <c r="C26" s="1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4" zoomScaleNormal="100" workbookViewId="0">
      <selection activeCell="E12" sqref="E12"/>
    </sheetView>
  </sheetViews>
  <sheetFormatPr defaultRowHeight="15" x14ac:dyDescent="0.25"/>
  <cols>
    <col min="1" max="1" width="5.42578125" customWidth="1"/>
    <col min="2" max="2" width="38.42578125" customWidth="1"/>
    <col min="3" max="3" width="24.42578125" customWidth="1"/>
    <col min="4" max="4" width="25.140625" customWidth="1"/>
    <col min="5" max="5" width="23.42578125" customWidth="1"/>
    <col min="6" max="6" width="9.5703125" customWidth="1"/>
    <col min="7" max="7" width="23.42578125" customWidth="1"/>
    <col min="8" max="8" width="24" customWidth="1"/>
    <col min="9" max="9" width="8.5703125" customWidth="1"/>
    <col min="13" max="13" width="15.28515625" hidden="1" customWidth="1"/>
    <col min="14" max="14" width="9.140625" hidden="1" customWidth="1"/>
  </cols>
  <sheetData>
    <row r="1" spans="1:14" ht="21.75" thickBot="1" x14ac:dyDescent="0.4">
      <c r="A1" s="51" t="s">
        <v>47</v>
      </c>
      <c r="B1" s="52"/>
      <c r="C1" s="52"/>
      <c r="D1" s="52"/>
      <c r="E1" s="52"/>
      <c r="F1" s="52"/>
      <c r="G1" s="52"/>
      <c r="H1" s="52"/>
      <c r="I1" s="52"/>
    </row>
    <row r="2" spans="1:14" ht="17.25" customHeight="1" x14ac:dyDescent="0.35">
      <c r="A2" s="15"/>
      <c r="B2" s="14" t="s">
        <v>16</v>
      </c>
      <c r="C2" s="13"/>
      <c r="D2" s="48" t="s">
        <v>17</v>
      </c>
      <c r="E2" s="49"/>
      <c r="F2" s="50"/>
      <c r="G2" s="48" t="s">
        <v>2</v>
      </c>
      <c r="H2" s="49"/>
      <c r="I2" s="50"/>
    </row>
    <row r="3" spans="1:14" s="20" customFormat="1" ht="33" customHeight="1" x14ac:dyDescent="0.25">
      <c r="A3" s="12" t="s">
        <v>9</v>
      </c>
      <c r="B3" s="11" t="s">
        <v>8</v>
      </c>
      <c r="C3" s="11" t="s">
        <v>7</v>
      </c>
      <c r="D3" s="11" t="s">
        <v>48</v>
      </c>
      <c r="E3" s="11" t="s">
        <v>39</v>
      </c>
      <c r="F3" s="11" t="s">
        <v>0</v>
      </c>
      <c r="G3" s="11" t="s">
        <v>48</v>
      </c>
      <c r="H3" s="11" t="s">
        <v>39</v>
      </c>
      <c r="I3" s="11" t="s">
        <v>0</v>
      </c>
      <c r="M3" s="22" t="s">
        <v>18</v>
      </c>
      <c r="N3" s="23" t="s">
        <v>19</v>
      </c>
    </row>
    <row r="4" spans="1:14" ht="18" x14ac:dyDescent="0.35">
      <c r="A4" s="7">
        <v>1</v>
      </c>
      <c r="B4" s="6" t="s">
        <v>1</v>
      </c>
      <c r="C4" s="35" t="s">
        <v>25</v>
      </c>
      <c r="D4" s="28">
        <v>17646750000</v>
      </c>
      <c r="E4" s="28">
        <f>46500000*306.5</f>
        <v>14252250000</v>
      </c>
      <c r="F4" s="29">
        <f>(D4-E4)/E4</f>
        <v>0.23817292006525284</v>
      </c>
      <c r="G4" s="28">
        <v>7651291182</v>
      </c>
      <c r="H4" s="28">
        <v>7651291182</v>
      </c>
      <c r="I4" s="29">
        <f>(G4-H4)/H4</f>
        <v>0</v>
      </c>
      <c r="M4" s="21">
        <v>100000000</v>
      </c>
      <c r="N4">
        <v>353</v>
      </c>
    </row>
    <row r="5" spans="1:14" ht="18" customHeight="1" x14ac:dyDescent="0.35">
      <c r="A5" s="7">
        <v>2</v>
      </c>
      <c r="B5" s="6" t="s">
        <v>15</v>
      </c>
      <c r="C5" s="35" t="s">
        <v>26</v>
      </c>
      <c r="D5" s="28">
        <v>24098250000</v>
      </c>
      <c r="E5" s="28">
        <f>63500000*306.5</f>
        <v>19462750000</v>
      </c>
      <c r="F5" s="29">
        <f t="shared" ref="F5:F13" si="0">(D5-E5)/E5</f>
        <v>0.23817292006525284</v>
      </c>
      <c r="G5" s="28">
        <v>17211842221</v>
      </c>
      <c r="H5" s="28">
        <v>15026255063</v>
      </c>
      <c r="I5" s="29">
        <f t="shared" ref="I5:I13" si="1">(G5-H5)/H5</f>
        <v>0.14545122180054665</v>
      </c>
      <c r="M5" s="21">
        <v>150000000</v>
      </c>
    </row>
    <row r="6" spans="1:14" ht="18" x14ac:dyDescent="0.35">
      <c r="A6" s="9">
        <v>3</v>
      </c>
      <c r="B6" s="8" t="s">
        <v>3</v>
      </c>
      <c r="C6" s="35" t="s">
        <v>26</v>
      </c>
      <c r="D6" s="28">
        <v>7502699728.2700005</v>
      </c>
      <c r="E6" s="28">
        <v>7502699728.2700005</v>
      </c>
      <c r="F6" s="29">
        <f t="shared" si="0"/>
        <v>0</v>
      </c>
      <c r="G6" s="28">
        <v>3246731579.2600002</v>
      </c>
      <c r="H6" s="28">
        <v>3246731579.2600002</v>
      </c>
      <c r="I6" s="29">
        <f t="shared" si="1"/>
        <v>0</v>
      </c>
      <c r="M6" s="21">
        <v>150000000</v>
      </c>
    </row>
    <row r="7" spans="1:14" ht="18" x14ac:dyDescent="0.35">
      <c r="A7" s="7">
        <v>4</v>
      </c>
      <c r="B7" s="6" t="s">
        <v>14</v>
      </c>
      <c r="C7" s="35" t="s">
        <v>34</v>
      </c>
      <c r="D7" s="28">
        <v>1989830000</v>
      </c>
      <c r="E7" s="28">
        <v>1867295650</v>
      </c>
      <c r="F7" s="29">
        <f t="shared" si="0"/>
        <v>6.5621290340391464E-2</v>
      </c>
      <c r="G7" s="28">
        <v>1838423223</v>
      </c>
      <c r="H7" s="28">
        <v>1654225057</v>
      </c>
      <c r="I7" s="29">
        <f t="shared" si="1"/>
        <v>0.11135012447100177</v>
      </c>
      <c r="M7" s="21"/>
    </row>
    <row r="8" spans="1:14" ht="18" x14ac:dyDescent="0.35">
      <c r="A8" s="9">
        <v>5</v>
      </c>
      <c r="B8" s="8" t="s">
        <v>13</v>
      </c>
      <c r="C8" s="35" t="s">
        <v>33</v>
      </c>
      <c r="D8" s="28">
        <v>0</v>
      </c>
      <c r="E8" s="28">
        <v>0</v>
      </c>
      <c r="F8" s="29" t="e">
        <f t="shared" si="0"/>
        <v>#DIV/0!</v>
      </c>
      <c r="G8" s="28"/>
      <c r="H8" s="28">
        <v>0</v>
      </c>
      <c r="I8" s="29" t="e">
        <f t="shared" si="1"/>
        <v>#DIV/0!</v>
      </c>
      <c r="M8" s="21"/>
    </row>
    <row r="9" spans="1:14" ht="18" x14ac:dyDescent="0.35">
      <c r="A9" s="9">
        <v>6</v>
      </c>
      <c r="B9" s="8" t="s">
        <v>12</v>
      </c>
      <c r="C9" s="35" t="s">
        <v>35</v>
      </c>
      <c r="D9" s="28">
        <v>0</v>
      </c>
      <c r="E9" s="28">
        <v>0</v>
      </c>
      <c r="F9" s="29" t="e">
        <f t="shared" si="0"/>
        <v>#DIV/0!</v>
      </c>
      <c r="G9" s="28">
        <v>0</v>
      </c>
      <c r="H9" s="28">
        <v>0</v>
      </c>
      <c r="I9" s="29" t="e">
        <f t="shared" si="1"/>
        <v>#DIV/0!</v>
      </c>
      <c r="M9" s="21"/>
    </row>
    <row r="10" spans="1:14" ht="18" x14ac:dyDescent="0.35">
      <c r="A10" s="7">
        <v>7</v>
      </c>
      <c r="B10" s="6" t="s">
        <v>29</v>
      </c>
      <c r="C10" s="35" t="s">
        <v>36</v>
      </c>
      <c r="D10" s="28">
        <v>0</v>
      </c>
      <c r="E10" s="28">
        <v>0</v>
      </c>
      <c r="F10" s="29" t="e">
        <f t="shared" si="0"/>
        <v>#DIV/0!</v>
      </c>
      <c r="G10" s="28">
        <v>0</v>
      </c>
      <c r="H10" s="28">
        <v>0</v>
      </c>
      <c r="I10" s="29" t="e">
        <f t="shared" si="1"/>
        <v>#DIV/0!</v>
      </c>
      <c r="M10" s="21">
        <v>5155000</v>
      </c>
    </row>
    <row r="11" spans="1:14" ht="18" x14ac:dyDescent="0.35">
      <c r="A11" s="7">
        <v>8</v>
      </c>
      <c r="B11" s="6" t="s">
        <v>41</v>
      </c>
      <c r="C11" s="35" t="s">
        <v>42</v>
      </c>
      <c r="D11" s="28">
        <v>0</v>
      </c>
      <c r="E11" s="28">
        <v>0</v>
      </c>
      <c r="F11" s="29" t="e">
        <f t="shared" si="0"/>
        <v>#DIV/0!</v>
      </c>
      <c r="G11" s="28">
        <v>0</v>
      </c>
      <c r="H11" s="28">
        <v>0</v>
      </c>
      <c r="I11" s="29" t="e">
        <f t="shared" si="1"/>
        <v>#DIV/0!</v>
      </c>
      <c r="M11" s="21"/>
    </row>
    <row r="12" spans="1:14" ht="18" x14ac:dyDescent="0.35">
      <c r="A12" s="7">
        <v>9</v>
      </c>
      <c r="B12" s="6" t="s">
        <v>43</v>
      </c>
      <c r="C12" s="35" t="s">
        <v>44</v>
      </c>
      <c r="D12" s="28">
        <v>0</v>
      </c>
      <c r="E12" s="28">
        <v>0</v>
      </c>
      <c r="F12" s="29" t="e">
        <f t="shared" si="0"/>
        <v>#DIV/0!</v>
      </c>
      <c r="G12" s="28">
        <v>0</v>
      </c>
      <c r="H12" s="28">
        <v>0</v>
      </c>
      <c r="I12" s="29" t="e">
        <f t="shared" si="1"/>
        <v>#DIV/0!</v>
      </c>
      <c r="M12" s="21"/>
    </row>
    <row r="13" spans="1:14" ht="18" x14ac:dyDescent="0.35">
      <c r="A13" s="7">
        <v>10</v>
      </c>
      <c r="B13" s="6" t="s">
        <v>45</v>
      </c>
      <c r="C13" s="35" t="s">
        <v>35</v>
      </c>
      <c r="D13" s="28">
        <v>0</v>
      </c>
      <c r="E13" s="28">
        <v>0</v>
      </c>
      <c r="F13" s="29" t="e">
        <f t="shared" si="0"/>
        <v>#DIV/0!</v>
      </c>
      <c r="G13" s="28">
        <v>0</v>
      </c>
      <c r="H13" s="28">
        <v>0</v>
      </c>
      <c r="I13" s="29" t="e">
        <f t="shared" si="1"/>
        <v>#DIV/0!</v>
      </c>
      <c r="M13" s="21"/>
    </row>
    <row r="14" spans="1:14" ht="18" customHeight="1" x14ac:dyDescent="0.35">
      <c r="A14" s="7"/>
      <c r="B14" s="6"/>
      <c r="C14" s="24">
        <v>0</v>
      </c>
      <c r="D14" s="24">
        <v>0</v>
      </c>
      <c r="E14" s="24">
        <v>0</v>
      </c>
      <c r="F14" s="24"/>
      <c r="G14" s="24">
        <v>0</v>
      </c>
      <c r="H14" s="24">
        <v>0</v>
      </c>
      <c r="I14" s="24"/>
    </row>
    <row r="15" spans="1:14" ht="17.25" customHeight="1" x14ac:dyDescent="0.35">
      <c r="A15" s="5"/>
      <c r="B15" s="4" t="s">
        <v>28</v>
      </c>
      <c r="C15" s="36"/>
      <c r="D15" s="30">
        <f>SUM(D4:D10)</f>
        <v>51237529728.270004</v>
      </c>
      <c r="E15" s="30">
        <f>SUM(E4:E10)</f>
        <v>43084995378.270004</v>
      </c>
      <c r="F15" s="31"/>
      <c r="G15" s="32">
        <f>SUM(G4:G10)</f>
        <v>29948288205.260002</v>
      </c>
      <c r="H15" s="30">
        <f>SUM(H4:H10)</f>
        <v>27578502881.260002</v>
      </c>
      <c r="I15" s="31"/>
    </row>
    <row r="16" spans="1:14" ht="15.75" thickBot="1" x14ac:dyDescent="0.3">
      <c r="B16" s="18"/>
      <c r="C16" s="16"/>
      <c r="D16" s="16"/>
      <c r="E16" s="16"/>
      <c r="F16" s="17"/>
      <c r="G16" s="17"/>
      <c r="H16" s="16"/>
      <c r="I16" s="16"/>
    </row>
    <row r="17" spans="1:14" ht="19.5" customHeight="1" x14ac:dyDescent="0.35">
      <c r="A17" s="15"/>
      <c r="B17" s="14" t="s">
        <v>11</v>
      </c>
      <c r="C17" s="13"/>
      <c r="D17" s="48" t="s">
        <v>17</v>
      </c>
      <c r="E17" s="49"/>
      <c r="F17" s="50"/>
      <c r="G17" s="48" t="s">
        <v>2</v>
      </c>
      <c r="H17" s="49"/>
      <c r="I17" s="50"/>
    </row>
    <row r="18" spans="1:14" ht="37.5" customHeight="1" x14ac:dyDescent="0.25">
      <c r="A18" s="12" t="s">
        <v>9</v>
      </c>
      <c r="B18" s="11" t="s">
        <v>8</v>
      </c>
      <c r="C18" s="11" t="s">
        <v>7</v>
      </c>
      <c r="D18" s="11" t="s">
        <v>48</v>
      </c>
      <c r="E18" s="11" t="s">
        <v>39</v>
      </c>
      <c r="F18" s="11" t="s">
        <v>0</v>
      </c>
      <c r="G18" s="11" t="s">
        <v>48</v>
      </c>
      <c r="H18" s="11" t="s">
        <v>39</v>
      </c>
      <c r="I18" s="11" t="s">
        <v>0</v>
      </c>
      <c r="M18" s="22" t="s">
        <v>18</v>
      </c>
      <c r="N18" s="23" t="s">
        <v>19</v>
      </c>
    </row>
    <row r="19" spans="1:14" ht="18.75" customHeight="1" x14ac:dyDescent="0.35">
      <c r="A19" s="7">
        <v>1</v>
      </c>
      <c r="B19" s="10" t="s">
        <v>6</v>
      </c>
      <c r="C19" s="35" t="s">
        <v>27</v>
      </c>
      <c r="D19" s="28">
        <v>4696312500</v>
      </c>
      <c r="E19" s="28">
        <v>3792937500</v>
      </c>
      <c r="F19" s="29">
        <f>(D19-E19)/E19</f>
        <v>0.23817292006525284</v>
      </c>
      <c r="G19" s="28">
        <v>3075747691.5</v>
      </c>
      <c r="H19" s="28">
        <v>2357723971.5</v>
      </c>
      <c r="I19" s="29">
        <f>(G19-H19)/H19</f>
        <v>0.30454104410839428</v>
      </c>
      <c r="M19" s="21">
        <v>250000000</v>
      </c>
    </row>
    <row r="20" spans="1:14" ht="18" customHeight="1" x14ac:dyDescent="0.35">
      <c r="A20" s="7">
        <v>2</v>
      </c>
      <c r="B20" s="6" t="s">
        <v>4</v>
      </c>
      <c r="C20" s="35" t="s">
        <v>38</v>
      </c>
      <c r="D20" s="28">
        <v>77740715781</v>
      </c>
      <c r="E20" s="28">
        <v>41231330641.919998</v>
      </c>
      <c r="F20" s="29">
        <f t="shared" ref="F20:F23" si="2">(D20-E20)/E20</f>
        <v>0.8854767617410052</v>
      </c>
      <c r="G20" s="28">
        <v>77740715781</v>
      </c>
      <c r="H20" s="28">
        <v>41231330641.919998</v>
      </c>
      <c r="I20" s="29">
        <f t="shared" ref="I20:I23" si="3">(G20-H20)/H20</f>
        <v>0.8854767617410052</v>
      </c>
      <c r="M20" s="21"/>
    </row>
    <row r="21" spans="1:14" ht="18" customHeight="1" x14ac:dyDescent="0.35">
      <c r="A21" s="7">
        <v>3</v>
      </c>
      <c r="B21" s="8" t="s">
        <v>5</v>
      </c>
      <c r="C21" s="35" t="s">
        <v>37</v>
      </c>
      <c r="D21" s="28">
        <v>20500000000</v>
      </c>
      <c r="E21" s="28">
        <v>20500000000</v>
      </c>
      <c r="F21" s="29">
        <f t="shared" si="2"/>
        <v>0</v>
      </c>
      <c r="G21" s="28">
        <v>9038048500</v>
      </c>
      <c r="H21" s="28">
        <v>5927000000</v>
      </c>
      <c r="I21" s="29">
        <f t="shared" si="3"/>
        <v>0.52489429728361736</v>
      </c>
      <c r="M21" s="21"/>
    </row>
    <row r="22" spans="1:14" ht="18" customHeight="1" x14ac:dyDescent="0.35">
      <c r="A22" s="7">
        <v>4</v>
      </c>
      <c r="B22" s="10" t="s">
        <v>30</v>
      </c>
      <c r="C22" s="35" t="s">
        <v>25</v>
      </c>
      <c r="D22" s="28">
        <v>0</v>
      </c>
      <c r="E22" s="28">
        <v>0</v>
      </c>
      <c r="F22" s="29" t="e">
        <f t="shared" si="2"/>
        <v>#DIV/0!</v>
      </c>
      <c r="G22" s="28">
        <v>0</v>
      </c>
      <c r="H22" s="28">
        <v>0</v>
      </c>
      <c r="I22" s="29" t="e">
        <f t="shared" si="3"/>
        <v>#DIV/0!</v>
      </c>
      <c r="M22" s="21"/>
    </row>
    <row r="23" spans="1:14" ht="18" x14ac:dyDescent="0.35">
      <c r="A23" s="7">
        <v>5</v>
      </c>
      <c r="B23" s="6" t="s">
        <v>46</v>
      </c>
      <c r="C23" s="35" t="s">
        <v>32</v>
      </c>
      <c r="D23" s="28">
        <v>0</v>
      </c>
      <c r="E23" s="28">
        <v>0</v>
      </c>
      <c r="F23" s="29" t="e">
        <f t="shared" si="2"/>
        <v>#DIV/0!</v>
      </c>
      <c r="G23" s="6">
        <v>0</v>
      </c>
      <c r="H23" s="10">
        <v>0</v>
      </c>
      <c r="I23" s="29" t="e">
        <f t="shared" si="3"/>
        <v>#DIV/0!</v>
      </c>
    </row>
    <row r="24" spans="1:14" ht="27.75" customHeight="1" x14ac:dyDescent="0.35">
      <c r="A24" s="5"/>
      <c r="B24" s="4" t="s">
        <v>28</v>
      </c>
      <c r="C24" s="36"/>
      <c r="D24" s="37">
        <f>SUM(D19:D23)</f>
        <v>102937028281</v>
      </c>
      <c r="E24" s="37">
        <f>SUM(E19:E23)</f>
        <v>65524268141.919998</v>
      </c>
      <c r="F24" s="41"/>
      <c r="G24" s="37">
        <f>SUM(G19:G23)</f>
        <v>89854511972.5</v>
      </c>
      <c r="H24" s="37">
        <f>SUM(H19:H23)</f>
        <v>49516054613.419998</v>
      </c>
      <c r="I24" s="38"/>
    </row>
    <row r="25" spans="1:14" x14ac:dyDescent="0.25">
      <c r="B25" s="42" t="s">
        <v>53</v>
      </c>
      <c r="C25" s="2"/>
      <c r="D25" s="39"/>
      <c r="E25" s="2"/>
      <c r="F25" s="3"/>
      <c r="G25" s="2"/>
      <c r="H25" s="2"/>
    </row>
    <row r="26" spans="1:14" x14ac:dyDescent="0.25">
      <c r="D26" s="40"/>
    </row>
    <row r="32" spans="1:14" x14ac:dyDescent="0.25">
      <c r="C32" s="21"/>
    </row>
    <row r="33" spans="3:3" x14ac:dyDescent="0.25">
      <c r="C33" s="21"/>
    </row>
    <row r="34" spans="3:3" x14ac:dyDescent="0.25">
      <c r="C34" s="43"/>
    </row>
    <row r="38" spans="3:3" x14ac:dyDescent="0.25">
      <c r="C38" s="21"/>
    </row>
    <row r="39" spans="3:3" x14ac:dyDescent="0.25">
      <c r="C39" s="21"/>
    </row>
    <row r="40" spans="3:3" x14ac:dyDescent="0.25">
      <c r="C40" s="21"/>
    </row>
  </sheetData>
  <mergeCells count="5">
    <mergeCell ref="A1:I1"/>
    <mergeCell ref="D2:F2"/>
    <mergeCell ref="G2:I2"/>
    <mergeCell ref="D17:F17"/>
    <mergeCell ref="G17:I1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ecnwankpa</cp:lastModifiedBy>
  <cp:lastPrinted>2019-11-22T15:50:11Z</cp:lastPrinted>
  <dcterms:created xsi:type="dcterms:W3CDTF">2018-08-02T08:55:27Z</dcterms:created>
  <dcterms:modified xsi:type="dcterms:W3CDTF">2021-05-05T12:18:08Z</dcterms:modified>
</cp:coreProperties>
</file>