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ecnwankpa\Documents\PE&amp;VC\Quarterly Analysis\Q3 2020\PEVC Funds\"/>
    </mc:Choice>
  </mc:AlternateContent>
  <bookViews>
    <workbookView xWindow="0" yWindow="0" windowWidth="17250" windowHeight="5775" activeTab="2"/>
  </bookViews>
  <sheets>
    <sheet name="PnL" sheetId="12" r:id="rId1"/>
    <sheet name="AssetSum" sheetId="14" r:id="rId2"/>
    <sheet name="CapSum" sheetId="15" r:id="rId3"/>
  </sheets>
  <definedNames>
    <definedName name="NetProfitCurrent" localSheetId="1">AssetSum!#REF!</definedName>
    <definedName name="NetProfitCurrent" localSheetId="2">CapSum!#REF!</definedName>
    <definedName name="NetProfitCurrent" localSheetId="0">PnL!#REF!</definedName>
  </definedNames>
  <calcPr calcId="162913"/>
</workbook>
</file>

<file path=xl/calcChain.xml><?xml version="1.0" encoding="utf-8"?>
<calcChain xmlns="http://schemas.openxmlformats.org/spreadsheetml/2006/main">
  <c r="D19" i="15" l="1"/>
  <c r="J19" i="14"/>
  <c r="G19" i="14"/>
  <c r="F19" i="14"/>
  <c r="D15" i="15" l="1"/>
  <c r="E15" i="15"/>
  <c r="H15" i="15"/>
  <c r="G15" i="15"/>
  <c r="G7" i="15"/>
  <c r="F7" i="14"/>
  <c r="D5" i="15" l="1"/>
  <c r="D4" i="15"/>
  <c r="I5" i="12" l="1"/>
  <c r="G20" i="14"/>
  <c r="H6" i="15"/>
  <c r="F20" i="14"/>
  <c r="I20" i="14" s="1"/>
  <c r="E4" i="12"/>
  <c r="G6" i="15"/>
  <c r="K11" i="14"/>
  <c r="K12" i="14"/>
  <c r="K13" i="14"/>
  <c r="K14" i="14"/>
  <c r="H13" i="14"/>
  <c r="E13" i="14"/>
  <c r="H13" i="12"/>
  <c r="I13" i="12"/>
  <c r="K13" i="12" s="1"/>
  <c r="E13" i="12"/>
  <c r="I13" i="15"/>
  <c r="F13" i="15"/>
  <c r="I12" i="15"/>
  <c r="F12" i="15"/>
  <c r="H12" i="14"/>
  <c r="E12" i="14"/>
  <c r="H12" i="12"/>
  <c r="I12" i="12"/>
  <c r="K12" i="12" s="1"/>
  <c r="E12" i="12"/>
  <c r="H11" i="12"/>
  <c r="I11" i="12"/>
  <c r="K11" i="12" s="1"/>
  <c r="E11" i="12"/>
  <c r="H11" i="14"/>
  <c r="E11" i="14"/>
  <c r="I11" i="15"/>
  <c r="F11" i="15"/>
  <c r="I21" i="14"/>
  <c r="I22" i="14"/>
  <c r="I23" i="14"/>
  <c r="I20" i="12"/>
  <c r="I21" i="12"/>
  <c r="I22" i="12"/>
  <c r="I23" i="12"/>
  <c r="I24" i="12"/>
  <c r="I19" i="12"/>
  <c r="I19" i="14"/>
  <c r="I5" i="14" l="1"/>
  <c r="I6" i="14"/>
  <c r="I7" i="14"/>
  <c r="I8" i="14"/>
  <c r="I9" i="14"/>
  <c r="I10" i="14"/>
  <c r="I6" i="12"/>
  <c r="I7" i="12"/>
  <c r="I8" i="12"/>
  <c r="I9" i="12"/>
  <c r="I10" i="12"/>
  <c r="I4" i="12"/>
  <c r="J15" i="14" l="1"/>
  <c r="I4" i="14"/>
  <c r="I15" i="14" s="1"/>
  <c r="H24" i="15"/>
  <c r="G24" i="15"/>
  <c r="E24" i="15"/>
  <c r="D24" i="15"/>
  <c r="F20" i="15"/>
  <c r="F21" i="15"/>
  <c r="F22" i="15"/>
  <c r="F23" i="15"/>
  <c r="F19" i="15"/>
  <c r="I20" i="15"/>
  <c r="I21" i="15"/>
  <c r="I22" i="15"/>
  <c r="I23" i="15"/>
  <c r="I19" i="15"/>
  <c r="I5" i="15"/>
  <c r="I6" i="15"/>
  <c r="I7" i="15"/>
  <c r="I8" i="15"/>
  <c r="I9" i="15"/>
  <c r="I10" i="15"/>
  <c r="I4" i="15"/>
  <c r="F5" i="15"/>
  <c r="F6" i="15"/>
  <c r="F7" i="15"/>
  <c r="F8" i="15"/>
  <c r="F9" i="15"/>
  <c r="F10" i="15"/>
  <c r="F4" i="15"/>
  <c r="K20" i="14"/>
  <c r="K21" i="14"/>
  <c r="K22" i="14"/>
  <c r="K23" i="14"/>
  <c r="K19" i="14"/>
  <c r="E20" i="14"/>
  <c r="E21" i="14"/>
  <c r="E22" i="14"/>
  <c r="E23" i="14"/>
  <c r="H20" i="14"/>
  <c r="H21" i="14"/>
  <c r="H22" i="14"/>
  <c r="H23" i="14"/>
  <c r="H19" i="14"/>
  <c r="E19" i="14"/>
  <c r="J24" i="14"/>
  <c r="I24" i="14"/>
  <c r="G24" i="14"/>
  <c r="F24" i="14"/>
  <c r="D24" i="14"/>
  <c r="C24" i="14"/>
  <c r="K5" i="14"/>
  <c r="K6" i="14"/>
  <c r="K7" i="14"/>
  <c r="K8" i="14"/>
  <c r="K9" i="14"/>
  <c r="K10" i="14"/>
  <c r="H5" i="14"/>
  <c r="H6" i="14"/>
  <c r="H7" i="14"/>
  <c r="H8" i="14"/>
  <c r="H9" i="14"/>
  <c r="H10" i="14"/>
  <c r="H4" i="14"/>
  <c r="E5" i="14"/>
  <c r="E6" i="14"/>
  <c r="E7" i="14"/>
  <c r="E8" i="14"/>
  <c r="E9" i="14"/>
  <c r="E10" i="14"/>
  <c r="E4" i="14"/>
  <c r="G15" i="14"/>
  <c r="F15" i="14"/>
  <c r="D15" i="14"/>
  <c r="C15" i="14"/>
  <c r="K20" i="12"/>
  <c r="K21" i="12"/>
  <c r="K22" i="12"/>
  <c r="K23" i="12"/>
  <c r="K19" i="12"/>
  <c r="H20" i="12"/>
  <c r="H21" i="12"/>
  <c r="H22" i="12"/>
  <c r="H23" i="12"/>
  <c r="H19" i="12"/>
  <c r="E20" i="12"/>
  <c r="E21" i="12"/>
  <c r="E22" i="12"/>
  <c r="E23" i="12"/>
  <c r="E19" i="12"/>
  <c r="J25" i="12"/>
  <c r="I25" i="12"/>
  <c r="G25" i="12"/>
  <c r="F25" i="12"/>
  <c r="D25" i="12"/>
  <c r="C25" i="12"/>
  <c r="K5" i="12"/>
  <c r="K6" i="12"/>
  <c r="K7" i="12"/>
  <c r="K8" i="12"/>
  <c r="K9" i="12"/>
  <c r="K10" i="12"/>
  <c r="K4" i="12"/>
  <c r="H5" i="12"/>
  <c r="H6" i="12"/>
  <c r="H7" i="12"/>
  <c r="H8" i="12"/>
  <c r="H9" i="12"/>
  <c r="H10" i="12"/>
  <c r="H4" i="12"/>
  <c r="E5" i="12"/>
  <c r="E6" i="12"/>
  <c r="E7" i="12"/>
  <c r="E8" i="12"/>
  <c r="E9" i="12"/>
  <c r="E10" i="12"/>
  <c r="J15" i="12"/>
  <c r="I15" i="12"/>
  <c r="G15" i="12"/>
  <c r="F15" i="12"/>
  <c r="D15" i="12"/>
  <c r="C15" i="12"/>
  <c r="K4" i="14" l="1"/>
</calcChain>
</file>

<file path=xl/sharedStrings.xml><?xml version="1.0" encoding="utf-8"?>
<sst xmlns="http://schemas.openxmlformats.org/spreadsheetml/2006/main" count="158" uniqueCount="52">
  <si>
    <t>% Change</t>
  </si>
  <si>
    <t>PIONEER LLP FUND</t>
  </si>
  <si>
    <t>Total Draw Down</t>
  </si>
  <si>
    <t>ARM PRIVATE EQUITY FUND</t>
  </si>
  <si>
    <t>CHAPEL HILL DENHAM NIDF</t>
  </si>
  <si>
    <t>AFRICA INFRA PLUS FUND</t>
  </si>
  <si>
    <t>ARM/HARITH INFRASTRUCTURE</t>
  </si>
  <si>
    <t>TARGET SIZE</t>
  </si>
  <si>
    <t>NAME OF THE FUND</t>
  </si>
  <si>
    <t>S/NO</t>
  </si>
  <si>
    <t>OTHER ASSETS</t>
  </si>
  <si>
    <t>INFRASTRUCTURE FUNDS</t>
  </si>
  <si>
    <t>CAREN II PRIVATE EQUITY FUND</t>
  </si>
  <si>
    <t>MBO PRIVATE EQUITY FUND</t>
  </si>
  <si>
    <t>VEROD CGO II B L.P. FUND</t>
  </si>
  <si>
    <t>CAN PRIVATE EQUITY FUND LP</t>
  </si>
  <si>
    <t>PRIVATE EQUITY FUNDS</t>
  </si>
  <si>
    <t>TOTAL COMMITTED CAPITAL</t>
  </si>
  <si>
    <t>USD</t>
  </si>
  <si>
    <t>Rate at 30 Sep 2019</t>
  </si>
  <si>
    <t>TOTAL VALUE OF INVESTMENTS</t>
  </si>
  <si>
    <t>TOTAL ASSETS UNDER MANAGEMENT</t>
  </si>
  <si>
    <t>TOTAL INCOME</t>
  </si>
  <si>
    <t>TOTAL EXPENSES</t>
  </si>
  <si>
    <t>NET INCOME</t>
  </si>
  <si>
    <t>USD 100,000,000</t>
  </si>
  <si>
    <t>USD 150,000,000</t>
  </si>
  <si>
    <t>USD 250,000,000</t>
  </si>
  <si>
    <t>GRAND TOTALS</t>
  </si>
  <si>
    <t>SYNTAXIS NIG. GROWTH FUND</t>
  </si>
  <si>
    <t>NIG. INFRSTRUCTURE INV. FUND</t>
  </si>
  <si>
    <t>TIP INFRASTRUCTURE FUNE</t>
  </si>
  <si>
    <t>USD 300,000,000</t>
  </si>
  <si>
    <t>USD 25,000,000</t>
  </si>
  <si>
    <t>USD 6,155,000</t>
  </si>
  <si>
    <t>NGN 20,000,000,000</t>
  </si>
  <si>
    <t>NGN12,000,000,000</t>
  </si>
  <si>
    <t>NGN30,000,000,000</t>
  </si>
  <si>
    <t>NGN200,000,000,000</t>
  </si>
  <si>
    <t>CCA GROWTH FUND</t>
  </si>
  <si>
    <t>NGN 9,000,000,000</t>
  </si>
  <si>
    <t>NIG. HEALTHCARE DEV. FUND</t>
  </si>
  <si>
    <t>NGN 100,000,000,000</t>
  </si>
  <si>
    <t>ALTO AFRICA GROWTH FUND</t>
  </si>
  <si>
    <t>Q2 2020</t>
  </si>
  <si>
    <t>YTD Q2 2020</t>
  </si>
  <si>
    <t>REGISTERED PRIVATE EQUITY AND INFRASTRUCTURE FUNDS INCOME AND EXPENSES AS AT Q3 2020</t>
  </si>
  <si>
    <t>NOTE: US Dollars were converted at CBN rate of N379.50/USD and N360.50/USD as at 30 September and 30 June 2020 respectively, where applicable.</t>
  </si>
  <si>
    <t>Q3 2020</t>
  </si>
  <si>
    <t>REGISTERED PRIVATE EQUITY AND INFRASTRUCTURE FUNDS CAPITAL AS AT Q3 2020</t>
  </si>
  <si>
    <t>REGISTERED PRIVATE EQUITY AND INFRASTRUCTURE FUNDS ASSETS UNDER MANAGEMENT AS AT Q3 2020</t>
  </si>
  <si>
    <t>YTD Q3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</si>
</sst>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rebuchet MS"/>
      <family val="2"/>
    </font>
    <font>
      <b/>
      <sz val="8"/>
      <color theme="1"/>
      <name val="Trebuchet MS"/>
      <family val="2"/>
    </font>
    <font>
      <sz val="12"/>
      <color theme="3"/>
      <name val="Trebuchet MS"/>
      <family val="2"/>
    </font>
    <font>
      <b/>
      <sz val="12"/>
      <name val="Trebuchet MS"/>
      <family val="2"/>
    </font>
    <font>
      <b/>
      <sz val="10"/>
      <name val="Trebuchet MS"/>
      <family val="2"/>
    </font>
    <font>
      <sz val="8"/>
      <color theme="1"/>
      <name val="Trebuchet MS"/>
      <family val="2"/>
    </font>
    <font>
      <i/>
      <sz val="8"/>
      <color theme="1"/>
      <name val="Californian FB"/>
      <family val="1"/>
    </font>
    <font>
      <sz val="12"/>
      <color theme="1"/>
      <name val="Calibri"/>
      <family val="2"/>
      <scheme val="minor"/>
    </font>
    <font>
      <b/>
      <sz val="26"/>
      <color rgb="FFFF0000"/>
      <name val="Trebuchet MS"/>
      <family val="2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rebuchet MS"/>
      <family val="2"/>
    </font>
    <font>
      <b/>
      <sz val="11"/>
      <name val="Trebuchet MS"/>
      <family val="2"/>
    </font>
    <font>
      <b/>
      <sz val="16"/>
      <color rgb="FFFF0000"/>
      <name val="Trebuchet MS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7CE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theme="3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theme="3"/>
      </top>
      <bottom style="thin">
        <color auto="1"/>
      </bottom>
      <diagonal/>
    </border>
    <border>
      <left/>
      <right style="thin">
        <color auto="1"/>
      </right>
      <top style="medium">
        <color theme="3"/>
      </top>
      <bottom style="thin">
        <color auto="1"/>
      </bottom>
      <diagonal/>
    </border>
    <border>
      <left/>
      <right/>
      <top style="medium">
        <color theme="3"/>
      </top>
      <bottom style="thin">
        <color auto="1"/>
      </bottom>
      <diagonal/>
    </border>
    <border>
      <left style="thin">
        <color auto="1"/>
      </left>
      <right/>
      <top style="medium">
        <color theme="3"/>
      </top>
      <bottom style="thin">
        <color auto="1"/>
      </bottom>
      <diagonal/>
    </border>
    <border>
      <left style="medium">
        <color theme="3"/>
      </left>
      <right style="thin">
        <color auto="1"/>
      </right>
      <top style="medium">
        <color theme="3"/>
      </top>
      <bottom style="thin">
        <color auto="1"/>
      </bottom>
      <diagonal/>
    </border>
    <border>
      <left/>
      <right/>
      <top style="medium">
        <color indexed="64"/>
      </top>
      <bottom style="medium">
        <color theme="3"/>
      </bottom>
      <diagonal/>
    </border>
    <border>
      <left style="medium">
        <color indexed="64"/>
      </left>
      <right/>
      <top style="medium">
        <color indexed="64"/>
      </top>
      <bottom style="medium">
        <color theme="3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6" fillId="4" borderId="0" applyNumberFormat="0" applyBorder="0" applyAlignment="0" applyProtection="0"/>
  </cellStyleXfs>
  <cellXfs count="48">
    <xf numFmtId="0" fontId="0" fillId="0" borderId="0" xfId="0"/>
    <xf numFmtId="164" fontId="0" fillId="0" borderId="0" xfId="3" applyFont="1"/>
    <xf numFmtId="0" fontId="0" fillId="0" borderId="1" xfId="0" applyBorder="1"/>
    <xf numFmtId="0" fontId="0" fillId="0" borderId="0" xfId="0" applyBorder="1"/>
    <xf numFmtId="164" fontId="2" fillId="0" borderId="2" xfId="3" applyFont="1" applyBorder="1" applyAlignment="1">
      <alignment vertical="top" wrapText="1"/>
    </xf>
    <xf numFmtId="165" fontId="3" fillId="0" borderId="4" xfId="3" applyNumberFormat="1" applyFont="1" applyBorder="1" applyAlignment="1">
      <alignment horizontal="center" wrapText="1"/>
    </xf>
    <xf numFmtId="164" fontId="2" fillId="0" borderId="2" xfId="3" applyFont="1" applyBorder="1" applyAlignment="1">
      <alignment wrapText="1"/>
    </xf>
    <xf numFmtId="165" fontId="2" fillId="0" borderId="4" xfId="3" applyNumberFormat="1" applyFont="1" applyBorder="1" applyAlignment="1">
      <alignment horizontal="center" wrapText="1"/>
    </xf>
    <xf numFmtId="164" fontId="5" fillId="0" borderId="2" xfId="3" applyFont="1" applyBorder="1"/>
    <xf numFmtId="165" fontId="5" fillId="0" borderId="4" xfId="3" applyNumberFormat="1" applyFont="1" applyBorder="1" applyAlignment="1">
      <alignment horizontal="center" wrapText="1"/>
    </xf>
    <xf numFmtId="164" fontId="2" fillId="0" borderId="2" xfId="3" applyFont="1" applyBorder="1"/>
    <xf numFmtId="0" fontId="5" fillId="2" borderId="2" xfId="0" applyFont="1" applyFill="1" applyBorder="1" applyAlignment="1">
      <alignment horizontal="center" vertical="top" wrapText="1"/>
    </xf>
    <xf numFmtId="0" fontId="6" fillId="2" borderId="4" xfId="0" applyFont="1" applyFill="1" applyBorder="1" applyAlignment="1">
      <alignment horizontal="center" vertical="top" wrapText="1"/>
    </xf>
    <xf numFmtId="0" fontId="3" fillId="3" borderId="5" xfId="0" applyFont="1" applyFill="1" applyBorder="1" applyAlignment="1">
      <alignment horizontal="left" vertical="top" wrapText="1"/>
    </xf>
    <xf numFmtId="164" fontId="5" fillId="3" borderId="2" xfId="3" applyFont="1" applyFill="1" applyBorder="1" applyAlignment="1">
      <alignment wrapText="1"/>
    </xf>
    <xf numFmtId="0" fontId="7" fillId="3" borderId="9" xfId="0" applyFont="1" applyFill="1" applyBorder="1" applyAlignment="1">
      <alignment vertical="top" wrapText="1"/>
    </xf>
    <xf numFmtId="0" fontId="8" fillId="0" borderId="1" xfId="0" applyFont="1" applyBorder="1"/>
    <xf numFmtId="0" fontId="8" fillId="0" borderId="0" xfId="0" applyFont="1" applyBorder="1"/>
    <xf numFmtId="0" fontId="8" fillId="0" borderId="0" xfId="0" applyFont="1" applyBorder="1" applyAlignment="1">
      <alignment horizontal="left"/>
    </xf>
    <xf numFmtId="164" fontId="4" fillId="0" borderId="2" xfId="3" applyFont="1" applyBorder="1"/>
    <xf numFmtId="0" fontId="9" fillId="0" borderId="0" xfId="0" applyFont="1"/>
    <xf numFmtId="43" fontId="0" fillId="0" borderId="0" xfId="1" applyFont="1"/>
    <xf numFmtId="0" fontId="11" fillId="0" borderId="0" xfId="0" applyFont="1"/>
    <xf numFmtId="0" fontId="11" fillId="0" borderId="0" xfId="0" applyFont="1" applyAlignment="1">
      <alignment horizontal="center" wrapText="1"/>
    </xf>
    <xf numFmtId="164" fontId="13" fillId="0" borderId="2" xfId="3" applyFont="1" applyBorder="1"/>
    <xf numFmtId="0" fontId="10" fillId="0" borderId="10" xfId="0" applyFont="1" applyBorder="1" applyAlignment="1"/>
    <xf numFmtId="0" fontId="14" fillId="2" borderId="2" xfId="0" applyFont="1" applyFill="1" applyBorder="1" applyAlignment="1">
      <alignment horizontal="center" vertical="top" wrapText="1"/>
    </xf>
    <xf numFmtId="0" fontId="6" fillId="2" borderId="2" xfId="0" applyFont="1" applyFill="1" applyBorder="1" applyAlignment="1">
      <alignment horizontal="center" vertical="top" wrapText="1"/>
    </xf>
    <xf numFmtId="164" fontId="13" fillId="0" borderId="2" xfId="3" applyFont="1" applyBorder="1" applyAlignment="1">
      <alignment wrapText="1"/>
    </xf>
    <xf numFmtId="9" fontId="13" fillId="0" borderId="2" xfId="2" applyFont="1" applyBorder="1" applyAlignment="1">
      <alignment horizontal="center" wrapText="1"/>
    </xf>
    <xf numFmtId="164" fontId="2" fillId="0" borderId="3" xfId="3" applyFont="1" applyBorder="1" applyAlignment="1">
      <alignment horizontal="right"/>
    </xf>
    <xf numFmtId="9" fontId="2" fillId="0" borderId="2" xfId="2" applyFont="1" applyBorder="1" applyAlignment="1">
      <alignment horizontal="right"/>
    </xf>
    <xf numFmtId="164" fontId="2" fillId="0" borderId="2" xfId="3" applyFont="1" applyBorder="1" applyAlignment="1">
      <alignment horizontal="right"/>
    </xf>
    <xf numFmtId="9" fontId="13" fillId="0" borderId="2" xfId="2" applyFont="1" applyBorder="1" applyAlignment="1">
      <alignment wrapText="1"/>
    </xf>
    <xf numFmtId="0" fontId="15" fillId="0" borderId="11" xfId="0" applyFont="1" applyBorder="1" applyAlignment="1"/>
    <xf numFmtId="164" fontId="13" fillId="0" borderId="2" xfId="3" applyFont="1" applyBorder="1" applyAlignment="1">
      <alignment horizontal="center" wrapText="1"/>
    </xf>
    <xf numFmtId="164" fontId="16" fillId="4" borderId="3" xfId="4" applyNumberFormat="1" applyBorder="1" applyAlignment="1">
      <alignment horizontal="right"/>
    </xf>
    <xf numFmtId="164" fontId="5" fillId="0" borderId="3" xfId="3" applyFont="1" applyBorder="1" applyAlignment="1">
      <alignment horizontal="right"/>
    </xf>
    <xf numFmtId="9" fontId="5" fillId="0" borderId="2" xfId="2" applyFont="1" applyBorder="1" applyAlignment="1">
      <alignment horizontal="right"/>
    </xf>
    <xf numFmtId="43" fontId="0" fillId="0" borderId="1" xfId="0" applyNumberFormat="1" applyBorder="1"/>
    <xf numFmtId="10" fontId="0" fillId="0" borderId="0" xfId="2" applyNumberFormat="1" applyFont="1"/>
    <xf numFmtId="10" fontId="5" fillId="0" borderId="2" xfId="2" applyNumberFormat="1" applyFont="1" applyBorder="1" applyAlignment="1">
      <alignment horizontal="right"/>
    </xf>
    <xf numFmtId="0" fontId="12" fillId="0" borderId="0" xfId="0" applyFont="1"/>
    <xf numFmtId="0" fontId="2" fillId="3" borderId="8" xfId="0" applyFont="1" applyFill="1" applyBorder="1" applyAlignment="1">
      <alignment horizontal="center" vertical="top" wrapText="1"/>
    </xf>
    <xf numFmtId="0" fontId="2" fillId="3" borderId="7" xfId="0" applyFont="1" applyFill="1" applyBorder="1" applyAlignment="1">
      <alignment horizontal="center" vertical="top" wrapText="1"/>
    </xf>
    <xf numFmtId="0" fontId="2" fillId="3" borderId="6" xfId="0" applyFont="1" applyFill="1" applyBorder="1" applyAlignment="1">
      <alignment horizontal="center" vertical="top" wrapText="1"/>
    </xf>
    <xf numFmtId="0" fontId="15" fillId="0" borderId="11" xfId="0" applyFont="1" applyBorder="1" applyAlignment="1">
      <alignment horizontal="left"/>
    </xf>
    <xf numFmtId="0" fontId="15" fillId="0" borderId="10" xfId="0" applyFont="1" applyBorder="1" applyAlignment="1">
      <alignment horizontal="left"/>
    </xf>
  </cellXfs>
  <cellStyles count="5">
    <cellStyle name="Bad" xfId="4" builtinId="27"/>
    <cellStyle name="Comma" xfId="1" builtinId="3"/>
    <cellStyle name="Comma 2" xfId="3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topLeftCell="A7" workbookViewId="0">
      <selection activeCell="I19" sqref="I19"/>
    </sheetView>
  </sheetViews>
  <sheetFormatPr defaultRowHeight="15" x14ac:dyDescent="0.25"/>
  <cols>
    <col min="1" max="1" width="5.42578125" customWidth="1"/>
    <col min="2" max="2" width="38.42578125" customWidth="1"/>
    <col min="3" max="4" width="23.42578125" customWidth="1"/>
    <col min="5" max="5" width="9.5703125" customWidth="1"/>
    <col min="6" max="6" width="23.42578125" customWidth="1"/>
    <col min="7" max="7" width="24" customWidth="1"/>
    <col min="8" max="8" width="8.5703125" customWidth="1"/>
    <col min="9" max="9" width="22.7109375" customWidth="1"/>
    <col min="10" max="10" width="23.7109375" customWidth="1"/>
    <col min="11" max="11" width="9" customWidth="1"/>
  </cols>
  <sheetData>
    <row r="1" spans="1:11" ht="34.5" thickBot="1" x14ac:dyDescent="0.55000000000000004">
      <c r="A1" s="34" t="s">
        <v>46</v>
      </c>
      <c r="B1" s="25"/>
      <c r="C1" s="25"/>
      <c r="D1" s="25"/>
      <c r="E1" s="25"/>
      <c r="F1" s="25"/>
      <c r="G1" s="25"/>
      <c r="H1" s="25"/>
    </row>
    <row r="2" spans="1:11" ht="17.25" customHeight="1" x14ac:dyDescent="0.35">
      <c r="A2" s="15"/>
      <c r="B2" s="14" t="s">
        <v>16</v>
      </c>
      <c r="C2" s="43" t="s">
        <v>22</v>
      </c>
      <c r="D2" s="44"/>
      <c r="E2" s="45"/>
      <c r="F2" s="43" t="s">
        <v>23</v>
      </c>
      <c r="G2" s="44"/>
      <c r="H2" s="45"/>
      <c r="I2" s="43" t="s">
        <v>24</v>
      </c>
      <c r="J2" s="44"/>
      <c r="K2" s="45"/>
    </row>
    <row r="3" spans="1:11" s="20" customFormat="1" ht="29.25" customHeight="1" x14ac:dyDescent="0.25">
      <c r="A3" s="12" t="s">
        <v>9</v>
      </c>
      <c r="B3" s="11" t="s">
        <v>8</v>
      </c>
      <c r="C3" s="11" t="s">
        <v>51</v>
      </c>
      <c r="D3" s="11" t="s">
        <v>45</v>
      </c>
      <c r="E3" s="27" t="s">
        <v>0</v>
      </c>
      <c r="F3" s="11" t="s">
        <v>48</v>
      </c>
      <c r="G3" s="11" t="s">
        <v>44</v>
      </c>
      <c r="H3" s="26" t="s">
        <v>0</v>
      </c>
      <c r="I3" s="11" t="s">
        <v>48</v>
      </c>
      <c r="J3" s="11" t="s">
        <v>44</v>
      </c>
      <c r="K3" s="26" t="s">
        <v>0</v>
      </c>
    </row>
    <row r="4" spans="1:11" ht="18" x14ac:dyDescent="0.35">
      <c r="A4" s="7">
        <v>1</v>
      </c>
      <c r="B4" s="6" t="s">
        <v>1</v>
      </c>
      <c r="C4" s="28">
        <v>755297748</v>
      </c>
      <c r="D4" s="28">
        <v>773513334</v>
      </c>
      <c r="E4" s="29">
        <f>(C4-D4)/D4</f>
        <v>-2.3549155779646846E-2</v>
      </c>
      <c r="F4" s="28">
        <v>9272885</v>
      </c>
      <c r="G4" s="28">
        <v>6971113</v>
      </c>
      <c r="H4" s="29">
        <f>(F4-G4)/G4</f>
        <v>0.33018715949662558</v>
      </c>
      <c r="I4" s="28">
        <f>C4-F4</f>
        <v>746024863</v>
      </c>
      <c r="J4" s="28">
        <v>766542221</v>
      </c>
      <c r="K4" s="29">
        <f>(I4-J4)/J4</f>
        <v>-2.6766115991933077E-2</v>
      </c>
    </row>
    <row r="5" spans="1:11" ht="18" customHeight="1" x14ac:dyDescent="0.35">
      <c r="A5" s="7">
        <v>2</v>
      </c>
      <c r="B5" s="6" t="s">
        <v>15</v>
      </c>
      <c r="C5" s="28">
        <v>94424107</v>
      </c>
      <c r="D5" s="28">
        <v>18483930</v>
      </c>
      <c r="E5" s="29">
        <f t="shared" ref="E5:E13" si="0">(C5-D5)/D5</f>
        <v>4.1084432260888244</v>
      </c>
      <c r="F5" s="28">
        <v>423990458</v>
      </c>
      <c r="G5" s="28">
        <v>278585025</v>
      </c>
      <c r="H5" s="29">
        <f t="shared" ref="H5:H13" si="1">(F5-G5)/G5</f>
        <v>0.52194274620468206</v>
      </c>
      <c r="I5" s="28">
        <f t="shared" ref="I5:I13" si="2">C5-F5</f>
        <v>-329566351</v>
      </c>
      <c r="J5" s="28">
        <v>-260101095</v>
      </c>
      <c r="K5" s="29">
        <f t="shared" ref="K5:K13" si="3">(I5-J5)/J5</f>
        <v>0.26707021744756593</v>
      </c>
    </row>
    <row r="6" spans="1:11" ht="18" x14ac:dyDescent="0.35">
      <c r="A6" s="9">
        <v>3</v>
      </c>
      <c r="B6" s="8" t="s">
        <v>3</v>
      </c>
      <c r="C6" s="28">
        <v>222815225</v>
      </c>
      <c r="D6" s="28">
        <v>711895.23</v>
      </c>
      <c r="E6" s="29">
        <f t="shared" si="0"/>
        <v>311.98878769000885</v>
      </c>
      <c r="F6" s="28">
        <v>15000000</v>
      </c>
      <c r="G6" s="28">
        <v>10000000</v>
      </c>
      <c r="H6" s="29">
        <f t="shared" si="1"/>
        <v>0.5</v>
      </c>
      <c r="I6" s="28">
        <f t="shared" si="2"/>
        <v>207815225</v>
      </c>
      <c r="J6" s="28">
        <v>-9288105</v>
      </c>
      <c r="K6" s="29">
        <f t="shared" si="3"/>
        <v>-23.374340621687633</v>
      </c>
    </row>
    <row r="7" spans="1:11" ht="18" x14ac:dyDescent="0.35">
      <c r="A7" s="7">
        <v>4</v>
      </c>
      <c r="B7" s="6" t="s">
        <v>14</v>
      </c>
      <c r="C7" s="28">
        <v>267196055</v>
      </c>
      <c r="D7" s="28">
        <v>6539170</v>
      </c>
      <c r="E7" s="29">
        <f t="shared" si="0"/>
        <v>39.860851606549453</v>
      </c>
      <c r="F7" s="28">
        <v>11387519</v>
      </c>
      <c r="G7" s="28">
        <v>339558965</v>
      </c>
      <c r="H7" s="29">
        <f t="shared" si="1"/>
        <v>-0.96646379517619274</v>
      </c>
      <c r="I7" s="28">
        <f t="shared" si="2"/>
        <v>255808536</v>
      </c>
      <c r="J7" s="28">
        <v>-333019795</v>
      </c>
      <c r="K7" s="29">
        <f t="shared" si="3"/>
        <v>-1.7681481396623886</v>
      </c>
    </row>
    <row r="8" spans="1:11" ht="18" x14ac:dyDescent="0.35">
      <c r="A8" s="9">
        <v>5</v>
      </c>
      <c r="B8" s="8" t="s">
        <v>13</v>
      </c>
      <c r="C8" s="28">
        <v>0</v>
      </c>
      <c r="D8" s="28">
        <v>0</v>
      </c>
      <c r="E8" s="29" t="e">
        <f t="shared" si="0"/>
        <v>#DIV/0!</v>
      </c>
      <c r="F8" s="28">
        <v>0</v>
      </c>
      <c r="G8" s="28">
        <v>0</v>
      </c>
      <c r="H8" s="29" t="e">
        <f t="shared" si="1"/>
        <v>#DIV/0!</v>
      </c>
      <c r="I8" s="28">
        <f t="shared" si="2"/>
        <v>0</v>
      </c>
      <c r="J8" s="28">
        <v>0</v>
      </c>
      <c r="K8" s="29" t="e">
        <f t="shared" si="3"/>
        <v>#DIV/0!</v>
      </c>
    </row>
    <row r="9" spans="1:11" ht="18" x14ac:dyDescent="0.35">
      <c r="A9" s="9">
        <v>6</v>
      </c>
      <c r="B9" s="8" t="s">
        <v>12</v>
      </c>
      <c r="C9" s="28">
        <v>0</v>
      </c>
      <c r="D9" s="28">
        <v>0</v>
      </c>
      <c r="E9" s="29" t="e">
        <f t="shared" si="0"/>
        <v>#DIV/0!</v>
      </c>
      <c r="F9" s="28">
        <v>0</v>
      </c>
      <c r="G9" s="28">
        <v>0</v>
      </c>
      <c r="H9" s="29" t="e">
        <f t="shared" si="1"/>
        <v>#DIV/0!</v>
      </c>
      <c r="I9" s="28">
        <f t="shared" si="2"/>
        <v>0</v>
      </c>
      <c r="J9" s="28"/>
      <c r="K9" s="29" t="e">
        <f t="shared" si="3"/>
        <v>#DIV/0!</v>
      </c>
    </row>
    <row r="10" spans="1:11" ht="18" x14ac:dyDescent="0.35">
      <c r="A10" s="7">
        <v>7</v>
      </c>
      <c r="B10" s="6" t="s">
        <v>29</v>
      </c>
      <c r="C10" s="28">
        <v>0</v>
      </c>
      <c r="D10" s="28">
        <v>0</v>
      </c>
      <c r="E10" s="29" t="e">
        <f t="shared" si="0"/>
        <v>#DIV/0!</v>
      </c>
      <c r="F10" s="28">
        <v>0</v>
      </c>
      <c r="G10" s="28">
        <v>0</v>
      </c>
      <c r="H10" s="29" t="e">
        <f t="shared" si="1"/>
        <v>#DIV/0!</v>
      </c>
      <c r="I10" s="28">
        <f t="shared" si="2"/>
        <v>0</v>
      </c>
      <c r="J10" s="28">
        <v>0</v>
      </c>
      <c r="K10" s="29" t="e">
        <f t="shared" si="3"/>
        <v>#DIV/0!</v>
      </c>
    </row>
    <row r="11" spans="1:11" ht="18" x14ac:dyDescent="0.35">
      <c r="A11" s="7">
        <v>8</v>
      </c>
      <c r="B11" s="6" t="s">
        <v>39</v>
      </c>
      <c r="C11" s="28">
        <v>0</v>
      </c>
      <c r="D11" s="28">
        <v>0</v>
      </c>
      <c r="E11" s="29" t="e">
        <f t="shared" si="0"/>
        <v>#DIV/0!</v>
      </c>
      <c r="F11" s="28">
        <v>0</v>
      </c>
      <c r="G11" s="28">
        <v>0</v>
      </c>
      <c r="H11" s="29" t="e">
        <f t="shared" si="1"/>
        <v>#DIV/0!</v>
      </c>
      <c r="I11" s="28">
        <f t="shared" si="2"/>
        <v>0</v>
      </c>
      <c r="J11" s="28">
        <v>0</v>
      </c>
      <c r="K11" s="29" t="e">
        <f t="shared" si="3"/>
        <v>#DIV/0!</v>
      </c>
    </row>
    <row r="12" spans="1:11" ht="18" x14ac:dyDescent="0.35">
      <c r="A12" s="7">
        <v>9</v>
      </c>
      <c r="B12" s="6" t="s">
        <v>41</v>
      </c>
      <c r="C12" s="28">
        <v>0</v>
      </c>
      <c r="D12" s="28">
        <v>0</v>
      </c>
      <c r="E12" s="29" t="e">
        <f t="shared" si="0"/>
        <v>#DIV/0!</v>
      </c>
      <c r="F12" s="28">
        <v>0</v>
      </c>
      <c r="G12" s="28">
        <v>0</v>
      </c>
      <c r="H12" s="29" t="e">
        <f t="shared" si="1"/>
        <v>#DIV/0!</v>
      </c>
      <c r="I12" s="28">
        <f t="shared" si="2"/>
        <v>0</v>
      </c>
      <c r="J12" s="28">
        <v>0</v>
      </c>
      <c r="K12" s="29" t="e">
        <f t="shared" si="3"/>
        <v>#DIV/0!</v>
      </c>
    </row>
    <row r="13" spans="1:11" ht="18" x14ac:dyDescent="0.35">
      <c r="A13" s="7">
        <v>10</v>
      </c>
      <c r="B13" s="6" t="s">
        <v>43</v>
      </c>
      <c r="C13" s="28">
        <v>0</v>
      </c>
      <c r="D13" s="28">
        <v>0</v>
      </c>
      <c r="E13" s="29" t="e">
        <f t="shared" si="0"/>
        <v>#DIV/0!</v>
      </c>
      <c r="F13" s="28">
        <v>0</v>
      </c>
      <c r="G13" s="28">
        <v>0</v>
      </c>
      <c r="H13" s="29" t="e">
        <f t="shared" si="1"/>
        <v>#DIV/0!</v>
      </c>
      <c r="I13" s="28">
        <f t="shared" si="2"/>
        <v>0</v>
      </c>
      <c r="J13" s="28">
        <v>0</v>
      </c>
      <c r="K13" s="29" t="e">
        <f t="shared" si="3"/>
        <v>#DIV/0!</v>
      </c>
    </row>
    <row r="14" spans="1:11" ht="18.75" customHeight="1" x14ac:dyDescent="0.35">
      <c r="A14" s="7"/>
      <c r="B14" s="6"/>
      <c r="C14" s="19">
        <v>0</v>
      </c>
      <c r="D14" s="19">
        <v>0</v>
      </c>
      <c r="E14" s="19"/>
      <c r="F14" s="19">
        <v>0</v>
      </c>
      <c r="G14" s="19">
        <v>0</v>
      </c>
      <c r="H14" s="19"/>
      <c r="I14" s="19">
        <v>0</v>
      </c>
      <c r="J14" s="19">
        <v>0</v>
      </c>
      <c r="K14" s="19"/>
    </row>
    <row r="15" spans="1:11" ht="16.5" customHeight="1" x14ac:dyDescent="0.35">
      <c r="A15" s="5"/>
      <c r="B15" s="4" t="s">
        <v>28</v>
      </c>
      <c r="C15" s="30">
        <f>SUM(C4:C10)</f>
        <v>1339733135</v>
      </c>
      <c r="D15" s="30">
        <f>SUM(D4:D10)</f>
        <v>799248329.23000002</v>
      </c>
      <c r="E15" s="31"/>
      <c r="F15" s="32">
        <f>SUM(F4:F10)</f>
        <v>459650862</v>
      </c>
      <c r="G15" s="30">
        <f>SUM(G4:G10)</f>
        <v>635115103</v>
      </c>
      <c r="H15" s="31"/>
      <c r="I15" s="32">
        <f>SUM(I4:I10)</f>
        <v>880082273</v>
      </c>
      <c r="J15" s="30">
        <f>SUM(J4:J10)</f>
        <v>164133226</v>
      </c>
      <c r="K15" s="31"/>
    </row>
    <row r="16" spans="1:11" ht="15.75" thickBot="1" x14ac:dyDescent="0.3">
      <c r="B16" s="18"/>
      <c r="C16" s="16"/>
      <c r="D16" s="16"/>
      <c r="E16" s="17"/>
      <c r="F16" s="17"/>
      <c r="G16" s="16"/>
      <c r="H16" s="16"/>
      <c r="J16" s="2"/>
    </row>
    <row r="17" spans="1:11" ht="19.5" customHeight="1" x14ac:dyDescent="0.35">
      <c r="A17" s="15"/>
      <c r="B17" s="14" t="s">
        <v>11</v>
      </c>
      <c r="C17" s="43" t="s">
        <v>22</v>
      </c>
      <c r="D17" s="44"/>
      <c r="E17" s="45"/>
      <c r="F17" s="43" t="s">
        <v>23</v>
      </c>
      <c r="G17" s="44"/>
      <c r="H17" s="45"/>
      <c r="I17" s="43" t="s">
        <v>24</v>
      </c>
      <c r="J17" s="44"/>
      <c r="K17" s="45"/>
    </row>
    <row r="18" spans="1:11" ht="37.5" customHeight="1" x14ac:dyDescent="0.25">
      <c r="A18" s="12" t="s">
        <v>9</v>
      </c>
      <c r="B18" s="11" t="s">
        <v>8</v>
      </c>
      <c r="C18" s="11" t="s">
        <v>51</v>
      </c>
      <c r="D18" s="11" t="s">
        <v>45</v>
      </c>
      <c r="E18" s="11" t="s">
        <v>0</v>
      </c>
      <c r="F18" s="11" t="s">
        <v>48</v>
      </c>
      <c r="G18" s="11" t="s">
        <v>44</v>
      </c>
      <c r="H18" s="11" t="s">
        <v>0</v>
      </c>
      <c r="I18" s="11" t="s">
        <v>48</v>
      </c>
      <c r="J18" s="11" t="s">
        <v>44</v>
      </c>
      <c r="K18" s="11" t="s">
        <v>0</v>
      </c>
    </row>
    <row r="19" spans="1:11" ht="18.75" customHeight="1" x14ac:dyDescent="0.35">
      <c r="A19" s="7">
        <v>1</v>
      </c>
      <c r="B19" s="10" t="s">
        <v>6</v>
      </c>
      <c r="C19" s="28">
        <v>6350503</v>
      </c>
      <c r="D19" s="28">
        <v>3808</v>
      </c>
      <c r="E19" s="29">
        <f>(C19-D19)/D19</f>
        <v>1666.6741071428571</v>
      </c>
      <c r="F19" s="28">
        <v>85834263</v>
      </c>
      <c r="G19" s="28">
        <v>55299614</v>
      </c>
      <c r="H19" s="29">
        <f>(F19-G19)/G19</f>
        <v>0.55216748890869294</v>
      </c>
      <c r="I19" s="28">
        <f>C19-F19</f>
        <v>-79483760</v>
      </c>
      <c r="J19" s="28">
        <v>-55295806</v>
      </c>
      <c r="K19" s="29">
        <f>(I19-J19)/J19</f>
        <v>0.43742836482029035</v>
      </c>
    </row>
    <row r="20" spans="1:11" ht="18.75" customHeight="1" x14ac:dyDescent="0.35">
      <c r="A20" s="7">
        <v>2</v>
      </c>
      <c r="B20" s="6" t="s">
        <v>4</v>
      </c>
      <c r="C20" s="28">
        <v>1550363393</v>
      </c>
      <c r="D20" s="28">
        <v>1550363393</v>
      </c>
      <c r="E20" s="29">
        <f t="shared" ref="E20:E23" si="4">(C20-D20)/D20</f>
        <v>0</v>
      </c>
      <c r="F20" s="28">
        <v>375626813</v>
      </c>
      <c r="G20" s="28">
        <v>375626813</v>
      </c>
      <c r="H20" s="29">
        <f t="shared" ref="H20:H23" si="5">(F20-G20)/G20</f>
        <v>0</v>
      </c>
      <c r="I20" s="28">
        <f t="shared" ref="I20:I24" si="6">C20-F20</f>
        <v>1174736580</v>
      </c>
      <c r="J20" s="28">
        <v>1174736580</v>
      </c>
      <c r="K20" s="29">
        <f t="shared" ref="K20:K23" si="7">(I20-J20)/J20</f>
        <v>0</v>
      </c>
    </row>
    <row r="21" spans="1:11" ht="18.75" customHeight="1" x14ac:dyDescent="0.35">
      <c r="A21" s="7">
        <v>3</v>
      </c>
      <c r="B21" s="10" t="s">
        <v>5</v>
      </c>
      <c r="C21" s="28">
        <v>222883</v>
      </c>
      <c r="D21" s="28">
        <v>222883</v>
      </c>
      <c r="E21" s="29">
        <f t="shared" si="4"/>
        <v>0</v>
      </c>
      <c r="F21" s="28">
        <v>106711</v>
      </c>
      <c r="G21" s="28">
        <v>106522</v>
      </c>
      <c r="H21" s="29">
        <f t="shared" si="5"/>
        <v>1.7742813691068512E-3</v>
      </c>
      <c r="I21" s="28">
        <f t="shared" si="6"/>
        <v>116172</v>
      </c>
      <c r="J21" s="28">
        <v>116172</v>
      </c>
      <c r="K21" s="29">
        <f t="shared" si="7"/>
        <v>0</v>
      </c>
    </row>
    <row r="22" spans="1:11" ht="18.75" customHeight="1" x14ac:dyDescent="0.35">
      <c r="A22" s="7">
        <v>4</v>
      </c>
      <c r="B22" s="10" t="s">
        <v>30</v>
      </c>
      <c r="C22" s="28">
        <v>0</v>
      </c>
      <c r="D22" s="28">
        <v>0</v>
      </c>
      <c r="E22" s="29" t="e">
        <f t="shared" si="4"/>
        <v>#DIV/0!</v>
      </c>
      <c r="F22" s="28">
        <v>0</v>
      </c>
      <c r="G22" s="28">
        <v>0</v>
      </c>
      <c r="H22" s="29" t="e">
        <f t="shared" si="5"/>
        <v>#DIV/0!</v>
      </c>
      <c r="I22" s="28">
        <f t="shared" si="6"/>
        <v>0</v>
      </c>
      <c r="J22" s="28">
        <v>0</v>
      </c>
      <c r="K22" s="29" t="e">
        <f t="shared" si="7"/>
        <v>#DIV/0!</v>
      </c>
    </row>
    <row r="23" spans="1:11" ht="18" customHeight="1" x14ac:dyDescent="0.35">
      <c r="A23" s="7">
        <v>5</v>
      </c>
      <c r="B23" s="6" t="s">
        <v>31</v>
      </c>
      <c r="C23" s="28">
        <v>0</v>
      </c>
      <c r="D23" s="28">
        <v>0</v>
      </c>
      <c r="E23" s="29" t="e">
        <f t="shared" si="4"/>
        <v>#DIV/0!</v>
      </c>
      <c r="F23" s="28">
        <v>0</v>
      </c>
      <c r="G23" s="28">
        <v>0</v>
      </c>
      <c r="H23" s="29" t="e">
        <f t="shared" si="5"/>
        <v>#DIV/0!</v>
      </c>
      <c r="I23" s="28">
        <f t="shared" si="6"/>
        <v>0</v>
      </c>
      <c r="J23" s="28">
        <v>0</v>
      </c>
      <c r="K23" s="29" t="e">
        <f t="shared" si="7"/>
        <v>#DIV/0!</v>
      </c>
    </row>
    <row r="24" spans="1:11" ht="10.5" customHeight="1" x14ac:dyDescent="0.35">
      <c r="A24" s="7"/>
      <c r="B24" s="6"/>
      <c r="C24" s="28">
        <v>0</v>
      </c>
      <c r="D24" s="28">
        <v>0</v>
      </c>
      <c r="E24" s="10"/>
      <c r="F24" s="6">
        <v>0</v>
      </c>
      <c r="G24" s="10"/>
      <c r="H24" s="33"/>
      <c r="I24" s="28">
        <f t="shared" si="6"/>
        <v>0</v>
      </c>
      <c r="J24" s="10"/>
      <c r="K24" s="33"/>
    </row>
    <row r="25" spans="1:11" ht="20.25" customHeight="1" x14ac:dyDescent="0.35">
      <c r="A25" s="5"/>
      <c r="B25" s="4" t="s">
        <v>28</v>
      </c>
      <c r="C25" s="30">
        <f>SUM(C19:C23)</f>
        <v>1556936779</v>
      </c>
      <c r="D25" s="30">
        <f>SUM(D19:D23)</f>
        <v>1550590084</v>
      </c>
      <c r="E25" s="32"/>
      <c r="F25" s="30">
        <f>SUM(F19:F23)</f>
        <v>461567787</v>
      </c>
      <c r="G25" s="30">
        <f>SUM(G19:G23)</f>
        <v>431032949</v>
      </c>
      <c r="H25" s="31">
        <v>0.30598845277708658</v>
      </c>
      <c r="I25" s="32">
        <f>SUM(I19:I23)</f>
        <v>1095368992</v>
      </c>
      <c r="J25" s="30">
        <f>SUM(J19:J23)</f>
        <v>1119556946</v>
      </c>
      <c r="K25" s="31">
        <v>0.62490061077599246</v>
      </c>
    </row>
    <row r="26" spans="1:11" x14ac:dyDescent="0.25">
      <c r="C26" s="2"/>
      <c r="D26" s="2"/>
      <c r="E26" s="3"/>
      <c r="F26" s="2"/>
      <c r="G26" s="2"/>
      <c r="J26" s="2"/>
    </row>
  </sheetData>
  <mergeCells count="6">
    <mergeCell ref="C2:E2"/>
    <mergeCell ref="F2:H2"/>
    <mergeCell ref="I2:K2"/>
    <mergeCell ref="C17:E17"/>
    <mergeCell ref="F17:H17"/>
    <mergeCell ref="I17:K17"/>
  </mergeCells>
  <pageMargins left="0.70866141732283472" right="0.70866141732283472" top="0.74803149606299213" bottom="0.74803149606299213" header="0.31496062992125984" footer="0.31496062992125984"/>
  <pageSetup scale="5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topLeftCell="A2" workbookViewId="0">
      <selection activeCell="G21" sqref="G21"/>
    </sheetView>
  </sheetViews>
  <sheetFormatPr defaultRowHeight="15" x14ac:dyDescent="0.25"/>
  <cols>
    <col min="1" max="1" width="5.42578125" customWidth="1"/>
    <col min="2" max="2" width="38.42578125" customWidth="1"/>
    <col min="3" max="4" width="23.42578125" customWidth="1"/>
    <col min="5" max="5" width="9.5703125" customWidth="1"/>
    <col min="6" max="6" width="23.42578125" customWidth="1"/>
    <col min="7" max="7" width="24" customWidth="1"/>
    <col min="8" max="8" width="8.5703125" customWidth="1"/>
    <col min="9" max="9" width="25.140625" customWidth="1"/>
    <col min="10" max="10" width="23.7109375" customWidth="1"/>
    <col min="11" max="11" width="7.85546875" customWidth="1"/>
  </cols>
  <sheetData>
    <row r="1" spans="1:11" ht="34.5" thickBot="1" x14ac:dyDescent="0.55000000000000004">
      <c r="A1" s="34" t="s">
        <v>50</v>
      </c>
      <c r="B1" s="25"/>
      <c r="C1" s="25"/>
      <c r="D1" s="25"/>
      <c r="E1" s="25"/>
      <c r="F1" s="25"/>
      <c r="G1" s="25"/>
      <c r="H1" s="25"/>
    </row>
    <row r="2" spans="1:11" ht="17.25" customHeight="1" x14ac:dyDescent="0.35">
      <c r="A2" s="15"/>
      <c r="B2" s="14" t="s">
        <v>16</v>
      </c>
      <c r="C2" s="43" t="s">
        <v>20</v>
      </c>
      <c r="D2" s="44"/>
      <c r="E2" s="45"/>
      <c r="F2" s="43" t="s">
        <v>10</v>
      </c>
      <c r="G2" s="44"/>
      <c r="H2" s="45"/>
      <c r="I2" s="43" t="s">
        <v>21</v>
      </c>
      <c r="J2" s="44"/>
      <c r="K2" s="45"/>
    </row>
    <row r="3" spans="1:11" s="20" customFormat="1" ht="33" customHeight="1" x14ac:dyDescent="0.25">
      <c r="A3" s="12" t="s">
        <v>9</v>
      </c>
      <c r="B3" s="11" t="s">
        <v>8</v>
      </c>
      <c r="C3" s="11" t="s">
        <v>48</v>
      </c>
      <c r="D3" s="11" t="s">
        <v>44</v>
      </c>
      <c r="E3" s="11" t="s">
        <v>0</v>
      </c>
      <c r="F3" s="11" t="s">
        <v>48</v>
      </c>
      <c r="G3" s="11" t="s">
        <v>44</v>
      </c>
      <c r="H3" s="11" t="s">
        <v>0</v>
      </c>
      <c r="I3" s="11" t="s">
        <v>48</v>
      </c>
      <c r="J3" s="11" t="s">
        <v>44</v>
      </c>
      <c r="K3" s="11" t="s">
        <v>0</v>
      </c>
    </row>
    <row r="4" spans="1:11" ht="18" x14ac:dyDescent="0.35">
      <c r="A4" s="7">
        <v>1</v>
      </c>
      <c r="B4" s="6" t="s">
        <v>1</v>
      </c>
      <c r="C4" s="28">
        <v>5067477114</v>
      </c>
      <c r="D4" s="28">
        <v>5714109247</v>
      </c>
      <c r="E4" s="29">
        <f>(C4-D4)/D4</f>
        <v>-0.11316411798382965</v>
      </c>
      <c r="F4" s="28">
        <v>1132911587</v>
      </c>
      <c r="G4" s="28">
        <v>796196877</v>
      </c>
      <c r="H4" s="29">
        <f>(F4-G4)/G4</f>
        <v>0.42290383161098483</v>
      </c>
      <c r="I4" s="28">
        <f>C4+F4</f>
        <v>6200388701</v>
      </c>
      <c r="J4" s="28">
        <v>6510306124</v>
      </c>
      <c r="K4" s="29">
        <f>(I4-J4)/J4</f>
        <v>-4.7604124460062028E-2</v>
      </c>
    </row>
    <row r="5" spans="1:11" ht="18" customHeight="1" x14ac:dyDescent="0.35">
      <c r="A5" s="7">
        <v>2</v>
      </c>
      <c r="B5" s="6" t="s">
        <v>15</v>
      </c>
      <c r="C5" s="28">
        <v>15672479048</v>
      </c>
      <c r="D5" s="28">
        <v>14608962793</v>
      </c>
      <c r="E5" s="29">
        <f t="shared" ref="E5:E13" si="0">(C5-D5)/D5</f>
        <v>7.2798888604849635E-2</v>
      </c>
      <c r="F5" s="28">
        <v>649964139</v>
      </c>
      <c r="G5" s="28">
        <v>579128903</v>
      </c>
      <c r="H5" s="29">
        <f t="shared" ref="H5:H13" si="1">(F5-G5)/G5</f>
        <v>0.12231341871051461</v>
      </c>
      <c r="I5" s="28">
        <f t="shared" ref="I5:I10" si="2">C5+F5</f>
        <v>16322443187</v>
      </c>
      <c r="J5" s="28">
        <v>15188091696</v>
      </c>
      <c r="K5" s="29">
        <f t="shared" ref="K5:K14" si="3">(I5-J5)/J5</f>
        <v>7.4686900349617169E-2</v>
      </c>
    </row>
    <row r="6" spans="1:11" ht="18" x14ac:dyDescent="0.35">
      <c r="A6" s="9">
        <v>3</v>
      </c>
      <c r="B6" s="8" t="s">
        <v>3</v>
      </c>
      <c r="C6" s="28">
        <v>2130443607</v>
      </c>
      <c r="D6" s="28">
        <v>1908582871</v>
      </c>
      <c r="E6" s="29">
        <f t="shared" si="0"/>
        <v>0.11624370069074146</v>
      </c>
      <c r="F6" s="28">
        <v>536883912</v>
      </c>
      <c r="G6" s="28">
        <v>601234726</v>
      </c>
      <c r="H6" s="29">
        <f t="shared" si="1"/>
        <v>-0.10703109986364959</v>
      </c>
      <c r="I6" s="28">
        <f t="shared" si="2"/>
        <v>2667327519</v>
      </c>
      <c r="J6" s="28">
        <v>2509817597</v>
      </c>
      <c r="K6" s="29">
        <f t="shared" si="3"/>
        <v>6.2757517593418966E-2</v>
      </c>
    </row>
    <row r="7" spans="1:11" ht="18" x14ac:dyDescent="0.35">
      <c r="A7" s="7">
        <v>4</v>
      </c>
      <c r="B7" s="6" t="s">
        <v>14</v>
      </c>
      <c r="C7" s="28">
        <v>2046291975</v>
      </c>
      <c r="D7" s="28">
        <v>1999879487</v>
      </c>
      <c r="E7" s="29">
        <f t="shared" si="0"/>
        <v>2.3207642411304956E-2</v>
      </c>
      <c r="F7" s="28">
        <f>23013594+410071011</f>
        <v>433084605</v>
      </c>
      <c r="G7" s="28">
        <v>420146847</v>
      </c>
      <c r="H7" s="29">
        <f t="shared" si="1"/>
        <v>3.079341923515613E-2</v>
      </c>
      <c r="I7" s="28">
        <f t="shared" si="2"/>
        <v>2479376580</v>
      </c>
      <c r="J7" s="28">
        <v>2367497142</v>
      </c>
      <c r="K7" s="29">
        <f t="shared" si="3"/>
        <v>4.7256419454634338E-2</v>
      </c>
    </row>
    <row r="8" spans="1:11" ht="18" x14ac:dyDescent="0.35">
      <c r="A8" s="9">
        <v>5</v>
      </c>
      <c r="B8" s="8" t="s">
        <v>13</v>
      </c>
      <c r="C8" s="28">
        <v>0</v>
      </c>
      <c r="D8" s="28">
        <v>0</v>
      </c>
      <c r="E8" s="29" t="e">
        <f t="shared" si="0"/>
        <v>#DIV/0!</v>
      </c>
      <c r="F8" s="28">
        <v>0</v>
      </c>
      <c r="G8" s="28">
        <v>0</v>
      </c>
      <c r="H8" s="29" t="e">
        <f t="shared" si="1"/>
        <v>#DIV/0!</v>
      </c>
      <c r="I8" s="28">
        <f t="shared" si="2"/>
        <v>0</v>
      </c>
      <c r="J8" s="28">
        <v>0</v>
      </c>
      <c r="K8" s="29" t="e">
        <f t="shared" si="3"/>
        <v>#DIV/0!</v>
      </c>
    </row>
    <row r="9" spans="1:11" ht="18" x14ac:dyDescent="0.35">
      <c r="A9" s="9">
        <v>6</v>
      </c>
      <c r="B9" s="8" t="s">
        <v>12</v>
      </c>
      <c r="C9" s="28">
        <v>0</v>
      </c>
      <c r="D9" s="28">
        <v>0</v>
      </c>
      <c r="E9" s="29" t="e">
        <f t="shared" si="0"/>
        <v>#DIV/0!</v>
      </c>
      <c r="F9" s="28">
        <v>0</v>
      </c>
      <c r="G9" s="28">
        <v>0</v>
      </c>
      <c r="H9" s="29" t="e">
        <f t="shared" si="1"/>
        <v>#DIV/0!</v>
      </c>
      <c r="I9" s="28">
        <f t="shared" si="2"/>
        <v>0</v>
      </c>
      <c r="J9" s="28"/>
      <c r="K9" s="29" t="e">
        <f t="shared" si="3"/>
        <v>#DIV/0!</v>
      </c>
    </row>
    <row r="10" spans="1:11" ht="18" x14ac:dyDescent="0.35">
      <c r="A10" s="7">
        <v>7</v>
      </c>
      <c r="B10" s="6" t="s">
        <v>29</v>
      </c>
      <c r="C10" s="28">
        <v>0</v>
      </c>
      <c r="D10" s="28">
        <v>0</v>
      </c>
      <c r="E10" s="29" t="e">
        <f t="shared" si="0"/>
        <v>#DIV/0!</v>
      </c>
      <c r="F10" s="28">
        <v>0</v>
      </c>
      <c r="G10" s="28">
        <v>0</v>
      </c>
      <c r="H10" s="29" t="e">
        <f t="shared" si="1"/>
        <v>#DIV/0!</v>
      </c>
      <c r="I10" s="28">
        <f t="shared" si="2"/>
        <v>0</v>
      </c>
      <c r="J10" s="28">
        <v>0</v>
      </c>
      <c r="K10" s="29" t="e">
        <f t="shared" si="3"/>
        <v>#DIV/0!</v>
      </c>
    </row>
    <row r="11" spans="1:11" ht="18" x14ac:dyDescent="0.35">
      <c r="A11" s="7">
        <v>8</v>
      </c>
      <c r="B11" s="6" t="s">
        <v>39</v>
      </c>
      <c r="C11" s="28">
        <v>0</v>
      </c>
      <c r="D11" s="28">
        <v>0</v>
      </c>
      <c r="E11" s="29" t="e">
        <f t="shared" si="0"/>
        <v>#DIV/0!</v>
      </c>
      <c r="F11" s="28">
        <v>0</v>
      </c>
      <c r="G11" s="28">
        <v>0</v>
      </c>
      <c r="H11" s="29" t="e">
        <f t="shared" si="1"/>
        <v>#DIV/0!</v>
      </c>
      <c r="I11" s="28">
        <v>0</v>
      </c>
      <c r="J11" s="28">
        <v>0</v>
      </c>
      <c r="K11" s="29" t="e">
        <f t="shared" si="3"/>
        <v>#DIV/0!</v>
      </c>
    </row>
    <row r="12" spans="1:11" ht="18" x14ac:dyDescent="0.35">
      <c r="A12" s="7">
        <v>9</v>
      </c>
      <c r="B12" s="6" t="s">
        <v>41</v>
      </c>
      <c r="C12" s="28">
        <v>0</v>
      </c>
      <c r="D12" s="28">
        <v>0</v>
      </c>
      <c r="E12" s="29" t="e">
        <f t="shared" si="0"/>
        <v>#DIV/0!</v>
      </c>
      <c r="F12" s="28">
        <v>0</v>
      </c>
      <c r="G12" s="28">
        <v>0</v>
      </c>
      <c r="H12" s="29" t="e">
        <f t="shared" si="1"/>
        <v>#DIV/0!</v>
      </c>
      <c r="I12" s="28">
        <v>0</v>
      </c>
      <c r="J12" s="28">
        <v>0</v>
      </c>
      <c r="K12" s="29" t="e">
        <f t="shared" si="3"/>
        <v>#DIV/0!</v>
      </c>
    </row>
    <row r="13" spans="1:11" ht="18" x14ac:dyDescent="0.35">
      <c r="A13" s="7">
        <v>10</v>
      </c>
      <c r="B13" s="6" t="s">
        <v>43</v>
      </c>
      <c r="C13" s="28">
        <v>0</v>
      </c>
      <c r="D13" s="28">
        <v>0</v>
      </c>
      <c r="E13" s="29" t="e">
        <f t="shared" si="0"/>
        <v>#DIV/0!</v>
      </c>
      <c r="F13" s="28">
        <v>0</v>
      </c>
      <c r="G13" s="28">
        <v>0</v>
      </c>
      <c r="H13" s="29" t="e">
        <f t="shared" si="1"/>
        <v>#DIV/0!</v>
      </c>
      <c r="I13" s="28">
        <v>0</v>
      </c>
      <c r="J13" s="28">
        <v>0</v>
      </c>
      <c r="K13" s="29" t="e">
        <f t="shared" si="3"/>
        <v>#DIV/0!</v>
      </c>
    </row>
    <row r="14" spans="1:11" ht="18.75" customHeight="1" x14ac:dyDescent="0.35">
      <c r="A14" s="7"/>
      <c r="B14" s="6"/>
      <c r="C14" s="24">
        <v>0</v>
      </c>
      <c r="D14" s="24">
        <v>0</v>
      </c>
      <c r="E14" s="24"/>
      <c r="F14" s="24">
        <v>0</v>
      </c>
      <c r="G14" s="24">
        <v>0</v>
      </c>
      <c r="H14" s="24"/>
      <c r="I14" s="28">
        <v>0</v>
      </c>
      <c r="J14" s="24">
        <v>0</v>
      </c>
      <c r="K14" s="29" t="e">
        <f t="shared" si="3"/>
        <v>#DIV/0!</v>
      </c>
    </row>
    <row r="15" spans="1:11" ht="21" customHeight="1" x14ac:dyDescent="0.35">
      <c r="A15" s="5"/>
      <c r="B15" s="4" t="s">
        <v>28</v>
      </c>
      <c r="C15" s="30">
        <f>SUM(C4:C10)</f>
        <v>24916691744</v>
      </c>
      <c r="D15" s="30">
        <f>SUM(D4:D10)</f>
        <v>24231534398</v>
      </c>
      <c r="E15" s="31"/>
      <c r="F15" s="32">
        <f>SUM(F4:F10)</f>
        <v>2752844243</v>
      </c>
      <c r="G15" s="30">
        <f>SUM(G4:G10)</f>
        <v>2396707353</v>
      </c>
      <c r="H15" s="31"/>
      <c r="I15" s="32">
        <f>SUM(I4:I10)</f>
        <v>27669535987</v>
      </c>
      <c r="J15" s="30">
        <f>SUM(J4:J10)</f>
        <v>26575712559</v>
      </c>
      <c r="K15" s="31"/>
    </row>
    <row r="16" spans="1:11" ht="15.75" thickBot="1" x14ac:dyDescent="0.3">
      <c r="B16" s="18"/>
      <c r="C16" s="16"/>
      <c r="D16" s="16"/>
      <c r="E16" s="17"/>
      <c r="F16" s="17"/>
      <c r="G16" s="16"/>
      <c r="H16" s="16"/>
      <c r="J16" s="2"/>
    </row>
    <row r="17" spans="1:11" ht="19.5" customHeight="1" x14ac:dyDescent="0.35">
      <c r="A17" s="15"/>
      <c r="B17" s="14" t="s">
        <v>11</v>
      </c>
      <c r="C17" s="43" t="s">
        <v>20</v>
      </c>
      <c r="D17" s="44"/>
      <c r="E17" s="45"/>
      <c r="F17" s="43" t="s">
        <v>10</v>
      </c>
      <c r="G17" s="44"/>
      <c r="H17" s="45"/>
      <c r="I17" s="43" t="s">
        <v>21</v>
      </c>
      <c r="J17" s="44"/>
      <c r="K17" s="45"/>
    </row>
    <row r="18" spans="1:11" ht="39.75" customHeight="1" x14ac:dyDescent="0.25">
      <c r="A18" s="12" t="s">
        <v>9</v>
      </c>
      <c r="B18" s="11" t="s">
        <v>8</v>
      </c>
      <c r="C18" s="11" t="s">
        <v>48</v>
      </c>
      <c r="D18" s="11" t="s">
        <v>44</v>
      </c>
      <c r="E18" s="11" t="s">
        <v>0</v>
      </c>
      <c r="F18" s="11" t="s">
        <v>48</v>
      </c>
      <c r="G18" s="11" t="s">
        <v>44</v>
      </c>
      <c r="H18" s="11" t="s">
        <v>0</v>
      </c>
      <c r="I18" s="11" t="s">
        <v>48</v>
      </c>
      <c r="J18" s="11" t="s">
        <v>44</v>
      </c>
      <c r="K18" s="11" t="s">
        <v>0</v>
      </c>
    </row>
    <row r="19" spans="1:11" ht="18.75" customHeight="1" x14ac:dyDescent="0.35">
      <c r="A19" s="7">
        <v>1</v>
      </c>
      <c r="B19" s="10" t="s">
        <v>6</v>
      </c>
      <c r="C19" s="28">
        <v>1047204727</v>
      </c>
      <c r="D19" s="28">
        <v>1047204727</v>
      </c>
      <c r="E19" s="29">
        <f>(C19-D19)/D19</f>
        <v>0</v>
      </c>
      <c r="F19" s="28">
        <f>1390469741+34199059+277970</f>
        <v>1424946770</v>
      </c>
      <c r="G19" s="28">
        <f>12135944+1441442093+278480</f>
        <v>1453856517</v>
      </c>
      <c r="H19" s="29">
        <f>(F19-G19)/G19</f>
        <v>-1.9884869422778121E-2</v>
      </c>
      <c r="I19" s="28">
        <f>C19+F19</f>
        <v>2472151497</v>
      </c>
      <c r="J19" s="28">
        <f>D19+G19</f>
        <v>2501061244</v>
      </c>
      <c r="K19" s="29">
        <f>(I19-J19)/J19</f>
        <v>-1.1558992035622459E-2</v>
      </c>
    </row>
    <row r="20" spans="1:11" ht="18" customHeight="1" x14ac:dyDescent="0.35">
      <c r="A20" s="7">
        <v>2</v>
      </c>
      <c r="B20" s="6" t="s">
        <v>4</v>
      </c>
      <c r="C20" s="28">
        <v>39157623592</v>
      </c>
      <c r="D20" s="28">
        <v>39157623592</v>
      </c>
      <c r="E20" s="29">
        <f t="shared" ref="E20:E23" si="4">(C20-D20)/D20</f>
        <v>0</v>
      </c>
      <c r="F20" s="28">
        <f>19239459088+2099483692</f>
        <v>21338942780</v>
      </c>
      <c r="G20" s="28">
        <f>19239459088+2099483692</f>
        <v>21338942780</v>
      </c>
      <c r="H20" s="29">
        <f t="shared" ref="H20:H23" si="5">(F20-G20)/G20</f>
        <v>0</v>
      </c>
      <c r="I20" s="28">
        <f t="shared" ref="I20:I23" si="6">C20+F20</f>
        <v>60496566372</v>
      </c>
      <c r="J20" s="28">
        <v>60496566372</v>
      </c>
      <c r="K20" s="29">
        <f t="shared" ref="K20:K23" si="7">(I20-J20)/J20</f>
        <v>0</v>
      </c>
    </row>
    <row r="21" spans="1:11" ht="18" customHeight="1" x14ac:dyDescent="0.35">
      <c r="A21" s="7">
        <v>3</v>
      </c>
      <c r="B21" s="10" t="s">
        <v>5</v>
      </c>
      <c r="C21" s="28">
        <v>7101910611.9499998</v>
      </c>
      <c r="D21" s="28">
        <v>6887652065.5200005</v>
      </c>
      <c r="E21" s="29">
        <f t="shared" si="4"/>
        <v>3.1107632091724041E-2</v>
      </c>
      <c r="F21" s="28">
        <v>44542159.479999997</v>
      </c>
      <c r="G21" s="28">
        <v>368122184.75999999</v>
      </c>
      <c r="H21" s="29">
        <f t="shared" si="5"/>
        <v>-0.87900169746889989</v>
      </c>
      <c r="I21" s="28">
        <f t="shared" si="6"/>
        <v>7146452771.4299994</v>
      </c>
      <c r="J21" s="28">
        <v>7255774250.2799997</v>
      </c>
      <c r="K21" s="29">
        <f t="shared" si="7"/>
        <v>-1.5066824721811277E-2</v>
      </c>
    </row>
    <row r="22" spans="1:11" ht="18" customHeight="1" x14ac:dyDescent="0.35">
      <c r="A22" s="7">
        <v>4</v>
      </c>
      <c r="B22" s="10" t="s">
        <v>30</v>
      </c>
      <c r="C22" s="28">
        <v>0</v>
      </c>
      <c r="D22" s="28">
        <v>0</v>
      </c>
      <c r="E22" s="29" t="e">
        <f t="shared" si="4"/>
        <v>#DIV/0!</v>
      </c>
      <c r="F22" s="28">
        <v>0</v>
      </c>
      <c r="G22" s="28">
        <v>0</v>
      </c>
      <c r="H22" s="29" t="e">
        <f t="shared" si="5"/>
        <v>#DIV/0!</v>
      </c>
      <c r="I22" s="28">
        <f t="shared" si="6"/>
        <v>0</v>
      </c>
      <c r="J22" s="28">
        <v>0</v>
      </c>
      <c r="K22" s="29" t="e">
        <f t="shared" si="7"/>
        <v>#DIV/0!</v>
      </c>
    </row>
    <row r="23" spans="1:11" ht="18" x14ac:dyDescent="0.35">
      <c r="A23" s="7">
        <v>5</v>
      </c>
      <c r="B23" s="6" t="s">
        <v>31</v>
      </c>
      <c r="C23" s="28">
        <v>0</v>
      </c>
      <c r="D23" s="28">
        <v>0</v>
      </c>
      <c r="E23" s="29" t="e">
        <f t="shared" si="4"/>
        <v>#DIV/0!</v>
      </c>
      <c r="F23" s="28">
        <v>0</v>
      </c>
      <c r="G23" s="28">
        <v>0</v>
      </c>
      <c r="H23" s="29" t="e">
        <f t="shared" si="5"/>
        <v>#DIV/0!</v>
      </c>
      <c r="I23" s="28">
        <f t="shared" si="6"/>
        <v>0</v>
      </c>
      <c r="J23" s="28">
        <v>0</v>
      </c>
      <c r="K23" s="29" t="e">
        <f t="shared" si="7"/>
        <v>#DIV/0!</v>
      </c>
    </row>
    <row r="24" spans="1:11" ht="17.25" customHeight="1" x14ac:dyDescent="0.35">
      <c r="A24" s="5"/>
      <c r="B24" s="4" t="s">
        <v>28</v>
      </c>
      <c r="C24" s="30">
        <f>SUM(C19:C23)</f>
        <v>47306738930.949997</v>
      </c>
      <c r="D24" s="30">
        <f>SUM(D19:D23)</f>
        <v>47092480384.520004</v>
      </c>
      <c r="E24" s="32"/>
      <c r="F24" s="30">
        <f>SUM(F19:F23)</f>
        <v>22808431709.48</v>
      </c>
      <c r="G24" s="30">
        <f>SUM(G19:G23)</f>
        <v>23160921481.759998</v>
      </c>
      <c r="H24" s="31"/>
      <c r="I24" s="32">
        <f>SUM(I19:I23)</f>
        <v>70115170640.429993</v>
      </c>
      <c r="J24" s="30">
        <f>SUM(J19:J23)</f>
        <v>70253401866.279999</v>
      </c>
      <c r="K24" s="31"/>
    </row>
    <row r="25" spans="1:11" x14ac:dyDescent="0.25">
      <c r="C25" s="2"/>
      <c r="D25" s="2"/>
      <c r="E25" s="3"/>
      <c r="F25" s="2"/>
      <c r="G25" s="2"/>
      <c r="J25" s="2"/>
    </row>
    <row r="26" spans="1:11" x14ac:dyDescent="0.25">
      <c r="C26" s="1"/>
    </row>
    <row r="27" spans="1:11" x14ac:dyDescent="0.25">
      <c r="C27" s="42"/>
    </row>
  </sheetData>
  <mergeCells count="6">
    <mergeCell ref="C2:E2"/>
    <mergeCell ref="F2:H2"/>
    <mergeCell ref="I2:K2"/>
    <mergeCell ref="C17:E17"/>
    <mergeCell ref="F17:H17"/>
    <mergeCell ref="I17:K17"/>
  </mergeCells>
  <pageMargins left="0.70866141732283472" right="0.70866141732283472" top="0.74803149606299213" bottom="0.74803149606299213" header="0.31496062992125984" footer="0.31496062992125984"/>
  <pageSetup scale="5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tabSelected="1" topLeftCell="A4" workbookViewId="0">
      <selection activeCell="G19" sqref="G19"/>
    </sheetView>
  </sheetViews>
  <sheetFormatPr defaultRowHeight="15" x14ac:dyDescent="0.25"/>
  <cols>
    <col min="1" max="1" width="5.42578125" customWidth="1"/>
    <col min="2" max="2" width="38.42578125" customWidth="1"/>
    <col min="3" max="3" width="24.42578125" customWidth="1"/>
    <col min="4" max="5" width="23.42578125" customWidth="1"/>
    <col min="6" max="6" width="9.5703125" customWidth="1"/>
    <col min="7" max="7" width="23.42578125" customWidth="1"/>
    <col min="8" max="8" width="24" customWidth="1"/>
    <col min="9" max="9" width="8.5703125" customWidth="1"/>
    <col min="13" max="13" width="15.28515625" hidden="1" customWidth="1"/>
    <col min="14" max="14" width="9.140625" hidden="1" customWidth="1"/>
  </cols>
  <sheetData>
    <row r="1" spans="1:14" ht="21.75" thickBot="1" x14ac:dyDescent="0.4">
      <c r="A1" s="46" t="s">
        <v>49</v>
      </c>
      <c r="B1" s="47"/>
      <c r="C1" s="47"/>
      <c r="D1" s="47"/>
      <c r="E1" s="47"/>
      <c r="F1" s="47"/>
      <c r="G1" s="47"/>
      <c r="H1" s="47"/>
      <c r="I1" s="47"/>
    </row>
    <row r="2" spans="1:14" ht="17.25" customHeight="1" x14ac:dyDescent="0.35">
      <c r="A2" s="15"/>
      <c r="B2" s="14" t="s">
        <v>16</v>
      </c>
      <c r="C2" s="13"/>
      <c r="D2" s="43" t="s">
        <v>17</v>
      </c>
      <c r="E2" s="44"/>
      <c r="F2" s="45"/>
      <c r="G2" s="43" t="s">
        <v>2</v>
      </c>
      <c r="H2" s="44"/>
      <c r="I2" s="45"/>
    </row>
    <row r="3" spans="1:14" s="20" customFormat="1" ht="33" customHeight="1" x14ac:dyDescent="0.25">
      <c r="A3" s="12" t="s">
        <v>9</v>
      </c>
      <c r="B3" s="11" t="s">
        <v>8</v>
      </c>
      <c r="C3" s="11" t="s">
        <v>7</v>
      </c>
      <c r="D3" s="11" t="s">
        <v>48</v>
      </c>
      <c r="E3" s="11" t="s">
        <v>44</v>
      </c>
      <c r="F3" s="11" t="s">
        <v>0</v>
      </c>
      <c r="G3" s="11" t="s">
        <v>48</v>
      </c>
      <c r="H3" s="11" t="s">
        <v>44</v>
      </c>
      <c r="I3" s="11" t="s">
        <v>0</v>
      </c>
      <c r="M3" s="22" t="s">
        <v>18</v>
      </c>
      <c r="N3" s="23" t="s">
        <v>19</v>
      </c>
    </row>
    <row r="4" spans="1:14" ht="18" x14ac:dyDescent="0.35">
      <c r="A4" s="7">
        <v>1</v>
      </c>
      <c r="B4" s="6" t="s">
        <v>1</v>
      </c>
      <c r="C4" s="35" t="s">
        <v>25</v>
      </c>
      <c r="D4" s="28">
        <f>46500000*379.5</f>
        <v>17646750000</v>
      </c>
      <c r="E4" s="28">
        <v>16763250000</v>
      </c>
      <c r="F4" s="29">
        <f>(D4-E4)/E4</f>
        <v>5.2704576976421634E-2</v>
      </c>
      <c r="G4" s="28">
        <v>7651291182</v>
      </c>
      <c r="H4" s="28">
        <v>7651291182</v>
      </c>
      <c r="I4" s="29">
        <f>(G4-H4)/H4</f>
        <v>0</v>
      </c>
      <c r="M4" s="21">
        <v>100000000</v>
      </c>
      <c r="N4">
        <v>353</v>
      </c>
    </row>
    <row r="5" spans="1:14" ht="18" customHeight="1" x14ac:dyDescent="0.35">
      <c r="A5" s="7">
        <v>2</v>
      </c>
      <c r="B5" s="6" t="s">
        <v>15</v>
      </c>
      <c r="C5" s="35" t="s">
        <v>26</v>
      </c>
      <c r="D5" s="28">
        <f>63500000*379.5</f>
        <v>24098250000</v>
      </c>
      <c r="E5" s="28">
        <v>22891750000</v>
      </c>
      <c r="F5" s="29">
        <f t="shared" ref="F5:F13" si="0">(D5-E5)/E5</f>
        <v>5.2704576976421634E-2</v>
      </c>
      <c r="G5" s="28">
        <v>15412596201</v>
      </c>
      <c r="H5" s="28">
        <v>15028165312</v>
      </c>
      <c r="I5" s="29">
        <f t="shared" ref="I5:I13" si="1">(G5-H5)/H5</f>
        <v>2.5580693385973848E-2</v>
      </c>
      <c r="M5" s="21">
        <v>150000000</v>
      </c>
    </row>
    <row r="6" spans="1:14" ht="18" x14ac:dyDescent="0.35">
      <c r="A6" s="9">
        <v>3</v>
      </c>
      <c r="B6" s="8" t="s">
        <v>3</v>
      </c>
      <c r="C6" s="35" t="s">
        <v>26</v>
      </c>
      <c r="D6" s="28">
        <v>7502699728.2700005</v>
      </c>
      <c r="E6" s="28">
        <v>7502699728.2700005</v>
      </c>
      <c r="F6" s="29">
        <f t="shared" si="0"/>
        <v>0</v>
      </c>
      <c r="G6" s="28">
        <f>1269398279.42+211566379.9+84626551.86+560380122.62+560380122.62+215530816.48+129318489.89+86212326.59+86212326.59+25863698.02+17242465.27</f>
        <v>3246731579.2600002</v>
      </c>
      <c r="H6" s="28">
        <f>1269398279.42+211566379.9+84626551.86+560380122.62+560380122.62+215530816.48+129318489.89+86212326.59+86212326.59+25863698.02+17242465.27</f>
        <v>3246731579.2600002</v>
      </c>
      <c r="I6" s="29">
        <f t="shared" si="1"/>
        <v>0</v>
      </c>
      <c r="M6" s="21">
        <v>150000000</v>
      </c>
    </row>
    <row r="7" spans="1:14" ht="18" x14ac:dyDescent="0.35">
      <c r="A7" s="7">
        <v>4</v>
      </c>
      <c r="B7" s="6" t="s">
        <v>14</v>
      </c>
      <c r="C7" s="35" t="s">
        <v>34</v>
      </c>
      <c r="D7" s="28">
        <v>1992407500</v>
      </c>
      <c r="E7" s="28">
        <v>1962766250</v>
      </c>
      <c r="F7" s="29">
        <f t="shared" si="0"/>
        <v>1.5101772816808929E-2</v>
      </c>
      <c r="G7" s="28">
        <f>1781728176+56695047</f>
        <v>1838423223</v>
      </c>
      <c r="H7" s="28">
        <v>1819355203</v>
      </c>
      <c r="I7" s="29">
        <f t="shared" si="1"/>
        <v>1.0480647192234951E-2</v>
      </c>
      <c r="M7" s="21"/>
    </row>
    <row r="8" spans="1:14" ht="18" x14ac:dyDescent="0.35">
      <c r="A8" s="9">
        <v>5</v>
      </c>
      <c r="B8" s="8" t="s">
        <v>13</v>
      </c>
      <c r="C8" s="35" t="s">
        <v>33</v>
      </c>
      <c r="D8" s="28">
        <v>0</v>
      </c>
      <c r="E8" s="28">
        <v>0</v>
      </c>
      <c r="F8" s="29" t="e">
        <f t="shared" si="0"/>
        <v>#DIV/0!</v>
      </c>
      <c r="G8" s="28"/>
      <c r="H8" s="28">
        <v>0</v>
      </c>
      <c r="I8" s="29" t="e">
        <f t="shared" si="1"/>
        <v>#DIV/0!</v>
      </c>
      <c r="M8" s="21"/>
    </row>
    <row r="9" spans="1:14" ht="18" x14ac:dyDescent="0.35">
      <c r="A9" s="9">
        <v>6</v>
      </c>
      <c r="B9" s="8" t="s">
        <v>12</v>
      </c>
      <c r="C9" s="35" t="s">
        <v>35</v>
      </c>
      <c r="D9" s="28">
        <v>0</v>
      </c>
      <c r="E9" s="28">
        <v>0</v>
      </c>
      <c r="F9" s="29" t="e">
        <f t="shared" si="0"/>
        <v>#DIV/0!</v>
      </c>
      <c r="G9" s="28">
        <v>0</v>
      </c>
      <c r="H9" s="28">
        <v>0</v>
      </c>
      <c r="I9" s="29" t="e">
        <f t="shared" si="1"/>
        <v>#DIV/0!</v>
      </c>
      <c r="M9" s="21"/>
    </row>
    <row r="10" spans="1:14" ht="18" x14ac:dyDescent="0.35">
      <c r="A10" s="7">
        <v>7</v>
      </c>
      <c r="B10" s="6" t="s">
        <v>29</v>
      </c>
      <c r="C10" s="35" t="s">
        <v>36</v>
      </c>
      <c r="D10" s="28">
        <v>0</v>
      </c>
      <c r="E10" s="28">
        <v>0</v>
      </c>
      <c r="F10" s="29" t="e">
        <f t="shared" si="0"/>
        <v>#DIV/0!</v>
      </c>
      <c r="G10" s="28">
        <v>0</v>
      </c>
      <c r="H10" s="28">
        <v>0</v>
      </c>
      <c r="I10" s="29" t="e">
        <f t="shared" si="1"/>
        <v>#DIV/0!</v>
      </c>
      <c r="M10" s="21">
        <v>5155000</v>
      </c>
    </row>
    <row r="11" spans="1:14" ht="18" x14ac:dyDescent="0.35">
      <c r="A11" s="7">
        <v>8</v>
      </c>
      <c r="B11" s="6" t="s">
        <v>39</v>
      </c>
      <c r="C11" s="35" t="s">
        <v>40</v>
      </c>
      <c r="D11" s="28">
        <v>0</v>
      </c>
      <c r="E11" s="28">
        <v>0</v>
      </c>
      <c r="F11" s="29" t="e">
        <f t="shared" si="0"/>
        <v>#DIV/0!</v>
      </c>
      <c r="G11" s="28">
        <v>0</v>
      </c>
      <c r="H11" s="28">
        <v>0</v>
      </c>
      <c r="I11" s="29" t="e">
        <f t="shared" si="1"/>
        <v>#DIV/0!</v>
      </c>
      <c r="M11" s="21"/>
    </row>
    <row r="12" spans="1:14" ht="18" x14ac:dyDescent="0.35">
      <c r="A12" s="7">
        <v>9</v>
      </c>
      <c r="B12" s="6" t="s">
        <v>41</v>
      </c>
      <c r="C12" s="35" t="s">
        <v>42</v>
      </c>
      <c r="D12" s="28">
        <v>0</v>
      </c>
      <c r="E12" s="28">
        <v>0</v>
      </c>
      <c r="F12" s="29" t="e">
        <f t="shared" si="0"/>
        <v>#DIV/0!</v>
      </c>
      <c r="G12" s="28">
        <v>0</v>
      </c>
      <c r="H12" s="28">
        <v>0</v>
      </c>
      <c r="I12" s="29" t="e">
        <f t="shared" si="1"/>
        <v>#DIV/0!</v>
      </c>
      <c r="M12" s="21"/>
    </row>
    <row r="13" spans="1:14" ht="18" x14ac:dyDescent="0.35">
      <c r="A13" s="7">
        <v>10</v>
      </c>
      <c r="B13" s="6" t="s">
        <v>43</v>
      </c>
      <c r="C13" s="35" t="s">
        <v>35</v>
      </c>
      <c r="D13" s="28">
        <v>0</v>
      </c>
      <c r="E13" s="28">
        <v>0</v>
      </c>
      <c r="F13" s="29" t="e">
        <f t="shared" si="0"/>
        <v>#DIV/0!</v>
      </c>
      <c r="G13" s="28">
        <v>0</v>
      </c>
      <c r="H13" s="28">
        <v>0</v>
      </c>
      <c r="I13" s="29" t="e">
        <f t="shared" si="1"/>
        <v>#DIV/0!</v>
      </c>
      <c r="M13" s="21"/>
    </row>
    <row r="14" spans="1:14" ht="18" customHeight="1" x14ac:dyDescent="0.35">
      <c r="A14" s="7"/>
      <c r="B14" s="6"/>
      <c r="C14" s="24">
        <v>0</v>
      </c>
      <c r="D14" s="24">
        <v>0</v>
      </c>
      <c r="E14" s="24">
        <v>0</v>
      </c>
      <c r="F14" s="24"/>
      <c r="G14" s="24">
        <v>0</v>
      </c>
      <c r="H14" s="24">
        <v>0</v>
      </c>
      <c r="I14" s="24"/>
    </row>
    <row r="15" spans="1:14" ht="17.25" customHeight="1" x14ac:dyDescent="0.35">
      <c r="A15" s="5"/>
      <c r="B15" s="4" t="s">
        <v>28</v>
      </c>
      <c r="C15" s="36"/>
      <c r="D15" s="30">
        <f>SUM(D4:D13)</f>
        <v>51240107228.270004</v>
      </c>
      <c r="E15" s="30">
        <f>SUM(E4:E13)</f>
        <v>49120465978.270004</v>
      </c>
      <c r="F15" s="31"/>
      <c r="G15" s="32">
        <f>SUM(G4:G13)</f>
        <v>28149042185.260002</v>
      </c>
      <c r="H15" s="30">
        <f>SUM(H4:H13)</f>
        <v>27745543276.260002</v>
      </c>
      <c r="I15" s="31"/>
    </row>
    <row r="16" spans="1:14" ht="15.75" thickBot="1" x14ac:dyDescent="0.3">
      <c r="B16" s="18"/>
      <c r="C16" s="16"/>
      <c r="D16" s="16"/>
      <c r="E16" s="16"/>
      <c r="F16" s="17"/>
      <c r="G16" s="17"/>
      <c r="H16" s="16"/>
      <c r="I16" s="16"/>
    </row>
    <row r="17" spans="1:14" ht="19.5" customHeight="1" x14ac:dyDescent="0.35">
      <c r="A17" s="15"/>
      <c r="B17" s="14" t="s">
        <v>11</v>
      </c>
      <c r="C17" s="13"/>
      <c r="D17" s="43" t="s">
        <v>17</v>
      </c>
      <c r="E17" s="44"/>
      <c r="F17" s="45"/>
      <c r="G17" s="43" t="s">
        <v>2</v>
      </c>
      <c r="H17" s="44"/>
      <c r="I17" s="45"/>
    </row>
    <row r="18" spans="1:14" ht="37.5" customHeight="1" x14ac:dyDescent="0.25">
      <c r="A18" s="12" t="s">
        <v>9</v>
      </c>
      <c r="B18" s="11" t="s">
        <v>8</v>
      </c>
      <c r="C18" s="11" t="s">
        <v>7</v>
      </c>
      <c r="D18" s="11" t="s">
        <v>48</v>
      </c>
      <c r="E18" s="11" t="s">
        <v>44</v>
      </c>
      <c r="F18" s="11" t="s">
        <v>0</v>
      </c>
      <c r="G18" s="11" t="s">
        <v>48</v>
      </c>
      <c r="H18" s="11" t="s">
        <v>44</v>
      </c>
      <c r="I18" s="11" t="s">
        <v>0</v>
      </c>
      <c r="M18" s="22" t="s">
        <v>18</v>
      </c>
      <c r="N18" s="23" t="s">
        <v>19</v>
      </c>
    </row>
    <row r="19" spans="1:14" ht="18.75" customHeight="1" x14ac:dyDescent="0.35">
      <c r="A19" s="7">
        <v>1</v>
      </c>
      <c r="B19" s="10" t="s">
        <v>6</v>
      </c>
      <c r="C19" s="35" t="s">
        <v>27</v>
      </c>
      <c r="D19" s="28">
        <f>12375000*379.5</f>
        <v>4696312500</v>
      </c>
      <c r="E19" s="28">
        <v>4461187500</v>
      </c>
      <c r="F19" s="29">
        <f>(D19-E19)/E19</f>
        <v>5.2704576976421634E-2</v>
      </c>
      <c r="G19" s="28">
        <v>2217077470</v>
      </c>
      <c r="H19" s="28">
        <v>2217077470</v>
      </c>
      <c r="I19" s="29">
        <f>(G19-H19)/H19</f>
        <v>0</v>
      </c>
      <c r="M19" s="21">
        <v>250000000</v>
      </c>
    </row>
    <row r="20" spans="1:14" ht="18" customHeight="1" x14ac:dyDescent="0.35">
      <c r="A20" s="7">
        <v>2</v>
      </c>
      <c r="B20" s="6" t="s">
        <v>4</v>
      </c>
      <c r="C20" s="35" t="s">
        <v>38</v>
      </c>
      <c r="D20" s="28">
        <v>58016934857</v>
      </c>
      <c r="E20" s="28">
        <v>58016934857</v>
      </c>
      <c r="F20" s="29">
        <f t="shared" ref="F20:F23" si="2">(D20-E20)/E20</f>
        <v>0</v>
      </c>
      <c r="G20" s="28">
        <v>58016934857</v>
      </c>
      <c r="H20" s="28">
        <v>58016934857</v>
      </c>
      <c r="I20" s="29">
        <f t="shared" ref="I20:I23" si="3">(G20-H20)/H20</f>
        <v>0</v>
      </c>
      <c r="M20" s="21"/>
    </row>
    <row r="21" spans="1:14" ht="18" customHeight="1" x14ac:dyDescent="0.35">
      <c r="A21" s="7">
        <v>3</v>
      </c>
      <c r="B21" s="10" t="s">
        <v>5</v>
      </c>
      <c r="C21" s="35" t="s">
        <v>37</v>
      </c>
      <c r="D21" s="28">
        <v>20500000000</v>
      </c>
      <c r="E21" s="28">
        <v>20500000000</v>
      </c>
      <c r="F21" s="29">
        <f t="shared" si="2"/>
        <v>0</v>
      </c>
      <c r="G21" s="28">
        <v>6071826515</v>
      </c>
      <c r="H21" s="28">
        <v>6071826515</v>
      </c>
      <c r="I21" s="29">
        <f t="shared" si="3"/>
        <v>0</v>
      </c>
      <c r="M21" s="21"/>
    </row>
    <row r="22" spans="1:14" ht="18" customHeight="1" x14ac:dyDescent="0.35">
      <c r="A22" s="7">
        <v>4</v>
      </c>
      <c r="B22" s="10" t="s">
        <v>30</v>
      </c>
      <c r="C22" s="35" t="s">
        <v>25</v>
      </c>
      <c r="D22" s="28">
        <v>0</v>
      </c>
      <c r="E22" s="28">
        <v>0</v>
      </c>
      <c r="F22" s="29" t="e">
        <f t="shared" si="2"/>
        <v>#DIV/0!</v>
      </c>
      <c r="G22" s="28">
        <v>0</v>
      </c>
      <c r="H22" s="28">
        <v>0</v>
      </c>
      <c r="I22" s="29" t="e">
        <f t="shared" si="3"/>
        <v>#DIV/0!</v>
      </c>
      <c r="M22" s="21"/>
    </row>
    <row r="23" spans="1:14" ht="18" x14ac:dyDescent="0.35">
      <c r="A23" s="7">
        <v>5</v>
      </c>
      <c r="B23" s="6" t="s">
        <v>31</v>
      </c>
      <c r="C23" s="35" t="s">
        <v>32</v>
      </c>
      <c r="D23" s="28">
        <v>0</v>
      </c>
      <c r="E23" s="28">
        <v>0</v>
      </c>
      <c r="F23" s="29" t="e">
        <f t="shared" si="2"/>
        <v>#DIV/0!</v>
      </c>
      <c r="G23" s="6">
        <v>0</v>
      </c>
      <c r="H23" s="10">
        <v>0</v>
      </c>
      <c r="I23" s="29" t="e">
        <f t="shared" si="3"/>
        <v>#DIV/0!</v>
      </c>
    </row>
    <row r="24" spans="1:14" ht="27.75" customHeight="1" x14ac:dyDescent="0.35">
      <c r="A24" s="5"/>
      <c r="B24" s="4" t="s">
        <v>28</v>
      </c>
      <c r="C24" s="36"/>
      <c r="D24" s="37">
        <f>SUM(D19:D23)</f>
        <v>83213247357</v>
      </c>
      <c r="E24" s="37">
        <f>SUM(E19:E23)</f>
        <v>82978122357</v>
      </c>
      <c r="F24" s="41"/>
      <c r="G24" s="37">
        <f>SUM(G19:G23)</f>
        <v>66305838842</v>
      </c>
      <c r="H24" s="37">
        <f>SUM(H19:H23)</f>
        <v>66305838842</v>
      </c>
      <c r="I24" s="38"/>
    </row>
    <row r="25" spans="1:14" x14ac:dyDescent="0.25">
      <c r="B25" s="42" t="s">
        <v>47</v>
      </c>
      <c r="C25" s="2"/>
      <c r="D25" s="39"/>
      <c r="E25" s="2"/>
      <c r="F25" s="3"/>
      <c r="G25" s="2"/>
      <c r="H25" s="2"/>
    </row>
    <row r="26" spans="1:14" x14ac:dyDescent="0.25">
      <c r="D26" s="40"/>
    </row>
  </sheetData>
  <mergeCells count="5">
    <mergeCell ref="A1:I1"/>
    <mergeCell ref="D2:F2"/>
    <mergeCell ref="G2:I2"/>
    <mergeCell ref="D17:F17"/>
    <mergeCell ref="G17:I17"/>
  </mergeCells>
  <pageMargins left="0.70866141732283472" right="0.70866141732283472" top="0.74803149606299213" bottom="0.74803149606299213" header="0.31496062992125984" footer="0.31496062992125984"/>
  <pageSetup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PnL</vt:lpstr>
      <vt:lpstr>AssetSum</vt:lpstr>
      <vt:lpstr>CapSum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hahmad</dc:creator>
  <cp:lastModifiedBy>ecnwankpa</cp:lastModifiedBy>
  <cp:lastPrinted>2019-11-22T15:50:11Z</cp:lastPrinted>
  <dcterms:created xsi:type="dcterms:W3CDTF">2018-08-02T08:55:27Z</dcterms:created>
  <dcterms:modified xsi:type="dcterms:W3CDTF">2020-12-09T10:28:48Z</dcterms:modified>
</cp:coreProperties>
</file>