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7256" windowHeight="5772" activeTab="2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24519"/>
</workbook>
</file>

<file path=xl/calcChain.xml><?xml version="1.0" encoding="utf-8"?>
<calcChain xmlns="http://schemas.openxmlformats.org/spreadsheetml/2006/main">
  <c r="F20" i="14"/>
  <c r="I20" s="1"/>
  <c r="G19" i="15"/>
  <c r="D19"/>
  <c r="G7"/>
  <c r="D5"/>
  <c r="E4" i="12"/>
  <c r="D4" i="15"/>
  <c r="G6"/>
  <c r="K11" i="14"/>
  <c r="K12"/>
  <c r="K13"/>
  <c r="K14"/>
  <c r="H13"/>
  <c r="E13"/>
  <c r="K13" i="12"/>
  <c r="H13"/>
  <c r="I13"/>
  <c r="E13"/>
  <c r="I13" i="15"/>
  <c r="F13"/>
  <c r="I12"/>
  <c r="F12"/>
  <c r="H12" i="14"/>
  <c r="E12"/>
  <c r="H12" i="12"/>
  <c r="I12"/>
  <c r="K12" s="1"/>
  <c r="E12"/>
  <c r="H11"/>
  <c r="I11"/>
  <c r="K11" s="1"/>
  <c r="E11"/>
  <c r="H11" i="14"/>
  <c r="E11"/>
  <c r="I11" i="15"/>
  <c r="F11"/>
  <c r="I21" i="14"/>
  <c r="I22"/>
  <c r="I23"/>
  <c r="I20" i="12"/>
  <c r="I21"/>
  <c r="I22"/>
  <c r="I23"/>
  <c r="I24"/>
  <c r="I19"/>
  <c r="I19" i="14"/>
  <c r="I5" l="1"/>
  <c r="I6"/>
  <c r="I7"/>
  <c r="I8"/>
  <c r="I9"/>
  <c r="I10"/>
  <c r="I5" i="12"/>
  <c r="I6"/>
  <c r="I7"/>
  <c r="I8"/>
  <c r="I9"/>
  <c r="I10"/>
  <c r="I4"/>
  <c r="J4" i="14" l="1"/>
  <c r="J15" s="1"/>
  <c r="I4"/>
  <c r="I15" s="1"/>
  <c r="H24" i="15"/>
  <c r="G24"/>
  <c r="E24"/>
  <c r="D24"/>
  <c r="F20"/>
  <c r="F21"/>
  <c r="F22"/>
  <c r="F23"/>
  <c r="F19"/>
  <c r="I20"/>
  <c r="I21"/>
  <c r="I22"/>
  <c r="I23"/>
  <c r="I19"/>
  <c r="H15"/>
  <c r="G15"/>
  <c r="E15"/>
  <c r="D15"/>
  <c r="I5"/>
  <c r="I6"/>
  <c r="I7"/>
  <c r="I8"/>
  <c r="I9"/>
  <c r="I10"/>
  <c r="I4"/>
  <c r="F5"/>
  <c r="F6"/>
  <c r="F7"/>
  <c r="F8"/>
  <c r="F9"/>
  <c r="F10"/>
  <c r="F4"/>
  <c r="K20" i="14"/>
  <c r="K21"/>
  <c r="K22"/>
  <c r="K23"/>
  <c r="K19"/>
  <c r="E20"/>
  <c r="E21"/>
  <c r="E22"/>
  <c r="E23"/>
  <c r="H20"/>
  <c r="H21"/>
  <c r="H22"/>
  <c r="H23"/>
  <c r="H19"/>
  <c r="E19"/>
  <c r="J24"/>
  <c r="I24"/>
  <c r="G24"/>
  <c r="F24"/>
  <c r="D24"/>
  <c r="C24"/>
  <c r="K5"/>
  <c r="K6"/>
  <c r="K7"/>
  <c r="K8"/>
  <c r="K9"/>
  <c r="K10"/>
  <c r="H5"/>
  <c r="H6"/>
  <c r="H7"/>
  <c r="H8"/>
  <c r="H9"/>
  <c r="H10"/>
  <c r="H4"/>
  <c r="E5"/>
  <c r="E6"/>
  <c r="E7"/>
  <c r="E8"/>
  <c r="E9"/>
  <c r="E10"/>
  <c r="E4"/>
  <c r="G15"/>
  <c r="F15"/>
  <c r="D15"/>
  <c r="C15"/>
  <c r="K20" i="12"/>
  <c r="K21"/>
  <c r="K22"/>
  <c r="K23"/>
  <c r="K19"/>
  <c r="H20"/>
  <c r="H21"/>
  <c r="H22"/>
  <c r="H23"/>
  <c r="H19"/>
  <c r="E20"/>
  <c r="E21"/>
  <c r="E22"/>
  <c r="E23"/>
  <c r="E19"/>
  <c r="J25"/>
  <c r="I25"/>
  <c r="G25"/>
  <c r="F25"/>
  <c r="D25"/>
  <c r="C25"/>
  <c r="K5"/>
  <c r="K6"/>
  <c r="K7"/>
  <c r="K8"/>
  <c r="K9"/>
  <c r="K10"/>
  <c r="K4"/>
  <c r="H5"/>
  <c r="H6"/>
  <c r="H7"/>
  <c r="H8"/>
  <c r="H9"/>
  <c r="H10"/>
  <c r="H4"/>
  <c r="E5"/>
  <c r="E6"/>
  <c r="E7"/>
  <c r="E8"/>
  <c r="E9"/>
  <c r="E10"/>
  <c r="J15"/>
  <c r="I15"/>
  <c r="G15"/>
  <c r="F15"/>
  <c r="D15"/>
  <c r="C15"/>
  <c r="K4" i="14" l="1"/>
</calcChain>
</file>

<file path=xl/sharedStrings.xml><?xml version="1.0" encoding="utf-8"?>
<sst xmlns="http://schemas.openxmlformats.org/spreadsheetml/2006/main" count="158" uniqueCount="52">
  <si>
    <t>% Change</t>
  </si>
  <si>
    <t>PIONEER LLP FUND</t>
  </si>
  <si>
    <t>Total Draw Down</t>
  </si>
  <si>
    <t>ARM PRIVATE EQUITY FUND</t>
  </si>
  <si>
    <t>CHAPEL HILL DENHAM NIDF</t>
  </si>
  <si>
    <t>AFRICA INFRA PLUS FUND</t>
  </si>
  <si>
    <t>ARM/HARITH INFRASTRUCTURE</t>
  </si>
  <si>
    <t>TARGET SIZE</t>
  </si>
  <si>
    <t>NAME OF THE FUND</t>
  </si>
  <si>
    <t>S/NO</t>
  </si>
  <si>
    <t>OTHER ASSETS</t>
  </si>
  <si>
    <t>INFRASTRUCTURE FUNDS</t>
  </si>
  <si>
    <t>CAREN II PRIVATE EQUITY FUND</t>
  </si>
  <si>
    <t>MBO PRIVATE EQUITY FUND</t>
  </si>
  <si>
    <t>VEROD CGO II B L.P. FUND</t>
  </si>
  <si>
    <t>CAN PRIVATE EQUITY FUND LP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</si>
  <si>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</si>
  <si>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</si>
  <si>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</si>
  <si>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</si>
  <si>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</si>
  <si>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</si>
  <si>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</si>
  <si>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</si>
  <si>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</si>
  <si>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</si>
  <si>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</si>
  <si>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</si>
  <si>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</si>
  <si>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</si>
  <si>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</si>
  <si>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TIP INFRASTRUCTURE FUNE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</si>
  <si>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</si>
  <si>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</si>
  <si>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</si>
  <si>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</si>
  <si>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</si>
  <si>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</si>
  <si>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</si>
  <si>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Q4 2019</t>
  </si>
  <si>
    <t>YTD Q4 2019</t>
  </si>
  <si>
    <t>CCA GROWTH FUND</t>
  </si>
  <si>
    <t>NGN 9,000,000,000</t>
  </si>
  <si>
    <t>NIG. HEALTHCARE DEV. FUND</t>
  </si>
  <si>
    <t>NGN 100,000,000,000</t>
  </si>
  <si>
    <t>ALTO AFRICA GROWTH FUND</t>
  </si>
  <si>
    <t>REGISTERED PRIVATE EQUITY AND INFRASTRUCTURE FUNDS CAPITAL AS AT Q1 2020</t>
  </si>
  <si>
    <t>Q1 2020</t>
  </si>
  <si>
    <t>REGISTERED PRIVATE EQUITY AND INFRASTRUCTURE FUNDS ASSETS UNDER MANAGEMENT AS AT Q1 2020</t>
  </si>
  <si>
    <t>REGISTERED PRIVATE EQUITY AND INFRASTRUCTURE FUNDS INCOME AND EXPENSES AS AT Q1 2020</t>
  </si>
  <si>
    <t>YTD Q1 2020</t>
  </si>
  <si>
    <t>NOTE: US Dollars were converted at CBN rate of N360.50/USD and N306.50/USD as at 31 March 2020 and 31 December 2019 respectively, where applicable.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</si>
</sst>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48">
    <xf numFmtId="0" fontId="0" fillId="0" borderId="0" xfId="0"/>
    <xf numFmtId="164" fontId="0" fillId="0" borderId="0" xfId="3" applyFont="1"/>
    <xf numFmtId="0" fontId="0" fillId="0" borderId="1" xfId="0" applyBorder="1"/>
    <xf numFmtId="0" fontId="0" fillId="0" borderId="0" xfId="0" applyBorder="1"/>
    <xf numFmtId="164" fontId="2" fillId="0" borderId="2" xfId="3" applyFont="1" applyBorder="1" applyAlignment="1">
      <alignment vertical="top" wrapText="1"/>
    </xf>
    <xf numFmtId="165" fontId="3" fillId="0" borderId="4" xfId="3" applyNumberFormat="1" applyFont="1" applyBorder="1" applyAlignment="1">
      <alignment horizontal="center"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4" fontId="5" fillId="0" borderId="2" xfId="3" applyFont="1" applyBorder="1"/>
    <xf numFmtId="165" fontId="5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5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164" fontId="5" fillId="3" borderId="2" xfId="3" applyFont="1" applyFill="1" applyBorder="1" applyAlignment="1">
      <alignment wrapText="1"/>
    </xf>
    <xf numFmtId="0" fontId="7" fillId="3" borderId="9" xfId="0" applyFont="1" applyFill="1" applyBorder="1" applyAlignment="1">
      <alignment vertical="top" wrapText="1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4" fontId="4" fillId="0" borderId="2" xfId="3" applyFont="1" applyBorder="1"/>
    <xf numFmtId="0" fontId="9" fillId="0" borderId="0" xfId="0" applyFont="1"/>
    <xf numFmtId="43" fontId="0" fillId="0" borderId="0" xfId="1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164" fontId="13" fillId="0" borderId="2" xfId="3" applyFont="1" applyBorder="1"/>
    <xf numFmtId="0" fontId="10" fillId="0" borderId="10" xfId="0" applyFont="1" applyBorder="1" applyAlignment="1"/>
    <xf numFmtId="0" fontId="14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164" fontId="13" fillId="0" borderId="2" xfId="3" applyFont="1" applyBorder="1" applyAlignment="1">
      <alignment wrapText="1"/>
    </xf>
    <xf numFmtId="9" fontId="13" fillId="0" borderId="2" xfId="2" applyFont="1" applyBorder="1" applyAlignment="1">
      <alignment horizontal="center" wrapText="1"/>
    </xf>
    <xf numFmtId="164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164" fontId="2" fillId="0" borderId="2" xfId="3" applyFont="1" applyBorder="1" applyAlignment="1">
      <alignment horizontal="right"/>
    </xf>
    <xf numFmtId="9" fontId="13" fillId="0" borderId="2" xfId="2" applyFont="1" applyBorder="1" applyAlignment="1">
      <alignment wrapText="1"/>
    </xf>
    <xf numFmtId="0" fontId="15" fillId="0" borderId="11" xfId="0" applyFont="1" applyBorder="1" applyAlignment="1"/>
    <xf numFmtId="164" fontId="13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164" fontId="5" fillId="0" borderId="3" xfId="3" applyFont="1" applyBorder="1" applyAlignment="1">
      <alignment horizontal="right"/>
    </xf>
    <xf numFmtId="9" fontId="5" fillId="0" borderId="2" xfId="2" applyFon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10" fontId="5" fillId="0" borderId="2" xfId="2" applyNumberFormat="1" applyFont="1" applyBorder="1" applyAlignment="1">
      <alignment horizontal="right"/>
    </xf>
    <xf numFmtId="0" fontId="12" fillId="0" borderId="0" xfId="0" applyFont="1"/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left"/>
    </xf>
    <xf numFmtId="0" fontId="15" fillId="0" borderId="10" xfId="0" applyFont="1" applyBorder="1" applyAlignment="1">
      <alignment horizontal="left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opLeftCell="A2" workbookViewId="0">
      <selection activeCell="G26" sqref="G26"/>
    </sheetView>
  </sheetViews>
  <sheetFormatPr defaultRowHeight="14.4"/>
  <cols>
    <col min="1" max="1" width="5.44140625" customWidth="1"/>
    <col min="2" max="2" width="38.44140625" customWidth="1"/>
    <col min="3" max="4" width="23.44140625" customWidth="1"/>
    <col min="5" max="5" width="9.5546875" customWidth="1"/>
    <col min="6" max="6" width="23.44140625" customWidth="1"/>
    <col min="7" max="7" width="24" customWidth="1"/>
    <col min="8" max="8" width="8.5546875" customWidth="1"/>
    <col min="9" max="9" width="22.6640625" customWidth="1"/>
    <col min="10" max="10" width="23.6640625" customWidth="1"/>
    <col min="11" max="11" width="9" customWidth="1"/>
  </cols>
  <sheetData>
    <row r="1" spans="1:11" ht="34.200000000000003" thickBot="1">
      <c r="A1" s="34" t="s">
        <v>49</v>
      </c>
      <c r="B1" s="25"/>
      <c r="C1" s="25"/>
      <c r="D1" s="25"/>
      <c r="E1" s="25"/>
      <c r="F1" s="25"/>
      <c r="G1" s="25"/>
      <c r="H1" s="25"/>
    </row>
    <row r="2" spans="1:11" ht="17.25" customHeight="1">
      <c r="A2" s="15"/>
      <c r="B2" s="14" t="s">
        <v>16</v>
      </c>
      <c r="C2" s="43" t="s">
        <v>22</v>
      </c>
      <c r="D2" s="44"/>
      <c r="E2" s="45"/>
      <c r="F2" s="43" t="s">
        <v>23</v>
      </c>
      <c r="G2" s="44"/>
      <c r="H2" s="45"/>
      <c r="I2" s="43" t="s">
        <v>24</v>
      </c>
      <c r="J2" s="44"/>
      <c r="K2" s="45"/>
    </row>
    <row r="3" spans="1:11" s="20" customFormat="1" ht="29.25" customHeight="1">
      <c r="A3" s="12" t="s">
        <v>9</v>
      </c>
      <c r="B3" s="11" t="s">
        <v>8</v>
      </c>
      <c r="C3" s="11" t="s">
        <v>50</v>
      </c>
      <c r="D3" s="11" t="s">
        <v>40</v>
      </c>
      <c r="E3" s="27" t="s">
        <v>0</v>
      </c>
      <c r="F3" s="11" t="s">
        <v>47</v>
      </c>
      <c r="G3" s="11" t="s">
        <v>39</v>
      </c>
      <c r="H3" s="26" t="s">
        <v>0</v>
      </c>
      <c r="I3" s="11" t="s">
        <v>47</v>
      </c>
      <c r="J3" s="11" t="s">
        <v>39</v>
      </c>
      <c r="K3" s="26" t="s">
        <v>0</v>
      </c>
    </row>
    <row r="4" spans="1:11" ht="16.2">
      <c r="A4" s="7">
        <v>1</v>
      </c>
      <c r="B4" s="6" t="s">
        <v>1</v>
      </c>
      <c r="C4" s="28">
        <v>221869513</v>
      </c>
      <c r="D4" s="28">
        <v>414619154</v>
      </c>
      <c r="E4" s="29">
        <f>(C4-D4)/D4</f>
        <v>-0.46488359049615929</v>
      </c>
      <c r="F4" s="28">
        <v>1132391</v>
      </c>
      <c r="G4" s="28">
        <v>254352023</v>
      </c>
      <c r="H4" s="29">
        <f>(F4-G4)/G4</f>
        <v>-0.99554793790651308</v>
      </c>
      <c r="I4" s="28">
        <f>C4-F4</f>
        <v>220737122</v>
      </c>
      <c r="J4" s="28">
        <v>160267131</v>
      </c>
      <c r="K4" s="29">
        <f>(I4-J4)/J4</f>
        <v>0.37730750293396093</v>
      </c>
    </row>
    <row r="5" spans="1:11" ht="18" customHeight="1">
      <c r="A5" s="7">
        <v>2</v>
      </c>
      <c r="B5" s="6" t="s">
        <v>15</v>
      </c>
      <c r="C5" s="28">
        <v>13444450</v>
      </c>
      <c r="D5" s="28">
        <v>253983611</v>
      </c>
      <c r="E5" s="29">
        <f t="shared" ref="E5:E13" si="0">(C5-D5)/D5</f>
        <v>-0.94706567897406579</v>
      </c>
      <c r="F5" s="28">
        <v>140750860</v>
      </c>
      <c r="G5" s="28">
        <v>541492549</v>
      </c>
      <c r="H5" s="29">
        <f t="shared" ref="H5:H13" si="1">(F5-G5)/G5</f>
        <v>-0.74006870406632319</v>
      </c>
      <c r="I5" s="28">
        <f t="shared" ref="I5:I13" si="2">C5-F5</f>
        <v>-127306410</v>
      </c>
      <c r="J5" s="28">
        <v>-287508938</v>
      </c>
      <c r="K5" s="29">
        <f t="shared" ref="K5:K13" si="3">(I5-J5)/J5</f>
        <v>-0.5572088614511177</v>
      </c>
    </row>
    <row r="6" spans="1:11" ht="16.2">
      <c r="A6" s="9">
        <v>3</v>
      </c>
      <c r="B6" s="8" t="s">
        <v>3</v>
      </c>
      <c r="C6" s="28">
        <v>290316</v>
      </c>
      <c r="D6" s="28">
        <v>122997400</v>
      </c>
      <c r="E6" s="29">
        <f t="shared" si="0"/>
        <v>-0.9976396574236529</v>
      </c>
      <c r="F6" s="28">
        <v>5000000</v>
      </c>
      <c r="G6" s="28">
        <v>32119964</v>
      </c>
      <c r="H6" s="29">
        <f t="shared" si="1"/>
        <v>-0.84433357397287245</v>
      </c>
      <c r="I6" s="28">
        <f t="shared" si="2"/>
        <v>-4709684</v>
      </c>
      <c r="J6" s="28">
        <v>90877436</v>
      </c>
      <c r="K6" s="29">
        <f t="shared" si="3"/>
        <v>-1.051824569522406</v>
      </c>
    </row>
    <row r="7" spans="1:11" ht="16.2">
      <c r="A7" s="7">
        <v>4</v>
      </c>
      <c r="B7" s="6" t="s">
        <v>14</v>
      </c>
      <c r="C7" s="28">
        <v>105458599</v>
      </c>
      <c r="D7" s="28">
        <v>6175918</v>
      </c>
      <c r="E7" s="29">
        <f t="shared" si="0"/>
        <v>16.075777074760385</v>
      </c>
      <c r="F7" s="28">
        <v>48046600</v>
      </c>
      <c r="G7" s="28">
        <v>80119334</v>
      </c>
      <c r="H7" s="29">
        <f t="shared" si="1"/>
        <v>-0.40031203953842154</v>
      </c>
      <c r="I7" s="28">
        <f t="shared" si="2"/>
        <v>57411999</v>
      </c>
      <c r="J7" s="28">
        <v>-73943416</v>
      </c>
      <c r="K7" s="29">
        <f t="shared" si="3"/>
        <v>-1.776431521638113</v>
      </c>
    </row>
    <row r="8" spans="1:11" ht="16.2">
      <c r="A8" s="9">
        <v>5</v>
      </c>
      <c r="B8" s="8" t="s">
        <v>13</v>
      </c>
      <c r="C8" s="28">
        <v>0</v>
      </c>
      <c r="D8" s="28">
        <v>0</v>
      </c>
      <c r="E8" s="29" t="e">
        <f t="shared" si="0"/>
        <v>#DIV/0!</v>
      </c>
      <c r="F8" s="28">
        <v>0</v>
      </c>
      <c r="G8" s="28">
        <v>0</v>
      </c>
      <c r="H8" s="29" t="e">
        <f t="shared" si="1"/>
        <v>#DIV/0!</v>
      </c>
      <c r="I8" s="28">
        <f t="shared" si="2"/>
        <v>0</v>
      </c>
      <c r="J8" s="28">
        <v>0</v>
      </c>
      <c r="K8" s="29" t="e">
        <f t="shared" si="3"/>
        <v>#DIV/0!</v>
      </c>
    </row>
    <row r="9" spans="1:11" ht="16.2">
      <c r="A9" s="9">
        <v>6</v>
      </c>
      <c r="B9" s="8" t="s">
        <v>12</v>
      </c>
      <c r="C9" s="28">
        <v>0</v>
      </c>
      <c r="D9" s="28">
        <v>0</v>
      </c>
      <c r="E9" s="29" t="e">
        <f t="shared" si="0"/>
        <v>#DIV/0!</v>
      </c>
      <c r="F9" s="28">
        <v>0</v>
      </c>
      <c r="G9" s="28">
        <v>0</v>
      </c>
      <c r="H9" s="29" t="e">
        <f t="shared" si="1"/>
        <v>#DIV/0!</v>
      </c>
      <c r="I9" s="28">
        <f t="shared" si="2"/>
        <v>0</v>
      </c>
      <c r="J9" s="28"/>
      <c r="K9" s="29" t="e">
        <f t="shared" si="3"/>
        <v>#DIV/0!</v>
      </c>
    </row>
    <row r="10" spans="1:11" ht="16.2">
      <c r="A10" s="7">
        <v>7</v>
      </c>
      <c r="B10" s="6" t="s">
        <v>29</v>
      </c>
      <c r="C10" s="28">
        <v>0</v>
      </c>
      <c r="D10" s="28">
        <v>0</v>
      </c>
      <c r="E10" s="29" t="e">
        <f t="shared" si="0"/>
        <v>#DIV/0!</v>
      </c>
      <c r="F10" s="28">
        <v>0</v>
      </c>
      <c r="G10" s="28">
        <v>0</v>
      </c>
      <c r="H10" s="29" t="e">
        <f t="shared" si="1"/>
        <v>#DIV/0!</v>
      </c>
      <c r="I10" s="28">
        <f t="shared" si="2"/>
        <v>0</v>
      </c>
      <c r="J10" s="28">
        <v>0</v>
      </c>
      <c r="K10" s="29" t="e">
        <f t="shared" si="3"/>
        <v>#DIV/0!</v>
      </c>
    </row>
    <row r="11" spans="1:11" ht="16.2">
      <c r="A11" s="7">
        <v>8</v>
      </c>
      <c r="B11" s="6" t="s">
        <v>41</v>
      </c>
      <c r="C11" s="28">
        <v>0</v>
      </c>
      <c r="D11" s="28">
        <v>0</v>
      </c>
      <c r="E11" s="29" t="e">
        <f t="shared" si="0"/>
        <v>#DIV/0!</v>
      </c>
      <c r="F11" s="28">
        <v>0</v>
      </c>
      <c r="G11" s="28">
        <v>0</v>
      </c>
      <c r="H11" s="29" t="e">
        <f t="shared" si="1"/>
        <v>#DIV/0!</v>
      </c>
      <c r="I11" s="28">
        <f t="shared" si="2"/>
        <v>0</v>
      </c>
      <c r="J11" s="28">
        <v>0</v>
      </c>
      <c r="K11" s="29" t="e">
        <f t="shared" si="3"/>
        <v>#DIV/0!</v>
      </c>
    </row>
    <row r="12" spans="1:11" ht="16.2">
      <c r="A12" s="7">
        <v>9</v>
      </c>
      <c r="B12" s="6" t="s">
        <v>43</v>
      </c>
      <c r="C12" s="28">
        <v>0</v>
      </c>
      <c r="D12" s="28">
        <v>0</v>
      </c>
      <c r="E12" s="29" t="e">
        <f t="shared" si="0"/>
        <v>#DIV/0!</v>
      </c>
      <c r="F12" s="28">
        <v>0</v>
      </c>
      <c r="G12" s="28">
        <v>0</v>
      </c>
      <c r="H12" s="29" t="e">
        <f t="shared" si="1"/>
        <v>#DIV/0!</v>
      </c>
      <c r="I12" s="28">
        <f t="shared" si="2"/>
        <v>0</v>
      </c>
      <c r="J12" s="28">
        <v>0</v>
      </c>
      <c r="K12" s="29" t="e">
        <f t="shared" si="3"/>
        <v>#DIV/0!</v>
      </c>
    </row>
    <row r="13" spans="1:11" ht="16.2">
      <c r="A13" s="7">
        <v>10</v>
      </c>
      <c r="B13" s="6" t="s">
        <v>45</v>
      </c>
      <c r="C13" s="28">
        <v>0</v>
      </c>
      <c r="D13" s="28">
        <v>0</v>
      </c>
      <c r="E13" s="29" t="e">
        <f t="shared" si="0"/>
        <v>#DIV/0!</v>
      </c>
      <c r="F13" s="28">
        <v>0</v>
      </c>
      <c r="G13" s="28">
        <v>0</v>
      </c>
      <c r="H13" s="29" t="e">
        <f t="shared" si="1"/>
        <v>#DIV/0!</v>
      </c>
      <c r="I13" s="28">
        <f t="shared" si="2"/>
        <v>0</v>
      </c>
      <c r="J13" s="28">
        <v>0</v>
      </c>
      <c r="K13" s="29" t="e">
        <f t="shared" si="3"/>
        <v>#DIV/0!</v>
      </c>
    </row>
    <row r="14" spans="1:11" ht="18.75" customHeight="1">
      <c r="A14" s="7"/>
      <c r="B14" s="6"/>
      <c r="C14" s="19">
        <v>0</v>
      </c>
      <c r="D14" s="19">
        <v>0</v>
      </c>
      <c r="E14" s="19"/>
      <c r="F14" s="19">
        <v>0</v>
      </c>
      <c r="G14" s="19">
        <v>0</v>
      </c>
      <c r="H14" s="19"/>
      <c r="I14" s="19">
        <v>0</v>
      </c>
      <c r="J14" s="19">
        <v>0</v>
      </c>
      <c r="K14" s="19"/>
    </row>
    <row r="15" spans="1:11" ht="16.5" customHeight="1">
      <c r="A15" s="5"/>
      <c r="B15" s="4" t="s">
        <v>28</v>
      </c>
      <c r="C15" s="30">
        <f>SUM(C4:C10)</f>
        <v>341062878</v>
      </c>
      <c r="D15" s="30">
        <f>SUM(D4:D10)</f>
        <v>797776083</v>
      </c>
      <c r="E15" s="31"/>
      <c r="F15" s="32">
        <f>SUM(F4:F10)</f>
        <v>194929851</v>
      </c>
      <c r="G15" s="30">
        <f>SUM(G4:G10)</f>
        <v>908083870</v>
      </c>
      <c r="H15" s="31"/>
      <c r="I15" s="32">
        <f>SUM(I4:I10)</f>
        <v>146133027</v>
      </c>
      <c r="J15" s="30">
        <f>SUM(J4:J10)</f>
        <v>-110307787</v>
      </c>
      <c r="K15" s="31"/>
    </row>
    <row r="16" spans="1:11" ht="15" thickBot="1">
      <c r="B16" s="18"/>
      <c r="C16" s="16"/>
      <c r="D16" s="16"/>
      <c r="E16" s="17"/>
      <c r="F16" s="17"/>
      <c r="G16" s="16"/>
      <c r="H16" s="16"/>
      <c r="J16" s="2"/>
    </row>
    <row r="17" spans="1:11" ht="19.5" customHeight="1">
      <c r="A17" s="15"/>
      <c r="B17" s="14" t="s">
        <v>11</v>
      </c>
      <c r="C17" s="43" t="s">
        <v>22</v>
      </c>
      <c r="D17" s="44"/>
      <c r="E17" s="45"/>
      <c r="F17" s="43" t="s">
        <v>23</v>
      </c>
      <c r="G17" s="44"/>
      <c r="H17" s="45"/>
      <c r="I17" s="43" t="s">
        <v>24</v>
      </c>
      <c r="J17" s="44"/>
      <c r="K17" s="45"/>
    </row>
    <row r="18" spans="1:11" ht="37.5" customHeight="1">
      <c r="A18" s="12" t="s">
        <v>9</v>
      </c>
      <c r="B18" s="11" t="s">
        <v>8</v>
      </c>
      <c r="C18" s="11" t="s">
        <v>50</v>
      </c>
      <c r="D18" s="11" t="s">
        <v>40</v>
      </c>
      <c r="E18" s="11" t="s">
        <v>0</v>
      </c>
      <c r="F18" s="11" t="s">
        <v>47</v>
      </c>
      <c r="G18" s="11" t="s">
        <v>39</v>
      </c>
      <c r="H18" s="11" t="s">
        <v>0</v>
      </c>
      <c r="I18" s="11" t="s">
        <v>47</v>
      </c>
      <c r="J18" s="11" t="s">
        <v>39</v>
      </c>
      <c r="K18" s="11" t="s">
        <v>0</v>
      </c>
    </row>
    <row r="19" spans="1:11" ht="18.75" customHeight="1">
      <c r="A19" s="7">
        <v>1</v>
      </c>
      <c r="B19" s="10" t="s">
        <v>6</v>
      </c>
      <c r="C19" s="28">
        <v>2986</v>
      </c>
      <c r="D19" s="28">
        <v>188974814</v>
      </c>
      <c r="E19" s="29">
        <f>(C19-D19)/D19</f>
        <v>-0.99998419895256518</v>
      </c>
      <c r="F19" s="28">
        <v>28179098</v>
      </c>
      <c r="G19" s="28">
        <v>128689641</v>
      </c>
      <c r="H19" s="29">
        <f>(F19-G19)/G19</f>
        <v>-0.78103056484554179</v>
      </c>
      <c r="I19" s="28">
        <f>C19-F19</f>
        <v>-28176112</v>
      </c>
      <c r="J19" s="28">
        <v>60285173</v>
      </c>
      <c r="K19" s="29">
        <f>(I19-J19)/J19</f>
        <v>-1.4673804618591706</v>
      </c>
    </row>
    <row r="20" spans="1:11" ht="18.75" customHeight="1">
      <c r="A20" s="7">
        <v>2</v>
      </c>
      <c r="B20" s="6" t="s">
        <v>4</v>
      </c>
      <c r="C20" s="28">
        <v>1550363393</v>
      </c>
      <c r="D20" s="28">
        <v>6072791332</v>
      </c>
      <c r="E20" s="29">
        <f t="shared" ref="E20:E23" si="4">(C20-D20)/D20</f>
        <v>-0.74470333192077476</v>
      </c>
      <c r="F20" s="28">
        <v>375626813</v>
      </c>
      <c r="G20" s="28">
        <v>663672110</v>
      </c>
      <c r="H20" s="29">
        <f t="shared" ref="H20:H23" si="5">(F20-G20)/G20</f>
        <v>-0.43401748040911348</v>
      </c>
      <c r="I20" s="28">
        <f t="shared" ref="I20:I24" si="6">C20-F20</f>
        <v>1174736580</v>
      </c>
      <c r="J20" s="28">
        <v>5409119222</v>
      </c>
      <c r="K20" s="29">
        <f t="shared" ref="K20:K23" si="7">(I20-J20)/J20</f>
        <v>-0.78282294551354958</v>
      </c>
    </row>
    <row r="21" spans="1:11" ht="18.75" customHeight="1">
      <c r="A21" s="7">
        <v>3</v>
      </c>
      <c r="B21" s="10" t="s">
        <v>5</v>
      </c>
      <c r="C21" s="28">
        <v>219960</v>
      </c>
      <c r="D21" s="28">
        <v>0</v>
      </c>
      <c r="E21" s="29" t="e">
        <f t="shared" si="4"/>
        <v>#DIV/0!</v>
      </c>
      <c r="F21" s="28">
        <v>106522</v>
      </c>
      <c r="G21" s="28">
        <v>0</v>
      </c>
      <c r="H21" s="29" t="e">
        <f t="shared" si="5"/>
        <v>#DIV/0!</v>
      </c>
      <c r="I21" s="28">
        <f t="shared" si="6"/>
        <v>113438</v>
      </c>
      <c r="J21" s="28">
        <v>0</v>
      </c>
      <c r="K21" s="29" t="e">
        <f t="shared" si="7"/>
        <v>#DIV/0!</v>
      </c>
    </row>
    <row r="22" spans="1:11" ht="18.75" customHeight="1">
      <c r="A22" s="7">
        <v>4</v>
      </c>
      <c r="B22" s="10" t="s">
        <v>30</v>
      </c>
      <c r="C22" s="28">
        <v>0</v>
      </c>
      <c r="D22" s="28">
        <v>0</v>
      </c>
      <c r="E22" s="29" t="e">
        <f t="shared" si="4"/>
        <v>#DIV/0!</v>
      </c>
      <c r="F22" s="28">
        <v>0</v>
      </c>
      <c r="G22" s="28">
        <v>0</v>
      </c>
      <c r="H22" s="29" t="e">
        <f t="shared" si="5"/>
        <v>#DIV/0!</v>
      </c>
      <c r="I22" s="28">
        <f t="shared" si="6"/>
        <v>0</v>
      </c>
      <c r="J22" s="28">
        <v>0</v>
      </c>
      <c r="K22" s="29" t="e">
        <f t="shared" si="7"/>
        <v>#DIV/0!</v>
      </c>
    </row>
    <row r="23" spans="1:11" ht="18" customHeight="1">
      <c r="A23" s="7">
        <v>5</v>
      </c>
      <c r="B23" s="6" t="s">
        <v>31</v>
      </c>
      <c r="C23" s="28">
        <v>0</v>
      </c>
      <c r="D23" s="28">
        <v>0</v>
      </c>
      <c r="E23" s="29" t="e">
        <f t="shared" si="4"/>
        <v>#DIV/0!</v>
      </c>
      <c r="F23" s="28">
        <v>0</v>
      </c>
      <c r="G23" s="28">
        <v>0</v>
      </c>
      <c r="H23" s="29" t="e">
        <f t="shared" si="5"/>
        <v>#DIV/0!</v>
      </c>
      <c r="I23" s="28">
        <f t="shared" si="6"/>
        <v>0</v>
      </c>
      <c r="J23" s="28">
        <v>0</v>
      </c>
      <c r="K23" s="29" t="e">
        <f t="shared" si="7"/>
        <v>#DIV/0!</v>
      </c>
    </row>
    <row r="24" spans="1:11" ht="10.5" customHeight="1">
      <c r="A24" s="7"/>
      <c r="B24" s="6"/>
      <c r="C24" s="28">
        <v>0</v>
      </c>
      <c r="D24" s="28">
        <v>0</v>
      </c>
      <c r="E24" s="10"/>
      <c r="F24" s="6">
        <v>0</v>
      </c>
      <c r="G24" s="10"/>
      <c r="H24" s="33"/>
      <c r="I24" s="28">
        <f t="shared" si="6"/>
        <v>0</v>
      </c>
      <c r="J24" s="10"/>
      <c r="K24" s="33"/>
    </row>
    <row r="25" spans="1:11" ht="20.25" customHeight="1">
      <c r="A25" s="5"/>
      <c r="B25" s="4" t="s">
        <v>28</v>
      </c>
      <c r="C25" s="30">
        <f>SUM(C19:C23)</f>
        <v>1550586339</v>
      </c>
      <c r="D25" s="30">
        <f>SUM(D19:D23)</f>
        <v>6261766146</v>
      </c>
      <c r="E25" s="32"/>
      <c r="F25" s="30">
        <f>SUM(F19:F23)</f>
        <v>403912433</v>
      </c>
      <c r="G25" s="30">
        <f>SUM(G19:G23)</f>
        <v>792361751</v>
      </c>
      <c r="H25" s="31">
        <v>0.30598845277708658</v>
      </c>
      <c r="I25" s="32">
        <f>SUM(I19:I23)</f>
        <v>1146673906</v>
      </c>
      <c r="J25" s="30">
        <f>SUM(J19:J23)</f>
        <v>5469404395</v>
      </c>
      <c r="K25" s="31">
        <v>0.62490061077599246</v>
      </c>
    </row>
    <row r="26" spans="1:11">
      <c r="C26" s="2"/>
      <c r="D26" s="2"/>
      <c r="E26" s="3"/>
      <c r="F26" s="2"/>
      <c r="G26" s="2"/>
      <c r="J26" s="2"/>
    </row>
  </sheetData>
  <mergeCells count="6">
    <mergeCell ref="C2:E2"/>
    <mergeCell ref="F2:H2"/>
    <mergeCell ref="I2:K2"/>
    <mergeCell ref="C17:E17"/>
    <mergeCell ref="F17:H17"/>
    <mergeCell ref="I17:K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"/>
  <sheetViews>
    <sheetView topLeftCell="A7" workbookViewId="0">
      <selection activeCell="A27" sqref="A27"/>
    </sheetView>
  </sheetViews>
  <sheetFormatPr defaultRowHeight="14.4"/>
  <cols>
    <col min="1" max="1" width="5.44140625" customWidth="1"/>
    <col min="2" max="2" width="38.44140625" customWidth="1"/>
    <col min="3" max="4" width="23.44140625" customWidth="1"/>
    <col min="5" max="5" width="9.5546875" customWidth="1"/>
    <col min="6" max="6" width="23.44140625" customWidth="1"/>
    <col min="7" max="7" width="24" customWidth="1"/>
    <col min="8" max="8" width="8.5546875" customWidth="1"/>
    <col min="9" max="9" width="25.109375" customWidth="1"/>
    <col min="10" max="10" width="23.6640625" customWidth="1"/>
    <col min="11" max="11" width="7.88671875" customWidth="1"/>
  </cols>
  <sheetData>
    <row r="1" spans="1:11" ht="34.200000000000003" thickBot="1">
      <c r="A1" s="34" t="s">
        <v>48</v>
      </c>
      <c r="B1" s="25"/>
      <c r="C1" s="25"/>
      <c r="D1" s="25"/>
      <c r="E1" s="25"/>
      <c r="F1" s="25"/>
      <c r="G1" s="25"/>
      <c r="H1" s="25"/>
    </row>
    <row r="2" spans="1:11" ht="17.25" customHeight="1">
      <c r="A2" s="15"/>
      <c r="B2" s="14" t="s">
        <v>16</v>
      </c>
      <c r="C2" s="43" t="s">
        <v>20</v>
      </c>
      <c r="D2" s="44"/>
      <c r="E2" s="45"/>
      <c r="F2" s="43" t="s">
        <v>10</v>
      </c>
      <c r="G2" s="44"/>
      <c r="H2" s="45"/>
      <c r="I2" s="43" t="s">
        <v>21</v>
      </c>
      <c r="J2" s="44"/>
      <c r="K2" s="45"/>
    </row>
    <row r="3" spans="1:11" s="20" customFormat="1" ht="33" customHeight="1">
      <c r="A3" s="12" t="s">
        <v>9</v>
      </c>
      <c r="B3" s="11" t="s">
        <v>8</v>
      </c>
      <c r="C3" s="11" t="s">
        <v>47</v>
      </c>
      <c r="D3" s="11" t="s">
        <v>39</v>
      </c>
      <c r="E3" s="11" t="s">
        <v>0</v>
      </c>
      <c r="F3" s="11" t="s">
        <v>47</v>
      </c>
      <c r="G3" s="11" t="s">
        <v>39</v>
      </c>
      <c r="H3" s="11" t="s">
        <v>0</v>
      </c>
      <c r="I3" s="11" t="s">
        <v>47</v>
      </c>
      <c r="J3" s="11" t="s">
        <v>39</v>
      </c>
      <c r="K3" s="11" t="s">
        <v>0</v>
      </c>
    </row>
    <row r="4" spans="1:11" ht="16.2">
      <c r="A4" s="7">
        <v>1</v>
      </c>
      <c r="B4" s="6" t="s">
        <v>1</v>
      </c>
      <c r="C4" s="28">
        <v>7842338381</v>
      </c>
      <c r="D4" s="28">
        <v>7769116805</v>
      </c>
      <c r="E4" s="29">
        <f>(C4-D4)/D4</f>
        <v>9.4246975348441803E-3</v>
      </c>
      <c r="F4" s="28">
        <v>292515824</v>
      </c>
      <c r="G4" s="28">
        <v>320756508</v>
      </c>
      <c r="H4" s="29">
        <f>(F4-G4)/G4</f>
        <v>-8.8043993794819586E-2</v>
      </c>
      <c r="I4" s="28">
        <f>C4+F4</f>
        <v>8134854205</v>
      </c>
      <c r="J4" s="28">
        <f>D4+G4</f>
        <v>8089873313</v>
      </c>
      <c r="K4" s="29">
        <f>(I4-J4)/J4</f>
        <v>5.5601478860884106E-3</v>
      </c>
    </row>
    <row r="5" spans="1:11" ht="18" customHeight="1">
      <c r="A5" s="7">
        <v>2</v>
      </c>
      <c r="B5" s="6" t="s">
        <v>15</v>
      </c>
      <c r="C5" s="28">
        <v>14608962793</v>
      </c>
      <c r="D5" s="28">
        <v>14897825393</v>
      </c>
      <c r="E5" s="29">
        <f t="shared" ref="E5:E13" si="0">(C5-D5)/D5</f>
        <v>-1.9389581524812814E-2</v>
      </c>
      <c r="F5" s="28">
        <v>605607512</v>
      </c>
      <c r="G5" s="28">
        <v>543590680</v>
      </c>
      <c r="H5" s="29">
        <f t="shared" ref="H5:H13" si="1">(F5-G5)/G5</f>
        <v>0.11408737177024447</v>
      </c>
      <c r="I5" s="28">
        <f t="shared" ref="I5:I10" si="2">C5+F5</f>
        <v>15214570305</v>
      </c>
      <c r="J5" s="28">
        <v>15441416073</v>
      </c>
      <c r="K5" s="29">
        <f t="shared" ref="K5:K14" si="3">(I5-J5)/J5</f>
        <v>-1.4690736065110626E-2</v>
      </c>
    </row>
    <row r="6" spans="1:11" ht="16.2">
      <c r="A6" s="9">
        <v>3</v>
      </c>
      <c r="B6" s="8" t="s">
        <v>3</v>
      </c>
      <c r="C6" s="28">
        <v>1908582871</v>
      </c>
      <c r="D6" s="28">
        <v>2314072647</v>
      </c>
      <c r="E6" s="29">
        <f t="shared" si="0"/>
        <v>-0.17522776414374169</v>
      </c>
      <c r="F6" s="28">
        <v>661175417</v>
      </c>
      <c r="G6" s="28">
        <v>118149374</v>
      </c>
      <c r="H6" s="29">
        <f t="shared" si="1"/>
        <v>4.5960975045030708</v>
      </c>
      <c r="I6" s="28">
        <f t="shared" si="2"/>
        <v>2569758288</v>
      </c>
      <c r="J6" s="28">
        <v>2432222021</v>
      </c>
      <c r="K6" s="29">
        <f t="shared" si="3"/>
        <v>5.6547579050144618E-2</v>
      </c>
    </row>
    <row r="7" spans="1:11" ht="16.2">
      <c r="A7" s="7">
        <v>4</v>
      </c>
      <c r="B7" s="6" t="s">
        <v>14</v>
      </c>
      <c r="C7" s="28">
        <v>1999879487</v>
      </c>
      <c r="D7" s="28">
        <v>1863080933</v>
      </c>
      <c r="E7" s="29">
        <f t="shared" si="0"/>
        <v>7.3425985729842685E-2</v>
      </c>
      <c r="F7" s="28">
        <v>367617655</v>
      </c>
      <c r="G7" s="28">
        <v>388169283</v>
      </c>
      <c r="H7" s="29">
        <f t="shared" si="1"/>
        <v>-5.2945013683630394E-2</v>
      </c>
      <c r="I7" s="28">
        <f t="shared" si="2"/>
        <v>2367497142</v>
      </c>
      <c r="J7" s="28">
        <v>2251250216</v>
      </c>
      <c r="K7" s="29">
        <f t="shared" si="3"/>
        <v>5.1636608482617467E-2</v>
      </c>
    </row>
    <row r="8" spans="1:11" ht="16.2">
      <c r="A8" s="9">
        <v>5</v>
      </c>
      <c r="B8" s="8" t="s">
        <v>13</v>
      </c>
      <c r="C8" s="28">
        <v>0</v>
      </c>
      <c r="D8" s="28">
        <v>0</v>
      </c>
      <c r="E8" s="29" t="e">
        <f t="shared" si="0"/>
        <v>#DIV/0!</v>
      </c>
      <c r="F8" s="28">
        <v>0</v>
      </c>
      <c r="G8" s="28">
        <v>0</v>
      </c>
      <c r="H8" s="29" t="e">
        <f t="shared" si="1"/>
        <v>#DIV/0!</v>
      </c>
      <c r="I8" s="28">
        <f t="shared" si="2"/>
        <v>0</v>
      </c>
      <c r="J8" s="28">
        <v>0</v>
      </c>
      <c r="K8" s="29" t="e">
        <f t="shared" si="3"/>
        <v>#DIV/0!</v>
      </c>
    </row>
    <row r="9" spans="1:11" ht="16.2">
      <c r="A9" s="9">
        <v>6</v>
      </c>
      <c r="B9" s="8" t="s">
        <v>12</v>
      </c>
      <c r="C9" s="28">
        <v>0</v>
      </c>
      <c r="D9" s="28">
        <v>0</v>
      </c>
      <c r="E9" s="29" t="e">
        <f t="shared" si="0"/>
        <v>#DIV/0!</v>
      </c>
      <c r="F9" s="28">
        <v>0</v>
      </c>
      <c r="G9" s="28">
        <v>0</v>
      </c>
      <c r="H9" s="29" t="e">
        <f t="shared" si="1"/>
        <v>#DIV/0!</v>
      </c>
      <c r="I9" s="28">
        <f t="shared" si="2"/>
        <v>0</v>
      </c>
      <c r="J9" s="28"/>
      <c r="K9" s="29" t="e">
        <f t="shared" si="3"/>
        <v>#DIV/0!</v>
      </c>
    </row>
    <row r="10" spans="1:11" ht="16.2">
      <c r="A10" s="7">
        <v>7</v>
      </c>
      <c r="B10" s="6" t="s">
        <v>29</v>
      </c>
      <c r="C10" s="28">
        <v>0</v>
      </c>
      <c r="D10" s="28">
        <v>0</v>
      </c>
      <c r="E10" s="29" t="e">
        <f t="shared" si="0"/>
        <v>#DIV/0!</v>
      </c>
      <c r="F10" s="28">
        <v>0</v>
      </c>
      <c r="G10" s="28">
        <v>0</v>
      </c>
      <c r="H10" s="29" t="e">
        <f t="shared" si="1"/>
        <v>#DIV/0!</v>
      </c>
      <c r="I10" s="28">
        <f t="shared" si="2"/>
        <v>0</v>
      </c>
      <c r="J10" s="28">
        <v>0</v>
      </c>
      <c r="K10" s="29" t="e">
        <f t="shared" si="3"/>
        <v>#DIV/0!</v>
      </c>
    </row>
    <row r="11" spans="1:11" ht="16.2">
      <c r="A11" s="7">
        <v>8</v>
      </c>
      <c r="B11" s="6" t="s">
        <v>41</v>
      </c>
      <c r="C11" s="28">
        <v>0</v>
      </c>
      <c r="D11" s="28">
        <v>0</v>
      </c>
      <c r="E11" s="29" t="e">
        <f t="shared" si="0"/>
        <v>#DIV/0!</v>
      </c>
      <c r="F11" s="28">
        <v>0</v>
      </c>
      <c r="G11" s="28">
        <v>0</v>
      </c>
      <c r="H11" s="29" t="e">
        <f t="shared" si="1"/>
        <v>#DIV/0!</v>
      </c>
      <c r="I11" s="28">
        <v>0</v>
      </c>
      <c r="J11" s="28">
        <v>0</v>
      </c>
      <c r="K11" s="29" t="e">
        <f t="shared" si="3"/>
        <v>#DIV/0!</v>
      </c>
    </row>
    <row r="12" spans="1:11" ht="16.2">
      <c r="A12" s="7">
        <v>9</v>
      </c>
      <c r="B12" s="6" t="s">
        <v>43</v>
      </c>
      <c r="C12" s="28">
        <v>0</v>
      </c>
      <c r="D12" s="28">
        <v>0</v>
      </c>
      <c r="E12" s="29" t="e">
        <f t="shared" si="0"/>
        <v>#DIV/0!</v>
      </c>
      <c r="F12" s="28">
        <v>0</v>
      </c>
      <c r="G12" s="28">
        <v>0</v>
      </c>
      <c r="H12" s="29" t="e">
        <f t="shared" si="1"/>
        <v>#DIV/0!</v>
      </c>
      <c r="I12" s="28">
        <v>0</v>
      </c>
      <c r="J12" s="28">
        <v>0</v>
      </c>
      <c r="K12" s="29" t="e">
        <f t="shared" si="3"/>
        <v>#DIV/0!</v>
      </c>
    </row>
    <row r="13" spans="1:11" ht="16.2">
      <c r="A13" s="7">
        <v>10</v>
      </c>
      <c r="B13" s="6" t="s">
        <v>45</v>
      </c>
      <c r="C13" s="28">
        <v>0</v>
      </c>
      <c r="D13" s="28">
        <v>0</v>
      </c>
      <c r="E13" s="29" t="e">
        <f t="shared" si="0"/>
        <v>#DIV/0!</v>
      </c>
      <c r="F13" s="28">
        <v>0</v>
      </c>
      <c r="G13" s="28">
        <v>0</v>
      </c>
      <c r="H13" s="29" t="e">
        <f t="shared" si="1"/>
        <v>#DIV/0!</v>
      </c>
      <c r="I13" s="28">
        <v>0</v>
      </c>
      <c r="J13" s="28">
        <v>0</v>
      </c>
      <c r="K13" s="29" t="e">
        <f t="shared" si="3"/>
        <v>#DIV/0!</v>
      </c>
    </row>
    <row r="14" spans="1:11" ht="18.75" customHeight="1">
      <c r="A14" s="7"/>
      <c r="B14" s="6"/>
      <c r="C14" s="24">
        <v>0</v>
      </c>
      <c r="D14" s="24">
        <v>0</v>
      </c>
      <c r="E14" s="24"/>
      <c r="F14" s="24">
        <v>0</v>
      </c>
      <c r="G14" s="24">
        <v>0</v>
      </c>
      <c r="H14" s="24"/>
      <c r="I14" s="28">
        <v>0</v>
      </c>
      <c r="J14" s="24">
        <v>0</v>
      </c>
      <c r="K14" s="29" t="e">
        <f t="shared" si="3"/>
        <v>#DIV/0!</v>
      </c>
    </row>
    <row r="15" spans="1:11" ht="21" customHeight="1">
      <c r="A15" s="5"/>
      <c r="B15" s="4" t="s">
        <v>28</v>
      </c>
      <c r="C15" s="30">
        <f>SUM(C4:C10)</f>
        <v>26359763532</v>
      </c>
      <c r="D15" s="30">
        <f>SUM(D4:D10)</f>
        <v>26844095778</v>
      </c>
      <c r="E15" s="31"/>
      <c r="F15" s="32">
        <f>SUM(F4:F10)</f>
        <v>1926916408</v>
      </c>
      <c r="G15" s="30">
        <f>SUM(G4:G10)</f>
        <v>1370665845</v>
      </c>
      <c r="H15" s="31"/>
      <c r="I15" s="32">
        <f>SUM(I4:I10)</f>
        <v>28286679940</v>
      </c>
      <c r="J15" s="30">
        <f>SUM(J4:J10)</f>
        <v>28214761623</v>
      </c>
      <c r="K15" s="31"/>
    </row>
    <row r="16" spans="1:11" ht="15" thickBot="1">
      <c r="B16" s="18"/>
      <c r="C16" s="16"/>
      <c r="D16" s="16"/>
      <c r="E16" s="17"/>
      <c r="F16" s="17"/>
      <c r="G16" s="16"/>
      <c r="H16" s="16"/>
      <c r="J16" s="2"/>
    </row>
    <row r="17" spans="1:11" ht="19.5" customHeight="1">
      <c r="A17" s="15"/>
      <c r="B17" s="14" t="s">
        <v>11</v>
      </c>
      <c r="C17" s="43" t="s">
        <v>20</v>
      </c>
      <c r="D17" s="44"/>
      <c r="E17" s="45"/>
      <c r="F17" s="43" t="s">
        <v>10</v>
      </c>
      <c r="G17" s="44"/>
      <c r="H17" s="45"/>
      <c r="I17" s="43" t="s">
        <v>21</v>
      </c>
      <c r="J17" s="44"/>
      <c r="K17" s="45"/>
    </row>
    <row r="18" spans="1:11" ht="39.75" customHeight="1">
      <c r="A18" s="12" t="s">
        <v>9</v>
      </c>
      <c r="B18" s="11" t="s">
        <v>8</v>
      </c>
      <c r="C18" s="11" t="s">
        <v>47</v>
      </c>
      <c r="D18" s="11" t="s">
        <v>39</v>
      </c>
      <c r="E18" s="11" t="s">
        <v>0</v>
      </c>
      <c r="F18" s="11" t="s">
        <v>47</v>
      </c>
      <c r="G18" s="11" t="s">
        <v>39</v>
      </c>
      <c r="H18" s="11" t="s">
        <v>0</v>
      </c>
      <c r="I18" s="11" t="s">
        <v>47</v>
      </c>
      <c r="J18" s="11" t="s">
        <v>39</v>
      </c>
      <c r="K18" s="11" t="s">
        <v>0</v>
      </c>
    </row>
    <row r="19" spans="1:11" ht="18.75" customHeight="1">
      <c r="A19" s="7">
        <v>1</v>
      </c>
      <c r="B19" s="10" t="s">
        <v>6</v>
      </c>
      <c r="C19" s="28">
        <v>1047204727</v>
      </c>
      <c r="D19" s="28">
        <v>1037727474</v>
      </c>
      <c r="E19" s="29">
        <f>(C19-D19)/D19</f>
        <v>9.1326993237147349E-3</v>
      </c>
      <c r="F19" s="28">
        <v>1500682808</v>
      </c>
      <c r="G19" s="28">
        <v>1522696507</v>
      </c>
      <c r="H19" s="29">
        <f>(F19-G19)/G19</f>
        <v>-1.4457049647648532E-2</v>
      </c>
      <c r="I19" s="28">
        <f>C19+F19</f>
        <v>2547887535</v>
      </c>
      <c r="J19" s="28">
        <v>2560423981</v>
      </c>
      <c r="K19" s="29">
        <f>(I19-J19)/J19</f>
        <v>-4.8962383156182449E-3</v>
      </c>
    </row>
    <row r="20" spans="1:11" ht="18" customHeight="1">
      <c r="A20" s="7">
        <v>2</v>
      </c>
      <c r="B20" s="6" t="s">
        <v>4</v>
      </c>
      <c r="C20" s="28">
        <v>39157623592</v>
      </c>
      <c r="D20" s="28">
        <v>38474925359</v>
      </c>
      <c r="E20" s="29">
        <f t="shared" ref="E20:E23" si="4">(C20-D20)/D20</f>
        <v>1.7743978100799727E-2</v>
      </c>
      <c r="F20" s="28">
        <f>19239459088+2099483692</f>
        <v>21338942780</v>
      </c>
      <c r="G20" s="28">
        <v>4423612628</v>
      </c>
      <c r="H20" s="29">
        <f t="shared" ref="H20:H23" si="5">(F20-G20)/G20</f>
        <v>3.8238723808978148</v>
      </c>
      <c r="I20" s="28">
        <f t="shared" ref="I20:I23" si="6">C20+F20</f>
        <v>60496566372</v>
      </c>
      <c r="J20" s="28">
        <v>42898537987</v>
      </c>
      <c r="K20" s="29">
        <f t="shared" ref="K20:K23" si="7">(I20-J20)/J20</f>
        <v>0.41022443213176446</v>
      </c>
    </row>
    <row r="21" spans="1:11" ht="18" customHeight="1">
      <c r="A21" s="7">
        <v>3</v>
      </c>
      <c r="B21" s="10" t="s">
        <v>5</v>
      </c>
      <c r="C21" s="28">
        <v>5690394650.8800001</v>
      </c>
      <c r="D21" s="28">
        <v>3399500000</v>
      </c>
      <c r="E21" s="29">
        <f t="shared" si="4"/>
        <v>0.67389164608913077</v>
      </c>
      <c r="F21" s="28">
        <v>276935356.31</v>
      </c>
      <c r="G21" s="28">
        <v>2626712090.9699998</v>
      </c>
      <c r="H21" s="29">
        <f t="shared" si="5"/>
        <v>-0.89456958101269013</v>
      </c>
      <c r="I21" s="28">
        <f t="shared" si="6"/>
        <v>5967330007.1900005</v>
      </c>
      <c r="J21" s="28">
        <v>6026212090.9700003</v>
      </c>
      <c r="K21" s="29">
        <f t="shared" si="7"/>
        <v>-9.7709942649100937E-3</v>
      </c>
    </row>
    <row r="22" spans="1:11" ht="18" customHeight="1">
      <c r="A22" s="7">
        <v>4</v>
      </c>
      <c r="B22" s="10" t="s">
        <v>30</v>
      </c>
      <c r="C22" s="28">
        <v>0</v>
      </c>
      <c r="D22" s="28">
        <v>0</v>
      </c>
      <c r="E22" s="29" t="e">
        <f t="shared" si="4"/>
        <v>#DIV/0!</v>
      </c>
      <c r="F22" s="28">
        <v>0</v>
      </c>
      <c r="G22" s="28">
        <v>0</v>
      </c>
      <c r="H22" s="29" t="e">
        <f t="shared" si="5"/>
        <v>#DIV/0!</v>
      </c>
      <c r="I22" s="28">
        <f t="shared" si="6"/>
        <v>0</v>
      </c>
      <c r="J22" s="28">
        <v>0</v>
      </c>
      <c r="K22" s="29" t="e">
        <f t="shared" si="7"/>
        <v>#DIV/0!</v>
      </c>
    </row>
    <row r="23" spans="1:11" ht="16.2">
      <c r="A23" s="7">
        <v>5</v>
      </c>
      <c r="B23" s="6" t="s">
        <v>31</v>
      </c>
      <c r="C23" s="28">
        <v>0</v>
      </c>
      <c r="D23" s="28">
        <v>0</v>
      </c>
      <c r="E23" s="29" t="e">
        <f t="shared" si="4"/>
        <v>#DIV/0!</v>
      </c>
      <c r="F23" s="28">
        <v>0</v>
      </c>
      <c r="G23" s="28">
        <v>0</v>
      </c>
      <c r="H23" s="29" t="e">
        <f t="shared" si="5"/>
        <v>#DIV/0!</v>
      </c>
      <c r="I23" s="28">
        <f t="shared" si="6"/>
        <v>0</v>
      </c>
      <c r="J23" s="28">
        <v>0</v>
      </c>
      <c r="K23" s="29" t="e">
        <f t="shared" si="7"/>
        <v>#DIV/0!</v>
      </c>
    </row>
    <row r="24" spans="1:11" ht="17.25" customHeight="1">
      <c r="A24" s="5"/>
      <c r="B24" s="4" t="s">
        <v>28</v>
      </c>
      <c r="C24" s="30">
        <f>SUM(C19:C23)</f>
        <v>45895222969.879997</v>
      </c>
      <c r="D24" s="30">
        <f>SUM(D19:D23)</f>
        <v>42912152833</v>
      </c>
      <c r="E24" s="32"/>
      <c r="F24" s="30">
        <f>SUM(F19:F23)</f>
        <v>23116560944.310001</v>
      </c>
      <c r="G24" s="30">
        <f>SUM(G19:G23)</f>
        <v>8573021225.9699993</v>
      </c>
      <c r="H24" s="31"/>
      <c r="I24" s="32">
        <f>SUM(I19:I23)</f>
        <v>69011783914.190002</v>
      </c>
      <c r="J24" s="30">
        <f>SUM(J19:J23)</f>
        <v>51485174058.970001</v>
      </c>
      <c r="K24" s="31"/>
    </row>
    <row r="25" spans="1:11">
      <c r="C25" s="2"/>
      <c r="D25" s="2"/>
      <c r="E25" s="3"/>
      <c r="F25" s="2"/>
      <c r="G25" s="2"/>
      <c r="J25" s="2"/>
    </row>
    <row r="26" spans="1:11">
      <c r="C26" s="1"/>
    </row>
    <row r="27" spans="1:11">
      <c r="C27" s="42"/>
    </row>
  </sheetData>
  <mergeCells count="6">
    <mergeCell ref="C2:E2"/>
    <mergeCell ref="F2:H2"/>
    <mergeCell ref="I2:K2"/>
    <mergeCell ref="C17:E17"/>
    <mergeCell ref="F17:H17"/>
    <mergeCell ref="I17:K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6"/>
  <sheetViews>
    <sheetView tabSelected="1" topLeftCell="A3" workbookViewId="0">
      <selection activeCell="B25" sqref="B25"/>
    </sheetView>
  </sheetViews>
  <sheetFormatPr defaultRowHeight="14.4"/>
  <cols>
    <col min="1" max="1" width="5.44140625" customWidth="1"/>
    <col min="2" max="2" width="38.44140625" customWidth="1"/>
    <col min="3" max="3" width="24.44140625" customWidth="1"/>
    <col min="4" max="5" width="23.44140625" customWidth="1"/>
    <col min="6" max="6" width="9.5546875" customWidth="1"/>
    <col min="7" max="7" width="23.44140625" customWidth="1"/>
    <col min="8" max="8" width="24" customWidth="1"/>
    <col min="9" max="9" width="8.5546875" customWidth="1"/>
    <col min="13" max="13" width="15.33203125" hidden="1" customWidth="1"/>
    <col min="14" max="14" width="9.109375" hidden="1" customWidth="1"/>
  </cols>
  <sheetData>
    <row r="1" spans="1:14" ht="22.8" thickBot="1">
      <c r="A1" s="46" t="s">
        <v>46</v>
      </c>
      <c r="B1" s="47"/>
      <c r="C1" s="47"/>
      <c r="D1" s="47"/>
      <c r="E1" s="47"/>
      <c r="F1" s="47"/>
      <c r="G1" s="47"/>
      <c r="H1" s="47"/>
      <c r="I1" s="47"/>
    </row>
    <row r="2" spans="1:14" ht="17.25" customHeight="1">
      <c r="A2" s="15"/>
      <c r="B2" s="14" t="s">
        <v>16</v>
      </c>
      <c r="C2" s="13"/>
      <c r="D2" s="43" t="s">
        <v>17</v>
      </c>
      <c r="E2" s="44"/>
      <c r="F2" s="45"/>
      <c r="G2" s="43" t="s">
        <v>2</v>
      </c>
      <c r="H2" s="44"/>
      <c r="I2" s="45"/>
    </row>
    <row r="3" spans="1:14" s="20" customFormat="1" ht="33" customHeight="1">
      <c r="A3" s="12" t="s">
        <v>9</v>
      </c>
      <c r="B3" s="11" t="s">
        <v>8</v>
      </c>
      <c r="C3" s="11" t="s">
        <v>7</v>
      </c>
      <c r="D3" s="11" t="s">
        <v>47</v>
      </c>
      <c r="E3" s="11" t="s">
        <v>39</v>
      </c>
      <c r="F3" s="11" t="s">
        <v>0</v>
      </c>
      <c r="G3" s="11" t="s">
        <v>47</v>
      </c>
      <c r="H3" s="11" t="s">
        <v>39</v>
      </c>
      <c r="I3" s="11" t="s">
        <v>0</v>
      </c>
      <c r="M3" s="22" t="s">
        <v>18</v>
      </c>
      <c r="N3" s="23" t="s">
        <v>19</v>
      </c>
    </row>
    <row r="4" spans="1:14" ht="16.2">
      <c r="A4" s="7">
        <v>1</v>
      </c>
      <c r="B4" s="6" t="s">
        <v>1</v>
      </c>
      <c r="C4" s="35" t="s">
        <v>25</v>
      </c>
      <c r="D4" s="28">
        <f>46500000*360.5</f>
        <v>16763250000</v>
      </c>
      <c r="E4" s="28">
        <v>14252250000</v>
      </c>
      <c r="F4" s="29">
        <f>(D4-E4)/E4</f>
        <v>0.17618270799347471</v>
      </c>
      <c r="G4" s="28">
        <v>7651291182</v>
      </c>
      <c r="H4" s="28">
        <v>7651291182</v>
      </c>
      <c r="I4" s="29">
        <f>(G4-H4)/H4</f>
        <v>0</v>
      </c>
      <c r="M4" s="21">
        <v>100000000</v>
      </c>
      <c r="N4">
        <v>353</v>
      </c>
    </row>
    <row r="5" spans="1:14" ht="18" customHeight="1">
      <c r="A5" s="7">
        <v>2</v>
      </c>
      <c r="B5" s="6" t="s">
        <v>15</v>
      </c>
      <c r="C5" s="35" t="s">
        <v>26</v>
      </c>
      <c r="D5" s="28">
        <f>63500000*360.5</f>
        <v>22891750000</v>
      </c>
      <c r="E5" s="28">
        <v>19462750000</v>
      </c>
      <c r="F5" s="29">
        <f t="shared" ref="F5:F13" si="0">(D5-E5)/E5</f>
        <v>0.17618270799347471</v>
      </c>
      <c r="G5" s="28">
        <v>15028165312</v>
      </c>
      <c r="H5" s="28">
        <v>14233684960</v>
      </c>
      <c r="I5" s="29">
        <f t="shared" ref="I5:I13" si="1">(G5-H5)/H5</f>
        <v>5.581691278349047E-2</v>
      </c>
      <c r="M5" s="21">
        <v>150000000</v>
      </c>
    </row>
    <row r="6" spans="1:14" ht="16.2">
      <c r="A6" s="9">
        <v>3</v>
      </c>
      <c r="B6" s="8" t="s">
        <v>3</v>
      </c>
      <c r="C6" s="35" t="s">
        <v>26</v>
      </c>
      <c r="D6" s="28">
        <v>7502699728.2700005</v>
      </c>
      <c r="E6" s="28">
        <v>7505699728.2700005</v>
      </c>
      <c r="F6" s="29">
        <f t="shared" si="0"/>
        <v>-3.9969624533480694E-4</v>
      </c>
      <c r="G6" s="28">
        <f>1269398279.42+211566379.9+84626551.86+560380122.62+560380122.62+215530816.48+129318489.89+86212326.59+86212326.59+25863698.02+17242465.27</f>
        <v>3246731579.2600002</v>
      </c>
      <c r="H6" s="28">
        <v>3246731579.2600002</v>
      </c>
      <c r="I6" s="29">
        <f t="shared" si="1"/>
        <v>0</v>
      </c>
      <c r="M6" s="21">
        <v>150000000</v>
      </c>
    </row>
    <row r="7" spans="1:14" ht="16.2">
      <c r="A7" s="7">
        <v>4</v>
      </c>
      <c r="B7" s="6" t="s">
        <v>14</v>
      </c>
      <c r="C7" s="35" t="s">
        <v>34</v>
      </c>
      <c r="D7" s="28">
        <v>1879049050</v>
      </c>
      <c r="E7" s="28">
        <v>1859614700</v>
      </c>
      <c r="F7" s="29">
        <f t="shared" si="0"/>
        <v>1.0450740145256971E-2</v>
      </c>
      <c r="G7" s="28">
        <f>1735920409+48730931</f>
        <v>1784651340</v>
      </c>
      <c r="H7" s="28">
        <v>1576704187</v>
      </c>
      <c r="I7" s="29">
        <f t="shared" si="1"/>
        <v>0.13188723332793434</v>
      </c>
      <c r="M7" s="21"/>
    </row>
    <row r="8" spans="1:14" ht="16.2">
      <c r="A8" s="9">
        <v>5</v>
      </c>
      <c r="B8" s="8" t="s">
        <v>13</v>
      </c>
      <c r="C8" s="35" t="s">
        <v>33</v>
      </c>
      <c r="D8" s="28">
        <v>0</v>
      </c>
      <c r="E8" s="28">
        <v>0</v>
      </c>
      <c r="F8" s="29" t="e">
        <f t="shared" si="0"/>
        <v>#DIV/0!</v>
      </c>
      <c r="G8" s="28"/>
      <c r="H8" s="28">
        <v>0</v>
      </c>
      <c r="I8" s="29" t="e">
        <f t="shared" si="1"/>
        <v>#DIV/0!</v>
      </c>
      <c r="M8" s="21"/>
    </row>
    <row r="9" spans="1:14" ht="16.2">
      <c r="A9" s="9">
        <v>6</v>
      </c>
      <c r="B9" s="8" t="s">
        <v>12</v>
      </c>
      <c r="C9" s="35" t="s">
        <v>35</v>
      </c>
      <c r="D9" s="28">
        <v>0</v>
      </c>
      <c r="E9" s="28">
        <v>0</v>
      </c>
      <c r="F9" s="29" t="e">
        <f t="shared" si="0"/>
        <v>#DIV/0!</v>
      </c>
      <c r="G9" s="28">
        <v>0</v>
      </c>
      <c r="H9" s="28">
        <v>0</v>
      </c>
      <c r="I9" s="29" t="e">
        <f t="shared" si="1"/>
        <v>#DIV/0!</v>
      </c>
      <c r="M9" s="21"/>
    </row>
    <row r="10" spans="1:14" ht="16.2">
      <c r="A10" s="7">
        <v>7</v>
      </c>
      <c r="B10" s="6" t="s">
        <v>29</v>
      </c>
      <c r="C10" s="35" t="s">
        <v>36</v>
      </c>
      <c r="D10" s="28">
        <v>0</v>
      </c>
      <c r="E10" s="28">
        <v>0</v>
      </c>
      <c r="F10" s="29" t="e">
        <f t="shared" si="0"/>
        <v>#DIV/0!</v>
      </c>
      <c r="G10" s="28">
        <v>0</v>
      </c>
      <c r="H10" s="28">
        <v>0</v>
      </c>
      <c r="I10" s="29" t="e">
        <f t="shared" si="1"/>
        <v>#DIV/0!</v>
      </c>
      <c r="M10" s="21">
        <v>5155000</v>
      </c>
    </row>
    <row r="11" spans="1:14" ht="16.2">
      <c r="A11" s="7">
        <v>8</v>
      </c>
      <c r="B11" s="6" t="s">
        <v>41</v>
      </c>
      <c r="C11" s="35" t="s">
        <v>42</v>
      </c>
      <c r="D11" s="28">
        <v>0</v>
      </c>
      <c r="E11" s="28">
        <v>0</v>
      </c>
      <c r="F11" s="29" t="e">
        <f t="shared" si="0"/>
        <v>#DIV/0!</v>
      </c>
      <c r="G11" s="28">
        <v>0</v>
      </c>
      <c r="H11" s="28">
        <v>0</v>
      </c>
      <c r="I11" s="29" t="e">
        <f t="shared" si="1"/>
        <v>#DIV/0!</v>
      </c>
      <c r="M11" s="21"/>
    </row>
    <row r="12" spans="1:14" ht="16.2">
      <c r="A12" s="7">
        <v>9</v>
      </c>
      <c r="B12" s="6" t="s">
        <v>43</v>
      </c>
      <c r="C12" s="35" t="s">
        <v>44</v>
      </c>
      <c r="D12" s="28">
        <v>0</v>
      </c>
      <c r="E12" s="28">
        <v>0</v>
      </c>
      <c r="F12" s="29" t="e">
        <f t="shared" si="0"/>
        <v>#DIV/0!</v>
      </c>
      <c r="G12" s="28">
        <v>0</v>
      </c>
      <c r="H12" s="28">
        <v>0</v>
      </c>
      <c r="I12" s="29" t="e">
        <f t="shared" si="1"/>
        <v>#DIV/0!</v>
      </c>
      <c r="M12" s="21"/>
    </row>
    <row r="13" spans="1:14" ht="16.2">
      <c r="A13" s="7">
        <v>10</v>
      </c>
      <c r="B13" s="6" t="s">
        <v>45</v>
      </c>
      <c r="C13" s="35" t="s">
        <v>35</v>
      </c>
      <c r="D13" s="28">
        <v>0</v>
      </c>
      <c r="E13" s="28">
        <v>0</v>
      </c>
      <c r="F13" s="29" t="e">
        <f t="shared" si="0"/>
        <v>#DIV/0!</v>
      </c>
      <c r="G13" s="28">
        <v>0</v>
      </c>
      <c r="H13" s="28">
        <v>0</v>
      </c>
      <c r="I13" s="29" t="e">
        <f t="shared" si="1"/>
        <v>#DIV/0!</v>
      </c>
      <c r="M13" s="21"/>
    </row>
    <row r="14" spans="1:14" ht="18" customHeight="1">
      <c r="A14" s="7"/>
      <c r="B14" s="6"/>
      <c r="C14" s="24">
        <v>0</v>
      </c>
      <c r="D14" s="24">
        <v>0</v>
      </c>
      <c r="E14" s="24">
        <v>0</v>
      </c>
      <c r="F14" s="24"/>
      <c r="G14" s="24">
        <v>0</v>
      </c>
      <c r="H14" s="24">
        <v>0</v>
      </c>
      <c r="I14" s="24"/>
    </row>
    <row r="15" spans="1:14" ht="17.25" customHeight="1">
      <c r="A15" s="5"/>
      <c r="B15" s="4" t="s">
        <v>28</v>
      </c>
      <c r="C15" s="36"/>
      <c r="D15" s="30">
        <f>SUM(D4:D10)</f>
        <v>49036748778.270004</v>
      </c>
      <c r="E15" s="30">
        <f>SUM(E4:E10)</f>
        <v>43080314428.270004</v>
      </c>
      <c r="F15" s="31"/>
      <c r="G15" s="32">
        <f>SUM(G4:G10)</f>
        <v>27710839413.260002</v>
      </c>
      <c r="H15" s="30">
        <f>SUM(H4:H10)</f>
        <v>26708411908.260002</v>
      </c>
      <c r="I15" s="31"/>
    </row>
    <row r="16" spans="1:14" ht="15" thickBot="1">
      <c r="B16" s="18"/>
      <c r="C16" s="16"/>
      <c r="D16" s="16"/>
      <c r="E16" s="16"/>
      <c r="F16" s="17"/>
      <c r="G16" s="17"/>
      <c r="H16" s="16"/>
      <c r="I16" s="16"/>
    </row>
    <row r="17" spans="1:14" ht="19.5" customHeight="1">
      <c r="A17" s="15"/>
      <c r="B17" s="14" t="s">
        <v>11</v>
      </c>
      <c r="C17" s="13"/>
      <c r="D17" s="43" t="s">
        <v>17</v>
      </c>
      <c r="E17" s="44"/>
      <c r="F17" s="45"/>
      <c r="G17" s="43" t="s">
        <v>2</v>
      </c>
      <c r="H17" s="44"/>
      <c r="I17" s="45"/>
    </row>
    <row r="18" spans="1:14" ht="37.5" customHeight="1">
      <c r="A18" s="12" t="s">
        <v>9</v>
      </c>
      <c r="B18" s="11" t="s">
        <v>8</v>
      </c>
      <c r="C18" s="11" t="s">
        <v>7</v>
      </c>
      <c r="D18" s="11" t="s">
        <v>47</v>
      </c>
      <c r="E18" s="11" t="s">
        <v>39</v>
      </c>
      <c r="F18" s="11" t="s">
        <v>0</v>
      </c>
      <c r="G18" s="11" t="s">
        <v>47</v>
      </c>
      <c r="H18" s="11" t="s">
        <v>39</v>
      </c>
      <c r="I18" s="11" t="s">
        <v>0</v>
      </c>
      <c r="M18" s="22" t="s">
        <v>18</v>
      </c>
      <c r="N18" s="23" t="s">
        <v>19</v>
      </c>
    </row>
    <row r="19" spans="1:14" ht="18.75" customHeight="1">
      <c r="A19" s="7">
        <v>1</v>
      </c>
      <c r="B19" s="10" t="s">
        <v>6</v>
      </c>
      <c r="C19" s="35" t="s">
        <v>27</v>
      </c>
      <c r="D19" s="28">
        <f>12375000*360.5</f>
        <v>4461187500</v>
      </c>
      <c r="E19" s="28">
        <v>3792937500</v>
      </c>
      <c r="F19" s="29">
        <f>(D19-E19)/E19</f>
        <v>0.17618270799347471</v>
      </c>
      <c r="G19" s="28">
        <f>(3299732+2310953+1519489+214792+574176)*360.5</f>
        <v>2854850691</v>
      </c>
      <c r="H19" s="28">
        <v>2357723971.5</v>
      </c>
      <c r="I19" s="29">
        <f>(G19-H19)/H19</f>
        <v>0.21085026301179974</v>
      </c>
      <c r="M19" s="21">
        <v>250000000</v>
      </c>
    </row>
    <row r="20" spans="1:14" ht="18" customHeight="1">
      <c r="A20" s="7">
        <v>2</v>
      </c>
      <c r="B20" s="6" t="s">
        <v>4</v>
      </c>
      <c r="C20" s="35" t="s">
        <v>38</v>
      </c>
      <c r="D20" s="28">
        <v>58016934857</v>
      </c>
      <c r="E20" s="28">
        <v>41231330641.919998</v>
      </c>
      <c r="F20" s="29">
        <f t="shared" ref="F20:F23" si="2">(D20-E20)/E20</f>
        <v>0.40710799175649293</v>
      </c>
      <c r="G20" s="28">
        <v>58016934857</v>
      </c>
      <c r="H20" s="28">
        <v>41231330641.919998</v>
      </c>
      <c r="I20" s="29">
        <f t="shared" ref="I20:I23" si="3">(G20-H20)/H20</f>
        <v>0.40710799175649293</v>
      </c>
      <c r="M20" s="21"/>
    </row>
    <row r="21" spans="1:14" ht="18" customHeight="1">
      <c r="A21" s="7">
        <v>3</v>
      </c>
      <c r="B21" s="10" t="s">
        <v>5</v>
      </c>
      <c r="C21" s="35" t="s">
        <v>37</v>
      </c>
      <c r="D21" s="28">
        <v>20500000000</v>
      </c>
      <c r="E21" s="28">
        <v>20500000000</v>
      </c>
      <c r="F21" s="29">
        <f t="shared" si="2"/>
        <v>0</v>
      </c>
      <c r="G21" s="28">
        <v>6029500000</v>
      </c>
      <c r="H21" s="28">
        <v>5927000000</v>
      </c>
      <c r="I21" s="29">
        <f t="shared" si="3"/>
        <v>1.7293740509532647E-2</v>
      </c>
      <c r="M21" s="21"/>
    </row>
    <row r="22" spans="1:14" ht="18" customHeight="1">
      <c r="A22" s="7">
        <v>4</v>
      </c>
      <c r="B22" s="10" t="s">
        <v>30</v>
      </c>
      <c r="C22" s="35" t="s">
        <v>25</v>
      </c>
      <c r="D22" s="28">
        <v>0</v>
      </c>
      <c r="E22" s="28">
        <v>0</v>
      </c>
      <c r="F22" s="29" t="e">
        <f t="shared" si="2"/>
        <v>#DIV/0!</v>
      </c>
      <c r="G22" s="28">
        <v>0</v>
      </c>
      <c r="H22" s="28">
        <v>0</v>
      </c>
      <c r="I22" s="29" t="e">
        <f t="shared" si="3"/>
        <v>#DIV/0!</v>
      </c>
      <c r="M22" s="21"/>
    </row>
    <row r="23" spans="1:14" ht="16.2">
      <c r="A23" s="7">
        <v>5</v>
      </c>
      <c r="B23" s="6" t="s">
        <v>31</v>
      </c>
      <c r="C23" s="35" t="s">
        <v>32</v>
      </c>
      <c r="D23" s="28">
        <v>0</v>
      </c>
      <c r="E23" s="28">
        <v>0</v>
      </c>
      <c r="F23" s="29" t="e">
        <f t="shared" si="2"/>
        <v>#DIV/0!</v>
      </c>
      <c r="G23" s="6">
        <v>0</v>
      </c>
      <c r="H23" s="10">
        <v>0</v>
      </c>
      <c r="I23" s="29" t="e">
        <f t="shared" si="3"/>
        <v>#DIV/0!</v>
      </c>
    </row>
    <row r="24" spans="1:14" ht="27.75" customHeight="1">
      <c r="A24" s="5"/>
      <c r="B24" s="4" t="s">
        <v>28</v>
      </c>
      <c r="C24" s="36"/>
      <c r="D24" s="37">
        <f>SUM(D19:D23)</f>
        <v>82978122357</v>
      </c>
      <c r="E24" s="37">
        <f>SUM(E19:E23)</f>
        <v>65524268141.919998</v>
      </c>
      <c r="F24" s="41"/>
      <c r="G24" s="37">
        <f>SUM(G19:G23)</f>
        <v>66901285548</v>
      </c>
      <c r="H24" s="37">
        <f>SUM(H19:H23)</f>
        <v>49516054613.419998</v>
      </c>
      <c r="I24" s="38"/>
    </row>
    <row r="25" spans="1:14">
      <c r="B25" s="42" t="s">
        <v>51</v>
      </c>
      <c r="C25" s="2"/>
      <c r="D25" s="39"/>
      <c r="E25" s="2"/>
      <c r="F25" s="3"/>
      <c r="G25" s="2"/>
      <c r="H25" s="2"/>
    </row>
    <row r="26" spans="1:14">
      <c r="D26" s="40"/>
    </row>
  </sheetData>
  <mergeCells count="5">
    <mergeCell ref="A1:I1"/>
    <mergeCell ref="D2:F2"/>
    <mergeCell ref="G2:I2"/>
    <mergeCell ref="D17:F17"/>
    <mergeCell ref="G17:I17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HP</cp:lastModifiedBy>
  <cp:lastPrinted>2019-11-22T15:50:11Z</cp:lastPrinted>
  <dcterms:created xsi:type="dcterms:W3CDTF">2018-08-02T08:55:27Z</dcterms:created>
  <dcterms:modified xsi:type="dcterms:W3CDTF">2020-06-04T21:10:16Z</dcterms:modified>
</cp:coreProperties>
</file>