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465" windowWidth="28800" windowHeight="16140"/>
  </bookViews>
  <sheets>
    <sheet name="May 2020" sheetId="9" r:id="rId1"/>
  </sheets>
  <definedNames>
    <definedName name="_xlnm.Print_Area" localSheetId="0">'May 2020'!$A$1:$W$118</definedName>
  </definedNames>
  <calcPr calcId="162913"/>
</workbook>
</file>

<file path=xl/calcChain.xml><?xml version="1.0" encoding="utf-8"?>
<calcChain xmlns="http://schemas.openxmlformats.org/spreadsheetml/2006/main">
  <c r="W18" i="9" l="1"/>
  <c r="W43" i="9"/>
  <c r="W54" i="9"/>
  <c r="W76" i="9"/>
  <c r="W81" i="9"/>
  <c r="W104" i="9"/>
  <c r="W111" i="9"/>
  <c r="W112" i="9" l="1"/>
  <c r="T41" i="9"/>
  <c r="S41" i="9"/>
  <c r="R41" i="9"/>
  <c r="Q41" i="9"/>
  <c r="P57" i="9" l="1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56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83" i="9"/>
  <c r="P79" i="9"/>
  <c r="P80" i="9"/>
  <c r="P78" i="9"/>
  <c r="P107" i="9"/>
  <c r="P108" i="9"/>
  <c r="P109" i="9"/>
  <c r="P110" i="9"/>
  <c r="P106" i="9"/>
  <c r="T16" i="9"/>
  <c r="S16" i="9"/>
  <c r="R16" i="9"/>
  <c r="Q16" i="9"/>
  <c r="X112" i="9" l="1"/>
  <c r="H112" i="9"/>
  <c r="E112" i="9"/>
  <c r="D112" i="9"/>
  <c r="O111" i="9"/>
  <c r="T110" i="9"/>
  <c r="S110" i="9"/>
  <c r="R110" i="9"/>
  <c r="Q110" i="9"/>
  <c r="T109" i="9"/>
  <c r="S109" i="9"/>
  <c r="R109" i="9"/>
  <c r="Q109" i="9"/>
  <c r="T108" i="9"/>
  <c r="S108" i="9"/>
  <c r="R108" i="9"/>
  <c r="Q108" i="9"/>
  <c r="T107" i="9"/>
  <c r="S107" i="9"/>
  <c r="R107" i="9"/>
  <c r="Q107" i="9"/>
  <c r="T106" i="9"/>
  <c r="S106" i="9"/>
  <c r="R106" i="9"/>
  <c r="Q106" i="9"/>
  <c r="O104" i="9"/>
  <c r="T103" i="9"/>
  <c r="S103" i="9"/>
  <c r="R103" i="9"/>
  <c r="Q103" i="9"/>
  <c r="T102" i="9"/>
  <c r="S102" i="9"/>
  <c r="R102" i="9"/>
  <c r="Q102" i="9"/>
  <c r="T101" i="9"/>
  <c r="S101" i="9"/>
  <c r="R101" i="9"/>
  <c r="T100" i="9"/>
  <c r="S100" i="9"/>
  <c r="R100" i="9"/>
  <c r="Q100" i="9"/>
  <c r="T99" i="9"/>
  <c r="S99" i="9"/>
  <c r="R99" i="9"/>
  <c r="Q99" i="9"/>
  <c r="T98" i="9"/>
  <c r="S98" i="9"/>
  <c r="R98" i="9"/>
  <c r="Q98" i="9"/>
  <c r="T97" i="9"/>
  <c r="S97" i="9"/>
  <c r="R97" i="9"/>
  <c r="Q97" i="9"/>
  <c r="T96" i="9"/>
  <c r="S96" i="9"/>
  <c r="R96" i="9"/>
  <c r="Q96" i="9"/>
  <c r="T95" i="9"/>
  <c r="S95" i="9"/>
  <c r="R95" i="9"/>
  <c r="Q95" i="9"/>
  <c r="T94" i="9"/>
  <c r="S94" i="9"/>
  <c r="R94" i="9"/>
  <c r="Q94" i="9"/>
  <c r="T93" i="9"/>
  <c r="S93" i="9"/>
  <c r="R93" i="9"/>
  <c r="Q93" i="9"/>
  <c r="T92" i="9"/>
  <c r="S92" i="9"/>
  <c r="R92" i="9"/>
  <c r="Q92" i="9"/>
  <c r="T91" i="9"/>
  <c r="S91" i="9"/>
  <c r="R91" i="9"/>
  <c r="Q91" i="9"/>
  <c r="T90" i="9"/>
  <c r="S90" i="9"/>
  <c r="R90" i="9"/>
  <c r="Q90" i="9"/>
  <c r="T89" i="9"/>
  <c r="S89" i="9"/>
  <c r="R89" i="9"/>
  <c r="Q89" i="9"/>
  <c r="T88" i="9"/>
  <c r="S88" i="9"/>
  <c r="R88" i="9"/>
  <c r="Q88" i="9"/>
  <c r="T87" i="9"/>
  <c r="S87" i="9"/>
  <c r="R87" i="9"/>
  <c r="Q87" i="9"/>
  <c r="T86" i="9"/>
  <c r="S86" i="9"/>
  <c r="R86" i="9"/>
  <c r="Q86" i="9"/>
  <c r="T85" i="9"/>
  <c r="S85" i="9"/>
  <c r="R85" i="9"/>
  <c r="Q85" i="9"/>
  <c r="T84" i="9"/>
  <c r="S84" i="9"/>
  <c r="R84" i="9"/>
  <c r="Q84" i="9"/>
  <c r="T83" i="9"/>
  <c r="S83" i="9"/>
  <c r="R83" i="9"/>
  <c r="Q83" i="9"/>
  <c r="O81" i="9"/>
  <c r="T80" i="9"/>
  <c r="S80" i="9"/>
  <c r="R80" i="9"/>
  <c r="Q80" i="9"/>
  <c r="T79" i="9"/>
  <c r="S79" i="9"/>
  <c r="R79" i="9"/>
  <c r="Q79" i="9"/>
  <c r="T78" i="9"/>
  <c r="S78" i="9"/>
  <c r="R78" i="9"/>
  <c r="Q78" i="9"/>
  <c r="O76" i="9"/>
  <c r="T75" i="9"/>
  <c r="S75" i="9"/>
  <c r="R75" i="9"/>
  <c r="Q75" i="9"/>
  <c r="T74" i="9"/>
  <c r="S74" i="9"/>
  <c r="R74" i="9"/>
  <c r="Q74" i="9"/>
  <c r="T73" i="9"/>
  <c r="S73" i="9"/>
  <c r="R73" i="9"/>
  <c r="Q73" i="9"/>
  <c r="T72" i="9"/>
  <c r="S72" i="9"/>
  <c r="R72" i="9"/>
  <c r="Q72" i="9"/>
  <c r="T71" i="9"/>
  <c r="S71" i="9"/>
  <c r="R71" i="9"/>
  <c r="Q71" i="9"/>
  <c r="T70" i="9"/>
  <c r="S70" i="9"/>
  <c r="R70" i="9"/>
  <c r="Q70" i="9"/>
  <c r="T69" i="9"/>
  <c r="S69" i="9"/>
  <c r="R69" i="9"/>
  <c r="Q69" i="9"/>
  <c r="T68" i="9"/>
  <c r="S68" i="9"/>
  <c r="R68" i="9"/>
  <c r="Q68" i="9"/>
  <c r="T67" i="9"/>
  <c r="S67" i="9"/>
  <c r="R67" i="9"/>
  <c r="Q67" i="9"/>
  <c r="T66" i="9"/>
  <c r="S66" i="9"/>
  <c r="R66" i="9"/>
  <c r="Q66" i="9"/>
  <c r="T65" i="9"/>
  <c r="S65" i="9"/>
  <c r="R65" i="9"/>
  <c r="Q65" i="9"/>
  <c r="T64" i="9"/>
  <c r="S64" i="9"/>
  <c r="R64" i="9"/>
  <c r="Q64" i="9"/>
  <c r="T63" i="9"/>
  <c r="S63" i="9"/>
  <c r="R63" i="9"/>
  <c r="Q63" i="9"/>
  <c r="T62" i="9"/>
  <c r="S62" i="9"/>
  <c r="R62" i="9"/>
  <c r="Q62" i="9"/>
  <c r="T61" i="9"/>
  <c r="S61" i="9"/>
  <c r="R61" i="9"/>
  <c r="Q61" i="9"/>
  <c r="T60" i="9"/>
  <c r="S60" i="9"/>
  <c r="R60" i="9"/>
  <c r="Q60" i="9"/>
  <c r="T59" i="9"/>
  <c r="S59" i="9"/>
  <c r="R59" i="9"/>
  <c r="Q59" i="9"/>
  <c r="T58" i="9"/>
  <c r="S58" i="9"/>
  <c r="R58" i="9"/>
  <c r="Q58" i="9"/>
  <c r="T57" i="9"/>
  <c r="S57" i="9"/>
  <c r="R57" i="9"/>
  <c r="Q57" i="9"/>
  <c r="T56" i="9"/>
  <c r="S56" i="9"/>
  <c r="R56" i="9"/>
  <c r="Q56" i="9"/>
  <c r="V51" i="9" l="1"/>
  <c r="U51" i="9"/>
  <c r="O51" i="9"/>
  <c r="N51" i="9"/>
  <c r="M51" i="9"/>
  <c r="L51" i="9"/>
  <c r="K51" i="9"/>
  <c r="J51" i="9"/>
  <c r="I51" i="9"/>
  <c r="I112" i="9" s="1"/>
  <c r="F51" i="9"/>
  <c r="G51" i="9"/>
  <c r="J112" i="9" l="1"/>
  <c r="G112" i="9"/>
  <c r="L112" i="9"/>
  <c r="N112" i="9"/>
  <c r="V52" i="9"/>
  <c r="V112" i="9" s="1"/>
  <c r="U52" i="9"/>
  <c r="U112" i="9" s="1"/>
  <c r="O52" i="9"/>
  <c r="N52" i="9"/>
  <c r="M52" i="9"/>
  <c r="M112" i="9" s="1"/>
  <c r="L52" i="9"/>
  <c r="K52" i="9"/>
  <c r="K112" i="9" s="1"/>
  <c r="J52" i="9"/>
  <c r="G52" i="9"/>
  <c r="F34" i="9" l="1"/>
  <c r="F112" i="9" s="1"/>
  <c r="O18" i="9" l="1"/>
  <c r="P16" i="9" s="1"/>
  <c r="O54" i="9" l="1"/>
  <c r="P52" i="9" s="1"/>
  <c r="Q52" i="9" l="1"/>
  <c r="S52" i="9" l="1"/>
  <c r="R52" i="9"/>
  <c r="T6" i="9" l="1"/>
  <c r="S6" i="9"/>
  <c r="Q6" i="9"/>
  <c r="R6" i="9"/>
  <c r="Q50" i="9" l="1"/>
  <c r="O43" i="9"/>
  <c r="P41" i="9" l="1"/>
  <c r="O112" i="9"/>
  <c r="P6" i="9"/>
  <c r="S36" i="9"/>
  <c r="T36" i="9"/>
  <c r="R36" i="9"/>
  <c r="Q36" i="9"/>
  <c r="P4" i="9"/>
  <c r="P42" i="9"/>
  <c r="P50" i="9"/>
  <c r="T42" i="9"/>
  <c r="S42" i="9"/>
  <c r="R42" i="9"/>
  <c r="Q42" i="9"/>
  <c r="P5" i="9"/>
  <c r="T27" i="9"/>
  <c r="S27" i="9"/>
  <c r="R27" i="9"/>
  <c r="Q27" i="9"/>
  <c r="P27" i="9"/>
  <c r="P76" i="9" l="1"/>
  <c r="P111" i="9"/>
  <c r="P81" i="9"/>
  <c r="P104" i="9"/>
  <c r="T49" i="9"/>
  <c r="T50" i="9"/>
  <c r="Q17" i="9" l="1"/>
  <c r="R17" i="9"/>
  <c r="Q4" i="9" l="1"/>
  <c r="R4" i="9"/>
  <c r="S4" i="9"/>
  <c r="T4" i="9"/>
  <c r="Q5" i="9"/>
  <c r="R5" i="9"/>
  <c r="S5" i="9"/>
  <c r="T5" i="9"/>
  <c r="Q7" i="9"/>
  <c r="R7" i="9"/>
  <c r="S7" i="9"/>
  <c r="T7" i="9"/>
  <c r="Q8" i="9"/>
  <c r="R8" i="9"/>
  <c r="S8" i="9"/>
  <c r="T8" i="9"/>
  <c r="Q9" i="9"/>
  <c r="R9" i="9"/>
  <c r="S9" i="9"/>
  <c r="T9" i="9"/>
  <c r="Q10" i="9"/>
  <c r="R10" i="9"/>
  <c r="S10" i="9"/>
  <c r="T10" i="9"/>
  <c r="Q11" i="9"/>
  <c r="R11" i="9"/>
  <c r="S11" i="9"/>
  <c r="T11" i="9"/>
  <c r="Q12" i="9"/>
  <c r="R12" i="9"/>
  <c r="S12" i="9"/>
  <c r="T12" i="9"/>
  <c r="Q13" i="9"/>
  <c r="R13" i="9"/>
  <c r="S13" i="9"/>
  <c r="T13" i="9"/>
  <c r="Q14" i="9"/>
  <c r="R14" i="9"/>
  <c r="S14" i="9"/>
  <c r="T14" i="9"/>
  <c r="Q15" i="9"/>
  <c r="R15" i="9"/>
  <c r="S15" i="9"/>
  <c r="T15" i="9"/>
  <c r="S17" i="9"/>
  <c r="T17" i="9"/>
  <c r="Q20" i="9"/>
  <c r="R20" i="9"/>
  <c r="S20" i="9"/>
  <c r="T20" i="9"/>
  <c r="Q21" i="9"/>
  <c r="R21" i="9"/>
  <c r="S21" i="9"/>
  <c r="T21" i="9"/>
  <c r="Q22" i="9"/>
  <c r="R22" i="9"/>
  <c r="S22" i="9"/>
  <c r="T22" i="9"/>
  <c r="P23" i="9"/>
  <c r="Q23" i="9"/>
  <c r="R23" i="9"/>
  <c r="S23" i="9"/>
  <c r="T23" i="9"/>
  <c r="Q24" i="9"/>
  <c r="R24" i="9"/>
  <c r="S24" i="9"/>
  <c r="T24" i="9"/>
  <c r="Q25" i="9"/>
  <c r="R25" i="9"/>
  <c r="S25" i="9"/>
  <c r="T25" i="9"/>
  <c r="Q26" i="9"/>
  <c r="R26" i="9"/>
  <c r="S26" i="9"/>
  <c r="T26" i="9"/>
  <c r="Q28" i="9"/>
  <c r="R28" i="9"/>
  <c r="S28" i="9"/>
  <c r="T28" i="9"/>
  <c r="Q29" i="9"/>
  <c r="R29" i="9"/>
  <c r="S29" i="9"/>
  <c r="T29" i="9"/>
  <c r="Q30" i="9"/>
  <c r="R30" i="9"/>
  <c r="S30" i="9"/>
  <c r="T30" i="9"/>
  <c r="P31" i="9"/>
  <c r="Q31" i="9"/>
  <c r="R31" i="9"/>
  <c r="S31" i="9"/>
  <c r="T31" i="9"/>
  <c r="Q32" i="9"/>
  <c r="R32" i="9"/>
  <c r="S32" i="9"/>
  <c r="T32" i="9"/>
  <c r="Q33" i="9"/>
  <c r="R33" i="9"/>
  <c r="S33" i="9"/>
  <c r="T33" i="9"/>
  <c r="Q34" i="9"/>
  <c r="R34" i="9"/>
  <c r="S34" i="9"/>
  <c r="T34" i="9"/>
  <c r="P35" i="9"/>
  <c r="Q35" i="9"/>
  <c r="R35" i="9"/>
  <c r="S35" i="9"/>
  <c r="T35" i="9"/>
  <c r="Q37" i="9"/>
  <c r="R37" i="9"/>
  <c r="S37" i="9"/>
  <c r="T37" i="9"/>
  <c r="Q38" i="9"/>
  <c r="R38" i="9"/>
  <c r="S38" i="9"/>
  <c r="T38" i="9"/>
  <c r="P39" i="9"/>
  <c r="Q39" i="9"/>
  <c r="R39" i="9"/>
  <c r="S39" i="9"/>
  <c r="T39" i="9"/>
  <c r="Q40" i="9"/>
  <c r="R40" i="9"/>
  <c r="S40" i="9"/>
  <c r="T40" i="9"/>
  <c r="P20" i="9"/>
  <c r="Q45" i="9"/>
  <c r="R45" i="9"/>
  <c r="S45" i="9"/>
  <c r="T45" i="9"/>
  <c r="Q46" i="9"/>
  <c r="R46" i="9"/>
  <c r="S46" i="9"/>
  <c r="T46" i="9"/>
  <c r="Q47" i="9"/>
  <c r="R47" i="9"/>
  <c r="S47" i="9"/>
  <c r="T47" i="9"/>
  <c r="P48" i="9"/>
  <c r="Q48" i="9"/>
  <c r="R48" i="9"/>
  <c r="S48" i="9"/>
  <c r="T48" i="9"/>
  <c r="Q49" i="9"/>
  <c r="R49" i="9"/>
  <c r="S49" i="9"/>
  <c r="R50" i="9"/>
  <c r="S50" i="9"/>
  <c r="P51" i="9"/>
  <c r="Q51" i="9"/>
  <c r="R51" i="9"/>
  <c r="S51" i="9"/>
  <c r="T51" i="9"/>
  <c r="T52" i="9"/>
  <c r="Q53" i="9"/>
  <c r="R53" i="9"/>
  <c r="S53" i="9"/>
  <c r="T53" i="9"/>
  <c r="P45" i="9"/>
  <c r="P7" i="9" l="1"/>
  <c r="P47" i="9"/>
  <c r="P38" i="9"/>
  <c r="P34" i="9"/>
  <c r="P30" i="9"/>
  <c r="P26" i="9"/>
  <c r="P22" i="9"/>
  <c r="P14" i="9"/>
  <c r="P10" i="9"/>
  <c r="P15" i="9"/>
  <c r="P11" i="9"/>
  <c r="P46" i="9"/>
  <c r="P37" i="9"/>
  <c r="P33" i="9"/>
  <c r="P29" i="9"/>
  <c r="P25" i="9"/>
  <c r="P21" i="9"/>
  <c r="P13" i="9"/>
  <c r="P9" i="9"/>
  <c r="P53" i="9"/>
  <c r="P49" i="9"/>
  <c r="P40" i="9"/>
  <c r="P36" i="9"/>
  <c r="P32" i="9"/>
  <c r="P28" i="9"/>
  <c r="P24" i="9"/>
  <c r="P17" i="9"/>
  <c r="P12" i="9"/>
  <c r="P8" i="9"/>
  <c r="P18" i="9" l="1"/>
  <c r="P43" i="9" l="1"/>
  <c r="P54" i="9"/>
</calcChain>
</file>

<file path=xl/sharedStrings.xml><?xml version="1.0" encoding="utf-8"?>
<sst xmlns="http://schemas.openxmlformats.org/spreadsheetml/2006/main" count="235" uniqueCount="164">
  <si>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</si>
  <si>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</si>
  <si>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</si>
  <si>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</si>
  <si>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</si>
  <si>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</si>
  <si>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</si>
  <si>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</si>
  <si>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</si>
  <si>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</si>
  <si>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</si>
  <si>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</si>
  <si>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</si>
  <si>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</si>
  <si>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</si>
  <si>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</si>
  <si>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</si>
  <si>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</si>
  <si>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</si>
  <si>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</si>
  <si>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</si>
  <si>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</si>
  <si>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</si>
  <si>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</si>
  <si>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</si>
  <si>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</si>
  <si>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</si>
  <si>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</si>
  <si>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</si>
  <si>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</si>
  <si>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</si>
  <si>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</si>
  <si>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</si>
  <si>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</si>
  <si>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</si>
  <si>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</si>
  <si>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</si>
  <si>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</si>
  <si>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</si>
  <si>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</si>
  <si>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</si>
  <si>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</si>
  <si>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</si>
  <si>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</si>
  <si>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</si>
  <si>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</si>
  <si>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</si>
  <si>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</si>
  <si>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</si>
  <si>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</si>
  <si>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</si>
  <si>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</si>
  <si>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</si>
  <si>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</si>
  <si>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</si>
  <si>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</si>
  <si>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</si>
  <si>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</si>
  <si>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</si>
  <si>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</si>
  <si>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</si>
  <si>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</si>
  <si>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</si>
  <si>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</si>
  <si>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</si>
  <si>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</si>
  <si>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</si>
  <si>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</si>
  <si>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</si>
  <si>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</si>
  <si>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</si>
  <si>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</si>
  <si>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</si>
  <si>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</si>
  <si>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</si>
  <si>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</si>
  <si>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</si>
  <si>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</si>
  <si>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</si>
  <si>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</si>
  <si>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</si>
  <si>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</si>
  <si>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</si>
  <si>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</si>
  <si>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</si>
  <si>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</si>
  <si>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</si>
  <si>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</si>
  <si>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</si>
  <si>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</si>
  <si>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</si>
  <si>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</si>
  <si>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</si>
  <si>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</si>
  <si>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</si>
  <si>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</si>
  <si>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</si>
  <si>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</si>
  <si>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</si>
  <si>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</si>
  <si>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</si>
  <si>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</si>
  <si>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</si>
  <si>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</si>
  <si>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</si>
  <si>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</si>
  <si>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</si>
  <si>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</si>
  <si>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</si>
  <si>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</si>
  <si>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</si>
  <si>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</si>
  <si>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</si>
  <si>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</si>
  <si>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</si>
  <si>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</si>
  <si>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</si>
  <si>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</si>
  <si>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</si>
  <si>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</si>
  <si>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</si>
  <si>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</si>
  <si>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</si>
  <si>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</si>
  <si>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</si>
  <si>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</si>
  <si>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</si>
  <si>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</si>
  <si>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</si>
  <si>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</si>
  <si>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</si>
  <si>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</si>
  <si>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</si>
  <si>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</si>
  <si>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</si>
  <si>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</si>
  <si>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</si>
  <si>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</si>
  <si>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</si>
  <si>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</si>
  <si>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</si>
  <si>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</si>
  <si>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</si>
  <si>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</si>
  <si>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</si>
  <si>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</si>
  <si>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</si>
  <si>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</si>
  <si>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</si>
  <si>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</si>
  <si>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</si>
  <si>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 xml:space="preserve"> </t>
  </si>
  <si>
    <t xml:space="preserve">Lead Balanced Fund </t>
  </si>
  <si>
    <t>SFS Real Estate Investment Trust Fund</t>
  </si>
  <si>
    <t>Anchoria Money Market Fund</t>
  </si>
  <si>
    <t>Anchoria Asset Management Limited</t>
  </si>
  <si>
    <t>Anchoria Equity Fund</t>
  </si>
  <si>
    <t>Anchoria Fixed Income Fund</t>
  </si>
  <si>
    <t>42a</t>
  </si>
  <si>
    <t>42b</t>
  </si>
  <si>
    <t>Stanbic IBTC Guaranteed Investment Fund</t>
  </si>
  <si>
    <t>Nigeria Eurobond Fund</t>
  </si>
  <si>
    <t>MONEY MARKET FUNDS</t>
  </si>
  <si>
    <t>SCHEDULE OF REGISTERED UNIT TRUST SCHEMES AS AT 31ST MAY,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</si>
</sst>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sz val="10"/>
      <name val="Arial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26"/>
      <color rgb="FFFF0000"/>
      <name val="Trebuchet MS"/>
      <family val="2"/>
    </font>
    <font>
      <sz val="10"/>
      <name val="Trebuchet MS"/>
      <family val="2"/>
    </font>
    <font>
      <sz val="8"/>
      <color rgb="FF00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149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10" fontId="4" fillId="7" borderId="1" xfId="2" applyNumberFormat="1" applyFont="1" applyFill="1" applyBorder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7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0" fillId="0" borderId="0" xfId="0" applyFont="1" applyBorder="1"/>
    <xf numFmtId="43" fontId="2" fillId="0" borderId="1" xfId="1" applyFont="1" applyBorder="1" applyAlignment="1">
      <alignment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1" fillId="0" borderId="0" xfId="0" applyFont="1"/>
    <xf numFmtId="0" fontId="0" fillId="0" borderId="0" xfId="0" applyBorder="1"/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165" fontId="4" fillId="0" borderId="1" xfId="1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3" fontId="12" fillId="2" borderId="1" xfId="1" applyFont="1" applyFill="1" applyBorder="1"/>
    <xf numFmtId="165" fontId="12" fillId="2" borderId="1" xfId="1" applyNumberFormat="1" applyFont="1" applyFill="1" applyBorder="1"/>
    <xf numFmtId="43" fontId="2" fillId="2" borderId="1" xfId="1" applyFont="1" applyFill="1" applyBorder="1"/>
    <xf numFmtId="43" fontId="4" fillId="0" borderId="1" xfId="1" applyNumberFormat="1" applyFont="1" applyBorder="1"/>
    <xf numFmtId="165" fontId="4" fillId="2" borderId="1" xfId="1" applyNumberFormat="1" applyFont="1" applyFill="1" applyBorder="1"/>
    <xf numFmtId="0" fontId="0" fillId="2" borderId="0" xfId="0" applyFill="1"/>
    <xf numFmtId="43" fontId="2" fillId="4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165" fontId="2" fillId="2" borderId="1" xfId="1" applyNumberFormat="1" applyFont="1" applyFill="1" applyBorder="1"/>
    <xf numFmtId="0" fontId="2" fillId="0" borderId="1" xfId="0" applyFon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4" fontId="4" fillId="2" borderId="1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0" borderId="0" xfId="0" applyFont="1"/>
    <xf numFmtId="0" fontId="0" fillId="2" borderId="0" xfId="0" applyFont="1" applyFill="1"/>
    <xf numFmtId="43" fontId="4" fillId="8" borderId="1" xfId="1" applyFont="1" applyFill="1" applyBorder="1" applyAlignment="1">
      <alignment horizontal="right"/>
    </xf>
    <xf numFmtId="43" fontId="4" fillId="5" borderId="1" xfId="1" applyFont="1" applyFill="1" applyBorder="1" applyAlignment="1">
      <alignment horizontal="right"/>
    </xf>
    <xf numFmtId="43" fontId="2" fillId="2" borderId="1" xfId="1" applyFont="1" applyFill="1" applyBorder="1" applyAlignment="1">
      <alignment wrapText="1"/>
    </xf>
    <xf numFmtId="43" fontId="4" fillId="2" borderId="1" xfId="1" applyFont="1" applyFill="1" applyBorder="1" applyAlignment="1">
      <alignment wrapText="1"/>
    </xf>
    <xf numFmtId="43" fontId="2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2" fontId="4" fillId="0" borderId="1" xfId="0" applyNumberFormat="1" applyFont="1" applyBorder="1"/>
    <xf numFmtId="43" fontId="2" fillId="2" borderId="1" xfId="1" applyFont="1" applyFill="1" applyBorder="1" applyAlignment="1">
      <alignment vertical="top" wrapText="1"/>
    </xf>
    <xf numFmtId="3" fontId="0" fillId="0" borderId="0" xfId="0" applyNumberFormat="1"/>
    <xf numFmtId="43" fontId="12" fillId="8" borderId="1" xfId="1" applyFont="1" applyFill="1" applyBorder="1"/>
    <xf numFmtId="43" fontId="12" fillId="5" borderId="1" xfId="1" applyFont="1" applyFill="1" applyBorder="1"/>
    <xf numFmtId="10" fontId="12" fillId="7" borderId="1" xfId="2" applyNumberFormat="1" applyFont="1" applyFill="1" applyBorder="1"/>
    <xf numFmtId="10" fontId="12" fillId="4" borderId="1" xfId="2" applyNumberFormat="1" applyFont="1" applyFill="1" applyBorder="1" applyAlignment="1">
      <alignment horizontal="right" vertical="center"/>
    </xf>
    <xf numFmtId="10" fontId="4" fillId="4" borderId="8" xfId="2" applyNumberFormat="1" applyFont="1" applyFill="1" applyBorder="1" applyAlignment="1">
      <alignment horizontal="right" vertical="center"/>
    </xf>
    <xf numFmtId="43" fontId="4" fillId="4" borderId="8" xfId="1" applyFont="1" applyFill="1" applyBorder="1" applyAlignment="1">
      <alignment horizontal="right" vertical="center"/>
    </xf>
    <xf numFmtId="0" fontId="14" fillId="3" borderId="6" xfId="0" applyFont="1" applyFill="1" applyBorder="1"/>
    <xf numFmtId="0" fontId="17" fillId="4" borderId="6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4" xfId="0" applyFont="1" applyFill="1" applyBorder="1" applyAlignment="1">
      <alignment vertical="top" wrapText="1"/>
    </xf>
    <xf numFmtId="43" fontId="12" fillId="2" borderId="1" xfId="1" applyFont="1" applyFill="1" applyBorder="1" applyAlignment="1">
      <alignment vertical="center" wrapText="1"/>
    </xf>
    <xf numFmtId="43" fontId="4" fillId="0" borderId="1" xfId="1" applyFont="1" applyBorder="1" applyAlignment="1">
      <alignment vertical="top" wrapText="1"/>
    </xf>
    <xf numFmtId="43" fontId="2" fillId="0" borderId="1" xfId="1" applyFont="1" applyBorder="1" applyAlignment="1">
      <alignment horizontal="right"/>
    </xf>
    <xf numFmtId="0" fontId="4" fillId="3" borderId="1" xfId="0" applyFont="1" applyFill="1" applyBorder="1" applyAlignment="1">
      <alignment vertical="top" wrapText="1"/>
    </xf>
    <xf numFmtId="43" fontId="4" fillId="3" borderId="1" xfId="1" applyFont="1" applyFill="1" applyBorder="1" applyAlignment="1">
      <alignment wrapText="1"/>
    </xf>
    <xf numFmtId="4" fontId="1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18" fillId="0" borderId="1" xfId="0" applyNumberFormat="1" applyFont="1" applyBorder="1"/>
    <xf numFmtId="43" fontId="3" fillId="0" borderId="1" xfId="1" applyFont="1" applyBorder="1" applyAlignment="1">
      <alignment vertical="top" wrapText="1"/>
    </xf>
    <xf numFmtId="43" fontId="19" fillId="0" borderId="1" xfId="1" applyFont="1" applyBorder="1" applyAlignment="1">
      <alignment horizontal="right"/>
    </xf>
    <xf numFmtId="43" fontId="3" fillId="5" borderId="1" xfId="1" applyFont="1" applyFill="1" applyBorder="1"/>
    <xf numFmtId="10" fontId="20" fillId="7" borderId="1" xfId="2" applyNumberFormat="1" applyFont="1" applyFill="1" applyBorder="1"/>
    <xf numFmtId="43" fontId="3" fillId="3" borderId="1" xfId="1" applyFont="1" applyFill="1" applyBorder="1" applyAlignment="1">
      <alignment wrapText="1"/>
    </xf>
    <xf numFmtId="0" fontId="19" fillId="3" borderId="1" xfId="0" applyFont="1" applyFill="1" applyBorder="1" applyAlignment="1">
      <alignment horizontal="left" vertical="top" wrapText="1"/>
    </xf>
    <xf numFmtId="43" fontId="3" fillId="0" borderId="1" xfId="1" applyFont="1" applyBorder="1" applyAlignment="1">
      <alignment wrapText="1"/>
    </xf>
    <xf numFmtId="3" fontId="4" fillId="0" borderId="1" xfId="0" applyNumberFormat="1" applyFont="1" applyBorder="1"/>
    <xf numFmtId="43" fontId="3" fillId="0" borderId="1" xfId="1" applyFont="1" applyBorder="1"/>
    <xf numFmtId="43" fontId="3" fillId="3" borderId="1" xfId="1" applyFont="1" applyFill="1" applyBorder="1"/>
    <xf numFmtId="165" fontId="3" fillId="6" borderId="7" xfId="1" applyNumberFormat="1" applyFont="1" applyFill="1" applyBorder="1" applyAlignment="1">
      <alignment horizontal="center" wrapText="1"/>
    </xf>
    <xf numFmtId="43" fontId="3" fillId="6" borderId="8" xfId="1" applyFont="1" applyFill="1" applyBorder="1" applyAlignment="1">
      <alignment wrapText="1"/>
    </xf>
    <xf numFmtId="43" fontId="19" fillId="6" borderId="8" xfId="1" applyFont="1" applyFill="1" applyBorder="1" applyAlignment="1">
      <alignment horizontal="right"/>
    </xf>
    <xf numFmtId="43" fontId="3" fillId="6" borderId="8" xfId="1" applyFont="1" applyFill="1" applyBorder="1"/>
    <xf numFmtId="43" fontId="3" fillId="5" borderId="8" xfId="1" applyFont="1" applyFill="1" applyBorder="1"/>
    <xf numFmtId="10" fontId="3" fillId="7" borderId="8" xfId="2" applyNumberFormat="1" applyFont="1" applyFill="1" applyBorder="1"/>
    <xf numFmtId="165" fontId="3" fillId="6" borderId="8" xfId="1" applyNumberFormat="1" applyFont="1" applyFill="1" applyBorder="1"/>
    <xf numFmtId="43" fontId="3" fillId="6" borderId="9" xfId="1" applyFont="1" applyFill="1" applyBorder="1"/>
    <xf numFmtId="164" fontId="2" fillId="0" borderId="1" xfId="171" applyNumberFormat="1" applyFont="1" applyBorder="1"/>
    <xf numFmtId="3" fontId="4" fillId="5" borderId="1" xfId="0" applyNumberFormat="1" applyFont="1" applyFill="1" applyBorder="1"/>
    <xf numFmtId="43" fontId="2" fillId="0" borderId="1" xfId="171" applyFont="1" applyBorder="1"/>
    <xf numFmtId="166" fontId="2" fillId="2" borderId="1" xfId="171" applyNumberFormat="1" applyFont="1" applyFill="1" applyBorder="1" applyAlignment="1"/>
    <xf numFmtId="43" fontId="2" fillId="8" borderId="1" xfId="171" applyFont="1" applyFill="1" applyBorder="1"/>
    <xf numFmtId="166" fontId="2" fillId="9" borderId="1" xfId="0" applyNumberFormat="1" applyFont="1" applyFill="1" applyBorder="1"/>
    <xf numFmtId="43" fontId="12" fillId="2" borderId="4" xfId="1" applyFont="1" applyFill="1" applyBorder="1"/>
    <xf numFmtId="43" fontId="12" fillId="4" borderId="1" xfId="1" applyFont="1" applyFill="1" applyBorder="1" applyAlignment="1">
      <alignment horizontal="right" vertical="center"/>
    </xf>
    <xf numFmtId="43" fontId="12" fillId="0" borderId="1" xfId="1" applyFont="1" applyBorder="1"/>
    <xf numFmtId="0" fontId="12" fillId="0" borderId="1" xfId="0" applyFont="1" applyBorder="1"/>
    <xf numFmtId="4" fontId="12" fillId="0" borderId="1" xfId="0" applyNumberFormat="1" applyFont="1" applyBorder="1"/>
    <xf numFmtId="165" fontId="12" fillId="0" borderId="1" xfId="1" applyNumberFormat="1" applyFont="1" applyBorder="1"/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165" fontId="3" fillId="0" borderId="1" xfId="1" applyNumberFormat="1" applyFont="1" applyBorder="1"/>
    <xf numFmtId="165" fontId="4" fillId="0" borderId="6" xfId="1" applyNumberFormat="1" applyFont="1" applyBorder="1" applyAlignment="1">
      <alignment horizontal="center" wrapText="1"/>
    </xf>
    <xf numFmtId="4" fontId="4" fillId="0" borderId="4" xfId="0" applyNumberFormat="1" applyFont="1" applyBorder="1"/>
    <xf numFmtId="43" fontId="4" fillId="0" borderId="4" xfId="1" applyFont="1" applyBorder="1"/>
    <xf numFmtId="165" fontId="4" fillId="2" borderId="6" xfId="1" applyNumberFormat="1" applyFont="1" applyFill="1" applyBorder="1" applyAlignment="1">
      <alignment horizontal="center" wrapText="1"/>
    </xf>
    <xf numFmtId="43" fontId="4" fillId="2" borderId="4" xfId="1" applyFont="1" applyFill="1" applyBorder="1"/>
    <xf numFmtId="165" fontId="2" fillId="0" borderId="6" xfId="1" applyNumberFormat="1" applyFont="1" applyBorder="1" applyAlignment="1">
      <alignment horizontal="center" wrapText="1"/>
    </xf>
    <xf numFmtId="43" fontId="2" fillId="2" borderId="4" xfId="1" applyFont="1" applyFill="1" applyBorder="1"/>
    <xf numFmtId="165" fontId="4" fillId="0" borderId="6" xfId="1" applyNumberFormat="1" applyFont="1" applyBorder="1" applyAlignment="1">
      <alignment horizontal="center"/>
    </xf>
    <xf numFmtId="0" fontId="4" fillId="3" borderId="6" xfId="0" applyFont="1" applyFill="1" applyBorder="1"/>
    <xf numFmtId="0" fontId="4" fillId="3" borderId="4" xfId="0" applyFont="1" applyFill="1" applyBorder="1" applyAlignment="1">
      <alignment vertical="top" wrapText="1"/>
    </xf>
    <xf numFmtId="3" fontId="4" fillId="0" borderId="4" xfId="0" applyNumberFormat="1" applyFont="1" applyBorder="1"/>
    <xf numFmtId="43" fontId="2" fillId="0" borderId="4" xfId="1" applyFont="1" applyBorder="1"/>
    <xf numFmtId="165" fontId="4" fillId="3" borderId="6" xfId="1" applyNumberFormat="1" applyFont="1" applyFill="1" applyBorder="1" applyAlignment="1">
      <alignment horizontal="center" wrapText="1"/>
    </xf>
    <xf numFmtId="43" fontId="4" fillId="3" borderId="4" xfId="1" applyFont="1" applyFill="1" applyBorder="1"/>
    <xf numFmtId="165" fontId="2" fillId="0" borderId="6" xfId="1" applyNumberFormat="1" applyFont="1" applyBorder="1" applyAlignment="1">
      <alignment horizontal="right" wrapText="1"/>
    </xf>
    <xf numFmtId="43" fontId="12" fillId="0" borderId="4" xfId="1" applyFont="1" applyBorder="1"/>
    <xf numFmtId="165" fontId="4" fillId="2" borderId="6" xfId="1" applyNumberFormat="1" applyFont="1" applyFill="1" applyBorder="1" applyAlignment="1">
      <alignment horizontal="right" wrapText="1"/>
    </xf>
    <xf numFmtId="43" fontId="4" fillId="0" borderId="4" xfId="1" quotePrefix="1" applyFont="1" applyBorder="1" applyAlignment="1">
      <alignment horizontal="center" wrapText="1"/>
    </xf>
    <xf numFmtId="165" fontId="4" fillId="0" borderId="4" xfId="1" applyNumberFormat="1" applyFont="1" applyBorder="1"/>
    <xf numFmtId="43" fontId="4" fillId="2" borderId="4" xfId="1" applyFont="1" applyFill="1" applyBorder="1" applyAlignment="1">
      <alignment horizontal="right"/>
    </xf>
    <xf numFmtId="165" fontId="3" fillId="0" borderId="6" xfId="1" applyNumberFormat="1" applyFont="1" applyBorder="1" applyAlignment="1">
      <alignment horizontal="center" wrapText="1"/>
    </xf>
    <xf numFmtId="165" fontId="3" fillId="3" borderId="6" xfId="1" applyNumberFormat="1" applyFont="1" applyFill="1" applyBorder="1" applyAlignment="1">
      <alignment horizontal="center" wrapText="1"/>
    </xf>
    <xf numFmtId="43" fontId="4" fillId="0" borderId="4" xfId="1" applyFont="1" applyBorder="1" applyAlignment="1">
      <alignment wrapText="1"/>
    </xf>
    <xf numFmtId="43" fontId="4" fillId="0" borderId="4" xfId="1" applyFont="1" applyBorder="1" applyAlignment="1">
      <alignment horizontal="right"/>
    </xf>
    <xf numFmtId="165" fontId="3" fillId="3" borderId="6" xfId="1" applyNumberFormat="1" applyFont="1" applyFill="1" applyBorder="1"/>
    <xf numFmtId="165" fontId="3" fillId="0" borderId="6" xfId="1" applyNumberFormat="1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</cellXfs>
  <cellStyles count="172">
    <cellStyle name="Comma" xfId="1" builtinId="3"/>
    <cellStyle name="Comma 2 3" xfId="17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16</xdr:row>
      <xdr:rowOff>0</xdr:rowOff>
    </xdr:from>
    <xdr:to>
      <xdr:col>12</xdr:col>
      <xdr:colOff>1028700</xdr:colOff>
      <xdr:row>16</xdr:row>
      <xdr:rowOff>101600</xdr:rowOff>
    </xdr:to>
    <xdr:pic>
      <xdr:nvPicPr>
        <xdr:cNvPr id="4" name="Picture 3" descr="page4image40336576">
          <a:extLst>
            <a:ext uri="{FF2B5EF4-FFF2-40B4-BE49-F238E27FC236}">
              <a16:creationId xmlns:a16="http://schemas.microsoft.com/office/drawing/2014/main" id="{B62A63C1-7A90-E34C-AFA4-76678B96F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9900" y="3810000"/>
          <a:ext cx="10287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zoomScale="135" zoomScaleNormal="150" workbookViewId="0">
      <pane ySplit="2" topLeftCell="A105" activePane="bottomLeft" state="frozen"/>
      <selection pane="bottomLeft" activeCell="C112" sqref="C112"/>
    </sheetView>
  </sheetViews>
  <sheetFormatPr defaultColWidth="8.85546875" defaultRowHeight="15" x14ac:dyDescent="0.25"/>
  <cols>
    <col min="1" max="1" width="6.42578125" customWidth="1"/>
    <col min="2" max="2" width="44.425781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8" width="18.42578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42578125" customWidth="1"/>
    <col min="14" max="14" width="18.140625" customWidth="1"/>
    <col min="15" max="15" width="20.140625" customWidth="1"/>
    <col min="16" max="16" width="10.42578125" customWidth="1"/>
    <col min="17" max="17" width="11" customWidth="1"/>
    <col min="18" max="18" width="12.140625" customWidth="1"/>
    <col min="19" max="19" width="11.85546875" customWidth="1"/>
    <col min="20" max="20" width="11" customWidth="1"/>
    <col min="21" max="21" width="13.42578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42578125" customWidth="1"/>
  </cols>
  <sheetData>
    <row r="1" spans="1:25" ht="33.75" x14ac:dyDescent="0.5">
      <c r="A1" s="118" t="s">
        <v>163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20"/>
    </row>
    <row r="2" spans="1:25" ht="54" customHeight="1" x14ac:dyDescent="0.25">
      <c r="A2" s="75" t="s">
        <v>51</v>
      </c>
      <c r="B2" s="76" t="s">
        <v>128</v>
      </c>
      <c r="C2" s="76" t="s">
        <v>129</v>
      </c>
      <c r="D2" s="76" t="s">
        <v>54</v>
      </c>
      <c r="E2" s="76" t="s">
        <v>80</v>
      </c>
      <c r="F2" s="76" t="s">
        <v>58</v>
      </c>
      <c r="G2" s="76" t="s">
        <v>55</v>
      </c>
      <c r="H2" s="76" t="s">
        <v>56</v>
      </c>
      <c r="I2" s="76" t="s">
        <v>57</v>
      </c>
      <c r="J2" s="76" t="s">
        <v>53</v>
      </c>
      <c r="K2" s="76" t="s">
        <v>65</v>
      </c>
      <c r="L2" s="76" t="s">
        <v>138</v>
      </c>
      <c r="M2" s="76" t="s">
        <v>137</v>
      </c>
      <c r="N2" s="76" t="s">
        <v>52</v>
      </c>
      <c r="O2" s="76" t="s">
        <v>133</v>
      </c>
      <c r="P2" s="76" t="s">
        <v>67</v>
      </c>
      <c r="Q2" s="76" t="s">
        <v>66</v>
      </c>
      <c r="R2" s="76" t="s">
        <v>126</v>
      </c>
      <c r="S2" s="76" t="s">
        <v>127</v>
      </c>
      <c r="T2" s="76" t="s">
        <v>134</v>
      </c>
      <c r="U2" s="76" t="s">
        <v>135</v>
      </c>
      <c r="V2" s="76" t="s">
        <v>136</v>
      </c>
      <c r="W2" s="76" t="s">
        <v>131</v>
      </c>
      <c r="X2" s="77" t="s">
        <v>130</v>
      </c>
      <c r="Y2" s="30"/>
    </row>
    <row r="3" spans="1:25" ht="18" customHeight="1" x14ac:dyDescent="0.3">
      <c r="A3" s="74"/>
      <c r="B3" s="78"/>
      <c r="C3" s="148" t="s">
        <v>0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</row>
    <row r="4" spans="1:25" ht="15.75" x14ac:dyDescent="0.3">
      <c r="A4" s="122">
        <v>1</v>
      </c>
      <c r="B4" s="6" t="s">
        <v>1</v>
      </c>
      <c r="C4" s="26" t="s">
        <v>120</v>
      </c>
      <c r="D4" s="1">
        <v>3379179170.5100002</v>
      </c>
      <c r="E4" s="1"/>
      <c r="F4" s="1">
        <v>1154170120.4100001</v>
      </c>
      <c r="G4" s="1">
        <v>55271638.25</v>
      </c>
      <c r="H4" s="1"/>
      <c r="I4" s="1"/>
      <c r="J4" s="17">
        <v>4680988966.5100002</v>
      </c>
      <c r="K4" s="17">
        <v>14470835.99</v>
      </c>
      <c r="L4" s="38">
        <v>336197379.32999998</v>
      </c>
      <c r="M4" s="17">
        <v>4730901667.7700005</v>
      </c>
      <c r="N4" s="17">
        <v>71663643.709999993</v>
      </c>
      <c r="O4" s="3">
        <v>4659238024.0600004</v>
      </c>
      <c r="P4" s="7">
        <f t="shared" ref="P4:P15" si="0">(O4/$O$18)</f>
        <v>0.42926405866471307</v>
      </c>
      <c r="Q4" s="11">
        <f t="shared" ref="Q4:Q14" si="1">(K4/O4)</f>
        <v>3.1058374599609528E-3</v>
      </c>
      <c r="R4" s="11">
        <f>L4/O4</f>
        <v>7.215715908779477E-2</v>
      </c>
      <c r="S4" s="32">
        <f>O4/X4</f>
        <v>7706.9747553313537</v>
      </c>
      <c r="T4" s="32">
        <f>L4/X4</f>
        <v>556.11340350606258</v>
      </c>
      <c r="U4" s="1">
        <v>7649.68</v>
      </c>
      <c r="V4" s="1">
        <v>7747.5</v>
      </c>
      <c r="W4" s="34">
        <v>17183</v>
      </c>
      <c r="X4" s="123">
        <v>604548.24</v>
      </c>
      <c r="Y4" s="21"/>
    </row>
    <row r="5" spans="1:25" ht="15.75" x14ac:dyDescent="0.3">
      <c r="A5" s="122">
        <v>2</v>
      </c>
      <c r="B5" s="1" t="s">
        <v>2</v>
      </c>
      <c r="C5" s="26" t="s">
        <v>3</v>
      </c>
      <c r="D5" s="1">
        <v>388190656.69999999</v>
      </c>
      <c r="E5" s="1"/>
      <c r="F5" s="1">
        <v>90743482.25</v>
      </c>
      <c r="G5" s="1"/>
      <c r="H5" s="1"/>
      <c r="I5" s="1"/>
      <c r="J5" s="1">
        <v>555689765.30999994</v>
      </c>
      <c r="K5" s="1">
        <v>703021.71999999986</v>
      </c>
      <c r="L5" s="37">
        <v>611652.55999999947</v>
      </c>
      <c r="M5" s="1">
        <v>555689765.30999994</v>
      </c>
      <c r="N5" s="106">
        <v>1375507.78</v>
      </c>
      <c r="O5" s="3">
        <v>554314257.52999997</v>
      </c>
      <c r="P5" s="7">
        <f t="shared" si="0"/>
        <v>5.1069978982464743E-2</v>
      </c>
      <c r="Q5" s="11">
        <f t="shared" si="1"/>
        <v>1.2682728442393559E-3</v>
      </c>
      <c r="R5" s="11">
        <f t="shared" ref="R5:R52" si="2">L5/O5</f>
        <v>1.1034400643517568E-3</v>
      </c>
      <c r="S5" s="32">
        <f t="shared" ref="S5:S52" si="3">O5/X5</f>
        <v>1.1090941726847783</v>
      </c>
      <c r="T5" s="32">
        <f t="shared" ref="T5:T53" si="4">L5/X5</f>
        <v>1.2238189452794502E-3</v>
      </c>
      <c r="U5" s="1">
        <v>1.1000000000000001</v>
      </c>
      <c r="V5" s="20">
        <v>1.1200000000000001</v>
      </c>
      <c r="W5" s="34">
        <v>3818</v>
      </c>
      <c r="X5" s="124">
        <v>499790073</v>
      </c>
      <c r="Y5" s="21"/>
    </row>
    <row r="6" spans="1:25" s="45" customFormat="1" ht="15.75" x14ac:dyDescent="0.3">
      <c r="A6" s="125">
        <v>3</v>
      </c>
      <c r="B6" s="42" t="s">
        <v>4</v>
      </c>
      <c r="C6" s="61" t="s">
        <v>5</v>
      </c>
      <c r="D6" s="47">
        <v>151244339</v>
      </c>
      <c r="E6" s="47"/>
      <c r="F6" s="55">
        <v>20227924.370000001</v>
      </c>
      <c r="G6" s="31"/>
      <c r="H6" s="31"/>
      <c r="I6" s="31"/>
      <c r="J6" s="31">
        <v>171472263.37</v>
      </c>
      <c r="K6" s="47">
        <v>596084.26</v>
      </c>
      <c r="L6" s="59">
        <v>2027793.94</v>
      </c>
      <c r="M6" s="47">
        <v>255858035.36000001</v>
      </c>
      <c r="N6" s="47">
        <v>18716513.07</v>
      </c>
      <c r="O6" s="3">
        <v>232909958.16</v>
      </c>
      <c r="P6" s="7">
        <f t="shared" si="0"/>
        <v>2.1458417326374091E-2</v>
      </c>
      <c r="Q6" s="11">
        <f t="shared" si="1"/>
        <v>2.5592905718119338E-3</v>
      </c>
      <c r="R6" s="11">
        <f t="shared" si="2"/>
        <v>8.7063428117014428E-3</v>
      </c>
      <c r="S6" s="32">
        <f t="shared" si="3"/>
        <v>117.037533402511</v>
      </c>
      <c r="T6" s="32">
        <f t="shared" si="4"/>
        <v>1.0189688876382192</v>
      </c>
      <c r="U6" s="48">
        <v>120.12</v>
      </c>
      <c r="V6" s="49">
        <v>117.04</v>
      </c>
      <c r="W6" s="50">
        <v>2473</v>
      </c>
      <c r="X6" s="126">
        <v>1990045</v>
      </c>
      <c r="Y6" s="15"/>
    </row>
    <row r="7" spans="1:25" ht="15.75" x14ac:dyDescent="0.3">
      <c r="A7" s="122">
        <v>4</v>
      </c>
      <c r="B7" s="6" t="s">
        <v>6</v>
      </c>
      <c r="C7" s="26" t="s">
        <v>7</v>
      </c>
      <c r="D7" s="1">
        <v>347951762.25</v>
      </c>
      <c r="E7" s="20"/>
      <c r="F7" s="1">
        <v>30264703.050000001</v>
      </c>
      <c r="G7" s="1"/>
      <c r="H7" s="1"/>
      <c r="I7" s="1"/>
      <c r="J7" s="1">
        <v>393648035.60589999</v>
      </c>
      <c r="K7" s="1">
        <v>1324101.43</v>
      </c>
      <c r="L7" s="37">
        <v>1046047.93</v>
      </c>
      <c r="M7" s="1">
        <v>393648035.60589999</v>
      </c>
      <c r="N7" s="1">
        <v>2761198.74</v>
      </c>
      <c r="O7" s="3">
        <v>390886836.87</v>
      </c>
      <c r="P7" s="7">
        <f t="shared" si="0"/>
        <v>3.6013113991376328E-2</v>
      </c>
      <c r="Q7" s="11">
        <f t="shared" si="1"/>
        <v>3.3874290590152714E-3</v>
      </c>
      <c r="R7" s="11">
        <f t="shared" si="2"/>
        <v>2.6760889120139176E-3</v>
      </c>
      <c r="S7" s="32">
        <f t="shared" si="3"/>
        <v>11.414525362270806</v>
      </c>
      <c r="T7" s="32">
        <f t="shared" si="4"/>
        <v>3.0546284757874551E-2</v>
      </c>
      <c r="U7" s="1">
        <v>11.3</v>
      </c>
      <c r="V7" s="1">
        <v>11.5</v>
      </c>
      <c r="W7" s="34">
        <v>8867</v>
      </c>
      <c r="X7" s="124">
        <v>34244686</v>
      </c>
      <c r="Y7" s="21"/>
    </row>
    <row r="8" spans="1:25" ht="15.75" x14ac:dyDescent="0.3">
      <c r="A8" s="122">
        <v>5</v>
      </c>
      <c r="B8" s="6" t="s">
        <v>8</v>
      </c>
      <c r="C8" s="26" t="s">
        <v>113</v>
      </c>
      <c r="D8" s="1">
        <v>1066275564</v>
      </c>
      <c r="E8" s="1"/>
      <c r="F8" s="1"/>
      <c r="G8" s="1"/>
      <c r="H8" s="1"/>
      <c r="I8" s="1"/>
      <c r="J8" s="1">
        <v>1066275564</v>
      </c>
      <c r="K8" s="1">
        <v>1799936</v>
      </c>
      <c r="L8" s="37">
        <v>127547674</v>
      </c>
      <c r="M8" s="1">
        <v>1249009167</v>
      </c>
      <c r="N8" s="1">
        <v>70574237.629999995</v>
      </c>
      <c r="O8" s="3">
        <v>1178434929</v>
      </c>
      <c r="P8" s="7">
        <f t="shared" si="0"/>
        <v>0.10857134962467602</v>
      </c>
      <c r="Q8" s="11">
        <f t="shared" si="1"/>
        <v>1.5273953238363321E-3</v>
      </c>
      <c r="R8" s="11">
        <f t="shared" si="2"/>
        <v>0.10823480436737802</v>
      </c>
      <c r="S8" s="32">
        <f t="shared" si="3"/>
        <v>5.5139949878434569E-2</v>
      </c>
      <c r="T8" s="32">
        <f t="shared" si="4"/>
        <v>5.9680616879193953E-3</v>
      </c>
      <c r="U8" s="43">
        <v>1.8048</v>
      </c>
      <c r="V8" s="43">
        <v>1.8048</v>
      </c>
      <c r="W8" s="34">
        <v>2229</v>
      </c>
      <c r="X8" s="124">
        <v>21371708382</v>
      </c>
      <c r="Y8" s="21"/>
    </row>
    <row r="9" spans="1:25" ht="15.75" x14ac:dyDescent="0.3">
      <c r="A9" s="122">
        <v>6</v>
      </c>
      <c r="B9" s="20" t="s">
        <v>61</v>
      </c>
      <c r="C9" s="26" t="s">
        <v>9</v>
      </c>
      <c r="D9" s="1">
        <v>1679410476.76</v>
      </c>
      <c r="E9" s="1"/>
      <c r="F9" s="1">
        <v>132094211.55</v>
      </c>
      <c r="G9" s="1">
        <v>83023355.640000001</v>
      </c>
      <c r="H9" s="1"/>
      <c r="I9" s="1"/>
      <c r="J9" s="1">
        <v>1894528043.95</v>
      </c>
      <c r="K9" s="1">
        <v>6290763.7300000004</v>
      </c>
      <c r="L9" s="37">
        <v>200671043.19999999</v>
      </c>
      <c r="M9" s="1">
        <v>2249218655</v>
      </c>
      <c r="N9" s="1">
        <v>11161622</v>
      </c>
      <c r="O9" s="3">
        <v>2238057033</v>
      </c>
      <c r="P9" s="7">
        <f t="shared" si="0"/>
        <v>0.20619625796055141</v>
      </c>
      <c r="Q9" s="11">
        <f t="shared" si="1"/>
        <v>2.8108147546032623E-3</v>
      </c>
      <c r="R9" s="11">
        <f t="shared" si="2"/>
        <v>8.966306052129995E-2</v>
      </c>
      <c r="S9" s="32">
        <f t="shared" si="3"/>
        <v>14.76623957957589</v>
      </c>
      <c r="T9" s="32">
        <f t="shared" si="4"/>
        <v>1.3239862330955277</v>
      </c>
      <c r="U9" s="1">
        <v>14.69</v>
      </c>
      <c r="V9" s="1">
        <v>15.14</v>
      </c>
      <c r="W9" s="34">
        <v>12034</v>
      </c>
      <c r="X9" s="124">
        <v>151565808</v>
      </c>
      <c r="Y9" s="21"/>
    </row>
    <row r="10" spans="1:25" ht="15.75" x14ac:dyDescent="0.3">
      <c r="A10" s="127">
        <v>7</v>
      </c>
      <c r="B10" s="26" t="s">
        <v>11</v>
      </c>
      <c r="C10" s="26" t="s">
        <v>62</v>
      </c>
      <c r="D10" s="1">
        <v>143234431.61000001</v>
      </c>
      <c r="E10" s="1"/>
      <c r="F10" s="1">
        <v>55824542.049999997</v>
      </c>
      <c r="G10" s="1"/>
      <c r="H10" s="1"/>
      <c r="I10" s="1"/>
      <c r="J10" s="4">
        <v>197247843.50999999</v>
      </c>
      <c r="K10" s="1">
        <v>438817.34</v>
      </c>
      <c r="L10" s="37">
        <v>11864107.4</v>
      </c>
      <c r="M10" s="1">
        <v>202850830.63999999</v>
      </c>
      <c r="N10" s="1">
        <v>5602987.1299999999</v>
      </c>
      <c r="O10" s="3">
        <v>197247843.50999999</v>
      </c>
      <c r="P10" s="7">
        <f t="shared" si="0"/>
        <v>1.8172801954037796E-2</v>
      </c>
      <c r="Q10" s="11">
        <f t="shared" si="1"/>
        <v>2.2247003170797813E-3</v>
      </c>
      <c r="R10" s="11">
        <f t="shared" si="2"/>
        <v>6.0148223619988617E-2</v>
      </c>
      <c r="S10" s="32">
        <f t="shared" si="3"/>
        <v>117.45956072323723</v>
      </c>
      <c r="T10" s="32">
        <f t="shared" si="4"/>
        <v>7.0649839246869055</v>
      </c>
      <c r="U10" s="1">
        <v>117.46</v>
      </c>
      <c r="V10" s="1">
        <v>118.87</v>
      </c>
      <c r="W10" s="34">
        <v>1375</v>
      </c>
      <c r="X10" s="124">
        <v>1679283</v>
      </c>
      <c r="Y10" s="24"/>
    </row>
    <row r="11" spans="1:25" ht="15.75" x14ac:dyDescent="0.3">
      <c r="A11" s="122">
        <v>8</v>
      </c>
      <c r="B11" s="6" t="s">
        <v>12</v>
      </c>
      <c r="C11" s="26" t="s">
        <v>13</v>
      </c>
      <c r="D11" s="13">
        <v>172788975.09999999</v>
      </c>
      <c r="E11" s="20"/>
      <c r="F11" s="1">
        <v>35073059.950000003</v>
      </c>
      <c r="G11" s="20"/>
      <c r="H11" s="1"/>
      <c r="I11" s="1"/>
      <c r="J11" s="1">
        <v>207862035.05000001</v>
      </c>
      <c r="K11" s="1">
        <v>611360.22</v>
      </c>
      <c r="L11" s="37">
        <v>10921193.67</v>
      </c>
      <c r="M11" s="1">
        <v>220451819.06</v>
      </c>
      <c r="N11" s="1">
        <v>2341334.89</v>
      </c>
      <c r="O11" s="3">
        <v>218110484.09999999</v>
      </c>
      <c r="P11" s="7">
        <f t="shared" si="0"/>
        <v>2.0094914910680179E-2</v>
      </c>
      <c r="Q11" s="11">
        <f t="shared" si="1"/>
        <v>2.8029841046966894E-3</v>
      </c>
      <c r="R11" s="11">
        <f t="shared" si="2"/>
        <v>5.0071841869796664E-2</v>
      </c>
      <c r="S11" s="32">
        <f t="shared" si="3"/>
        <v>7.8255437468749607</v>
      </c>
      <c r="T11" s="32">
        <f t="shared" si="4"/>
        <v>0.39183938903869914</v>
      </c>
      <c r="U11" s="1">
        <v>7.8216000000000001</v>
      </c>
      <c r="V11" s="1">
        <v>7.8895999999999997</v>
      </c>
      <c r="W11" s="34">
        <v>120</v>
      </c>
      <c r="X11" s="124">
        <v>27871607.539999999</v>
      </c>
    </row>
    <row r="12" spans="1:25" ht="15.75" x14ac:dyDescent="0.3">
      <c r="A12" s="122">
        <v>9</v>
      </c>
      <c r="B12" s="6" t="s">
        <v>12</v>
      </c>
      <c r="C12" s="4" t="s">
        <v>71</v>
      </c>
      <c r="D12" s="1">
        <v>245136019.13</v>
      </c>
      <c r="E12" s="1"/>
      <c r="F12" s="1">
        <v>89140588.930000007</v>
      </c>
      <c r="G12" s="1"/>
      <c r="H12" s="1"/>
      <c r="I12" s="1"/>
      <c r="J12" s="17">
        <v>338350831.19</v>
      </c>
      <c r="K12" s="1">
        <v>640967.46</v>
      </c>
      <c r="L12" s="37">
        <v>26019305.66</v>
      </c>
      <c r="M12" s="17">
        <v>340697869.64999998</v>
      </c>
      <c r="N12" s="17">
        <v>4487258.93</v>
      </c>
      <c r="O12" s="3">
        <v>336210610.72000003</v>
      </c>
      <c r="P12" s="7">
        <f t="shared" si="0"/>
        <v>3.0975694003726337E-2</v>
      </c>
      <c r="Q12" s="11">
        <f t="shared" si="1"/>
        <v>1.906446255897036E-3</v>
      </c>
      <c r="R12" s="11">
        <f t="shared" si="2"/>
        <v>7.7389900349305665E-2</v>
      </c>
      <c r="S12" s="32">
        <f t="shared" si="3"/>
        <v>1968.9083387312633</v>
      </c>
      <c r="T12" s="32">
        <f t="shared" si="4"/>
        <v>152.37362013132943</v>
      </c>
      <c r="U12" s="17">
        <v>1954.78</v>
      </c>
      <c r="V12" s="17">
        <v>1979.07</v>
      </c>
      <c r="W12" s="34">
        <v>23</v>
      </c>
      <c r="X12" s="124">
        <v>170759.91</v>
      </c>
    </row>
    <row r="13" spans="1:25" ht="15.75" x14ac:dyDescent="0.3">
      <c r="A13" s="122">
        <v>10</v>
      </c>
      <c r="B13" s="6" t="s">
        <v>26</v>
      </c>
      <c r="C13" s="42" t="s">
        <v>125</v>
      </c>
      <c r="D13" s="17">
        <v>179377503.5</v>
      </c>
      <c r="E13" s="1"/>
      <c r="F13" s="1">
        <v>27183642.780000001</v>
      </c>
      <c r="G13" s="1"/>
      <c r="H13" s="1"/>
      <c r="I13" s="1"/>
      <c r="J13" s="1">
        <v>206561146.28</v>
      </c>
      <c r="K13" s="1">
        <v>400349.57</v>
      </c>
      <c r="L13" s="37">
        <v>29516119.539999999</v>
      </c>
      <c r="M13" s="17">
        <v>207827033.16</v>
      </c>
      <c r="N13" s="17">
        <v>8818932.8800000008</v>
      </c>
      <c r="O13" s="3">
        <v>199008100.28999999</v>
      </c>
      <c r="P13" s="7">
        <f t="shared" si="0"/>
        <v>1.8334977607175271E-2</v>
      </c>
      <c r="Q13" s="11">
        <f t="shared" si="1"/>
        <v>2.0117249972066453E-3</v>
      </c>
      <c r="R13" s="11">
        <f t="shared" si="2"/>
        <v>0.1483161715376827</v>
      </c>
      <c r="S13" s="32">
        <f t="shared" si="3"/>
        <v>0.74509936925972886</v>
      </c>
      <c r="T13" s="32">
        <f t="shared" si="4"/>
        <v>0.11051028586374513</v>
      </c>
      <c r="U13" s="43">
        <v>0.84</v>
      </c>
      <c r="V13" s="1">
        <v>0.87</v>
      </c>
      <c r="W13" s="34">
        <v>99</v>
      </c>
      <c r="X13" s="124">
        <v>267089342.03999999</v>
      </c>
    </row>
    <row r="14" spans="1:25" ht="15.75" x14ac:dyDescent="0.3">
      <c r="A14" s="122">
        <v>11</v>
      </c>
      <c r="B14" s="64" t="s">
        <v>76</v>
      </c>
      <c r="C14" s="63" t="s">
        <v>77</v>
      </c>
      <c r="D14" s="17">
        <v>91298762.689999998</v>
      </c>
      <c r="E14" s="1"/>
      <c r="F14" s="17">
        <v>34038863.829999998</v>
      </c>
      <c r="G14" s="1"/>
      <c r="H14" s="1"/>
      <c r="I14" s="1"/>
      <c r="J14" s="17">
        <v>125337626.51000001</v>
      </c>
      <c r="K14" s="17">
        <v>437596.33</v>
      </c>
      <c r="L14" s="38">
        <v>-2393769.89</v>
      </c>
      <c r="M14" s="17">
        <v>150013056.19999999</v>
      </c>
      <c r="N14" s="17">
        <v>1768235.67</v>
      </c>
      <c r="O14" s="33">
        <v>148244820.53</v>
      </c>
      <c r="P14" s="7">
        <f t="shared" si="0"/>
        <v>1.3658064474945634E-2</v>
      </c>
      <c r="Q14" s="11">
        <f t="shared" si="1"/>
        <v>2.9518490321315781E-3</v>
      </c>
      <c r="R14" s="11">
        <f t="shared" si="2"/>
        <v>-1.6147409949581193E-2</v>
      </c>
      <c r="S14" s="32">
        <f t="shared" si="3"/>
        <v>95.569126119997279</v>
      </c>
      <c r="T14" s="32">
        <f t="shared" si="4"/>
        <v>-1.5431938579828239</v>
      </c>
      <c r="U14" s="20">
        <v>95.24</v>
      </c>
      <c r="V14" s="1">
        <v>95.91</v>
      </c>
      <c r="W14" s="20">
        <v>462</v>
      </c>
      <c r="X14" s="123">
        <v>1551178.99</v>
      </c>
    </row>
    <row r="15" spans="1:25" ht="15.75" x14ac:dyDescent="0.3">
      <c r="A15" s="122">
        <v>12</v>
      </c>
      <c r="B15" s="64" t="s">
        <v>63</v>
      </c>
      <c r="C15" s="63" t="s">
        <v>140</v>
      </c>
      <c r="D15" s="1">
        <v>156867216.80000001</v>
      </c>
      <c r="E15" s="1"/>
      <c r="F15" s="1">
        <v>50225269.890000001</v>
      </c>
      <c r="G15" s="1">
        <v>7445150.6799999997</v>
      </c>
      <c r="H15" s="1"/>
      <c r="I15" s="1"/>
      <c r="J15" s="1">
        <v>214537637.37</v>
      </c>
      <c r="K15" s="1">
        <v>275428.84999999998</v>
      </c>
      <c r="L15" s="37">
        <v>3027674.2</v>
      </c>
      <c r="M15" s="1">
        <v>218600291.62</v>
      </c>
      <c r="N15" s="1">
        <v>275428.84999999998</v>
      </c>
      <c r="O15" s="3">
        <v>202242348.12</v>
      </c>
      <c r="P15" s="7">
        <f t="shared" si="0"/>
        <v>1.8632954731989244E-2</v>
      </c>
      <c r="Q15" s="11">
        <f>(K15/O15)</f>
        <v>1.3618752578791013E-3</v>
      </c>
      <c r="R15" s="11">
        <f>L15/O15</f>
        <v>1.4970525353095373E-2</v>
      </c>
      <c r="S15" s="32">
        <f>O15/X15</f>
        <v>0.99564054965691218</v>
      </c>
      <c r="T15" s="32">
        <f>L15/X15</f>
        <v>1.4905262091208616E-2</v>
      </c>
      <c r="U15" s="1">
        <v>1.0674999999999999</v>
      </c>
      <c r="V15" s="1">
        <v>1.0762</v>
      </c>
      <c r="W15" s="34">
        <v>12</v>
      </c>
      <c r="X15" s="124">
        <v>203127874</v>
      </c>
    </row>
    <row r="16" spans="1:25" ht="15.75" x14ac:dyDescent="0.3">
      <c r="A16" s="122">
        <v>13</v>
      </c>
      <c r="B16" s="80" t="s">
        <v>148</v>
      </c>
      <c r="C16" s="80" t="s">
        <v>149</v>
      </c>
      <c r="D16" s="40">
        <v>1888865.52</v>
      </c>
      <c r="E16" s="40"/>
      <c r="F16" s="40"/>
      <c r="G16" s="40"/>
      <c r="H16" s="40"/>
      <c r="I16" s="40"/>
      <c r="J16" s="40">
        <v>1888865.52</v>
      </c>
      <c r="K16" s="40"/>
      <c r="L16" s="68">
        <v>0</v>
      </c>
      <c r="M16" s="40">
        <v>4251345.7</v>
      </c>
      <c r="N16" s="40">
        <v>0</v>
      </c>
      <c r="O16" s="69">
        <v>4251345.7</v>
      </c>
      <c r="P16" s="70">
        <f t="shared" ref="P16" si="5">(O16/$O$18)</f>
        <v>3.9168419826264588E-4</v>
      </c>
      <c r="Q16" s="71">
        <f>(K16/O16)</f>
        <v>0</v>
      </c>
      <c r="R16" s="71">
        <f>L16/O16</f>
        <v>0</v>
      </c>
      <c r="S16" s="71">
        <f>O16/X16</f>
        <v>1.0756909316330145</v>
      </c>
      <c r="T16" s="71">
        <f>L16/X16</f>
        <v>0</v>
      </c>
      <c r="U16" s="40">
        <v>1.08</v>
      </c>
      <c r="V16" s="40">
        <v>1.1399999999999999</v>
      </c>
      <c r="W16" s="41">
        <v>2420</v>
      </c>
      <c r="X16" s="112">
        <v>3952200</v>
      </c>
    </row>
    <row r="17" spans="1:26" ht="15.75" x14ac:dyDescent="0.3">
      <c r="A17" s="125">
        <v>14</v>
      </c>
      <c r="B17" s="62" t="s">
        <v>155</v>
      </c>
      <c r="C17" s="61" t="s">
        <v>156</v>
      </c>
      <c r="D17" s="42">
        <v>214655469.34999999</v>
      </c>
      <c r="E17" s="42"/>
      <c r="F17" s="42">
        <v>65459131.82</v>
      </c>
      <c r="G17" s="42"/>
      <c r="H17" s="42"/>
      <c r="I17" s="42"/>
      <c r="J17" s="42">
        <v>291666776.31999999</v>
      </c>
      <c r="K17" s="42">
        <v>430475.47</v>
      </c>
      <c r="L17" s="39">
        <v>3649449.17</v>
      </c>
      <c r="M17" s="42">
        <v>295104096</v>
      </c>
      <c r="N17" s="42">
        <v>232876.22</v>
      </c>
      <c r="O17" s="19">
        <v>294857225.81</v>
      </c>
      <c r="P17" s="18">
        <f>(O17/$O$18)</f>
        <v>2.716573156902714E-2</v>
      </c>
      <c r="Q17" s="28">
        <f>(K17/O17)</f>
        <v>1.4599454662080746E-3</v>
      </c>
      <c r="R17" s="28">
        <f>L17/O17</f>
        <v>1.2377004361940348E-2</v>
      </c>
      <c r="S17" s="28">
        <f>O17/X17</f>
        <v>99.999283661825217</v>
      </c>
      <c r="T17" s="28">
        <f>L17/X17</f>
        <v>1.2376915700733209</v>
      </c>
      <c r="U17" s="42">
        <v>100.12</v>
      </c>
      <c r="V17" s="42">
        <v>100.45</v>
      </c>
      <c r="W17" s="51">
        <v>109</v>
      </c>
      <c r="X17" s="128">
        <v>2948593.38</v>
      </c>
    </row>
    <row r="18" spans="1:26" ht="15.75" x14ac:dyDescent="0.3">
      <c r="A18" s="129"/>
      <c r="B18" s="81"/>
      <c r="C18" s="82" t="s">
        <v>59</v>
      </c>
      <c r="D18" s="1"/>
      <c r="E18" s="1"/>
      <c r="F18" s="1"/>
      <c r="G18" s="1"/>
      <c r="H18" s="1"/>
      <c r="I18" s="1"/>
      <c r="J18" s="1"/>
      <c r="K18" s="1"/>
      <c r="L18" s="37"/>
      <c r="M18" s="1"/>
      <c r="N18" s="1"/>
      <c r="O18" s="90">
        <f>SUM(O4:O17)</f>
        <v>10854013817.400002</v>
      </c>
      <c r="P18" s="70">
        <f>(O18/$O$112)</f>
        <v>8.6907058509230594E-3</v>
      </c>
      <c r="Q18" s="11"/>
      <c r="R18" s="11"/>
      <c r="S18" s="32"/>
      <c r="T18" s="32"/>
      <c r="U18" s="1"/>
      <c r="V18" s="1"/>
      <c r="W18" s="96">
        <f>SUM(W4:W17)</f>
        <v>51224</v>
      </c>
      <c r="X18" s="124"/>
      <c r="Y18" s="14"/>
      <c r="Z18" s="14"/>
    </row>
    <row r="19" spans="1:26" ht="15.75" customHeight="1" x14ac:dyDescent="0.3">
      <c r="A19" s="130"/>
      <c r="B19" s="83"/>
      <c r="C19" s="148" t="s">
        <v>162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131"/>
      <c r="Y19" s="14"/>
      <c r="Z19" s="14"/>
    </row>
    <row r="20" spans="1:26" s="57" customFormat="1" ht="15.75" x14ac:dyDescent="0.3">
      <c r="A20" s="122">
        <v>15</v>
      </c>
      <c r="B20" s="6" t="s">
        <v>1</v>
      </c>
      <c r="C20" s="26" t="s">
        <v>14</v>
      </c>
      <c r="D20" s="1"/>
      <c r="E20" s="1"/>
      <c r="F20" s="1">
        <v>310870395228.97998</v>
      </c>
      <c r="G20" s="1"/>
      <c r="H20" s="1"/>
      <c r="I20" s="1"/>
      <c r="J20" s="1">
        <v>320309474765.02002</v>
      </c>
      <c r="K20" s="1">
        <v>509037755.02999997</v>
      </c>
      <c r="L20" s="37">
        <v>1366974200.1400001</v>
      </c>
      <c r="M20" s="1">
        <v>342241594458.10999</v>
      </c>
      <c r="N20" s="1">
        <v>1569818983.6199999</v>
      </c>
      <c r="O20" s="3">
        <v>340671775474.48999</v>
      </c>
      <c r="P20" s="7">
        <f t="shared" ref="P20:P42" si="6">(O20/$O$43)</f>
        <v>0.40969186212479924</v>
      </c>
      <c r="Q20" s="11">
        <f t="shared" ref="Q20:Q42" si="7">(K20/O20)</f>
        <v>1.4942175773763726E-3</v>
      </c>
      <c r="R20" s="11">
        <f t="shared" si="2"/>
        <v>4.01258424839002E-3</v>
      </c>
      <c r="S20" s="32">
        <f t="shared" si="3"/>
        <v>105.50403960536741</v>
      </c>
      <c r="T20" s="32">
        <f t="shared" si="4"/>
        <v>0.42334384746201414</v>
      </c>
      <c r="U20" s="1">
        <v>100</v>
      </c>
      <c r="V20" s="1">
        <v>100</v>
      </c>
      <c r="W20" s="34">
        <v>85302</v>
      </c>
      <c r="X20" s="124">
        <v>3228992716.7600002</v>
      </c>
      <c r="Y20" s="15"/>
      <c r="Z20" s="56"/>
    </row>
    <row r="21" spans="1:26" ht="15.75" x14ac:dyDescent="0.3">
      <c r="A21" s="122">
        <v>16</v>
      </c>
      <c r="B21" s="6" t="s">
        <v>38</v>
      </c>
      <c r="C21" s="26" t="s">
        <v>15</v>
      </c>
      <c r="D21" s="1"/>
      <c r="E21" s="1"/>
      <c r="F21" s="1">
        <v>238056363289.42001</v>
      </c>
      <c r="G21" s="1"/>
      <c r="H21" s="1"/>
      <c r="I21" s="1"/>
      <c r="J21" s="1">
        <v>235882692846</v>
      </c>
      <c r="K21" s="1">
        <v>292943425.48000002</v>
      </c>
      <c r="L21" s="37">
        <v>1087374642.02</v>
      </c>
      <c r="M21" s="1">
        <v>238186576135.82001</v>
      </c>
      <c r="N21" s="17">
        <v>2303883289.8200002</v>
      </c>
      <c r="O21" s="3">
        <v>235882692846</v>
      </c>
      <c r="P21" s="7">
        <f t="shared" si="6"/>
        <v>0.28367251598841736</v>
      </c>
      <c r="Q21" s="11">
        <f t="shared" si="7"/>
        <v>1.2419030067256909E-3</v>
      </c>
      <c r="R21" s="11">
        <f t="shared" si="2"/>
        <v>4.609811041668542E-3</v>
      </c>
      <c r="S21" s="32">
        <f t="shared" si="3"/>
        <v>100.00000001950121</v>
      </c>
      <c r="T21" s="32">
        <f t="shared" si="4"/>
        <v>0.46098110425675115</v>
      </c>
      <c r="U21" s="1">
        <v>100</v>
      </c>
      <c r="V21" s="1">
        <v>100</v>
      </c>
      <c r="W21" s="34">
        <v>14311</v>
      </c>
      <c r="X21" s="124">
        <v>2358826928</v>
      </c>
      <c r="Y21" s="15"/>
      <c r="Z21" s="14"/>
    </row>
    <row r="22" spans="1:26" ht="15.75" x14ac:dyDescent="0.3">
      <c r="A22" s="122">
        <v>17</v>
      </c>
      <c r="B22" s="6" t="s">
        <v>8</v>
      </c>
      <c r="C22" s="26" t="s">
        <v>114</v>
      </c>
      <c r="D22" s="1"/>
      <c r="E22" s="1"/>
      <c r="F22" s="1">
        <v>7751300770</v>
      </c>
      <c r="G22" s="1"/>
      <c r="H22" s="20"/>
      <c r="I22" s="1"/>
      <c r="J22" s="1">
        <v>7751300770</v>
      </c>
      <c r="K22" s="1">
        <v>16739400</v>
      </c>
      <c r="L22" s="37">
        <v>103870836</v>
      </c>
      <c r="M22" s="1">
        <v>18973145566.09</v>
      </c>
      <c r="N22" s="1">
        <v>326173664.43000001</v>
      </c>
      <c r="O22" s="3">
        <v>18646971902</v>
      </c>
      <c r="P22" s="7">
        <f t="shared" si="6"/>
        <v>2.242484758497772E-2</v>
      </c>
      <c r="Q22" s="11">
        <f t="shared" si="7"/>
        <v>8.9770071451679499E-4</v>
      </c>
      <c r="R22" s="11">
        <f t="shared" si="2"/>
        <v>5.5703862560579727E-3</v>
      </c>
      <c r="S22" s="32">
        <f t="shared" si="3"/>
        <v>1.0397237779079158</v>
      </c>
      <c r="T22" s="32">
        <f t="shared" si="4"/>
        <v>5.7916630425549264E-3</v>
      </c>
      <c r="U22" s="1">
        <v>1</v>
      </c>
      <c r="V22" s="1">
        <v>1</v>
      </c>
      <c r="W22" s="34">
        <v>6615</v>
      </c>
      <c r="X22" s="124">
        <v>17934544057</v>
      </c>
      <c r="Y22" s="15"/>
      <c r="Z22" s="14"/>
    </row>
    <row r="23" spans="1:26" ht="15.75" x14ac:dyDescent="0.3">
      <c r="A23" s="122">
        <v>18</v>
      </c>
      <c r="B23" s="6" t="s">
        <v>16</v>
      </c>
      <c r="C23" s="26" t="s">
        <v>97</v>
      </c>
      <c r="D23" s="1">
        <v>0</v>
      </c>
      <c r="E23" s="1"/>
      <c r="F23" s="17">
        <v>716293452.67999995</v>
      </c>
      <c r="G23" s="1"/>
      <c r="H23" s="1"/>
      <c r="I23" s="1"/>
      <c r="J23" s="17">
        <v>1630713059.54</v>
      </c>
      <c r="K23" s="17">
        <v>2911048.86</v>
      </c>
      <c r="L23" s="38">
        <v>1992912.21</v>
      </c>
      <c r="M23" s="17">
        <v>1630713059.54</v>
      </c>
      <c r="N23" s="17">
        <v>30547434.239999998</v>
      </c>
      <c r="O23" s="33">
        <v>1600165625.3</v>
      </c>
      <c r="P23" s="7">
        <f t="shared" si="6"/>
        <v>1.9243591102437575E-3</v>
      </c>
      <c r="Q23" s="11">
        <f t="shared" si="7"/>
        <v>1.8192172197513835E-3</v>
      </c>
      <c r="R23" s="11">
        <f t="shared" si="2"/>
        <v>1.2454412083913924E-3</v>
      </c>
      <c r="S23" s="32">
        <f t="shared" si="3"/>
        <v>101.16725062420608</v>
      </c>
      <c r="T23" s="32">
        <f t="shared" si="4"/>
        <v>0.12599786286704606</v>
      </c>
      <c r="U23" s="1">
        <v>100</v>
      </c>
      <c r="V23" s="1">
        <v>100</v>
      </c>
      <c r="W23" s="20">
        <v>1343</v>
      </c>
      <c r="X23" s="123">
        <v>15817031.85</v>
      </c>
      <c r="Y23" s="15"/>
      <c r="Z23" s="14"/>
    </row>
    <row r="24" spans="1:26" ht="15.75" x14ac:dyDescent="0.3">
      <c r="A24" s="122">
        <v>19</v>
      </c>
      <c r="B24" s="20" t="s">
        <v>61</v>
      </c>
      <c r="C24" s="26" t="s">
        <v>17</v>
      </c>
      <c r="D24" s="1"/>
      <c r="E24" s="1"/>
      <c r="F24" s="17">
        <v>36675893492.309998</v>
      </c>
      <c r="G24" s="1"/>
      <c r="H24" s="1"/>
      <c r="I24" s="1"/>
      <c r="J24" s="17">
        <v>36675893492.309998</v>
      </c>
      <c r="K24" s="17">
        <v>148882964.56</v>
      </c>
      <c r="L24" s="38">
        <v>428306527.54000002</v>
      </c>
      <c r="M24" s="95">
        <v>93236946525</v>
      </c>
      <c r="N24" s="95">
        <v>317459731</v>
      </c>
      <c r="O24" s="107">
        <v>92919486794</v>
      </c>
      <c r="P24" s="7">
        <f t="shared" si="6"/>
        <v>0.11174497071056938</v>
      </c>
      <c r="Q24" s="11">
        <f t="shared" si="7"/>
        <v>1.6022792386926278E-3</v>
      </c>
      <c r="R24" s="11">
        <f t="shared" si="2"/>
        <v>4.6094370763104199E-3</v>
      </c>
      <c r="S24" s="32">
        <f t="shared" si="3"/>
        <v>0.92851885684287072</v>
      </c>
      <c r="T24" s="32">
        <f t="shared" si="4"/>
        <v>4.2799492447848954E-3</v>
      </c>
      <c r="U24" s="1"/>
      <c r="V24" s="1"/>
      <c r="W24" s="95">
        <v>72852</v>
      </c>
      <c r="X24" s="132">
        <v>100072805317</v>
      </c>
      <c r="Y24" s="15"/>
      <c r="Z24" s="14"/>
    </row>
    <row r="25" spans="1:26" ht="15.75" x14ac:dyDescent="0.3">
      <c r="A25" s="122">
        <v>20</v>
      </c>
      <c r="B25" s="6" t="s">
        <v>12</v>
      </c>
      <c r="C25" s="26" t="s">
        <v>18</v>
      </c>
      <c r="D25" s="1"/>
      <c r="E25" s="1"/>
      <c r="F25" s="1">
        <v>1221709138.3599999</v>
      </c>
      <c r="G25" s="1"/>
      <c r="H25" s="1"/>
      <c r="I25" s="1"/>
      <c r="J25" s="1">
        <v>1523824692.73</v>
      </c>
      <c r="K25" s="1">
        <v>1442509.84</v>
      </c>
      <c r="L25" s="37">
        <v>5945031.9299999997</v>
      </c>
      <c r="M25" s="1">
        <v>1528472187.5799999</v>
      </c>
      <c r="N25" s="1">
        <v>2523421.56</v>
      </c>
      <c r="O25" s="3">
        <v>1525948765.02</v>
      </c>
      <c r="P25" s="7">
        <f t="shared" si="6"/>
        <v>1.8351059173520967E-3</v>
      </c>
      <c r="Q25" s="11">
        <f t="shared" si="7"/>
        <v>9.4531996949523639E-4</v>
      </c>
      <c r="R25" s="11">
        <f t="shared" si="2"/>
        <v>3.8959577583996281E-3</v>
      </c>
      <c r="S25" s="32">
        <f t="shared" si="3"/>
        <v>9.9903167739100329</v>
      </c>
      <c r="T25" s="32">
        <f t="shared" si="4"/>
        <v>3.8921852144184733E-2</v>
      </c>
      <c r="U25" s="1">
        <v>10</v>
      </c>
      <c r="V25" s="1">
        <v>10</v>
      </c>
      <c r="W25" s="34">
        <v>1093</v>
      </c>
      <c r="X25" s="124">
        <v>152742780.78999999</v>
      </c>
      <c r="Y25" s="15"/>
      <c r="Z25" s="14"/>
    </row>
    <row r="26" spans="1:26" ht="15.75" x14ac:dyDescent="0.3">
      <c r="A26" s="122">
        <v>21</v>
      </c>
      <c r="B26" s="6" t="s">
        <v>73</v>
      </c>
      <c r="C26" s="26" t="s">
        <v>74</v>
      </c>
      <c r="D26" s="1"/>
      <c r="E26" s="1"/>
      <c r="F26" s="1">
        <v>4429973541.9799995</v>
      </c>
      <c r="G26" s="1"/>
      <c r="H26" s="1"/>
      <c r="I26" s="1"/>
      <c r="J26" s="17">
        <v>4429973541.9799995</v>
      </c>
      <c r="K26" s="1">
        <v>9488403.1799999997</v>
      </c>
      <c r="L26" s="37">
        <v>44877512.840000004</v>
      </c>
      <c r="M26" s="1">
        <v>9976187500.3999996</v>
      </c>
      <c r="N26" s="1">
        <v>113592700.90000001</v>
      </c>
      <c r="O26" s="33">
        <v>9862594799.5</v>
      </c>
      <c r="P26" s="7">
        <f t="shared" si="6"/>
        <v>1.1860756069861396E-2</v>
      </c>
      <c r="Q26" s="11">
        <f t="shared" si="7"/>
        <v>9.6205951606985105E-4</v>
      </c>
      <c r="R26" s="11">
        <f t="shared" si="2"/>
        <v>4.5502744209135653E-3</v>
      </c>
      <c r="S26" s="32">
        <f t="shared" si="3"/>
        <v>98.877951308042213</v>
      </c>
      <c r="T26" s="32">
        <f t="shared" si="4"/>
        <v>0.44992181262932152</v>
      </c>
      <c r="U26" s="1">
        <v>100</v>
      </c>
      <c r="V26" s="1">
        <v>100</v>
      </c>
      <c r="W26" s="34">
        <v>4434</v>
      </c>
      <c r="X26" s="132">
        <v>99745137</v>
      </c>
      <c r="Y26" s="15"/>
      <c r="Z26" s="14"/>
    </row>
    <row r="27" spans="1:26" s="58" customFormat="1" ht="15.75" x14ac:dyDescent="0.3">
      <c r="A27" s="122">
        <v>22</v>
      </c>
      <c r="B27" s="62" t="s">
        <v>78</v>
      </c>
      <c r="C27" s="61" t="s">
        <v>132</v>
      </c>
      <c r="D27" s="31"/>
      <c r="E27" s="31"/>
      <c r="F27" s="17">
        <v>12559222982.33</v>
      </c>
      <c r="G27" s="31"/>
      <c r="H27" s="31"/>
      <c r="I27" s="31"/>
      <c r="J27" s="17">
        <v>12559222982.33</v>
      </c>
      <c r="K27" s="17">
        <v>38844478.780000001</v>
      </c>
      <c r="L27" s="38">
        <v>160893748.97999999</v>
      </c>
      <c r="M27" s="17">
        <v>35313092835.800003</v>
      </c>
      <c r="N27" s="17">
        <v>77176499.590000004</v>
      </c>
      <c r="O27" s="33">
        <v>35235916336.209999</v>
      </c>
      <c r="P27" s="7">
        <f t="shared" si="6"/>
        <v>4.2374711428174908E-2</v>
      </c>
      <c r="Q27" s="11">
        <f t="shared" si="7"/>
        <v>1.1024114829130095E-3</v>
      </c>
      <c r="R27" s="11">
        <f t="shared" si="2"/>
        <v>4.566186031457295E-3</v>
      </c>
      <c r="S27" s="32">
        <f t="shared" si="3"/>
        <v>1.0090362535510851</v>
      </c>
      <c r="T27" s="32">
        <f t="shared" si="4"/>
        <v>4.6074472461989655E-3</v>
      </c>
      <c r="U27" s="31">
        <v>1</v>
      </c>
      <c r="V27" s="31">
        <v>1</v>
      </c>
      <c r="W27" s="95">
        <v>15727</v>
      </c>
      <c r="X27" s="123">
        <v>34920367045.489998</v>
      </c>
      <c r="Y27" s="15"/>
      <c r="Z27" s="56"/>
    </row>
    <row r="28" spans="1:26" ht="15.75" x14ac:dyDescent="0.3">
      <c r="A28" s="122">
        <v>23</v>
      </c>
      <c r="B28" s="1" t="s">
        <v>63</v>
      </c>
      <c r="C28" s="4" t="s">
        <v>79</v>
      </c>
      <c r="D28" s="20" t="s">
        <v>151</v>
      </c>
      <c r="E28" s="1"/>
      <c r="F28" s="1">
        <v>538272665.77999997</v>
      </c>
      <c r="G28" s="1"/>
      <c r="H28" s="20"/>
      <c r="I28" s="1"/>
      <c r="J28" s="1">
        <v>538272665.77999997</v>
      </c>
      <c r="K28" s="1">
        <v>795073.96</v>
      </c>
      <c r="L28" s="37">
        <v>1826113.15</v>
      </c>
      <c r="M28" s="1">
        <v>751970225.79999995</v>
      </c>
      <c r="N28" s="1">
        <v>749422.98</v>
      </c>
      <c r="O28" s="3">
        <v>747674968.87</v>
      </c>
      <c r="P28" s="7">
        <f t="shared" si="6"/>
        <v>8.99153884508959E-4</v>
      </c>
      <c r="Q28" s="11">
        <f t="shared" si="7"/>
        <v>1.063395182537188E-3</v>
      </c>
      <c r="R28" s="11">
        <f t="shared" si="2"/>
        <v>2.4423890407350396E-3</v>
      </c>
      <c r="S28" s="32">
        <f t="shared" si="3"/>
        <v>10.205807383035681</v>
      </c>
      <c r="T28" s="32">
        <f t="shared" si="4"/>
        <v>2.4926552104179104E-2</v>
      </c>
      <c r="U28" s="1">
        <v>10</v>
      </c>
      <c r="V28" s="1">
        <v>10</v>
      </c>
      <c r="W28" s="34">
        <v>235</v>
      </c>
      <c r="X28" s="124">
        <v>73259757</v>
      </c>
      <c r="Y28" s="15"/>
      <c r="Z28" s="14"/>
    </row>
    <row r="29" spans="1:26" ht="15.75" x14ac:dyDescent="0.3">
      <c r="A29" s="122">
        <v>24</v>
      </c>
      <c r="B29" s="1" t="s">
        <v>6</v>
      </c>
      <c r="C29" s="4" t="s">
        <v>95</v>
      </c>
      <c r="D29" s="1"/>
      <c r="E29" s="1"/>
      <c r="F29" s="1">
        <v>2785181361.1300001</v>
      </c>
      <c r="G29" s="1"/>
      <c r="H29" s="1"/>
      <c r="I29" s="1"/>
      <c r="J29" s="1">
        <v>2802834170.6300001</v>
      </c>
      <c r="K29" s="1">
        <v>4013501.66</v>
      </c>
      <c r="L29" s="37">
        <v>12308736.470000001</v>
      </c>
      <c r="M29" s="1">
        <v>2802834176.1399999</v>
      </c>
      <c r="N29" s="1">
        <v>19683365.559999999</v>
      </c>
      <c r="O29" s="3">
        <v>2763789792.6900001</v>
      </c>
      <c r="P29" s="7">
        <f t="shared" si="6"/>
        <v>3.3237334825040924E-3</v>
      </c>
      <c r="Q29" s="11">
        <f t="shared" si="7"/>
        <v>1.4521732696948903E-3</v>
      </c>
      <c r="R29" s="11">
        <f t="shared" si="2"/>
        <v>4.453571868076078E-3</v>
      </c>
      <c r="S29" s="32">
        <f t="shared" si="3"/>
        <v>106.70045364271931</v>
      </c>
      <c r="T29" s="32">
        <f t="shared" si="4"/>
        <v>0.47519813865417043</v>
      </c>
      <c r="U29" s="1">
        <v>100</v>
      </c>
      <c r="V29" s="1">
        <v>100</v>
      </c>
      <c r="W29" s="34">
        <v>558</v>
      </c>
      <c r="X29" s="124">
        <v>25902324.670000002</v>
      </c>
      <c r="Y29" s="15"/>
      <c r="Z29" s="14"/>
    </row>
    <row r="30" spans="1:26" ht="15.75" x14ac:dyDescent="0.3">
      <c r="A30" s="122">
        <v>25</v>
      </c>
      <c r="B30" s="6" t="s">
        <v>26</v>
      </c>
      <c r="C30" s="26" t="s">
        <v>83</v>
      </c>
      <c r="D30" s="1"/>
      <c r="E30" s="1"/>
      <c r="F30" s="1">
        <v>13178774592.91</v>
      </c>
      <c r="G30" s="1"/>
      <c r="H30" s="1"/>
      <c r="I30" s="1"/>
      <c r="J30" s="1">
        <v>13178774592.91</v>
      </c>
      <c r="K30" s="1">
        <v>19985354.98</v>
      </c>
      <c r="L30" s="37">
        <v>53093574.969999999</v>
      </c>
      <c r="M30" s="1">
        <v>13226890957.559999</v>
      </c>
      <c r="N30" s="1">
        <v>318621790.37</v>
      </c>
      <c r="O30" s="3">
        <v>12908269167.190001</v>
      </c>
      <c r="P30" s="7">
        <f t="shared" si="6"/>
        <v>1.55234839297986E-2</v>
      </c>
      <c r="Q30" s="11">
        <f t="shared" si="7"/>
        <v>1.5482598573942357E-3</v>
      </c>
      <c r="R30" s="11">
        <f t="shared" si="2"/>
        <v>4.1131443946762639E-3</v>
      </c>
      <c r="S30" s="32">
        <f t="shared" si="3"/>
        <v>92.800362177321688</v>
      </c>
      <c r="T30" s="32">
        <f t="shared" si="4"/>
        <v>0.3817012895135779</v>
      </c>
      <c r="U30" s="1">
        <v>100</v>
      </c>
      <c r="V30" s="1">
        <v>100</v>
      </c>
      <c r="W30" s="34">
        <v>5766</v>
      </c>
      <c r="X30" s="124">
        <v>139097185.22999999</v>
      </c>
    </row>
    <row r="31" spans="1:26" ht="15.75" x14ac:dyDescent="0.3">
      <c r="A31" s="122">
        <v>26</v>
      </c>
      <c r="B31" s="6" t="s">
        <v>84</v>
      </c>
      <c r="C31" s="26" t="s">
        <v>85</v>
      </c>
      <c r="D31" s="1"/>
      <c r="E31" s="1"/>
      <c r="F31" s="1">
        <v>8573120879.1300001</v>
      </c>
      <c r="G31" s="1"/>
      <c r="H31" s="1"/>
      <c r="I31" s="1"/>
      <c r="J31" s="1">
        <v>16684346016.309999</v>
      </c>
      <c r="K31" s="1">
        <v>15359248.23</v>
      </c>
      <c r="L31" s="37">
        <v>76300710.780000001</v>
      </c>
      <c r="M31" s="1">
        <v>16684346016.309999</v>
      </c>
      <c r="N31" s="1">
        <v>199002063.69999999</v>
      </c>
      <c r="O31" s="3">
        <v>16485343952.610001</v>
      </c>
      <c r="P31" s="7">
        <f t="shared" si="6"/>
        <v>1.9825273908605123E-2</v>
      </c>
      <c r="Q31" s="11">
        <f t="shared" si="7"/>
        <v>9.3169109932755064E-4</v>
      </c>
      <c r="R31" s="11">
        <f t="shared" si="2"/>
        <v>4.6283966533752479E-3</v>
      </c>
      <c r="S31" s="32">
        <f t="shared" si="3"/>
        <v>99.999999712532542</v>
      </c>
      <c r="T31" s="32">
        <f t="shared" si="4"/>
        <v>0.46283966400701132</v>
      </c>
      <c r="U31" s="1">
        <v>100</v>
      </c>
      <c r="V31" s="1">
        <v>100</v>
      </c>
      <c r="W31" s="34">
        <v>1785</v>
      </c>
      <c r="X31" s="124">
        <v>164853440</v>
      </c>
    </row>
    <row r="32" spans="1:26" ht="15.75" x14ac:dyDescent="0.3">
      <c r="A32" s="122">
        <v>27</v>
      </c>
      <c r="B32" s="6" t="s">
        <v>84</v>
      </c>
      <c r="C32" s="26" t="s">
        <v>94</v>
      </c>
      <c r="D32" s="1"/>
      <c r="E32" s="1"/>
      <c r="F32" s="1">
        <v>605051962.03999996</v>
      </c>
      <c r="G32" s="1"/>
      <c r="H32" s="1"/>
      <c r="I32" s="1"/>
      <c r="J32" s="1">
        <v>869200960.08000004</v>
      </c>
      <c r="K32" s="1">
        <v>533909.81999999995</v>
      </c>
      <c r="L32" s="37">
        <v>3247343.01</v>
      </c>
      <c r="M32" s="1">
        <v>869200960.08000004</v>
      </c>
      <c r="N32" s="1">
        <v>14741860.08</v>
      </c>
      <c r="O32" s="3">
        <v>854459100</v>
      </c>
      <c r="P32" s="7">
        <f t="shared" si="6"/>
        <v>1.0275724758850573E-3</v>
      </c>
      <c r="Q32" s="11">
        <f t="shared" si="7"/>
        <v>6.2485123044508505E-4</v>
      </c>
      <c r="R32" s="11">
        <f t="shared" si="2"/>
        <v>3.8004662949929374E-3</v>
      </c>
      <c r="S32" s="32">
        <f t="shared" si="3"/>
        <v>999998.9467031809</v>
      </c>
      <c r="T32" s="32">
        <f t="shared" si="4"/>
        <v>3800.4622919738777</v>
      </c>
      <c r="U32" s="1">
        <v>1000000</v>
      </c>
      <c r="V32" s="1">
        <v>1000000</v>
      </c>
      <c r="W32" s="34">
        <v>7</v>
      </c>
      <c r="X32" s="124">
        <v>854.46</v>
      </c>
    </row>
    <row r="33" spans="1:28" ht="15.75" x14ac:dyDescent="0.3">
      <c r="A33" s="122">
        <v>28</v>
      </c>
      <c r="B33" s="6" t="s">
        <v>64</v>
      </c>
      <c r="C33" s="26" t="s">
        <v>108</v>
      </c>
      <c r="D33" s="1"/>
      <c r="E33" s="1"/>
      <c r="F33" s="1">
        <v>761392990.98000002</v>
      </c>
      <c r="G33" s="1"/>
      <c r="H33" s="20"/>
      <c r="I33" s="1"/>
      <c r="J33" s="1">
        <v>761392990.98000002</v>
      </c>
      <c r="K33" s="1">
        <v>1386781.2</v>
      </c>
      <c r="L33" s="37">
        <v>2880666.66</v>
      </c>
      <c r="M33" s="1">
        <v>777345685.58000004</v>
      </c>
      <c r="N33" s="1">
        <v>24540782.52</v>
      </c>
      <c r="O33" s="3">
        <v>752804903.05999994</v>
      </c>
      <c r="P33" s="7">
        <f t="shared" si="6"/>
        <v>9.0532314313906276E-4</v>
      </c>
      <c r="Q33" s="11">
        <f t="shared" si="7"/>
        <v>1.8421521889177585E-3</v>
      </c>
      <c r="R33" s="11">
        <f t="shared" si="2"/>
        <v>3.8265779729790171E-3</v>
      </c>
      <c r="S33" s="32">
        <f t="shared" si="3"/>
        <v>118.74147884961783</v>
      </c>
      <c r="T33" s="32">
        <f t="shared" si="4"/>
        <v>0.45437352744490145</v>
      </c>
      <c r="U33" s="1">
        <v>100</v>
      </c>
      <c r="V33" s="1">
        <v>100</v>
      </c>
      <c r="W33" s="34">
        <v>670</v>
      </c>
      <c r="X33" s="124">
        <v>6339864.6399999997</v>
      </c>
    </row>
    <row r="34" spans="1:28" ht="15.75" x14ac:dyDescent="0.3">
      <c r="A34" s="122">
        <v>29</v>
      </c>
      <c r="B34" s="6" t="s">
        <v>2</v>
      </c>
      <c r="C34" s="26" t="s">
        <v>139</v>
      </c>
      <c r="D34" s="1"/>
      <c r="E34" s="1"/>
      <c r="F34" s="108">
        <f>F30+F31+F32</f>
        <v>22356947434.080002</v>
      </c>
      <c r="G34" s="1"/>
      <c r="H34" s="1"/>
      <c r="I34" s="109">
        <v>104054521.78</v>
      </c>
      <c r="J34" s="1">
        <v>15539767915.75</v>
      </c>
      <c r="K34" s="1">
        <v>15186876.289999995</v>
      </c>
      <c r="L34" s="110">
        <v>56482018.600000083</v>
      </c>
      <c r="M34" s="1">
        <v>15435713393.969999</v>
      </c>
      <c r="N34" s="106">
        <v>31872907.350000001</v>
      </c>
      <c r="O34" s="3">
        <v>15403840486.619999</v>
      </c>
      <c r="P34" s="7">
        <f t="shared" si="6"/>
        <v>1.8524657888217937E-2</v>
      </c>
      <c r="Q34" s="11">
        <f t="shared" si="7"/>
        <v>9.8591492837072281E-4</v>
      </c>
      <c r="R34" s="11">
        <f t="shared" si="2"/>
        <v>3.6667491233151363E-3</v>
      </c>
      <c r="S34" s="32">
        <f t="shared" si="3"/>
        <v>0.29394323889833024</v>
      </c>
      <c r="T34" s="32">
        <f t="shared" si="4"/>
        <v>1.0778161135348639E-3</v>
      </c>
      <c r="U34" s="1">
        <v>1</v>
      </c>
      <c r="V34" s="1">
        <v>1</v>
      </c>
      <c r="W34" s="111">
        <v>1576</v>
      </c>
      <c r="X34" s="124">
        <v>52404132663</v>
      </c>
    </row>
    <row r="35" spans="1:28" ht="15.75" x14ac:dyDescent="0.3">
      <c r="A35" s="122">
        <v>30</v>
      </c>
      <c r="B35" s="6" t="s">
        <v>28</v>
      </c>
      <c r="C35" s="26" t="s">
        <v>104</v>
      </c>
      <c r="D35" s="1">
        <v>0</v>
      </c>
      <c r="E35" s="1"/>
      <c r="F35" s="17">
        <v>16321405224.610001</v>
      </c>
      <c r="G35" s="1"/>
      <c r="H35" s="1"/>
      <c r="I35" s="1"/>
      <c r="J35" s="17">
        <v>16321405224.610001</v>
      </c>
      <c r="K35" s="17">
        <v>16166851.029999999</v>
      </c>
      <c r="L35" s="38">
        <v>52484790.950000003</v>
      </c>
      <c r="M35" s="17">
        <v>16321405224.610001</v>
      </c>
      <c r="N35" s="17">
        <v>15815806.7478</v>
      </c>
      <c r="O35" s="33">
        <v>16289422566.83</v>
      </c>
      <c r="P35" s="7">
        <f t="shared" si="6"/>
        <v>1.958965885872762E-2</v>
      </c>
      <c r="Q35" s="11">
        <f t="shared" si="7"/>
        <v>9.9247539092763232E-4</v>
      </c>
      <c r="R35" s="11">
        <f t="shared" si="2"/>
        <v>3.2220166635540718E-3</v>
      </c>
      <c r="S35" s="32">
        <f t="shared" si="3"/>
        <v>0.79782061023605444</v>
      </c>
      <c r="T35" s="32">
        <f t="shared" si="4"/>
        <v>2.5705913007074456E-3</v>
      </c>
      <c r="U35" s="1">
        <v>1</v>
      </c>
      <c r="V35" s="1">
        <v>1</v>
      </c>
      <c r="W35" s="17">
        <v>2016</v>
      </c>
      <c r="X35" s="123">
        <v>20417400049.380001</v>
      </c>
      <c r="Y35" s="29"/>
      <c r="Z35" s="29"/>
      <c r="AA35" s="29"/>
      <c r="AB35" s="29"/>
    </row>
    <row r="36" spans="1:28" s="29" customFormat="1" ht="15.75" x14ac:dyDescent="0.3">
      <c r="A36" s="122">
        <v>31</v>
      </c>
      <c r="B36" s="26" t="s">
        <v>86</v>
      </c>
      <c r="C36" s="26" t="s">
        <v>101</v>
      </c>
      <c r="D36" s="4"/>
      <c r="E36" s="4"/>
      <c r="F36" s="4">
        <v>2642793666.6500001</v>
      </c>
      <c r="G36" s="4"/>
      <c r="H36" s="4"/>
      <c r="I36" s="4"/>
      <c r="J36" s="4">
        <v>6242380145.54</v>
      </c>
      <c r="K36" s="4">
        <v>9216186.4399999995</v>
      </c>
      <c r="L36" s="39">
        <v>31753518.710000001</v>
      </c>
      <c r="M36" s="4">
        <v>6242380145.54</v>
      </c>
      <c r="N36" s="4">
        <v>18751737.559999999</v>
      </c>
      <c r="O36" s="19">
        <v>6233163959.1000004</v>
      </c>
      <c r="P36" s="18">
        <f t="shared" si="6"/>
        <v>7.4960027016505457E-3</v>
      </c>
      <c r="Q36" s="28">
        <f t="shared" si="7"/>
        <v>1.4785727602343889E-3</v>
      </c>
      <c r="R36" s="28">
        <f t="shared" si="2"/>
        <v>5.0942858102813095E-3</v>
      </c>
      <c r="S36" s="46">
        <f t="shared" si="3"/>
        <v>101.00267036873659</v>
      </c>
      <c r="T36" s="46">
        <f t="shared" si="4"/>
        <v>0.5145364704599753</v>
      </c>
      <c r="U36" s="4">
        <v>100</v>
      </c>
      <c r="V36" s="4">
        <v>100</v>
      </c>
      <c r="W36" s="36">
        <v>703</v>
      </c>
      <c r="X36" s="133">
        <v>61712863</v>
      </c>
      <c r="Y36"/>
      <c r="Z36"/>
      <c r="AA36"/>
      <c r="AB36"/>
    </row>
    <row r="37" spans="1:28" ht="15.75" x14ac:dyDescent="0.3">
      <c r="A37" s="122">
        <v>32</v>
      </c>
      <c r="B37" s="6" t="s">
        <v>98</v>
      </c>
      <c r="C37" s="26" t="s">
        <v>99</v>
      </c>
      <c r="D37" s="1"/>
      <c r="E37" s="1"/>
      <c r="F37" s="1">
        <v>9293199847.6499996</v>
      </c>
      <c r="G37" s="1"/>
      <c r="H37" s="1"/>
      <c r="I37" s="1"/>
      <c r="J37" s="1">
        <v>9293199847.6499996</v>
      </c>
      <c r="K37" s="1">
        <v>9612224.7300000004</v>
      </c>
      <c r="L37" s="37">
        <v>32129581.699999999</v>
      </c>
      <c r="M37" s="1">
        <v>9311879227.6000004</v>
      </c>
      <c r="N37" s="1">
        <v>29853316.760000002</v>
      </c>
      <c r="O37" s="3">
        <v>9282025910.8299999</v>
      </c>
      <c r="P37" s="7">
        <f t="shared" si="6"/>
        <v>1.1162563950013332E-2</v>
      </c>
      <c r="Q37" s="11">
        <f t="shared" si="7"/>
        <v>1.0355740031693656E-3</v>
      </c>
      <c r="R37" s="11">
        <f t="shared" si="2"/>
        <v>3.4614837330406642E-3</v>
      </c>
      <c r="S37" s="32">
        <f t="shared" si="3"/>
        <v>1.0068726381122866</v>
      </c>
      <c r="T37" s="32">
        <f t="shared" si="4"/>
        <v>3.4852732580694197E-3</v>
      </c>
      <c r="U37" s="1">
        <v>1</v>
      </c>
      <c r="V37" s="1">
        <v>1</v>
      </c>
      <c r="W37" s="34">
        <v>1303</v>
      </c>
      <c r="X37" s="124">
        <v>9218669332.6299992</v>
      </c>
    </row>
    <row r="38" spans="1:28" ht="16.5" customHeight="1" x14ac:dyDescent="0.3">
      <c r="A38" s="122">
        <v>33</v>
      </c>
      <c r="B38" s="6" t="s">
        <v>118</v>
      </c>
      <c r="C38" s="61" t="s">
        <v>119</v>
      </c>
      <c r="D38" s="31"/>
      <c r="E38" s="1"/>
      <c r="F38" s="17">
        <v>596202767.07000005</v>
      </c>
      <c r="G38" s="1"/>
      <c r="H38" s="1"/>
      <c r="I38" s="1"/>
      <c r="J38" s="85">
        <v>863509088.88999999</v>
      </c>
      <c r="K38" s="86">
        <v>1492044.4</v>
      </c>
      <c r="L38" s="37">
        <v>3276347.65</v>
      </c>
      <c r="M38" s="87">
        <v>888992865.58000004</v>
      </c>
      <c r="N38" s="86">
        <v>14219906.25</v>
      </c>
      <c r="O38" s="3">
        <v>874772959.33000004</v>
      </c>
      <c r="P38" s="7">
        <f t="shared" si="6"/>
        <v>1.0520019222172562E-3</v>
      </c>
      <c r="Q38" s="11">
        <f t="shared" si="7"/>
        <v>1.7056361700329376E-3</v>
      </c>
      <c r="R38" s="11">
        <f t="shared" si="2"/>
        <v>3.745369144137008E-3</v>
      </c>
      <c r="S38" s="32">
        <f t="shared" si="3"/>
        <v>9.8781332814568508</v>
      </c>
      <c r="T38" s="32">
        <f t="shared" si="4"/>
        <v>3.6997255594041337E-2</v>
      </c>
      <c r="U38" s="1">
        <v>10</v>
      </c>
      <c r="V38" s="1">
        <v>10</v>
      </c>
      <c r="W38" s="34">
        <v>299</v>
      </c>
      <c r="X38" s="124">
        <v>88556505</v>
      </c>
    </row>
    <row r="39" spans="1:28" ht="16.5" customHeight="1" x14ac:dyDescent="0.3">
      <c r="A39" s="122">
        <v>34</v>
      </c>
      <c r="B39" s="6" t="s">
        <v>144</v>
      </c>
      <c r="C39" s="61" t="s">
        <v>145</v>
      </c>
      <c r="D39" s="31"/>
      <c r="E39" s="1"/>
      <c r="F39" s="1">
        <v>1045180117.15</v>
      </c>
      <c r="G39" s="1"/>
      <c r="H39" s="1"/>
      <c r="I39" s="1">
        <v>60019054.100000001</v>
      </c>
      <c r="J39" s="1">
        <v>1105199171.25</v>
      </c>
      <c r="K39" s="1">
        <v>1971631.05</v>
      </c>
      <c r="L39" s="37">
        <v>5849937.6900000004</v>
      </c>
      <c r="M39" s="1">
        <v>1300513222.6099999</v>
      </c>
      <c r="N39" s="1">
        <v>6114786.0999999996</v>
      </c>
      <c r="O39" s="3">
        <v>1293459436.51</v>
      </c>
      <c r="P39" s="7">
        <f t="shared" si="6"/>
        <v>1.5555142611641351E-3</v>
      </c>
      <c r="Q39" s="11">
        <f t="shared" si="7"/>
        <v>1.524308373612269E-3</v>
      </c>
      <c r="R39" s="11">
        <f t="shared" si="2"/>
        <v>4.5227067234394659E-3</v>
      </c>
      <c r="S39" s="32">
        <f t="shared" si="3"/>
        <v>1.0075441637320286</v>
      </c>
      <c r="T39" s="32">
        <f t="shared" si="4"/>
        <v>4.5568267634730399E-3</v>
      </c>
      <c r="U39" s="1"/>
      <c r="V39" s="1"/>
      <c r="W39" s="34">
        <v>179</v>
      </c>
      <c r="X39" s="124">
        <v>1283774432</v>
      </c>
    </row>
    <row r="40" spans="1:28" ht="16.5" customHeight="1" x14ac:dyDescent="0.3">
      <c r="A40" s="122">
        <v>35</v>
      </c>
      <c r="B40" s="6" t="s">
        <v>24</v>
      </c>
      <c r="C40" s="61" t="s">
        <v>150</v>
      </c>
      <c r="D40" s="31"/>
      <c r="E40" s="1"/>
      <c r="F40" s="1">
        <v>10325138745.290001</v>
      </c>
      <c r="G40" s="1"/>
      <c r="H40" s="1"/>
      <c r="I40" s="1"/>
      <c r="J40" s="1">
        <v>10325138745.290001</v>
      </c>
      <c r="K40" s="1">
        <v>4917893.2</v>
      </c>
      <c r="L40" s="37">
        <v>50825105.950000003</v>
      </c>
      <c r="M40" s="1">
        <v>10348965303.450001</v>
      </c>
      <c r="N40" s="1">
        <v>150643561.72999999</v>
      </c>
      <c r="O40" s="3">
        <v>10198321741.719999</v>
      </c>
      <c r="P40" s="7">
        <f t="shared" si="6"/>
        <v>1.2264501275732953E-2</v>
      </c>
      <c r="Q40" s="11">
        <f t="shared" si="7"/>
        <v>4.8222573522872325E-4</v>
      </c>
      <c r="R40" s="11">
        <f t="shared" si="2"/>
        <v>4.9836735138568088E-3</v>
      </c>
      <c r="S40" s="32">
        <f t="shared" si="3"/>
        <v>99.963366265282204</v>
      </c>
      <c r="T40" s="32">
        <f t="shared" si="4"/>
        <v>0.4981847808122542</v>
      </c>
      <c r="U40" s="1">
        <v>100</v>
      </c>
      <c r="V40" s="1">
        <v>100</v>
      </c>
      <c r="W40" s="34">
        <v>868</v>
      </c>
      <c r="X40" s="124">
        <v>102020591.37</v>
      </c>
    </row>
    <row r="41" spans="1:28" ht="16.5" customHeight="1" x14ac:dyDescent="0.3">
      <c r="A41" s="127">
        <v>36</v>
      </c>
      <c r="B41" s="61" t="s">
        <v>146</v>
      </c>
      <c r="C41" s="61" t="s">
        <v>147</v>
      </c>
      <c r="D41" s="42"/>
      <c r="E41" s="42"/>
      <c r="F41" s="42">
        <v>434944097.70999998</v>
      </c>
      <c r="G41" s="42"/>
      <c r="H41" s="42"/>
      <c r="I41" s="42"/>
      <c r="J41" s="42">
        <v>434944097.70999998</v>
      </c>
      <c r="K41" s="42">
        <v>1749291.57</v>
      </c>
      <c r="L41" s="39">
        <v>2657557.65</v>
      </c>
      <c r="M41" s="42">
        <v>713672138.04999995</v>
      </c>
      <c r="N41" s="42">
        <v>11432133.369999999</v>
      </c>
      <c r="O41" s="19">
        <v>702240004.67999995</v>
      </c>
      <c r="P41" s="18">
        <f t="shared" si="6"/>
        <v>8.4451379858270785E-4</v>
      </c>
      <c r="Q41" s="28">
        <f t="shared" ref="Q41" si="8">(K41/O41)</f>
        <v>2.4910166870899439E-3</v>
      </c>
      <c r="R41" s="28">
        <f t="shared" ref="R41" si="9">L41/O41</f>
        <v>3.7844008206439454E-3</v>
      </c>
      <c r="S41" s="46">
        <f t="shared" ref="S41" si="10">O41/X41</f>
        <v>1.0097496772849457</v>
      </c>
      <c r="T41" s="46">
        <f t="shared" ref="T41" si="11">L41/X41</f>
        <v>3.8212975073621072E-3</v>
      </c>
      <c r="U41" s="42">
        <v>1</v>
      </c>
      <c r="V41" s="42">
        <v>1</v>
      </c>
      <c r="W41" s="51">
        <v>407</v>
      </c>
      <c r="X41" s="128">
        <v>695459499</v>
      </c>
      <c r="Y41" s="45"/>
      <c r="Z41" s="45"/>
      <c r="AA41" s="45"/>
      <c r="AB41" s="45"/>
    </row>
    <row r="42" spans="1:28" s="45" customFormat="1" ht="16.5" customHeight="1" x14ac:dyDescent="0.3">
      <c r="A42" s="122">
        <v>37</v>
      </c>
      <c r="B42" s="62" t="s">
        <v>155</v>
      </c>
      <c r="C42" s="61" t="s">
        <v>154</v>
      </c>
      <c r="D42" s="31"/>
      <c r="E42" s="31"/>
      <c r="F42" s="31">
        <v>395624207.63999999</v>
      </c>
      <c r="G42" s="31">
        <v>0</v>
      </c>
      <c r="H42" s="31">
        <v>0</v>
      </c>
      <c r="I42" s="31">
        <v>0</v>
      </c>
      <c r="J42" s="31">
        <v>395624207.63999999</v>
      </c>
      <c r="K42" s="31">
        <v>542872.53</v>
      </c>
      <c r="L42" s="37">
        <v>1875982.23</v>
      </c>
      <c r="M42" s="31">
        <v>396588349.12</v>
      </c>
      <c r="N42" s="31">
        <v>17916.400000000001</v>
      </c>
      <c r="O42" s="3">
        <v>396570432.72000003</v>
      </c>
      <c r="P42" s="7">
        <f t="shared" si="6"/>
        <v>4.7691558485701537E-4</v>
      </c>
      <c r="Q42" s="11">
        <f t="shared" si="7"/>
        <v>1.368918318686903E-3</v>
      </c>
      <c r="R42" s="11">
        <f t="shared" si="2"/>
        <v>4.7305146203992067E-3</v>
      </c>
      <c r="S42" s="32">
        <f t="shared" si="3"/>
        <v>0.9907279066799296</v>
      </c>
      <c r="T42" s="32">
        <f t="shared" si="4"/>
        <v>4.6866528473869075E-3</v>
      </c>
      <c r="U42" s="31">
        <v>1</v>
      </c>
      <c r="V42" s="31">
        <v>1</v>
      </c>
      <c r="W42" s="44">
        <v>485</v>
      </c>
      <c r="X42" s="126">
        <v>400281883.69999999</v>
      </c>
      <c r="Y42"/>
      <c r="Z42"/>
      <c r="AA42"/>
      <c r="AB42"/>
    </row>
    <row r="43" spans="1:28" ht="15.75" x14ac:dyDescent="0.3">
      <c r="A43" s="122" t="s">
        <v>151</v>
      </c>
      <c r="B43" s="6"/>
      <c r="C43" s="82" t="s">
        <v>59</v>
      </c>
      <c r="D43" s="1"/>
      <c r="E43" s="1"/>
      <c r="F43" s="1"/>
      <c r="G43" s="1"/>
      <c r="H43" s="1"/>
      <c r="I43" s="1"/>
      <c r="J43" s="1"/>
      <c r="K43" s="1"/>
      <c r="L43" s="37"/>
      <c r="M43" s="1"/>
      <c r="N43" s="1"/>
      <c r="O43" s="90">
        <f>SUM(O20:O42)</f>
        <v>831531711925.27979</v>
      </c>
      <c r="P43" s="70">
        <f>(O43/$O$112)</f>
        <v>0.66579954988376588</v>
      </c>
      <c r="Q43" s="11"/>
      <c r="R43" s="11"/>
      <c r="S43" s="32"/>
      <c r="T43" s="32"/>
      <c r="U43" s="1"/>
      <c r="V43" s="1"/>
      <c r="W43" s="121">
        <f>SUM(W20:W42)</f>
        <v>218534</v>
      </c>
      <c r="X43" s="124"/>
    </row>
    <row r="44" spans="1:28" ht="15.75" x14ac:dyDescent="0.3">
      <c r="A44" s="134"/>
      <c r="B44" s="84"/>
      <c r="C44" s="93" t="s">
        <v>19</v>
      </c>
      <c r="D44" s="2"/>
      <c r="E44" s="2"/>
      <c r="F44" s="2"/>
      <c r="G44" s="2"/>
      <c r="H44" s="2"/>
      <c r="I44" s="2"/>
      <c r="J44" s="5"/>
      <c r="K44" s="2"/>
      <c r="L44" s="2"/>
      <c r="M44" s="2"/>
      <c r="N44" s="2"/>
      <c r="O44" s="3"/>
      <c r="P44" s="7"/>
      <c r="Q44" s="11"/>
      <c r="R44" s="11"/>
      <c r="S44" s="32"/>
      <c r="T44" s="32"/>
      <c r="U44" s="2"/>
      <c r="V44" s="2"/>
      <c r="W44" s="2"/>
      <c r="X44" s="135"/>
    </row>
    <row r="45" spans="1:28" ht="15.75" x14ac:dyDescent="0.3">
      <c r="A45" s="122">
        <v>38</v>
      </c>
      <c r="B45" s="6" t="s">
        <v>1</v>
      </c>
      <c r="C45" s="26" t="s">
        <v>20</v>
      </c>
      <c r="D45" s="1"/>
      <c r="E45" s="1"/>
      <c r="F45" s="1">
        <v>8428532563.6999998</v>
      </c>
      <c r="G45" s="1">
        <v>33372441676.16</v>
      </c>
      <c r="H45" s="1"/>
      <c r="I45" s="1"/>
      <c r="J45" s="1">
        <v>41823481277.050003</v>
      </c>
      <c r="K45" s="1">
        <v>64496014.770000003</v>
      </c>
      <c r="L45" s="37">
        <v>275991730.32999998</v>
      </c>
      <c r="M45" s="1">
        <v>48080937397.43</v>
      </c>
      <c r="N45" s="1">
        <v>133217845.48999999</v>
      </c>
      <c r="O45" s="3">
        <v>47947719551.940002</v>
      </c>
      <c r="P45" s="7">
        <f t="shared" ref="P45:P52" si="12">(O45/$O$54)</f>
        <v>0.38058242695709699</v>
      </c>
      <c r="Q45" s="11">
        <f t="shared" ref="Q45:Q52" si="13">(K45/O45)</f>
        <v>1.3451320599331912E-3</v>
      </c>
      <c r="R45" s="11">
        <f t="shared" si="2"/>
        <v>5.7560971180501772E-3</v>
      </c>
      <c r="S45" s="32">
        <f t="shared" si="3"/>
        <v>217.5405941698707</v>
      </c>
      <c r="T45" s="32">
        <f t="shared" si="4"/>
        <v>1.2521847871601159</v>
      </c>
      <c r="U45" s="1">
        <v>217.54</v>
      </c>
      <c r="V45" s="1">
        <v>217.54</v>
      </c>
      <c r="W45" s="34">
        <v>2658</v>
      </c>
      <c r="X45" s="124">
        <v>220408148.34999999</v>
      </c>
    </row>
    <row r="46" spans="1:28" ht="15.75" x14ac:dyDescent="0.3">
      <c r="A46" s="122">
        <v>39</v>
      </c>
      <c r="B46" s="6" t="s">
        <v>8</v>
      </c>
      <c r="C46" s="26" t="s">
        <v>112</v>
      </c>
      <c r="D46" s="1"/>
      <c r="E46" s="1"/>
      <c r="F46" s="1">
        <v>1796037969</v>
      </c>
      <c r="G46" s="1">
        <v>25632532305</v>
      </c>
      <c r="H46" s="1"/>
      <c r="I46" s="1"/>
      <c r="J46" s="1">
        <v>27428570273</v>
      </c>
      <c r="K46" s="1">
        <v>48280495</v>
      </c>
      <c r="L46" s="37">
        <v>271824487</v>
      </c>
      <c r="M46" s="1">
        <v>37571208798.419998</v>
      </c>
      <c r="N46" s="1">
        <v>180373636.56</v>
      </c>
      <c r="O46" s="3">
        <v>38586669779</v>
      </c>
      <c r="P46" s="7">
        <f t="shared" si="12"/>
        <v>0.30627960140577126</v>
      </c>
      <c r="Q46" s="11">
        <f t="shared" si="13"/>
        <v>1.251222126100026E-3</v>
      </c>
      <c r="R46" s="11">
        <f t="shared" si="2"/>
        <v>7.0445179269638574E-3</v>
      </c>
      <c r="S46" s="32">
        <f t="shared" si="3"/>
        <v>1.8055023533588472</v>
      </c>
      <c r="T46" s="32">
        <f t="shared" si="4"/>
        <v>1.2718893695411832E-2</v>
      </c>
      <c r="U46" s="1">
        <v>1.8048</v>
      </c>
      <c r="V46" s="1">
        <v>1.8048</v>
      </c>
      <c r="W46" s="34">
        <v>2229</v>
      </c>
      <c r="X46" s="124">
        <v>21371708382</v>
      </c>
    </row>
    <row r="47" spans="1:28" ht="15.75" x14ac:dyDescent="0.3">
      <c r="A47" s="122">
        <v>40</v>
      </c>
      <c r="B47" s="6" t="s">
        <v>64</v>
      </c>
      <c r="C47" s="26" t="s">
        <v>21</v>
      </c>
      <c r="D47" s="1"/>
      <c r="E47" s="1"/>
      <c r="F47" s="1">
        <v>112156725.45999999</v>
      </c>
      <c r="G47" s="1">
        <v>1500194085.5599999</v>
      </c>
      <c r="H47" s="1"/>
      <c r="I47" s="1"/>
      <c r="J47" s="1">
        <v>1612350811.02</v>
      </c>
      <c r="K47" s="1">
        <v>2073915.15</v>
      </c>
      <c r="L47" s="37">
        <v>-1531597.43</v>
      </c>
      <c r="M47" s="1">
        <v>1679273451.52</v>
      </c>
      <c r="N47" s="1">
        <v>10324927.57</v>
      </c>
      <c r="O47" s="3">
        <v>1668948523.95</v>
      </c>
      <c r="P47" s="7">
        <f>(O47/$O$54)</f>
        <v>1.3247188513799841E-2</v>
      </c>
      <c r="Q47" s="11">
        <f t="shared" si="13"/>
        <v>1.2426477630907041E-3</v>
      </c>
      <c r="R47" s="11">
        <f>L47/O47</f>
        <v>-9.1770201897843856E-4</v>
      </c>
      <c r="S47" s="32">
        <f t="shared" si="3"/>
        <v>322.1218714316218</v>
      </c>
      <c r="T47" s="32">
        <f>L47/X47</f>
        <v>-0.29561189176991237</v>
      </c>
      <c r="U47" s="1">
        <v>322.12</v>
      </c>
      <c r="V47" s="1">
        <v>322.12</v>
      </c>
      <c r="W47" s="34">
        <v>117</v>
      </c>
      <c r="X47" s="124">
        <v>5181108.99</v>
      </c>
    </row>
    <row r="48" spans="1:28" ht="15.75" x14ac:dyDescent="0.3">
      <c r="A48" s="122">
        <v>41</v>
      </c>
      <c r="B48" s="6" t="s">
        <v>11</v>
      </c>
      <c r="C48" s="26" t="s">
        <v>22</v>
      </c>
      <c r="D48" s="1">
        <v>0</v>
      </c>
      <c r="E48" s="1"/>
      <c r="F48" s="1">
        <v>3860959831.3499999</v>
      </c>
      <c r="G48" s="1">
        <v>5943428667.6499996</v>
      </c>
      <c r="H48" s="1"/>
      <c r="I48" s="1"/>
      <c r="J48" s="1">
        <v>9764794467.3600006</v>
      </c>
      <c r="K48" s="1">
        <v>9458737.4100000001</v>
      </c>
      <c r="L48" s="37">
        <v>81600165.930000007</v>
      </c>
      <c r="M48" s="1">
        <v>9787122188.4599991</v>
      </c>
      <c r="N48" s="17">
        <v>22327721.100000001</v>
      </c>
      <c r="O48" s="3">
        <v>9764794467.3600006</v>
      </c>
      <c r="P48" s="7">
        <f t="shared" si="12"/>
        <v>7.7507527195310316E-2</v>
      </c>
      <c r="Q48" s="11">
        <f t="shared" si="13"/>
        <v>9.6865709172035998E-4</v>
      </c>
      <c r="R48" s="11">
        <f t="shared" si="2"/>
        <v>8.3565676884196968E-3</v>
      </c>
      <c r="S48" s="32">
        <f t="shared" si="3"/>
        <v>1285.5017192199784</v>
      </c>
      <c r="T48" s="32">
        <f t="shared" si="4"/>
        <v>10.742382130241641</v>
      </c>
      <c r="U48" s="1">
        <v>1285.5</v>
      </c>
      <c r="V48" s="1">
        <v>1286.9100000000001</v>
      </c>
      <c r="W48" s="34">
        <v>1126</v>
      </c>
      <c r="X48" s="124">
        <v>7596096</v>
      </c>
    </row>
    <row r="49" spans="1:24" ht="15.75" customHeight="1" x14ac:dyDescent="0.3">
      <c r="A49" s="136" t="s">
        <v>158</v>
      </c>
      <c r="B49" s="26" t="s">
        <v>11</v>
      </c>
      <c r="C49" s="26" t="s">
        <v>121</v>
      </c>
      <c r="D49" s="114"/>
      <c r="E49" s="114"/>
      <c r="F49" s="114"/>
      <c r="G49" s="114"/>
      <c r="H49" s="115"/>
      <c r="I49" s="114"/>
      <c r="J49" s="114"/>
      <c r="K49" s="116"/>
      <c r="L49" s="68"/>
      <c r="M49" s="114"/>
      <c r="N49" s="116"/>
      <c r="O49" s="69"/>
      <c r="P49" s="70">
        <f t="shared" si="12"/>
        <v>0</v>
      </c>
      <c r="Q49" s="71" t="e">
        <f t="shared" si="13"/>
        <v>#DIV/0!</v>
      </c>
      <c r="R49" s="71" t="e">
        <f t="shared" si="2"/>
        <v>#DIV/0!</v>
      </c>
      <c r="S49" s="113" t="e">
        <f t="shared" si="3"/>
        <v>#DIV/0!</v>
      </c>
      <c r="T49" s="113" t="e">
        <f t="shared" si="4"/>
        <v>#DIV/0!</v>
      </c>
      <c r="U49" s="4">
        <v>43801.22</v>
      </c>
      <c r="V49" s="4">
        <v>44103.61</v>
      </c>
      <c r="W49" s="117">
        <v>0</v>
      </c>
      <c r="X49" s="137">
        <v>0</v>
      </c>
    </row>
    <row r="50" spans="1:24" s="45" customFormat="1" ht="15.75" customHeight="1" x14ac:dyDescent="0.3">
      <c r="A50" s="138" t="s">
        <v>159</v>
      </c>
      <c r="B50" s="61" t="s">
        <v>11</v>
      </c>
      <c r="C50" s="61" t="s">
        <v>122</v>
      </c>
      <c r="D50" s="31"/>
      <c r="E50" s="31"/>
      <c r="F50" s="31">
        <v>1330843867.51</v>
      </c>
      <c r="G50" s="31">
        <v>3791393138.5599999</v>
      </c>
      <c r="H50" s="31"/>
      <c r="I50" s="31"/>
      <c r="J50" s="31">
        <v>5191907800.5900002</v>
      </c>
      <c r="K50" s="31">
        <v>7144696.4900000002</v>
      </c>
      <c r="L50" s="37">
        <v>17773248.600000001</v>
      </c>
      <c r="M50" s="31">
        <v>5225253917.0500002</v>
      </c>
      <c r="N50" s="31">
        <v>33346116.460000001</v>
      </c>
      <c r="O50" s="3">
        <v>5191907800.5900002</v>
      </c>
      <c r="P50" s="7">
        <f t="shared" si="12"/>
        <v>4.121048695852058E-2</v>
      </c>
      <c r="Q50" s="11">
        <f t="shared" si="13"/>
        <v>1.376121603929116E-3</v>
      </c>
      <c r="R50" s="11">
        <f>L50/O50</f>
        <v>3.4232596730589624E-3</v>
      </c>
      <c r="S50" s="32">
        <f>O50/X50</f>
        <v>43786.582839200448</v>
      </c>
      <c r="T50" s="32">
        <f t="shared" si="4"/>
        <v>149.89284325449051</v>
      </c>
      <c r="U50" s="31">
        <v>43650.02</v>
      </c>
      <c r="V50" s="31">
        <v>43952.42</v>
      </c>
      <c r="W50" s="44">
        <v>1303</v>
      </c>
      <c r="X50" s="126">
        <v>118573.03</v>
      </c>
    </row>
    <row r="51" spans="1:24" ht="15.75" x14ac:dyDescent="0.3">
      <c r="A51" s="122">
        <v>43</v>
      </c>
      <c r="B51" s="26" t="s">
        <v>2</v>
      </c>
      <c r="C51" s="26" t="s">
        <v>116</v>
      </c>
      <c r="D51" s="1"/>
      <c r="E51" s="1"/>
      <c r="F51" s="1">
        <f>361*237862.31</f>
        <v>85868293.909999996</v>
      </c>
      <c r="G51" s="1">
        <f>361*7335836.15</f>
        <v>2648236850.1500001</v>
      </c>
      <c r="H51" s="1"/>
      <c r="I51" s="1">
        <f>361*5932.86</f>
        <v>2141762.46</v>
      </c>
      <c r="J51" s="1">
        <f>361*7659624.15</f>
        <v>2765124318.1500001</v>
      </c>
      <c r="K51" s="1">
        <f>361*10437.14</f>
        <v>3767807.5399999996</v>
      </c>
      <c r="L51" s="37">
        <f>361*32825.62</f>
        <v>11850048.82</v>
      </c>
      <c r="M51" s="1">
        <f>361*7665557.01</f>
        <v>2767266080.6100001</v>
      </c>
      <c r="N51" s="1">
        <f>361*116231</f>
        <v>41959391</v>
      </c>
      <c r="O51" s="3">
        <f>361*7549325.63</f>
        <v>2725306552.4299998</v>
      </c>
      <c r="P51" s="7">
        <f t="shared" si="12"/>
        <v>2.1631973149470091E-2</v>
      </c>
      <c r="Q51" s="11">
        <f t="shared" si="13"/>
        <v>1.382526136973641E-3</v>
      </c>
      <c r="R51" s="11">
        <f t="shared" si="2"/>
        <v>4.3481526177060669E-3</v>
      </c>
      <c r="S51" s="32">
        <f t="shared" si="3"/>
        <v>399.05241969589036</v>
      </c>
      <c r="T51" s="32">
        <f t="shared" si="4"/>
        <v>1.7351408233026258</v>
      </c>
      <c r="U51" s="1">
        <f>361* 1.1</f>
        <v>397.1</v>
      </c>
      <c r="V51" s="1">
        <f>361* 1.1</f>
        <v>397.1</v>
      </c>
      <c r="W51" s="34">
        <v>112</v>
      </c>
      <c r="X51" s="124">
        <v>6829445</v>
      </c>
    </row>
    <row r="52" spans="1:24" ht="15.75" x14ac:dyDescent="0.3">
      <c r="A52" s="122">
        <v>44</v>
      </c>
      <c r="B52" s="26" t="s">
        <v>8</v>
      </c>
      <c r="C52" s="26" t="s">
        <v>161</v>
      </c>
      <c r="D52" s="1"/>
      <c r="E52" s="1"/>
      <c r="F52" s="1"/>
      <c r="G52" s="1">
        <f>361*53774727</f>
        <v>19412676447</v>
      </c>
      <c r="H52" s="1"/>
      <c r="I52" s="1"/>
      <c r="J52" s="1">
        <f>361*53774727</f>
        <v>19412676447</v>
      </c>
      <c r="K52" s="1">
        <f>361*74518</f>
        <v>26900998</v>
      </c>
      <c r="L52" s="37">
        <f>361*284354</f>
        <v>102651794</v>
      </c>
      <c r="M52" s="1">
        <f>361*54638302</f>
        <v>19724427022</v>
      </c>
      <c r="N52" s="1">
        <f>361*708315</f>
        <v>255701715</v>
      </c>
      <c r="O52" s="60">
        <f>361*54311178</f>
        <v>19606335258</v>
      </c>
      <c r="P52" s="7">
        <f t="shared" si="12"/>
        <v>0.15562422417485397</v>
      </c>
      <c r="Q52" s="11">
        <f t="shared" si="13"/>
        <v>1.3720564116653849E-3</v>
      </c>
      <c r="R52" s="11">
        <f t="shared" si="2"/>
        <v>5.2356441246772445E-3</v>
      </c>
      <c r="S52" s="32">
        <f t="shared" si="3"/>
        <v>42937.968678551093</v>
      </c>
      <c r="T52" s="32">
        <f t="shared" si="4"/>
        <v>224.80792343743155</v>
      </c>
      <c r="U52" s="1">
        <f>361*114.98</f>
        <v>41507.78</v>
      </c>
      <c r="V52" s="1">
        <f>361*114.98</f>
        <v>41507.78</v>
      </c>
      <c r="W52" s="34">
        <v>304</v>
      </c>
      <c r="X52" s="124">
        <v>456620</v>
      </c>
    </row>
    <row r="53" spans="1:24" ht="15.75" x14ac:dyDescent="0.3">
      <c r="A53" s="122">
        <v>45</v>
      </c>
      <c r="B53" s="26" t="s">
        <v>63</v>
      </c>
      <c r="C53" s="26" t="s">
        <v>142</v>
      </c>
      <c r="D53" s="1">
        <v>0</v>
      </c>
      <c r="E53" s="1"/>
      <c r="F53" s="1"/>
      <c r="G53" s="1">
        <v>530931584.39999998</v>
      </c>
      <c r="H53" s="1"/>
      <c r="I53" s="1"/>
      <c r="J53" s="1">
        <v>530931584.39999998</v>
      </c>
      <c r="K53" s="1">
        <v>565079</v>
      </c>
      <c r="L53" s="37">
        <v>2398503</v>
      </c>
      <c r="M53" s="1">
        <v>548748378.39999998</v>
      </c>
      <c r="N53" s="1">
        <v>565079</v>
      </c>
      <c r="O53" s="3">
        <v>493429716</v>
      </c>
      <c r="P53" s="7">
        <f>(O52/$O$54)</f>
        <v>0.15562422417485397</v>
      </c>
      <c r="Q53" s="11">
        <f>(K53/O52)</f>
        <v>2.882124540686052E-5</v>
      </c>
      <c r="R53" s="11">
        <f>L53/O52</f>
        <v>1.2233306063770053E-4</v>
      </c>
      <c r="S53" s="32">
        <f>O52/X53</f>
        <v>1465346.431838565</v>
      </c>
      <c r="T53" s="32">
        <f t="shared" si="4"/>
        <v>179.26031390134528</v>
      </c>
      <c r="U53" s="1">
        <v>105.70310000000001</v>
      </c>
      <c r="V53" s="1">
        <v>107.9242</v>
      </c>
      <c r="W53" s="35">
        <v>29</v>
      </c>
      <c r="X53" s="139">
        <v>13380</v>
      </c>
    </row>
    <row r="54" spans="1:24" ht="15.75" x14ac:dyDescent="0.3">
      <c r="A54" s="122"/>
      <c r="B54" s="6"/>
      <c r="C54" s="82" t="s">
        <v>59</v>
      </c>
      <c r="D54" s="1"/>
      <c r="E54" s="1"/>
      <c r="F54" s="1"/>
      <c r="G54" s="1"/>
      <c r="H54" s="1"/>
      <c r="I54" s="1"/>
      <c r="J54" s="1"/>
      <c r="K54" s="1"/>
      <c r="L54" s="37"/>
      <c r="M54" s="1"/>
      <c r="N54" s="1"/>
      <c r="O54" s="90">
        <f>SUM(O45:O53)</f>
        <v>125985111649.26999</v>
      </c>
      <c r="P54" s="70">
        <f>(O54/$O$112)</f>
        <v>0.10087508320509772</v>
      </c>
      <c r="Q54" s="11"/>
      <c r="R54" s="11"/>
      <c r="S54" s="32"/>
      <c r="T54" s="32"/>
      <c r="U54" s="1"/>
      <c r="V54" s="1"/>
      <c r="W54" s="121">
        <f>SUM(W45:W53)</f>
        <v>7878</v>
      </c>
      <c r="X54" s="124"/>
    </row>
    <row r="55" spans="1:24" ht="15.75" customHeight="1" x14ac:dyDescent="0.3">
      <c r="A55" s="130"/>
      <c r="B55" s="83"/>
      <c r="C55" s="93" t="s">
        <v>23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131"/>
    </row>
    <row r="56" spans="1:24" ht="15.75" x14ac:dyDescent="0.3">
      <c r="A56" s="122">
        <v>46</v>
      </c>
      <c r="B56" s="6" t="s">
        <v>24</v>
      </c>
      <c r="C56" s="4" t="s">
        <v>25</v>
      </c>
      <c r="D56" s="1">
        <v>0</v>
      </c>
      <c r="E56" s="1">
        <v>0</v>
      </c>
      <c r="F56" s="1">
        <v>5486743507.04</v>
      </c>
      <c r="G56" s="1">
        <v>1436028591.0599999</v>
      </c>
      <c r="H56" s="1">
        <v>0</v>
      </c>
      <c r="I56" s="1">
        <v>0</v>
      </c>
      <c r="J56" s="1">
        <v>6922772098.1000004</v>
      </c>
      <c r="K56" s="1">
        <v>9899601.4199999999</v>
      </c>
      <c r="L56" s="37">
        <v>33547422.309999999</v>
      </c>
      <c r="M56" s="1">
        <v>7029526139.6899996</v>
      </c>
      <c r="N56" s="1">
        <v>61173515.219999999</v>
      </c>
      <c r="O56" s="3">
        <v>6968352624.4700003</v>
      </c>
      <c r="P56" s="7">
        <f>(O56/$O$76)</f>
        <v>3.3502786311892616E-2</v>
      </c>
      <c r="Q56" s="11">
        <f>(J56/O56)</f>
        <v>0.99345892367588573</v>
      </c>
      <c r="R56" s="11">
        <f t="shared" ref="R56:R110" si="14">L56/O56</f>
        <v>4.8142544038594134E-3</v>
      </c>
      <c r="S56" s="32">
        <f t="shared" ref="S56:S110" si="15">O56/X56</f>
        <v>3167.7828351408175</v>
      </c>
      <c r="T56" s="32">
        <f t="shared" ref="T56:T110" si="16">L56/X56</f>
        <v>15.250512464546938</v>
      </c>
      <c r="U56" s="1">
        <v>3167.78</v>
      </c>
      <c r="V56" s="1">
        <v>3167.78</v>
      </c>
      <c r="W56" s="34">
        <v>1522</v>
      </c>
      <c r="X56" s="124">
        <v>2199757.0499999998</v>
      </c>
    </row>
    <row r="57" spans="1:24" ht="14.25" customHeight="1" x14ac:dyDescent="0.3">
      <c r="A57" s="122">
        <v>47</v>
      </c>
      <c r="B57" s="6" t="s">
        <v>26</v>
      </c>
      <c r="C57" s="26" t="s">
        <v>27</v>
      </c>
      <c r="D57" s="1">
        <v>71147408</v>
      </c>
      <c r="E57" s="1">
        <v>3834620672.8899999</v>
      </c>
      <c r="F57" s="1">
        <v>1374897029.24</v>
      </c>
      <c r="G57" s="1">
        <v>3763473264.8899999</v>
      </c>
      <c r="H57" s="1">
        <v>0</v>
      </c>
      <c r="I57" s="1">
        <v>0</v>
      </c>
      <c r="J57" s="1">
        <v>5209517702.1300001</v>
      </c>
      <c r="K57" s="1">
        <v>23759212.940000001</v>
      </c>
      <c r="L57" s="37">
        <v>16222054.390000001</v>
      </c>
      <c r="M57" s="1">
        <v>5715379393.3999996</v>
      </c>
      <c r="N57" s="1">
        <v>424504451.56999999</v>
      </c>
      <c r="O57" s="3">
        <v>5290874941.8299999</v>
      </c>
      <c r="P57" s="7">
        <f t="shared" ref="P57:P75" si="17">(O57/$O$76)</f>
        <v>2.5437727126009176E-2</v>
      </c>
      <c r="Q57" s="11">
        <f t="shared" ref="Q57:Q75" si="18">(K57/O57)</f>
        <v>4.4906018761014599E-3</v>
      </c>
      <c r="R57" s="11">
        <f t="shared" si="14"/>
        <v>3.0660438147474228E-3</v>
      </c>
      <c r="S57" s="32">
        <f t="shared" si="15"/>
        <v>1.0432516661700153</v>
      </c>
      <c r="T57" s="32">
        <f t="shared" si="16"/>
        <v>3.1986553182855185E-3</v>
      </c>
      <c r="U57" s="1">
        <v>1</v>
      </c>
      <c r="V57" s="1">
        <v>1</v>
      </c>
      <c r="W57" s="34">
        <v>4202</v>
      </c>
      <c r="X57" s="124">
        <v>5071523117</v>
      </c>
    </row>
    <row r="58" spans="1:24" s="29" customFormat="1" ht="15.75" x14ac:dyDescent="0.3">
      <c r="A58" s="122">
        <v>48</v>
      </c>
      <c r="B58" s="26" t="s">
        <v>92</v>
      </c>
      <c r="C58" s="26" t="s">
        <v>96</v>
      </c>
      <c r="D58" s="4"/>
      <c r="E58" s="52"/>
      <c r="F58" s="4">
        <v>104546720.67</v>
      </c>
      <c r="G58" s="4">
        <v>334871096.63999999</v>
      </c>
      <c r="H58" s="4">
        <v>0</v>
      </c>
      <c r="I58" s="4">
        <v>0</v>
      </c>
      <c r="J58" s="1">
        <v>439417817.31</v>
      </c>
      <c r="K58" s="1">
        <v>755182.78</v>
      </c>
      <c r="L58" s="37">
        <v>2728000.64</v>
      </c>
      <c r="M58" s="1">
        <v>442140417.29000002</v>
      </c>
      <c r="N58" s="1">
        <v>6188875.0300000003</v>
      </c>
      <c r="O58" s="3">
        <v>435951542.30000001</v>
      </c>
      <c r="P58" s="7">
        <f t="shared" si="17"/>
        <v>2.0959891313088921E-3</v>
      </c>
      <c r="Q58" s="28" t="e">
        <f>(#REF!/O58)</f>
        <v>#REF!</v>
      </c>
      <c r="R58" s="11">
        <f t="shared" si="14"/>
        <v>6.2575776784905297E-3</v>
      </c>
      <c r="S58" s="32">
        <f t="shared" si="15"/>
        <v>1.9578205639722759</v>
      </c>
      <c r="T58" s="32">
        <f t="shared" si="16"/>
        <v>1.2251214259602655E-2</v>
      </c>
      <c r="U58" s="1">
        <v>2.0320999999999998</v>
      </c>
      <c r="V58" s="4">
        <v>2.0320999999999998</v>
      </c>
      <c r="W58" s="34">
        <v>1450</v>
      </c>
      <c r="X58" s="124">
        <v>222671857.84150001</v>
      </c>
    </row>
    <row r="59" spans="1:24" ht="15.75" x14ac:dyDescent="0.3">
      <c r="A59" s="122">
        <v>49</v>
      </c>
      <c r="B59" s="6" t="s">
        <v>1</v>
      </c>
      <c r="C59" s="6" t="s">
        <v>160</v>
      </c>
      <c r="D59" s="17">
        <v>33856184</v>
      </c>
      <c r="E59" s="1"/>
      <c r="F59" s="17">
        <v>2845109809.0999999</v>
      </c>
      <c r="G59" s="17">
        <v>11650324844.5</v>
      </c>
      <c r="H59" s="1"/>
      <c r="I59" s="1"/>
      <c r="J59" s="17">
        <v>14529290837.6</v>
      </c>
      <c r="K59" s="17">
        <v>24265044.719999999</v>
      </c>
      <c r="L59" s="37">
        <v>125566735.76000001</v>
      </c>
      <c r="M59" s="17">
        <v>16320647361.43</v>
      </c>
      <c r="N59" s="17">
        <v>69884251.909999996</v>
      </c>
      <c r="O59" s="3">
        <v>16250763109.52</v>
      </c>
      <c r="P59" s="7">
        <f t="shared" si="17"/>
        <v>7.8131213100721311E-2</v>
      </c>
      <c r="Q59" s="11">
        <f>(K58/O59)</f>
        <v>4.6470604174741792E-5</v>
      </c>
      <c r="R59" s="11">
        <f t="shared" si="14"/>
        <v>7.7268208830415276E-3</v>
      </c>
      <c r="S59" s="32">
        <f t="shared" si="15"/>
        <v>283.56026903863238</v>
      </c>
      <c r="T59" s="32">
        <f t="shared" si="16"/>
        <v>2.1910194084085788</v>
      </c>
      <c r="U59" s="13">
        <v>283.55</v>
      </c>
      <c r="V59" s="1">
        <v>283.56</v>
      </c>
      <c r="W59" s="34">
        <v>7824</v>
      </c>
      <c r="X59" s="123">
        <v>57309732.299999997</v>
      </c>
    </row>
    <row r="60" spans="1:24" ht="15.75" x14ac:dyDescent="0.3">
      <c r="A60" s="122">
        <v>50</v>
      </c>
      <c r="B60" s="6" t="s">
        <v>29</v>
      </c>
      <c r="C60" s="26" t="s">
        <v>30</v>
      </c>
      <c r="D60" s="13">
        <v>0</v>
      </c>
      <c r="E60" s="13">
        <v>0</v>
      </c>
      <c r="F60" s="1">
        <v>1702805652.99</v>
      </c>
      <c r="G60" s="1">
        <v>2226612574.6399999</v>
      </c>
      <c r="H60" s="1">
        <v>0</v>
      </c>
      <c r="I60" s="1">
        <v>0</v>
      </c>
      <c r="J60" s="1">
        <v>3929418227.6300001</v>
      </c>
      <c r="K60" s="1">
        <v>5101470.16</v>
      </c>
      <c r="L60" s="37">
        <v>36141664.079999998</v>
      </c>
      <c r="M60" s="1">
        <v>4673822249</v>
      </c>
      <c r="N60" s="1">
        <v>335394799</v>
      </c>
      <c r="O60" s="3">
        <v>4338427449</v>
      </c>
      <c r="P60" s="7">
        <f t="shared" si="17"/>
        <v>2.0858503521060175E-2</v>
      </c>
      <c r="Q60" s="11">
        <f t="shared" si="18"/>
        <v>1.1758800210375491E-3</v>
      </c>
      <c r="R60" s="11">
        <f t="shared" si="14"/>
        <v>8.3305908661283692E-3</v>
      </c>
      <c r="S60" s="32">
        <f t="shared" si="15"/>
        <v>1.0199999997884026</v>
      </c>
      <c r="T60" s="32">
        <f t="shared" si="16"/>
        <v>8.4972026816882047E-3</v>
      </c>
      <c r="U60" s="1">
        <v>1.02</v>
      </c>
      <c r="V60" s="1">
        <v>1.02</v>
      </c>
      <c r="W60" s="34">
        <v>1148</v>
      </c>
      <c r="X60" s="140">
        <v>4253360245</v>
      </c>
    </row>
    <row r="61" spans="1:24" ht="15.75" x14ac:dyDescent="0.3">
      <c r="A61" s="122">
        <v>51</v>
      </c>
      <c r="B61" s="1" t="s">
        <v>2</v>
      </c>
      <c r="C61" s="26" t="s">
        <v>117</v>
      </c>
      <c r="D61" s="1"/>
      <c r="E61" s="1">
        <v>0</v>
      </c>
      <c r="F61" s="13">
        <v>7859950850.5200005</v>
      </c>
      <c r="G61" s="1">
        <v>8720160351.0799999</v>
      </c>
      <c r="H61" s="1">
        <v>0</v>
      </c>
      <c r="I61" s="1">
        <v>0</v>
      </c>
      <c r="J61" s="1">
        <v>8091621514.9700003</v>
      </c>
      <c r="K61" s="1">
        <v>16777616.25</v>
      </c>
      <c r="L61" s="37">
        <v>95044939.609999999</v>
      </c>
      <c r="M61" s="1">
        <v>16811781866.049999</v>
      </c>
      <c r="N61" s="1">
        <v>30792845.07</v>
      </c>
      <c r="O61" s="3">
        <v>16780989020.98</v>
      </c>
      <c r="P61" s="7">
        <f t="shared" si="17"/>
        <v>8.0680459151544398E-2</v>
      </c>
      <c r="Q61" s="11">
        <f t="shared" si="18"/>
        <v>9.9979901238384807E-4</v>
      </c>
      <c r="R61" s="11">
        <f t="shared" si="14"/>
        <v>5.663846123203615E-3</v>
      </c>
      <c r="S61" s="32">
        <f t="shared" si="15"/>
        <v>3.2003617747653856</v>
      </c>
      <c r="T61" s="32">
        <f t="shared" si="16"/>
        <v>1.8126356630853973E-2</v>
      </c>
      <c r="U61" s="1">
        <v>3.76</v>
      </c>
      <c r="V61" s="1">
        <v>3.76</v>
      </c>
      <c r="W61" s="34">
        <v>1140</v>
      </c>
      <c r="X61" s="140">
        <v>5243466271</v>
      </c>
    </row>
    <row r="62" spans="1:24" ht="15.75" x14ac:dyDescent="0.3">
      <c r="A62" s="122">
        <v>52</v>
      </c>
      <c r="B62" s="6" t="s">
        <v>1</v>
      </c>
      <c r="C62" s="4" t="s">
        <v>70</v>
      </c>
      <c r="D62" s="1"/>
      <c r="E62" s="1">
        <v>8765062011.2399998</v>
      </c>
      <c r="F62" s="13">
        <v>19575117039.130001</v>
      </c>
      <c r="G62" s="1">
        <v>8765062011.2399998</v>
      </c>
      <c r="H62" s="1">
        <v>0</v>
      </c>
      <c r="I62" s="1">
        <v>0</v>
      </c>
      <c r="J62" s="1">
        <v>28340179050.369999</v>
      </c>
      <c r="K62" s="17">
        <v>33995150.090000004</v>
      </c>
      <c r="L62" s="38">
        <v>160978085.36000001</v>
      </c>
      <c r="M62" s="17">
        <v>33136142235.77</v>
      </c>
      <c r="N62" s="17">
        <v>100519304.43000001</v>
      </c>
      <c r="O62" s="3">
        <v>33035622931.34</v>
      </c>
      <c r="P62" s="7">
        <f t="shared" si="17"/>
        <v>0.15883028247772171</v>
      </c>
      <c r="Q62" s="11">
        <f t="shared" si="18"/>
        <v>1.0290452267436958E-3</v>
      </c>
      <c r="R62" s="11">
        <f t="shared" si="14"/>
        <v>4.8728636264728786E-3</v>
      </c>
      <c r="S62" s="32">
        <f t="shared" si="15"/>
        <v>3819.6690192123592</v>
      </c>
      <c r="T62" s="32">
        <f t="shared" si="16"/>
        <v>18.61272622888524</v>
      </c>
      <c r="U62" s="17">
        <v>3819.67</v>
      </c>
      <c r="V62" s="1">
        <v>3819.67</v>
      </c>
      <c r="W62" s="34">
        <v>258</v>
      </c>
      <c r="X62" s="124">
        <v>8648818.1999999993</v>
      </c>
    </row>
    <row r="63" spans="1:24" ht="15.75" x14ac:dyDescent="0.3">
      <c r="A63" s="122">
        <v>53</v>
      </c>
      <c r="B63" s="6" t="s">
        <v>1</v>
      </c>
      <c r="C63" s="4" t="s">
        <v>69</v>
      </c>
      <c r="D63" s="1">
        <v>66068403.380000003</v>
      </c>
      <c r="E63" s="1">
        <v>84253831.769999996</v>
      </c>
      <c r="F63" s="1">
        <v>114812532.11</v>
      </c>
      <c r="G63" s="1">
        <v>15264344.26</v>
      </c>
      <c r="H63" s="1"/>
      <c r="I63" s="1"/>
      <c r="J63" s="1">
        <v>199066363.88</v>
      </c>
      <c r="K63" s="1">
        <v>626244.13</v>
      </c>
      <c r="L63" s="37">
        <v>4188791.72</v>
      </c>
      <c r="M63" s="1">
        <v>252412718.99000001</v>
      </c>
      <c r="N63" s="1">
        <v>2030215.19</v>
      </c>
      <c r="O63" s="3">
        <v>250382503.80000001</v>
      </c>
      <c r="P63" s="7">
        <f t="shared" si="17"/>
        <v>1.2038012387018168E-3</v>
      </c>
      <c r="Q63" s="11">
        <f t="shared" si="18"/>
        <v>2.5011497229064771E-3</v>
      </c>
      <c r="R63" s="11">
        <f t="shared" si="14"/>
        <v>1.6729570383024504E-2</v>
      </c>
      <c r="S63" s="32">
        <f t="shared" si="15"/>
        <v>3157.01767826481</v>
      </c>
      <c r="T63" s="32">
        <f t="shared" si="16"/>
        <v>52.815549448983745</v>
      </c>
      <c r="U63" s="1">
        <v>3148.48</v>
      </c>
      <c r="V63" s="1">
        <v>3163.06</v>
      </c>
      <c r="W63" s="34">
        <v>17</v>
      </c>
      <c r="X63" s="124">
        <v>79309.820000000007</v>
      </c>
    </row>
    <row r="64" spans="1:24" ht="15.75" x14ac:dyDescent="0.3">
      <c r="A64" s="122">
        <v>54</v>
      </c>
      <c r="B64" s="6" t="s">
        <v>47</v>
      </c>
      <c r="C64" s="4" t="s">
        <v>72</v>
      </c>
      <c r="D64" s="1"/>
      <c r="E64" s="1"/>
      <c r="F64" s="1"/>
      <c r="G64" s="17">
        <v>2367943521.8099999</v>
      </c>
      <c r="H64" s="1"/>
      <c r="I64" s="1"/>
      <c r="J64" s="1">
        <v>4013446906.6999998</v>
      </c>
      <c r="K64" s="17">
        <v>7221255.3399999999</v>
      </c>
      <c r="L64" s="38">
        <v>68574362.640000001</v>
      </c>
      <c r="M64" s="1">
        <v>7931812552.1700001</v>
      </c>
      <c r="N64" s="1">
        <v>148699023.94999999</v>
      </c>
      <c r="O64" s="3">
        <v>7783113528.2200003</v>
      </c>
      <c r="P64" s="7">
        <f t="shared" si="17"/>
        <v>3.7420033604712688E-2</v>
      </c>
      <c r="Q64" s="11">
        <f t="shared" si="18"/>
        <v>9.2781061381376289E-4</v>
      </c>
      <c r="R64" s="11">
        <f t="shared" si="14"/>
        <v>8.8106594348602504E-3</v>
      </c>
      <c r="S64" s="32">
        <f t="shared" si="15"/>
        <v>1128.6685162551883</v>
      </c>
      <c r="T64" s="32">
        <f t="shared" si="16"/>
        <v>9.9443139115734951</v>
      </c>
      <c r="U64" s="1">
        <v>1128.67</v>
      </c>
      <c r="V64" s="1">
        <v>1128.67</v>
      </c>
      <c r="W64" s="53">
        <v>3615</v>
      </c>
      <c r="X64" s="124">
        <v>6895836.4800000004</v>
      </c>
    </row>
    <row r="65" spans="1:26" ht="15.75" x14ac:dyDescent="0.3">
      <c r="A65" s="122">
        <v>55</v>
      </c>
      <c r="B65" s="1" t="s">
        <v>63</v>
      </c>
      <c r="C65" s="4" t="s">
        <v>75</v>
      </c>
      <c r="D65" s="1">
        <v>0</v>
      </c>
      <c r="E65" s="1">
        <v>0</v>
      </c>
      <c r="F65" s="1">
        <v>13949625.57</v>
      </c>
      <c r="G65" s="1">
        <v>33793897.07</v>
      </c>
      <c r="H65" s="20">
        <v>0</v>
      </c>
      <c r="I65" s="1">
        <v>0</v>
      </c>
      <c r="J65" s="1">
        <v>47743522.640000001</v>
      </c>
      <c r="K65" s="1">
        <v>55167.29</v>
      </c>
      <c r="L65" s="37">
        <v>166145.29999999999</v>
      </c>
      <c r="M65" s="1">
        <v>54043132.909999996</v>
      </c>
      <c r="N65" s="1">
        <v>51210.73</v>
      </c>
      <c r="O65" s="3">
        <v>53797861.68</v>
      </c>
      <c r="P65" s="7">
        <f t="shared" si="17"/>
        <v>2.5865198864543422E-4</v>
      </c>
      <c r="Q65" s="11">
        <f t="shared" si="18"/>
        <v>1.0254550697227638E-3</v>
      </c>
      <c r="R65" s="11">
        <f t="shared" si="14"/>
        <v>3.0883253499602659E-3</v>
      </c>
      <c r="S65" s="32">
        <f t="shared" si="15"/>
        <v>11.858026380087775</v>
      </c>
      <c r="T65" s="32">
        <f t="shared" si="16"/>
        <v>3.6621443470122646E-2</v>
      </c>
      <c r="U65" s="1">
        <v>11.858000000000001</v>
      </c>
      <c r="V65" s="1">
        <v>11.912100000000001</v>
      </c>
      <c r="W65" s="34">
        <v>36</v>
      </c>
      <c r="X65" s="124">
        <v>4536831</v>
      </c>
    </row>
    <row r="66" spans="1:26" ht="15.75" x14ac:dyDescent="0.3">
      <c r="A66" s="122">
        <v>56</v>
      </c>
      <c r="B66" s="6" t="s">
        <v>40</v>
      </c>
      <c r="C66" s="26" t="s">
        <v>91</v>
      </c>
      <c r="D66" s="20"/>
      <c r="E66" s="1"/>
      <c r="F66" s="17">
        <v>153909421.53999999</v>
      </c>
      <c r="G66" s="17">
        <v>82945753.420000002</v>
      </c>
      <c r="H66" s="1"/>
      <c r="I66" s="1"/>
      <c r="J66" s="17">
        <v>239461794.28999999</v>
      </c>
      <c r="K66" s="17">
        <v>987429.49</v>
      </c>
      <c r="L66" s="37">
        <v>673210.59</v>
      </c>
      <c r="M66" s="17">
        <v>239461794.28</v>
      </c>
      <c r="N66" s="17">
        <v>7950925.8399999999</v>
      </c>
      <c r="O66" s="3">
        <v>231510868.44</v>
      </c>
      <c r="P66" s="7">
        <f t="shared" si="17"/>
        <v>1.1130692679054729E-3</v>
      </c>
      <c r="Q66" s="11">
        <f t="shared" si="18"/>
        <v>4.2651539284252185E-3</v>
      </c>
      <c r="R66" s="11">
        <f t="shared" si="14"/>
        <v>2.9079005859911672E-3</v>
      </c>
      <c r="S66" s="32">
        <f t="shared" si="15"/>
        <v>0.78074229789534033</v>
      </c>
      <c r="T66" s="32">
        <f t="shared" si="16"/>
        <v>2.2703209855579505E-3</v>
      </c>
      <c r="U66" s="65">
        <v>0.78069999999999995</v>
      </c>
      <c r="V66" s="65">
        <v>0.78069999999999995</v>
      </c>
      <c r="W66" s="34">
        <v>840</v>
      </c>
      <c r="X66" s="132">
        <v>296526612</v>
      </c>
      <c r="Y66" s="15"/>
      <c r="Z66" s="14"/>
    </row>
    <row r="67" spans="1:26" s="57" customFormat="1" ht="15.75" x14ac:dyDescent="0.3">
      <c r="A67" s="122">
        <v>57</v>
      </c>
      <c r="B67" s="26" t="s">
        <v>1</v>
      </c>
      <c r="C67" s="26" t="s">
        <v>87</v>
      </c>
      <c r="D67" s="1"/>
      <c r="E67" s="1">
        <v>983326217.74000001</v>
      </c>
      <c r="F67" s="1">
        <v>1106488154.54</v>
      </c>
      <c r="G67" s="1">
        <v>84768154662.460007</v>
      </c>
      <c r="H67" s="1">
        <v>0</v>
      </c>
      <c r="I67" s="1">
        <v>0</v>
      </c>
      <c r="J67" s="1">
        <v>86862842534.740005</v>
      </c>
      <c r="K67" s="1">
        <v>140876524.47999999</v>
      </c>
      <c r="L67" s="37">
        <v>425260942.14999998</v>
      </c>
      <c r="M67" s="1">
        <v>97139416596.5</v>
      </c>
      <c r="N67" s="1">
        <v>332960039.77999997</v>
      </c>
      <c r="O67" s="3">
        <v>96806456556.720001</v>
      </c>
      <c r="P67" s="7">
        <f t="shared" si="17"/>
        <v>0.46543081305073658</v>
      </c>
      <c r="Q67" s="11">
        <f t="shared" si="18"/>
        <v>1.4552389323067396E-3</v>
      </c>
      <c r="R67" s="11">
        <f t="shared" si="14"/>
        <v>4.3928985449522657E-3</v>
      </c>
      <c r="S67" s="32">
        <f t="shared" si="15"/>
        <v>428.76939590031668</v>
      </c>
      <c r="T67" s="32">
        <f t="shared" si="16"/>
        <v>1.883540455370563</v>
      </c>
      <c r="U67" s="1">
        <v>428.75970000000001</v>
      </c>
      <c r="V67" s="1">
        <v>428.75970000000001</v>
      </c>
      <c r="W67" s="35">
        <v>2574</v>
      </c>
      <c r="X67" s="139">
        <v>225777440</v>
      </c>
    </row>
    <row r="68" spans="1:26" ht="15.75" x14ac:dyDescent="0.3">
      <c r="A68" s="122">
        <v>58</v>
      </c>
      <c r="B68" s="26" t="s">
        <v>84</v>
      </c>
      <c r="C68" s="26" t="s">
        <v>88</v>
      </c>
      <c r="D68" s="1"/>
      <c r="E68" s="20"/>
      <c r="F68" s="1">
        <v>73558068.950000003</v>
      </c>
      <c r="G68" s="1">
        <v>426223880.06</v>
      </c>
      <c r="H68" s="1"/>
      <c r="I68" s="1"/>
      <c r="J68" s="1">
        <v>526343722.66000003</v>
      </c>
      <c r="K68" s="1">
        <v>1026453.64</v>
      </c>
      <c r="L68" s="37">
        <v>4535779.67</v>
      </c>
      <c r="M68" s="1">
        <v>526343722.66000003</v>
      </c>
      <c r="N68" s="1">
        <v>3835431.1</v>
      </c>
      <c r="O68" s="3">
        <v>522508291.55000001</v>
      </c>
      <c r="P68" s="7">
        <f t="shared" si="17"/>
        <v>2.5121409006369235E-3</v>
      </c>
      <c r="Q68" s="11">
        <f t="shared" si="18"/>
        <v>1.9644733999436949E-3</v>
      </c>
      <c r="R68" s="11">
        <f t="shared" si="14"/>
        <v>8.6807802734475085E-3</v>
      </c>
      <c r="S68" s="32">
        <f t="shared" si="15"/>
        <v>1215.3277531097942</v>
      </c>
      <c r="T68" s="32">
        <f t="shared" si="16"/>
        <v>10.549993184968786</v>
      </c>
      <c r="U68" s="1">
        <v>1215.33</v>
      </c>
      <c r="V68" s="1">
        <v>1224.25</v>
      </c>
      <c r="W68" s="35">
        <v>140</v>
      </c>
      <c r="X68" s="139">
        <v>429932</v>
      </c>
    </row>
    <row r="69" spans="1:26" ht="15.75" x14ac:dyDescent="0.3">
      <c r="A69" s="122">
        <v>59</v>
      </c>
      <c r="B69" s="6" t="s">
        <v>26</v>
      </c>
      <c r="C69" s="26" t="s">
        <v>82</v>
      </c>
      <c r="D69" s="1">
        <v>20973878.300000001</v>
      </c>
      <c r="E69" s="1">
        <v>0</v>
      </c>
      <c r="F69" s="1">
        <v>301061136.08999997</v>
      </c>
      <c r="G69" s="1"/>
      <c r="H69" s="1">
        <v>0</v>
      </c>
      <c r="I69" s="1">
        <v>0</v>
      </c>
      <c r="J69" s="1">
        <v>322035014.38999999</v>
      </c>
      <c r="K69" s="1">
        <v>351768.5</v>
      </c>
      <c r="L69" s="37">
        <v>4550486.05</v>
      </c>
      <c r="M69" s="1">
        <v>324087701.81</v>
      </c>
      <c r="N69" s="1">
        <v>6006034.5700000003</v>
      </c>
      <c r="O69" s="3">
        <v>318081667.23000002</v>
      </c>
      <c r="P69" s="7">
        <f t="shared" si="17"/>
        <v>1.5292885852985589E-3</v>
      </c>
      <c r="Q69" s="11">
        <f>(K69/O69)</f>
        <v>1.1059062380531397E-3</v>
      </c>
      <c r="R69" s="11">
        <f>L69/O69</f>
        <v>1.4306030553812498E-2</v>
      </c>
      <c r="S69" s="32">
        <f>O69/X69</f>
        <v>142.73851699936688</v>
      </c>
      <c r="T69" s="32">
        <f>L69/X69</f>
        <v>2.0420215853988273</v>
      </c>
      <c r="U69" s="1">
        <v>143.47</v>
      </c>
      <c r="V69" s="1">
        <v>144.03</v>
      </c>
      <c r="W69" s="34">
        <v>21</v>
      </c>
      <c r="X69" s="124">
        <v>2228422.11</v>
      </c>
    </row>
    <row r="70" spans="1:26" ht="15.75" x14ac:dyDescent="0.3">
      <c r="A70" s="122">
        <v>60</v>
      </c>
      <c r="B70" s="1" t="s">
        <v>28</v>
      </c>
      <c r="C70" s="4" t="s">
        <v>105</v>
      </c>
      <c r="D70" s="1">
        <v>0</v>
      </c>
      <c r="E70" s="1">
        <v>0</v>
      </c>
      <c r="F70" s="1">
        <v>4215936366.77</v>
      </c>
      <c r="G70" s="1">
        <v>6241940449.6599998</v>
      </c>
      <c r="H70" s="1">
        <v>0</v>
      </c>
      <c r="I70" s="1">
        <v>0</v>
      </c>
      <c r="J70" s="1">
        <v>10457876816.43</v>
      </c>
      <c r="K70" s="1">
        <v>18716101.170000002</v>
      </c>
      <c r="L70" s="37">
        <v>74699430.049999997</v>
      </c>
      <c r="M70" s="1">
        <v>10457876816.43</v>
      </c>
      <c r="N70" s="1">
        <v>37240372.240000002</v>
      </c>
      <c r="O70" s="3">
        <v>10420636444.190001</v>
      </c>
      <c r="P70" s="7">
        <f t="shared" si="17"/>
        <v>5.0100845183645042E-2</v>
      </c>
      <c r="Q70" s="11">
        <f t="shared" si="18"/>
        <v>1.7960612358216485E-3</v>
      </c>
      <c r="R70" s="11">
        <f t="shared" si="14"/>
        <v>7.1684134121816016E-3</v>
      </c>
      <c r="S70" s="32">
        <f>O70/X70</f>
        <v>23.514932843075563</v>
      </c>
      <c r="T70" s="32">
        <f t="shared" si="16"/>
        <v>0.16856475997885251</v>
      </c>
      <c r="U70" s="1">
        <v>23.514900000000001</v>
      </c>
      <c r="V70" s="1">
        <v>23.514900000000001</v>
      </c>
      <c r="W70" s="34">
        <v>1251</v>
      </c>
      <c r="X70" s="124">
        <v>443149742.92000002</v>
      </c>
      <c r="Z70" s="27"/>
    </row>
    <row r="71" spans="1:26" ht="15.75" x14ac:dyDescent="0.3">
      <c r="A71" s="122">
        <v>61</v>
      </c>
      <c r="B71" s="1" t="s">
        <v>26</v>
      </c>
      <c r="C71" s="42" t="s">
        <v>124</v>
      </c>
      <c r="D71" s="20"/>
      <c r="E71" s="1"/>
      <c r="F71" s="1">
        <v>28876249.210000001</v>
      </c>
      <c r="G71" s="1">
        <v>1684414855.9300001</v>
      </c>
      <c r="H71" s="20"/>
      <c r="I71" s="20"/>
      <c r="J71" s="1">
        <v>1713903025.4100001</v>
      </c>
      <c r="K71" s="1">
        <v>2890790.53</v>
      </c>
      <c r="L71" s="37">
        <v>121933800.36</v>
      </c>
      <c r="M71" s="1">
        <v>1738182188.71</v>
      </c>
      <c r="N71" s="1">
        <v>35605682.700000003</v>
      </c>
      <c r="O71" s="3">
        <v>1702576502.4000001</v>
      </c>
      <c r="P71" s="7">
        <f t="shared" si="17"/>
        <v>8.185730518178988E-3</v>
      </c>
      <c r="Q71" s="11">
        <f>(K101/O71)</f>
        <v>1.8766937376945676E-3</v>
      </c>
      <c r="R71" s="11">
        <f t="shared" si="14"/>
        <v>7.1617222596528654E-2</v>
      </c>
      <c r="S71" s="32">
        <f>O71/X101</f>
        <v>2.3927031560584942</v>
      </c>
      <c r="T71" s="32">
        <f>L71/X101</f>
        <v>0.1713587545348578</v>
      </c>
      <c r="U71" s="65">
        <v>321.29000000000002</v>
      </c>
      <c r="V71" s="65">
        <v>321.29000000000002</v>
      </c>
      <c r="W71" s="20">
        <v>281</v>
      </c>
      <c r="X71" s="124">
        <v>4910523.83</v>
      </c>
    </row>
    <row r="72" spans="1:26" s="45" customFormat="1" ht="15.75" x14ac:dyDescent="0.3">
      <c r="A72" s="122">
        <v>62</v>
      </c>
      <c r="B72" s="31" t="s">
        <v>89</v>
      </c>
      <c r="C72" s="42" t="s">
        <v>90</v>
      </c>
      <c r="D72" s="31"/>
      <c r="E72" s="49"/>
      <c r="F72" s="17">
        <v>263946170.25</v>
      </c>
      <c r="G72" s="17">
        <v>158187164.47</v>
      </c>
      <c r="H72" s="31">
        <v>0</v>
      </c>
      <c r="I72" s="31">
        <v>0</v>
      </c>
      <c r="J72" s="17">
        <v>422133334.72000003</v>
      </c>
      <c r="K72" s="17">
        <v>3930495.92</v>
      </c>
      <c r="L72" s="37">
        <v>17618632.57</v>
      </c>
      <c r="M72" s="31">
        <v>433828484.36000001</v>
      </c>
      <c r="N72" s="31">
        <v>2089158.3</v>
      </c>
      <c r="O72" s="3">
        <v>430931827.57999998</v>
      </c>
      <c r="P72" s="7">
        <f t="shared" si="17"/>
        <v>2.0718551015497977E-3</v>
      </c>
      <c r="Q72" s="11">
        <f t="shared" si="18"/>
        <v>9.1209227734990773E-3</v>
      </c>
      <c r="R72" s="11">
        <f t="shared" si="14"/>
        <v>4.0884964726187932E-2</v>
      </c>
      <c r="S72" s="32">
        <f t="shared" si="15"/>
        <v>153.35510441793139</v>
      </c>
      <c r="T72" s="32">
        <f t="shared" si="16"/>
        <v>6.2699180347079926</v>
      </c>
      <c r="U72" s="31">
        <v>153.35509999999999</v>
      </c>
      <c r="V72" s="31">
        <v>154.38589999999999</v>
      </c>
      <c r="W72" s="44">
        <v>311</v>
      </c>
      <c r="X72" s="141">
        <v>2810025.98</v>
      </c>
    </row>
    <row r="73" spans="1:26" ht="15.75" x14ac:dyDescent="0.3">
      <c r="A73" s="122">
        <v>63</v>
      </c>
      <c r="B73" s="1" t="s">
        <v>98</v>
      </c>
      <c r="C73" s="4" t="s">
        <v>100</v>
      </c>
      <c r="D73" s="1">
        <v>0</v>
      </c>
      <c r="E73" s="1">
        <v>0</v>
      </c>
      <c r="F73" s="13">
        <v>184635379.61000001</v>
      </c>
      <c r="G73" s="1">
        <v>1324445705.1700001</v>
      </c>
      <c r="H73" s="1">
        <v>0</v>
      </c>
      <c r="I73" s="1">
        <v>0</v>
      </c>
      <c r="J73" s="1">
        <v>1509081084.77</v>
      </c>
      <c r="K73" s="1">
        <v>2240792.6</v>
      </c>
      <c r="L73" s="37">
        <v>1984712.48</v>
      </c>
      <c r="M73" s="1">
        <v>1513330534.79</v>
      </c>
      <c r="N73" s="1">
        <v>6790568.79</v>
      </c>
      <c r="O73" s="3">
        <v>1506539965.8299999</v>
      </c>
      <c r="P73" s="7">
        <f t="shared" si="17"/>
        <v>7.2432164767734317E-3</v>
      </c>
      <c r="Q73" s="11">
        <f t="shared" si="18"/>
        <v>1.4873768043488162E-3</v>
      </c>
      <c r="R73" s="11">
        <f t="shared" si="14"/>
        <v>1.3173978288100441E-3</v>
      </c>
      <c r="S73" s="32">
        <f t="shared" si="15"/>
        <v>1.4169585857645701</v>
      </c>
      <c r="T73" s="32">
        <f t="shared" si="16"/>
        <v>1.8666981643999953E-3</v>
      </c>
      <c r="U73" s="1">
        <v>1.417</v>
      </c>
      <c r="V73" s="1">
        <v>1.417</v>
      </c>
      <c r="W73" s="34">
        <v>63</v>
      </c>
      <c r="X73" s="124">
        <v>1063220888.01</v>
      </c>
    </row>
    <row r="74" spans="1:26" ht="15.75" x14ac:dyDescent="0.3">
      <c r="A74" s="122">
        <v>64</v>
      </c>
      <c r="B74" s="1" t="s">
        <v>1</v>
      </c>
      <c r="C74" s="4" t="s">
        <v>143</v>
      </c>
      <c r="D74" s="1"/>
      <c r="E74" s="1"/>
      <c r="F74" s="1">
        <v>151907650.27000001</v>
      </c>
      <c r="G74" s="1">
        <v>3090986060.2399998</v>
      </c>
      <c r="H74" s="1">
        <v>0</v>
      </c>
      <c r="I74" s="1">
        <v>0</v>
      </c>
      <c r="J74" s="1">
        <v>3243191402.6999998</v>
      </c>
      <c r="K74" s="1">
        <v>6144385.6600000001</v>
      </c>
      <c r="L74" s="37">
        <v>23830483.43</v>
      </c>
      <c r="M74" s="1">
        <v>4461843137.71</v>
      </c>
      <c r="N74" s="1">
        <v>12342717.83</v>
      </c>
      <c r="O74" s="3">
        <v>4449500419.8800001</v>
      </c>
      <c r="P74" s="7">
        <f t="shared" si="17"/>
        <v>2.1392525578921052E-2</v>
      </c>
      <c r="Q74" s="11">
        <f>(K74/O74)</f>
        <v>1.3809158512599286E-3</v>
      </c>
      <c r="R74" s="11">
        <f>L74/O74</f>
        <v>5.3557660818565993E-3</v>
      </c>
      <c r="S74" s="32">
        <f>O74/X74</f>
        <v>107.17127484133151</v>
      </c>
      <c r="T74" s="32">
        <f>L74/X74</f>
        <v>0.57398427874453473</v>
      </c>
      <c r="U74" s="1">
        <v>107.17</v>
      </c>
      <c r="V74" s="1">
        <v>107.17</v>
      </c>
      <c r="W74" s="34">
        <v>604</v>
      </c>
      <c r="X74" s="124">
        <v>41517658.780000001</v>
      </c>
    </row>
    <row r="75" spans="1:26" ht="15.75" x14ac:dyDescent="0.3">
      <c r="A75" s="122">
        <v>65</v>
      </c>
      <c r="B75" s="62" t="s">
        <v>155</v>
      </c>
      <c r="C75" s="61" t="s">
        <v>157</v>
      </c>
      <c r="D75" s="1"/>
      <c r="E75" s="1">
        <v>13093.91</v>
      </c>
      <c r="F75" s="1">
        <v>97513347.079999998</v>
      </c>
      <c r="G75" s="1">
        <v>312327173</v>
      </c>
      <c r="H75" s="1">
        <v>0</v>
      </c>
      <c r="I75" s="1">
        <v>0</v>
      </c>
      <c r="J75" s="1">
        <v>409853613.99000001</v>
      </c>
      <c r="K75" s="1">
        <v>553682.63</v>
      </c>
      <c r="L75" s="37">
        <v>3419564.71</v>
      </c>
      <c r="M75" s="1">
        <v>416227190.13999999</v>
      </c>
      <c r="N75" s="1">
        <v>18665.93</v>
      </c>
      <c r="O75" s="3">
        <v>416208524.20999998</v>
      </c>
      <c r="P75" s="7">
        <f t="shared" si="17"/>
        <v>2.0010676840362079E-3</v>
      </c>
      <c r="Q75" s="11">
        <f t="shared" si="18"/>
        <v>1.3303010337208682E-3</v>
      </c>
      <c r="R75" s="11">
        <f t="shared" si="14"/>
        <v>8.2159891282636063E-3</v>
      </c>
      <c r="S75" s="32">
        <f t="shared" si="15"/>
        <v>1.214662077118273</v>
      </c>
      <c r="T75" s="32">
        <f t="shared" si="16"/>
        <v>9.9796504201178221E-3</v>
      </c>
      <c r="U75" s="1">
        <v>1.21</v>
      </c>
      <c r="V75" s="1">
        <v>1.21</v>
      </c>
      <c r="W75" s="34">
        <v>194</v>
      </c>
      <c r="X75" s="124">
        <v>342653757</v>
      </c>
    </row>
    <row r="76" spans="1:26" ht="15.75" x14ac:dyDescent="0.3">
      <c r="A76" s="142"/>
      <c r="B76" s="88"/>
      <c r="C76" s="89" t="s">
        <v>59</v>
      </c>
      <c r="D76" s="1"/>
      <c r="E76" s="1"/>
      <c r="F76" s="1"/>
      <c r="G76" s="1"/>
      <c r="H76" s="1"/>
      <c r="I76" s="1"/>
      <c r="J76" s="1"/>
      <c r="K76" s="1"/>
      <c r="L76" s="37"/>
      <c r="M76" s="1"/>
      <c r="N76" s="1"/>
      <c r="O76" s="90">
        <f>SUM(O56:O75)</f>
        <v>207993226581.16995</v>
      </c>
      <c r="P76" s="91">
        <f>(O76/$O$112)</f>
        <v>0.16653820251302556</v>
      </c>
      <c r="Q76" s="11"/>
      <c r="R76" s="11"/>
      <c r="S76" s="32"/>
      <c r="T76" s="32"/>
      <c r="U76" s="1"/>
      <c r="V76" s="1"/>
      <c r="W76" s="121">
        <f>SUM(W56:W75)</f>
        <v>27491</v>
      </c>
      <c r="X76" s="124"/>
    </row>
    <row r="77" spans="1:26" ht="15.75" x14ac:dyDescent="0.3">
      <c r="A77" s="143"/>
      <c r="B77" s="92"/>
      <c r="C77" s="93" t="s">
        <v>31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7"/>
      <c r="Q77" s="11"/>
      <c r="R77" s="11"/>
      <c r="S77" s="32"/>
      <c r="T77" s="32"/>
      <c r="U77" s="2"/>
      <c r="V77" s="2"/>
      <c r="W77" s="2"/>
      <c r="X77" s="135"/>
    </row>
    <row r="78" spans="1:26" s="45" customFormat="1" ht="15.75" x14ac:dyDescent="0.3">
      <c r="A78" s="125">
        <v>66</v>
      </c>
      <c r="B78" s="62" t="s">
        <v>29</v>
      </c>
      <c r="C78" s="61" t="s">
        <v>153</v>
      </c>
      <c r="D78" s="31"/>
      <c r="E78" s="31">
        <v>0</v>
      </c>
      <c r="F78" s="31">
        <v>109974170.15000001</v>
      </c>
      <c r="G78" s="31">
        <v>521969832.75</v>
      </c>
      <c r="H78" s="31">
        <v>1814390000</v>
      </c>
      <c r="I78" s="31">
        <v>0</v>
      </c>
      <c r="J78" s="31">
        <v>2447582266.4000001</v>
      </c>
      <c r="K78" s="31">
        <v>3789447.03</v>
      </c>
      <c r="L78" s="37">
        <v>17652644.140000001</v>
      </c>
      <c r="M78" s="31">
        <v>2519483552</v>
      </c>
      <c r="N78" s="31">
        <v>219612680</v>
      </c>
      <c r="O78" s="3">
        <v>2306446583</v>
      </c>
      <c r="P78" s="7">
        <f>(O78/$O$81)</f>
        <v>5.3672236242446769E-2</v>
      </c>
      <c r="Q78" s="11">
        <f t="shared" ref="Q78:Q100" si="19">(K78/O78)</f>
        <v>1.6429806169935477E-3</v>
      </c>
      <c r="R78" s="11">
        <f t="shared" si="14"/>
        <v>7.6536106537699079E-3</v>
      </c>
      <c r="S78" s="32" t="e">
        <f t="shared" si="15"/>
        <v>#DIV/0!</v>
      </c>
      <c r="T78" s="32" t="e">
        <f t="shared" si="16"/>
        <v>#DIV/0!</v>
      </c>
      <c r="U78" s="31"/>
      <c r="V78" s="31"/>
      <c r="W78" s="44">
        <v>2602</v>
      </c>
      <c r="X78" s="126"/>
    </row>
    <row r="79" spans="1:26" ht="15.75" x14ac:dyDescent="0.3">
      <c r="A79" s="122">
        <v>67</v>
      </c>
      <c r="B79" s="6" t="s">
        <v>29</v>
      </c>
      <c r="C79" s="26" t="s">
        <v>32</v>
      </c>
      <c r="D79" s="1"/>
      <c r="E79" s="1">
        <v>0</v>
      </c>
      <c r="F79" s="1"/>
      <c r="G79" s="1">
        <v>591828129.51999998</v>
      </c>
      <c r="H79" s="1">
        <v>9920804277.1100006</v>
      </c>
      <c r="I79" s="1">
        <v>0</v>
      </c>
      <c r="J79" s="1">
        <v>10597420190.02</v>
      </c>
      <c r="K79" s="1">
        <v>16384822.050000001</v>
      </c>
      <c r="L79" s="37">
        <v>21470905.98</v>
      </c>
      <c r="M79" s="1">
        <v>10988554162.35</v>
      </c>
      <c r="N79" s="1">
        <v>1035221482.58</v>
      </c>
      <c r="O79" s="3">
        <v>9953332680</v>
      </c>
      <c r="P79" s="7">
        <f t="shared" ref="P79:P80" si="20">(O79/$O$81)</f>
        <v>0.23161933466751605</v>
      </c>
      <c r="Q79" s="11">
        <f t="shared" si="19"/>
        <v>1.6461644131440807E-3</v>
      </c>
      <c r="R79" s="11">
        <f t="shared" si="14"/>
        <v>2.1571574738120779E-3</v>
      </c>
      <c r="S79" s="32">
        <f t="shared" si="15"/>
        <v>52.907499657704754</v>
      </c>
      <c r="T79" s="32">
        <f t="shared" si="16"/>
        <v>0.11412980830732777</v>
      </c>
      <c r="U79" s="1">
        <v>40.700000000000003</v>
      </c>
      <c r="V79" s="1">
        <v>40.700000000000003</v>
      </c>
      <c r="W79" s="34">
        <v>5221</v>
      </c>
      <c r="X79" s="124">
        <v>188127066</v>
      </c>
      <c r="Z79" s="22"/>
    </row>
    <row r="80" spans="1:26" ht="15.75" x14ac:dyDescent="0.3">
      <c r="A80" s="127">
        <v>68</v>
      </c>
      <c r="B80" s="4" t="s">
        <v>24</v>
      </c>
      <c r="C80" s="26" t="s">
        <v>33</v>
      </c>
      <c r="D80" s="1">
        <v>0</v>
      </c>
      <c r="E80" s="1">
        <v>0</v>
      </c>
      <c r="F80" s="1">
        <v>3855588995.7399998</v>
      </c>
      <c r="G80" s="1">
        <v>646064754.10000002</v>
      </c>
      <c r="H80" s="1">
        <v>26241412000</v>
      </c>
      <c r="I80" s="20"/>
      <c r="J80" s="1">
        <v>30743065749.830002</v>
      </c>
      <c r="K80" s="1">
        <v>17905021.620000001</v>
      </c>
      <c r="L80" s="37">
        <v>127757338.18000001</v>
      </c>
      <c r="M80" s="1">
        <v>31237436732.700001</v>
      </c>
      <c r="N80" s="1">
        <v>524410231.06999999</v>
      </c>
      <c r="O80" s="3">
        <v>30713026501.630001</v>
      </c>
      <c r="P80" s="7">
        <f t="shared" si="20"/>
        <v>0.71470842909003707</v>
      </c>
      <c r="Q80" s="11">
        <f t="shared" si="19"/>
        <v>5.8297809299418099E-4</v>
      </c>
      <c r="R80" s="11">
        <f t="shared" si="14"/>
        <v>4.1597117813583001E-3</v>
      </c>
      <c r="S80" s="32">
        <f t="shared" si="15"/>
        <v>11.510466428383641</v>
      </c>
      <c r="T80" s="32">
        <f t="shared" si="16"/>
        <v>4.7880222811076623E-2</v>
      </c>
      <c r="U80" s="1">
        <v>11.51</v>
      </c>
      <c r="V80" s="1">
        <v>11.51</v>
      </c>
      <c r="W80" s="34">
        <v>894</v>
      </c>
      <c r="X80" s="124">
        <v>2668269500</v>
      </c>
    </row>
    <row r="81" spans="1:26" ht="15.75" x14ac:dyDescent="0.3">
      <c r="A81" s="142"/>
      <c r="B81" s="94"/>
      <c r="C81" s="89" t="s">
        <v>59</v>
      </c>
      <c r="D81" s="1"/>
      <c r="E81" s="1"/>
      <c r="F81" s="1"/>
      <c r="G81" s="1"/>
      <c r="H81" s="1"/>
      <c r="I81" s="1"/>
      <c r="J81" s="1" t="s">
        <v>151</v>
      </c>
      <c r="K81" s="1"/>
      <c r="L81" s="37"/>
      <c r="M81" s="1"/>
      <c r="N81" s="1"/>
      <c r="O81" s="90">
        <f>SUM(O78:O80)</f>
        <v>42972805764.630005</v>
      </c>
      <c r="P81" s="91">
        <f>(O81/$O$112)</f>
        <v>3.440791773183044E-2</v>
      </c>
      <c r="Q81" s="11"/>
      <c r="R81" s="11"/>
      <c r="S81" s="32"/>
      <c r="T81" s="32"/>
      <c r="U81" s="1"/>
      <c r="V81" s="1"/>
      <c r="W81" s="121">
        <f>SUM(W78:W80)</f>
        <v>8717</v>
      </c>
      <c r="X81" s="124"/>
    </row>
    <row r="82" spans="1:26" ht="15.75" x14ac:dyDescent="0.3">
      <c r="A82" s="143"/>
      <c r="B82" s="92"/>
      <c r="C82" s="93" t="s">
        <v>34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7"/>
      <c r="Q82" s="11"/>
      <c r="R82" s="11"/>
      <c r="S82" s="32"/>
      <c r="T82" s="32"/>
      <c r="U82" s="2"/>
      <c r="V82" s="2"/>
      <c r="W82" s="2"/>
      <c r="X82" s="135"/>
    </row>
    <row r="83" spans="1:26" s="45" customFormat="1" ht="15.75" x14ac:dyDescent="0.3">
      <c r="A83" s="125">
        <v>69</v>
      </c>
      <c r="B83" s="62" t="s">
        <v>1</v>
      </c>
      <c r="C83" s="61" t="s">
        <v>10</v>
      </c>
      <c r="D83" s="31">
        <v>500972208.13999999</v>
      </c>
      <c r="E83" s="31">
        <v>769438127.25999999</v>
      </c>
      <c r="F83" s="31">
        <v>233659264.97999999</v>
      </c>
      <c r="G83" s="31">
        <v>252325357.13</v>
      </c>
      <c r="H83" s="31">
        <v>0</v>
      </c>
      <c r="I83" s="31">
        <v>0</v>
      </c>
      <c r="J83" s="31">
        <v>1003097392.24</v>
      </c>
      <c r="K83" s="31">
        <v>2036553.01</v>
      </c>
      <c r="L83" s="37">
        <v>57691237.100000001</v>
      </c>
      <c r="M83" s="31">
        <v>1208337366</v>
      </c>
      <c r="N83" s="31">
        <v>5441761.4900000002</v>
      </c>
      <c r="O83" s="3">
        <v>1202895604.51</v>
      </c>
      <c r="P83" s="7">
        <f>(O83/$O$104)</f>
        <v>4.8127865412117915E-2</v>
      </c>
      <c r="Q83" s="11">
        <f t="shared" si="19"/>
        <v>1.6930421911630401E-3</v>
      </c>
      <c r="R83" s="11">
        <f t="shared" si="14"/>
        <v>4.7960302526419613E-2</v>
      </c>
      <c r="S83" s="32">
        <f t="shared" si="15"/>
        <v>2655.8567474562446</v>
      </c>
      <c r="T83" s="32">
        <f t="shared" si="16"/>
        <v>127.3756930748343</v>
      </c>
      <c r="U83" s="1">
        <v>2644.52</v>
      </c>
      <c r="V83" s="1">
        <v>2663.88</v>
      </c>
      <c r="W83" s="34">
        <v>965</v>
      </c>
      <c r="X83" s="124">
        <v>452921.87</v>
      </c>
    </row>
    <row r="84" spans="1:26" ht="15.75" x14ac:dyDescent="0.3">
      <c r="A84" s="122">
        <v>70</v>
      </c>
      <c r="B84" s="6" t="s">
        <v>6</v>
      </c>
      <c r="C84" s="61" t="s">
        <v>35</v>
      </c>
      <c r="D84" s="1">
        <v>53928906.299999997</v>
      </c>
      <c r="E84" s="1"/>
      <c r="F84" s="1">
        <v>91610365.290000007</v>
      </c>
      <c r="G84" s="6">
        <v>991395.03</v>
      </c>
      <c r="H84" s="1"/>
      <c r="I84" s="1"/>
      <c r="J84" s="1">
        <v>149797376.19</v>
      </c>
      <c r="K84" s="1">
        <v>291156.40999999997</v>
      </c>
      <c r="L84" s="37">
        <v>774085.43</v>
      </c>
      <c r="M84" s="6">
        <v>149797376.19</v>
      </c>
      <c r="N84" s="1">
        <v>1187181.3500000001</v>
      </c>
      <c r="O84" s="3">
        <v>148610194.84999999</v>
      </c>
      <c r="P84" s="7">
        <f t="shared" ref="P84:P103" si="21">(O84/$O$104)</f>
        <v>5.9458954125307549E-3</v>
      </c>
      <c r="Q84" s="11">
        <f t="shared" si="19"/>
        <v>1.9591953990362458E-3</v>
      </c>
      <c r="R84" s="11">
        <f t="shared" si="14"/>
        <v>5.2088312701650437E-3</v>
      </c>
      <c r="S84" s="32">
        <f t="shared" si="15"/>
        <v>109.67533961229549</v>
      </c>
      <c r="T84" s="32">
        <f t="shared" si="16"/>
        <v>0.57128033853849558</v>
      </c>
      <c r="U84" s="1">
        <v>109.19</v>
      </c>
      <c r="V84" s="1">
        <v>110</v>
      </c>
      <c r="W84" s="34">
        <v>743</v>
      </c>
      <c r="X84" s="124">
        <v>1355001</v>
      </c>
    </row>
    <row r="85" spans="1:26" ht="15.75" x14ac:dyDescent="0.3">
      <c r="A85" s="125">
        <v>71</v>
      </c>
      <c r="B85" s="6" t="s">
        <v>8</v>
      </c>
      <c r="C85" s="61" t="s">
        <v>115</v>
      </c>
      <c r="D85" s="1">
        <v>435552035.19999999</v>
      </c>
      <c r="E85" s="1">
        <v>0</v>
      </c>
      <c r="F85" s="1"/>
      <c r="G85" s="1">
        <v>181070988</v>
      </c>
      <c r="H85" s="1">
        <v>0</v>
      </c>
      <c r="I85" s="1">
        <v>0</v>
      </c>
      <c r="J85" s="1">
        <v>616623024</v>
      </c>
      <c r="K85" s="1">
        <v>1216114</v>
      </c>
      <c r="L85" s="37">
        <v>53476915</v>
      </c>
      <c r="M85" s="1">
        <v>805542331</v>
      </c>
      <c r="N85" s="1">
        <v>83626184</v>
      </c>
      <c r="O85" s="3">
        <v>728201669.88</v>
      </c>
      <c r="P85" s="7">
        <f t="shared" si="21"/>
        <v>2.9135356243271404E-2</v>
      </c>
      <c r="Q85" s="11">
        <f t="shared" si="19"/>
        <v>1.6700236353487117E-3</v>
      </c>
      <c r="R85" s="11">
        <f t="shared" si="14"/>
        <v>7.3436957386835477E-2</v>
      </c>
      <c r="S85" s="32">
        <f t="shared" si="15"/>
        <v>1.1298436158364693</v>
      </c>
      <c r="T85" s="32">
        <f t="shared" si="16"/>
        <v>8.297227746997092E-2</v>
      </c>
      <c r="U85" s="1">
        <v>1.1631</v>
      </c>
      <c r="V85" s="1">
        <v>1.1843999999999999</v>
      </c>
      <c r="W85" s="34">
        <v>3644</v>
      </c>
      <c r="X85" s="124">
        <v>644515453</v>
      </c>
    </row>
    <row r="86" spans="1:26" ht="15.75" x14ac:dyDescent="0.3">
      <c r="A86" s="122">
        <v>72</v>
      </c>
      <c r="B86" s="20" t="s">
        <v>61</v>
      </c>
      <c r="C86" s="26" t="s">
        <v>36</v>
      </c>
      <c r="D86" s="1">
        <v>1670390644.7</v>
      </c>
      <c r="E86" s="20"/>
      <c r="F86" s="1">
        <v>684662009.63</v>
      </c>
      <c r="G86" s="1">
        <v>618928748.03999996</v>
      </c>
      <c r="H86" s="1">
        <v>58000000</v>
      </c>
      <c r="I86" s="1"/>
      <c r="J86" s="1">
        <v>3031981402.3699999</v>
      </c>
      <c r="K86" s="1">
        <v>8625429.1199999992</v>
      </c>
      <c r="L86" s="37">
        <v>201036096.09</v>
      </c>
      <c r="M86" s="1">
        <v>3490496487</v>
      </c>
      <c r="N86" s="1">
        <v>15898114</v>
      </c>
      <c r="O86" s="3">
        <v>3474598373</v>
      </c>
      <c r="P86" s="7">
        <f t="shared" si="21"/>
        <v>0.13901871636236218</v>
      </c>
      <c r="Q86" s="11">
        <f t="shared" si="19"/>
        <v>2.4824247852717218E-3</v>
      </c>
      <c r="R86" s="11">
        <f t="shared" si="14"/>
        <v>5.7858801078187236E-2</v>
      </c>
      <c r="S86" s="32">
        <f t="shared" si="15"/>
        <v>336.27717523169269</v>
      </c>
      <c r="T86" s="32">
        <f t="shared" si="16"/>
        <v>19.456594188865221</v>
      </c>
      <c r="U86" s="1">
        <v>340</v>
      </c>
      <c r="V86" s="1">
        <v>351</v>
      </c>
      <c r="W86" s="34">
        <v>35432</v>
      </c>
      <c r="X86" s="124">
        <v>10332543</v>
      </c>
    </row>
    <row r="87" spans="1:26" ht="15.75" x14ac:dyDescent="0.3">
      <c r="A87" s="125">
        <v>73</v>
      </c>
      <c r="B87" s="6" t="s">
        <v>28</v>
      </c>
      <c r="C87" s="61" t="s">
        <v>37</v>
      </c>
      <c r="D87" s="1">
        <v>1293019338.0999999</v>
      </c>
      <c r="E87" s="1">
        <v>0</v>
      </c>
      <c r="F87" s="1">
        <v>371176049.70999998</v>
      </c>
      <c r="G87" s="1">
        <v>369841810.01999998</v>
      </c>
      <c r="H87" s="13">
        <v>0</v>
      </c>
      <c r="I87" s="1">
        <v>0</v>
      </c>
      <c r="J87" s="1">
        <v>2034037197.8299999</v>
      </c>
      <c r="K87" s="1">
        <v>4433936.41</v>
      </c>
      <c r="L87" s="37">
        <v>131790429.33</v>
      </c>
      <c r="M87" s="1">
        <v>2129837514.99</v>
      </c>
      <c r="N87" s="54">
        <v>5279691.63</v>
      </c>
      <c r="O87" s="3">
        <v>2124557823.3599999</v>
      </c>
      <c r="P87" s="7">
        <f t="shared" si="21"/>
        <v>8.5003580193963729E-2</v>
      </c>
      <c r="Q87" s="11">
        <f t="shared" si="19"/>
        <v>2.0869925785252132E-3</v>
      </c>
      <c r="R87" s="11">
        <f t="shared" si="14"/>
        <v>6.203193336558508E-2</v>
      </c>
      <c r="S87" s="32">
        <f t="shared" si="15"/>
        <v>10.452788106352083</v>
      </c>
      <c r="T87" s="32">
        <f t="shared" si="16"/>
        <v>0.64840665529781261</v>
      </c>
      <c r="U87" s="1">
        <v>10.392200000000001</v>
      </c>
      <c r="V87" s="1">
        <v>10.525700000000001</v>
      </c>
      <c r="W87" s="34">
        <v>6775</v>
      </c>
      <c r="X87" s="124">
        <v>203252740.00999999</v>
      </c>
    </row>
    <row r="88" spans="1:26" ht="15.75" x14ac:dyDescent="0.3">
      <c r="A88" s="122">
        <v>74</v>
      </c>
      <c r="B88" s="26" t="s">
        <v>92</v>
      </c>
      <c r="C88" s="61" t="s">
        <v>123</v>
      </c>
      <c r="D88" s="1">
        <v>280297674.04000002</v>
      </c>
      <c r="E88" s="1">
        <v>0</v>
      </c>
      <c r="F88" s="1">
        <v>387549240.38</v>
      </c>
      <c r="G88" s="1">
        <v>288057199.94</v>
      </c>
      <c r="H88" s="1">
        <v>22810664.010000002</v>
      </c>
      <c r="I88" s="1"/>
      <c r="J88" s="1">
        <v>978714778.37</v>
      </c>
      <c r="K88" s="1">
        <v>1418946.23</v>
      </c>
      <c r="L88" s="37">
        <v>39535765.560000002</v>
      </c>
      <c r="M88" s="1">
        <v>1028563110.85</v>
      </c>
      <c r="N88" s="1">
        <v>34163163.450000003</v>
      </c>
      <c r="O88" s="3">
        <v>994400258.04999995</v>
      </c>
      <c r="P88" s="7">
        <f t="shared" si="21"/>
        <v>3.9785964472536954E-2</v>
      </c>
      <c r="Q88" s="11">
        <f t="shared" si="19"/>
        <v>1.4269367073400873E-3</v>
      </c>
      <c r="R88" s="11">
        <f t="shared" si="14"/>
        <v>3.9758402353524014E-2</v>
      </c>
      <c r="S88" s="32">
        <f t="shared" si="15"/>
        <v>1.8282663025272501</v>
      </c>
      <c r="T88" s="32">
        <f t="shared" si="16"/>
        <v>7.2688947265268061E-2</v>
      </c>
      <c r="U88" s="1">
        <v>1.8095000000000001</v>
      </c>
      <c r="V88" s="1">
        <v>1.8325</v>
      </c>
      <c r="W88" s="34">
        <v>2842</v>
      </c>
      <c r="X88" s="124">
        <v>543903400</v>
      </c>
    </row>
    <row r="89" spans="1:26" ht="15.75" x14ac:dyDescent="0.3">
      <c r="A89" s="125">
        <v>75</v>
      </c>
      <c r="B89" s="6" t="s">
        <v>16</v>
      </c>
      <c r="C89" s="61" t="s">
        <v>102</v>
      </c>
      <c r="D89" s="1">
        <v>15501668.4</v>
      </c>
      <c r="E89" s="1">
        <v>0</v>
      </c>
      <c r="F89" s="1">
        <v>19259725.140000001</v>
      </c>
      <c r="G89" s="1">
        <v>40785293.450000003</v>
      </c>
      <c r="H89" s="1">
        <v>0</v>
      </c>
      <c r="I89" s="1">
        <v>0</v>
      </c>
      <c r="J89" s="1">
        <v>117408170.87</v>
      </c>
      <c r="K89" s="1">
        <v>201785.66</v>
      </c>
      <c r="L89" s="37">
        <v>361131.2</v>
      </c>
      <c r="M89" s="1">
        <v>117408170.87</v>
      </c>
      <c r="N89" s="1">
        <v>3721576.54</v>
      </c>
      <c r="O89" s="3">
        <v>113686594.33</v>
      </c>
      <c r="P89" s="7">
        <f t="shared" si="21"/>
        <v>4.5486017993266363E-3</v>
      </c>
      <c r="Q89" s="11">
        <f t="shared" si="19"/>
        <v>1.7749292358452866E-3</v>
      </c>
      <c r="R89" s="11">
        <f t="shared" si="14"/>
        <v>3.1765504290834712E-3</v>
      </c>
      <c r="S89" s="32">
        <f t="shared" si="15"/>
        <v>2.6098630096390143</v>
      </c>
      <c r="T89" s="32">
        <f t="shared" si="16"/>
        <v>8.2903614631178908E-3</v>
      </c>
      <c r="U89" s="1">
        <v>2.6103000000000001</v>
      </c>
      <c r="V89" s="1">
        <v>2.6953</v>
      </c>
      <c r="W89" s="34">
        <v>11813</v>
      </c>
      <c r="X89" s="124">
        <v>43560368.460000001</v>
      </c>
    </row>
    <row r="90" spans="1:26" ht="15.75" x14ac:dyDescent="0.3">
      <c r="A90" s="122">
        <v>76</v>
      </c>
      <c r="B90" s="4" t="s">
        <v>38</v>
      </c>
      <c r="C90" s="42" t="s">
        <v>141</v>
      </c>
      <c r="D90" s="4">
        <v>1288992677.9000001</v>
      </c>
      <c r="E90" s="4"/>
      <c r="F90" s="4">
        <v>870010878.71000004</v>
      </c>
      <c r="G90" s="4">
        <v>925153985.71000004</v>
      </c>
      <c r="H90" s="4">
        <v>0</v>
      </c>
      <c r="I90" s="4">
        <v>0</v>
      </c>
      <c r="J90" s="4">
        <v>3247717277.1199999</v>
      </c>
      <c r="K90" s="4">
        <v>4979681.43</v>
      </c>
      <c r="L90" s="39">
        <v>145413764.09999999</v>
      </c>
      <c r="M90" s="4">
        <v>3269923291.27</v>
      </c>
      <c r="N90" s="4">
        <v>22206014.16</v>
      </c>
      <c r="O90" s="19">
        <v>3247717277.1199999</v>
      </c>
      <c r="P90" s="7">
        <f t="shared" si="21"/>
        <v>0.12994120140085855</v>
      </c>
      <c r="Q90" s="28">
        <f>(K90/O90)</f>
        <v>1.5332866149038273E-3</v>
      </c>
      <c r="R90" s="11">
        <f>L90/O90</f>
        <v>4.4774144943105866E-2</v>
      </c>
      <c r="S90" s="32">
        <f>O90/X90</f>
        <v>165.84149809361088</v>
      </c>
      <c r="T90" s="32">
        <f>L90/X90</f>
        <v>7.4254112732251487</v>
      </c>
      <c r="U90" s="1">
        <v>165.84</v>
      </c>
      <c r="V90" s="1">
        <v>166.93</v>
      </c>
      <c r="W90" s="34">
        <v>5518</v>
      </c>
      <c r="X90" s="124">
        <v>19583260.609999999</v>
      </c>
    </row>
    <row r="91" spans="1:26" ht="15.75" x14ac:dyDescent="0.3">
      <c r="A91" s="125">
        <v>77</v>
      </c>
      <c r="B91" s="26" t="s">
        <v>64</v>
      </c>
      <c r="C91" s="61" t="s">
        <v>39</v>
      </c>
      <c r="D91" s="1">
        <v>209008825.05000001</v>
      </c>
      <c r="E91" s="1"/>
      <c r="F91" s="1">
        <v>49647600.079999998</v>
      </c>
      <c r="G91" s="1"/>
      <c r="H91" s="1"/>
      <c r="I91" s="1"/>
      <c r="J91" s="1">
        <v>258656425.13</v>
      </c>
      <c r="K91" s="1">
        <v>438023.61</v>
      </c>
      <c r="L91" s="37">
        <v>43250.58</v>
      </c>
      <c r="M91" s="1">
        <v>264385998.11000001</v>
      </c>
      <c r="N91" s="1">
        <v>5106408.41</v>
      </c>
      <c r="O91" s="3">
        <v>259279589.69999999</v>
      </c>
      <c r="P91" s="7">
        <f t="shared" si="21"/>
        <v>1.0373779029871761E-2</v>
      </c>
      <c r="Q91" s="11">
        <f t="shared" si="19"/>
        <v>1.6893871611985199E-3</v>
      </c>
      <c r="R91" s="11">
        <f t="shared" si="14"/>
        <v>1.6681058485954554E-4</v>
      </c>
      <c r="S91" s="32">
        <f t="shared" si="15"/>
        <v>119.02882502773595</v>
      </c>
      <c r="T91" s="32">
        <f t="shared" si="16"/>
        <v>1.9855267918021148E-2</v>
      </c>
      <c r="U91" s="1">
        <v>119.03</v>
      </c>
      <c r="V91" s="1">
        <v>121.37</v>
      </c>
      <c r="W91" s="34">
        <v>1698</v>
      </c>
      <c r="X91" s="124">
        <v>2178292.44</v>
      </c>
    </row>
    <row r="92" spans="1:26" ht="15.75" x14ac:dyDescent="0.3">
      <c r="A92" s="122">
        <v>78</v>
      </c>
      <c r="B92" s="6" t="s">
        <v>109</v>
      </c>
      <c r="C92" s="66" t="s">
        <v>110</v>
      </c>
      <c r="D92" s="1">
        <v>1952142651.05</v>
      </c>
      <c r="E92" s="1">
        <v>145590750.69</v>
      </c>
      <c r="F92" s="1">
        <v>1217463728.45</v>
      </c>
      <c r="G92" s="1">
        <v>1051712697.92</v>
      </c>
      <c r="H92" s="1">
        <v>0</v>
      </c>
      <c r="I92" s="1">
        <v>0</v>
      </c>
      <c r="J92" s="1">
        <v>4395196860.1700001</v>
      </c>
      <c r="K92" s="1">
        <v>5103745.24</v>
      </c>
      <c r="L92" s="37">
        <v>235311151.46000001</v>
      </c>
      <c r="M92" s="1">
        <v>4739845005.8100004</v>
      </c>
      <c r="N92" s="1">
        <v>24336893.800000001</v>
      </c>
      <c r="O92" s="3">
        <v>4715508112.0100002</v>
      </c>
      <c r="P92" s="7">
        <f t="shared" si="21"/>
        <v>0.18866752768376324</v>
      </c>
      <c r="Q92" s="11">
        <f t="shared" si="19"/>
        <v>1.0823319817860545E-3</v>
      </c>
      <c r="R92" s="11">
        <f t="shared" si="14"/>
        <v>4.9901547377404022E-2</v>
      </c>
      <c r="S92" s="32">
        <f t="shared" si="15"/>
        <v>146.91527407167808</v>
      </c>
      <c r="T92" s="32">
        <f t="shared" si="16"/>
        <v>7.3312995095521405</v>
      </c>
      <c r="U92" s="1">
        <v>146.91999999999999</v>
      </c>
      <c r="V92" s="1"/>
      <c r="W92" s="34">
        <v>24</v>
      </c>
      <c r="X92" s="140">
        <v>32096786</v>
      </c>
    </row>
    <row r="93" spans="1:26" ht="15.75" x14ac:dyDescent="0.3">
      <c r="A93" s="125">
        <v>79</v>
      </c>
      <c r="B93" s="4" t="s">
        <v>40</v>
      </c>
      <c r="C93" s="61" t="s">
        <v>41</v>
      </c>
      <c r="D93" s="17">
        <v>323666500.56</v>
      </c>
      <c r="E93" s="17">
        <v>271011</v>
      </c>
      <c r="F93" s="17">
        <v>913469986.66999996</v>
      </c>
      <c r="G93" s="17">
        <v>373219692.13</v>
      </c>
      <c r="H93" s="17">
        <v>71656500.219999999</v>
      </c>
      <c r="I93" s="1"/>
      <c r="J93" s="17">
        <v>1700667415.27</v>
      </c>
      <c r="K93" s="1">
        <v>6984155.7699999996</v>
      </c>
      <c r="L93" s="37">
        <v>46484964.670000002</v>
      </c>
      <c r="M93" s="1">
        <v>1700667415.27</v>
      </c>
      <c r="N93" s="17">
        <v>116633639.09</v>
      </c>
      <c r="O93" s="3">
        <v>1584033776.1800001</v>
      </c>
      <c r="P93" s="7">
        <f t="shared" si="21"/>
        <v>6.3377207550188691E-2</v>
      </c>
      <c r="Q93" s="11">
        <f t="shared" si="19"/>
        <v>4.409095232074371E-3</v>
      </c>
      <c r="R93" s="11">
        <f t="shared" si="14"/>
        <v>2.9345942851106054E-2</v>
      </c>
      <c r="S93" s="32">
        <f t="shared" si="15"/>
        <v>0.91715820189143815</v>
      </c>
      <c r="T93" s="32">
        <f t="shared" si="16"/>
        <v>2.6914872178129334E-2</v>
      </c>
      <c r="U93" s="65">
        <v>9138</v>
      </c>
      <c r="V93" s="1">
        <v>0.92</v>
      </c>
      <c r="W93" s="95">
        <v>10434</v>
      </c>
      <c r="X93" s="132">
        <v>1727110735</v>
      </c>
    </row>
    <row r="94" spans="1:26" ht="15.75" x14ac:dyDescent="0.3">
      <c r="A94" s="122">
        <v>80</v>
      </c>
      <c r="B94" s="6" t="s">
        <v>24</v>
      </c>
      <c r="C94" s="61" t="s">
        <v>42</v>
      </c>
      <c r="D94" s="1">
        <v>649500990.04999995</v>
      </c>
      <c r="E94" s="1">
        <v>0</v>
      </c>
      <c r="F94" s="1">
        <v>590400938.29999995</v>
      </c>
      <c r="G94" s="1">
        <v>529915892.61000001</v>
      </c>
      <c r="H94" s="1">
        <v>0</v>
      </c>
      <c r="I94" s="1"/>
      <c r="J94" s="1">
        <v>1769817820.96</v>
      </c>
      <c r="K94" s="1">
        <v>4859133.8600000003</v>
      </c>
      <c r="L94" s="37">
        <v>6898700.1299999999</v>
      </c>
      <c r="M94" s="1">
        <v>1789101551.28</v>
      </c>
      <c r="N94" s="1">
        <v>23337431.289999999</v>
      </c>
      <c r="O94" s="3">
        <v>1804075491.25</v>
      </c>
      <c r="P94" s="7">
        <f t="shared" si="21"/>
        <v>7.218107881568761E-2</v>
      </c>
      <c r="Q94" s="11">
        <f t="shared" si="19"/>
        <v>2.6934204713535709E-3</v>
      </c>
      <c r="R94" s="11">
        <f t="shared" si="14"/>
        <v>3.8239531346995121E-3</v>
      </c>
      <c r="S94" s="32">
        <f t="shared" si="15"/>
        <v>3102.9910519949926</v>
      </c>
      <c r="T94" s="32">
        <f t="shared" si="16"/>
        <v>11.865692360220789</v>
      </c>
      <c r="U94" s="1">
        <v>3083.45</v>
      </c>
      <c r="V94" s="1">
        <v>3119.19</v>
      </c>
      <c r="W94" s="34">
        <v>817</v>
      </c>
      <c r="X94" s="124">
        <v>581398.87</v>
      </c>
    </row>
    <row r="95" spans="1:26" ht="15.75" x14ac:dyDescent="0.3">
      <c r="A95" s="125">
        <v>81</v>
      </c>
      <c r="B95" s="6" t="s">
        <v>8</v>
      </c>
      <c r="C95" s="61" t="s">
        <v>93</v>
      </c>
      <c r="D95" s="1">
        <v>91704500</v>
      </c>
      <c r="E95" s="1">
        <v>0</v>
      </c>
      <c r="F95" s="1"/>
      <c r="G95" s="1">
        <v>0</v>
      </c>
      <c r="H95" s="1">
        <v>0</v>
      </c>
      <c r="I95" s="1">
        <v>0</v>
      </c>
      <c r="J95" s="1">
        <v>91704500</v>
      </c>
      <c r="K95" s="1">
        <v>869665</v>
      </c>
      <c r="L95" s="37">
        <v>12309433</v>
      </c>
      <c r="M95" s="1">
        <v>524217470</v>
      </c>
      <c r="N95" s="1">
        <v>17996210.199999999</v>
      </c>
      <c r="O95" s="3">
        <v>506221260</v>
      </c>
      <c r="P95" s="7">
        <f t="shared" si="21"/>
        <v>2.0253917778639791E-2</v>
      </c>
      <c r="Q95" s="11">
        <f t="shared" si="19"/>
        <v>1.7179543190264273E-3</v>
      </c>
      <c r="R95" s="11">
        <f t="shared" si="14"/>
        <v>2.4316309828631061E-2</v>
      </c>
      <c r="S95" s="32">
        <f t="shared" si="15"/>
        <v>1.020647995060739</v>
      </c>
      <c r="T95" s="32">
        <f t="shared" si="16"/>
        <v>2.4818392873868032E-2</v>
      </c>
      <c r="U95" s="1">
        <v>1.0629999999999999</v>
      </c>
      <c r="V95" s="1">
        <v>1.0688</v>
      </c>
      <c r="W95" s="34">
        <v>204</v>
      </c>
      <c r="X95" s="124">
        <v>495980262</v>
      </c>
      <c r="Y95" s="15"/>
      <c r="Z95" s="14"/>
    </row>
    <row r="96" spans="1:26" ht="15.75" x14ac:dyDescent="0.3">
      <c r="A96" s="122">
        <v>82</v>
      </c>
      <c r="B96" s="1" t="s">
        <v>4</v>
      </c>
      <c r="C96" s="61" t="s">
        <v>43</v>
      </c>
      <c r="D96" s="17">
        <v>246756610.40000001</v>
      </c>
      <c r="E96" s="17"/>
      <c r="F96" s="17">
        <v>637638895.78999996</v>
      </c>
      <c r="G96" s="17"/>
      <c r="H96" s="1">
        <v>0</v>
      </c>
      <c r="I96" s="1">
        <v>0</v>
      </c>
      <c r="J96" s="17">
        <v>884395506.19000006</v>
      </c>
      <c r="K96" s="17">
        <v>1747161.19</v>
      </c>
      <c r="L96" s="38">
        <v>1854440.6</v>
      </c>
      <c r="M96" s="17">
        <v>1078160763.7</v>
      </c>
      <c r="N96" s="17">
        <v>41271589.850000001</v>
      </c>
      <c r="O96" s="3">
        <v>1036889173.85</v>
      </c>
      <c r="P96" s="7">
        <f t="shared" si="21"/>
        <v>4.1485946427298692E-2</v>
      </c>
      <c r="Q96" s="11">
        <f t="shared" si="19"/>
        <v>1.6850028277494104E-3</v>
      </c>
      <c r="R96" s="11">
        <f t="shared" si="14"/>
        <v>1.7884655822130032E-3</v>
      </c>
      <c r="S96" s="32">
        <f t="shared" si="15"/>
        <v>1390.025033648368</v>
      </c>
      <c r="T96" s="32">
        <f t="shared" si="16"/>
        <v>2.4860119310945774</v>
      </c>
      <c r="U96" s="1"/>
      <c r="V96" s="1"/>
      <c r="W96" s="34">
        <v>815</v>
      </c>
      <c r="X96" s="144">
        <v>745950</v>
      </c>
      <c r="Z96" s="67"/>
    </row>
    <row r="97" spans="1:25" ht="15.75" x14ac:dyDescent="0.3">
      <c r="A97" s="125">
        <v>83</v>
      </c>
      <c r="B97" s="1" t="s">
        <v>98</v>
      </c>
      <c r="C97" s="61" t="s">
        <v>103</v>
      </c>
      <c r="D97" s="17">
        <v>42675419.899999999</v>
      </c>
      <c r="E97" s="17"/>
      <c r="F97" s="17">
        <v>15946387.74</v>
      </c>
      <c r="G97" s="17">
        <v>31602404.300000001</v>
      </c>
      <c r="H97" s="1">
        <v>0</v>
      </c>
      <c r="I97" s="1">
        <v>0</v>
      </c>
      <c r="J97" s="17">
        <v>90206672.420000002</v>
      </c>
      <c r="K97" s="17">
        <v>223053.87</v>
      </c>
      <c r="L97" s="38">
        <v>3012369.04</v>
      </c>
      <c r="M97" s="17">
        <v>95166333.159999996</v>
      </c>
      <c r="N97" s="17">
        <v>1845796.09</v>
      </c>
      <c r="O97" s="33">
        <v>93320537.069999993</v>
      </c>
      <c r="P97" s="7">
        <f t="shared" si="21"/>
        <v>3.7337556405163362E-3</v>
      </c>
      <c r="Q97" s="11">
        <f t="shared" si="19"/>
        <v>2.3901905947314329E-3</v>
      </c>
      <c r="R97" s="11">
        <f t="shared" si="14"/>
        <v>3.2279808224211289E-2</v>
      </c>
      <c r="S97" s="32">
        <f t="shared" si="15"/>
        <v>0.91042272891392029</v>
      </c>
      <c r="T97" s="32">
        <f t="shared" si="16"/>
        <v>2.9388271092304446E-2</v>
      </c>
      <c r="U97" s="1">
        <v>0.9052</v>
      </c>
      <c r="V97" s="1">
        <v>0.91420000000000001</v>
      </c>
      <c r="W97" s="34">
        <v>74</v>
      </c>
      <c r="X97" s="144">
        <v>102502424.54000001</v>
      </c>
    </row>
    <row r="98" spans="1:25" ht="15.75" x14ac:dyDescent="0.3">
      <c r="A98" s="122">
        <v>84</v>
      </c>
      <c r="B98" s="1" t="s">
        <v>73</v>
      </c>
      <c r="C98" s="26" t="s">
        <v>106</v>
      </c>
      <c r="D98" s="17">
        <v>61611138.200000003</v>
      </c>
      <c r="E98" s="17"/>
      <c r="F98" s="17">
        <v>78188790.890000001</v>
      </c>
      <c r="G98" s="17">
        <v>269130994.92000002</v>
      </c>
      <c r="H98" s="13">
        <v>0</v>
      </c>
      <c r="I98" s="13">
        <v>0</v>
      </c>
      <c r="J98" s="17">
        <v>408930924</v>
      </c>
      <c r="K98" s="17">
        <v>760329.23</v>
      </c>
      <c r="L98" s="38">
        <v>11180653</v>
      </c>
      <c r="M98" s="47">
        <v>460158899.35000002</v>
      </c>
      <c r="N98" s="17">
        <v>3822165.73</v>
      </c>
      <c r="O98" s="3">
        <v>456336733.62</v>
      </c>
      <c r="P98" s="7">
        <f t="shared" si="21"/>
        <v>1.8258037369099294E-2</v>
      </c>
      <c r="Q98" s="11">
        <f t="shared" si="19"/>
        <v>1.6661582861596676E-3</v>
      </c>
      <c r="R98" s="11">
        <f t="shared" si="14"/>
        <v>2.4500883177443995E-2</v>
      </c>
      <c r="S98" s="32">
        <f t="shared" si="15"/>
        <v>103.38462432580549</v>
      </c>
      <c r="T98" s="32">
        <f t="shared" si="16"/>
        <v>2.533014602950495</v>
      </c>
      <c r="U98" s="1">
        <v>97.16</v>
      </c>
      <c r="V98" s="1">
        <v>97.37</v>
      </c>
      <c r="W98" s="34">
        <v>392</v>
      </c>
      <c r="X98" s="144">
        <v>4413971</v>
      </c>
    </row>
    <row r="99" spans="1:25" ht="15.75" x14ac:dyDescent="0.3">
      <c r="A99" s="125">
        <v>85</v>
      </c>
      <c r="B99" s="1" t="s">
        <v>73</v>
      </c>
      <c r="C99" s="61" t="s">
        <v>107</v>
      </c>
      <c r="D99" s="17">
        <v>42883683.649999999</v>
      </c>
      <c r="E99" s="17"/>
      <c r="F99" s="17">
        <v>7396947.2599999998</v>
      </c>
      <c r="G99" s="17">
        <v>227143058.53999999</v>
      </c>
      <c r="H99" s="1">
        <v>0</v>
      </c>
      <c r="I99" s="1">
        <v>0</v>
      </c>
      <c r="J99" s="17">
        <v>277423689.44999999</v>
      </c>
      <c r="K99" s="17">
        <v>566019.66</v>
      </c>
      <c r="L99" s="38">
        <v>6332963.46</v>
      </c>
      <c r="M99" s="17">
        <v>288983452.54000002</v>
      </c>
      <c r="N99" s="17">
        <v>3601063.89</v>
      </c>
      <c r="O99" s="3">
        <v>285382388.64999998</v>
      </c>
      <c r="P99" s="7">
        <f t="shared" si="21"/>
        <v>1.1418152282242997E-2</v>
      </c>
      <c r="Q99" s="11">
        <f t="shared" si="19"/>
        <v>1.9833727746044645E-3</v>
      </c>
      <c r="R99" s="11">
        <f t="shared" si="14"/>
        <v>2.2191150231652534E-2</v>
      </c>
      <c r="S99" s="32">
        <f t="shared" si="15"/>
        <v>104.82203347092532</v>
      </c>
      <c r="T99" s="32">
        <f t="shared" si="16"/>
        <v>2.3261214923406142</v>
      </c>
      <c r="U99" s="1">
        <v>105.27</v>
      </c>
      <c r="V99" s="1">
        <v>105.53</v>
      </c>
      <c r="W99" s="34">
        <v>109</v>
      </c>
      <c r="X99" s="144">
        <v>2722542</v>
      </c>
    </row>
    <row r="100" spans="1:25" ht="15.75" x14ac:dyDescent="0.3">
      <c r="A100" s="122">
        <v>86</v>
      </c>
      <c r="B100" s="1" t="s">
        <v>86</v>
      </c>
      <c r="C100" s="61" t="s">
        <v>111</v>
      </c>
      <c r="D100" s="17">
        <v>34679668.759999998</v>
      </c>
      <c r="E100" s="17"/>
      <c r="F100" s="17">
        <v>205246521.28999999</v>
      </c>
      <c r="G100" s="17"/>
      <c r="H100" s="1">
        <v>0</v>
      </c>
      <c r="I100" s="1">
        <v>0</v>
      </c>
      <c r="J100" s="17">
        <v>242518419.11000001</v>
      </c>
      <c r="K100" s="17">
        <v>319465.15000000002</v>
      </c>
      <c r="L100" s="38">
        <v>1445368.22</v>
      </c>
      <c r="M100" s="17">
        <v>242518419.11000001</v>
      </c>
      <c r="N100" s="17">
        <v>1271989.9099999999</v>
      </c>
      <c r="O100" s="3">
        <v>241246429.19999999</v>
      </c>
      <c r="P100" s="7">
        <f t="shared" si="21"/>
        <v>9.6522720942365126E-3</v>
      </c>
      <c r="Q100" s="11">
        <f t="shared" si="19"/>
        <v>1.3242274758610191E-3</v>
      </c>
      <c r="R100" s="11">
        <f t="shared" si="14"/>
        <v>5.9912522842016846E-3</v>
      </c>
      <c r="S100" s="32">
        <f t="shared" si="15"/>
        <v>120.0291023510743</v>
      </c>
      <c r="T100" s="32">
        <f t="shared" si="16"/>
        <v>0.71912463363155177</v>
      </c>
      <c r="U100" s="1">
        <v>120.03</v>
      </c>
      <c r="V100" s="1">
        <v>120.66</v>
      </c>
      <c r="W100" s="34">
        <v>40</v>
      </c>
      <c r="X100" s="144">
        <v>2009899.47</v>
      </c>
    </row>
    <row r="101" spans="1:25" ht="15.75" x14ac:dyDescent="0.3">
      <c r="A101" s="125">
        <v>87</v>
      </c>
      <c r="B101" s="1" t="s">
        <v>26</v>
      </c>
      <c r="C101" s="61" t="s">
        <v>44</v>
      </c>
      <c r="D101" s="1">
        <v>639561505.54999995</v>
      </c>
      <c r="E101" s="1">
        <v>0</v>
      </c>
      <c r="F101" s="1">
        <v>518601113.75999999</v>
      </c>
      <c r="G101" s="1">
        <v>189788957.31</v>
      </c>
      <c r="H101" s="1">
        <v>294999999.97000003</v>
      </c>
      <c r="I101" s="1">
        <v>0</v>
      </c>
      <c r="J101" s="1">
        <v>1644173137.21</v>
      </c>
      <c r="K101" s="1">
        <v>3195214.66</v>
      </c>
      <c r="L101" s="37">
        <v>106623543.59999999</v>
      </c>
      <c r="M101" s="1">
        <v>1714209851.96</v>
      </c>
      <c r="N101" s="1">
        <v>85898176.510000005</v>
      </c>
      <c r="O101" s="3">
        <v>1628311675.45</v>
      </c>
      <c r="P101" s="7">
        <f t="shared" si="21"/>
        <v>6.5148766751841877E-2</v>
      </c>
      <c r="Q101" s="11">
        <v>0</v>
      </c>
      <c r="R101" s="11">
        <f t="shared" si="14"/>
        <v>6.5481041011717561E-2</v>
      </c>
      <c r="S101" s="32">
        <f t="shared" si="15"/>
        <v>2.2883356368445726</v>
      </c>
      <c r="T101" s="32">
        <f t="shared" si="16"/>
        <v>0.1498425996847943</v>
      </c>
      <c r="U101" s="1">
        <v>2.2200000000000002</v>
      </c>
      <c r="V101" s="1">
        <v>2.2599999999999998</v>
      </c>
      <c r="W101" s="34">
        <v>2023</v>
      </c>
      <c r="X101" s="124">
        <v>711570299.92999995</v>
      </c>
    </row>
    <row r="102" spans="1:25" ht="15.75" x14ac:dyDescent="0.3">
      <c r="A102" s="122">
        <v>88</v>
      </c>
      <c r="B102" s="1" t="s">
        <v>63</v>
      </c>
      <c r="C102" s="42" t="s">
        <v>45</v>
      </c>
      <c r="D102" s="1">
        <v>37440463.600000001</v>
      </c>
      <c r="E102" s="1">
        <v>0</v>
      </c>
      <c r="F102" s="1">
        <v>44738213.280000001</v>
      </c>
      <c r="G102" s="1">
        <v>50384040.530000001</v>
      </c>
      <c r="H102" s="1">
        <v>138600</v>
      </c>
      <c r="I102" s="1"/>
      <c r="J102" s="1">
        <v>132701317.41</v>
      </c>
      <c r="K102" s="1">
        <v>151227.46</v>
      </c>
      <c r="L102" s="37">
        <v>642767.39</v>
      </c>
      <c r="M102" s="1">
        <v>139386266.59</v>
      </c>
      <c r="N102" s="1">
        <v>151227.46</v>
      </c>
      <c r="O102" s="3">
        <v>137292664.58000001</v>
      </c>
      <c r="P102" s="7">
        <f t="shared" si="21"/>
        <v>5.4930809109315004E-3</v>
      </c>
      <c r="Q102" s="11">
        <f>(K102/O102)</f>
        <v>1.1014970134247792E-3</v>
      </c>
      <c r="R102" s="11">
        <f>L102/O102</f>
        <v>4.681731481913671E-3</v>
      </c>
      <c r="S102" s="32">
        <f>O102/X102</f>
        <v>1.4055371024392769</v>
      </c>
      <c r="T102" s="32">
        <f>L102/X102</f>
        <v>6.5803473014876823E-3</v>
      </c>
      <c r="U102" s="1">
        <v>1.4055</v>
      </c>
      <c r="V102" s="1">
        <v>1.427</v>
      </c>
      <c r="W102" s="34">
        <v>92</v>
      </c>
      <c r="X102" s="124">
        <v>97679858</v>
      </c>
    </row>
    <row r="103" spans="1:25" ht="15.75" x14ac:dyDescent="0.3">
      <c r="A103" s="125">
        <v>89</v>
      </c>
      <c r="B103" s="1" t="s">
        <v>89</v>
      </c>
      <c r="C103" s="4" t="s">
        <v>152</v>
      </c>
      <c r="D103" s="1">
        <v>112654683.36</v>
      </c>
      <c r="E103" s="1">
        <v>0</v>
      </c>
      <c r="F103" s="1">
        <v>101263303.97</v>
      </c>
      <c r="G103" s="1">
        <v>0</v>
      </c>
      <c r="H103" s="1">
        <v>0</v>
      </c>
      <c r="I103" s="1">
        <v>0</v>
      </c>
      <c r="J103" s="1">
        <v>213917987.33000001</v>
      </c>
      <c r="K103" s="1">
        <v>329846.43</v>
      </c>
      <c r="L103" s="37">
        <v>6786499.7999999998</v>
      </c>
      <c r="M103" s="1">
        <v>214348554.56999999</v>
      </c>
      <c r="N103" s="1"/>
      <c r="O103" s="3">
        <v>211179560.44999999</v>
      </c>
      <c r="P103" s="7">
        <f t="shared" si="21"/>
        <v>8.4492963687135374E-3</v>
      </c>
      <c r="Q103" s="11">
        <f>(K103/O103)</f>
        <v>1.5619240294711012E-3</v>
      </c>
      <c r="R103" s="11">
        <f>L103/O103</f>
        <v>3.2136158374128296E-2</v>
      </c>
      <c r="S103" s="32">
        <f>O103/X103</f>
        <v>106.24455586075983</v>
      </c>
      <c r="T103" s="32">
        <f>L103/X103</f>
        <v>3.4142918735302987</v>
      </c>
      <c r="U103" s="1">
        <v>106.24460000000001</v>
      </c>
      <c r="V103" s="1">
        <v>107.8389</v>
      </c>
      <c r="W103" s="34">
        <v>92</v>
      </c>
      <c r="X103" s="145">
        <v>1987674.18</v>
      </c>
    </row>
    <row r="104" spans="1:25" ht="15.75" x14ac:dyDescent="0.3">
      <c r="A104" s="142"/>
      <c r="B104" s="96"/>
      <c r="C104" s="89" t="s">
        <v>59</v>
      </c>
      <c r="D104" s="1"/>
      <c r="E104" s="1"/>
      <c r="F104" s="1"/>
      <c r="G104" s="1"/>
      <c r="H104" s="1"/>
      <c r="I104" s="1"/>
      <c r="J104" s="1"/>
      <c r="K104" s="1"/>
      <c r="L104" s="37"/>
      <c r="M104" s="1"/>
      <c r="N104" s="1"/>
      <c r="O104" s="90">
        <f>SUM(O83:O103)</f>
        <v>24993745187.110001</v>
      </c>
      <c r="P104" s="91">
        <f>(O104/$O$112)</f>
        <v>2.0012254562075796E-2</v>
      </c>
      <c r="Q104" s="11"/>
      <c r="R104" s="11"/>
      <c r="S104" s="32"/>
      <c r="T104" s="32"/>
      <c r="U104" s="1"/>
      <c r="V104" s="1"/>
      <c r="W104" s="121">
        <f>SUM(W83:W103)</f>
        <v>84546</v>
      </c>
      <c r="X104" s="144"/>
    </row>
    <row r="105" spans="1:25" ht="15.75" x14ac:dyDescent="0.3">
      <c r="A105" s="146"/>
      <c r="B105" s="97"/>
      <c r="C105" s="93" t="s">
        <v>68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7"/>
      <c r="Q105" s="11"/>
      <c r="R105" s="11"/>
      <c r="S105" s="32"/>
      <c r="T105" s="32"/>
      <c r="U105" s="2"/>
      <c r="V105" s="2"/>
      <c r="W105" s="2"/>
      <c r="X105" s="135"/>
      <c r="Y105" s="16"/>
    </row>
    <row r="106" spans="1:25" ht="15.75" x14ac:dyDescent="0.3">
      <c r="A106" s="122">
        <v>90</v>
      </c>
      <c r="B106" s="6" t="s">
        <v>28</v>
      </c>
      <c r="C106" s="4" t="s">
        <v>46</v>
      </c>
      <c r="D106" s="1">
        <v>272583735.39999998</v>
      </c>
      <c r="E106" s="13">
        <v>0</v>
      </c>
      <c r="F106" s="1">
        <v>88964917.129999995</v>
      </c>
      <c r="G106" s="1">
        <v>185859621.80000001</v>
      </c>
      <c r="H106" s="20">
        <v>0</v>
      </c>
      <c r="I106" s="1">
        <v>0</v>
      </c>
      <c r="J106" s="1">
        <v>547408274.33000004</v>
      </c>
      <c r="K106" s="1">
        <v>1670233.28</v>
      </c>
      <c r="L106" s="38">
        <v>32919948.07</v>
      </c>
      <c r="M106" s="1">
        <v>547408274.33000004</v>
      </c>
      <c r="N106" s="1">
        <v>3208018.87</v>
      </c>
      <c r="O106" s="3">
        <v>544200255.46000004</v>
      </c>
      <c r="P106" s="7">
        <f>(O106/$O$111)</f>
        <v>0.11852612926767514</v>
      </c>
      <c r="Q106" s="11">
        <f>(L106/O106)</f>
        <v>6.0492342184171745E-2</v>
      </c>
      <c r="R106" s="11">
        <f t="shared" si="14"/>
        <v>6.0492342184171745E-2</v>
      </c>
      <c r="S106" s="32">
        <f t="shared" si="15"/>
        <v>12.202568704084495</v>
      </c>
      <c r="T106" s="32">
        <f t="shared" si="16"/>
        <v>0.73816196157334446</v>
      </c>
      <c r="U106" s="1">
        <v>12.142200000000001</v>
      </c>
      <c r="V106" s="1">
        <v>12.2704</v>
      </c>
      <c r="W106" s="34">
        <v>1633</v>
      </c>
      <c r="X106" s="124">
        <v>44597188.399999999</v>
      </c>
      <c r="Y106" s="16"/>
    </row>
    <row r="107" spans="1:25" ht="15.75" x14ac:dyDescent="0.3">
      <c r="A107" s="122">
        <v>91</v>
      </c>
      <c r="B107" s="6" t="s">
        <v>47</v>
      </c>
      <c r="C107" s="4" t="s">
        <v>48</v>
      </c>
      <c r="D107" s="17">
        <v>828134573.25999999</v>
      </c>
      <c r="E107" s="1"/>
      <c r="F107" s="17"/>
      <c r="G107" s="17">
        <v>361796951.20999998</v>
      </c>
      <c r="H107" s="1">
        <v>0</v>
      </c>
      <c r="I107" s="17">
        <v>26426743.510000002</v>
      </c>
      <c r="J107" s="1">
        <v>1730540728.1600001</v>
      </c>
      <c r="K107" s="17">
        <v>44885177.149999999</v>
      </c>
      <c r="L107" s="38">
        <v>77429054.370000005</v>
      </c>
      <c r="M107" s="17">
        <v>2537048224.4499998</v>
      </c>
      <c r="N107" s="17">
        <v>128766294.04000001</v>
      </c>
      <c r="O107" s="3">
        <v>2408281930.4099998</v>
      </c>
      <c r="P107" s="7">
        <f t="shared" ref="P107:P110" si="22">(O107/$O$111)</f>
        <v>0.52452076700240113</v>
      </c>
      <c r="Q107" s="11">
        <f>(K107/O107)</f>
        <v>1.8637841601194294E-2</v>
      </c>
      <c r="R107" s="11">
        <f t="shared" si="14"/>
        <v>3.2151158629844488E-2</v>
      </c>
      <c r="S107" s="32">
        <f t="shared" si="15"/>
        <v>1.221953097513119</v>
      </c>
      <c r="T107" s="32">
        <f t="shared" si="16"/>
        <v>3.9287207876374117E-2</v>
      </c>
      <c r="U107" s="1">
        <v>1.23</v>
      </c>
      <c r="V107" s="1">
        <v>1.25</v>
      </c>
      <c r="W107" s="34">
        <v>15227</v>
      </c>
      <c r="X107" s="132">
        <v>1970846455</v>
      </c>
    </row>
    <row r="108" spans="1:25" s="57" customFormat="1" ht="15.75" x14ac:dyDescent="0.3">
      <c r="A108" s="122">
        <v>92</v>
      </c>
      <c r="B108" s="6" t="s">
        <v>1</v>
      </c>
      <c r="C108" s="4" t="s">
        <v>49</v>
      </c>
      <c r="D108" s="17">
        <v>856992030.89999998</v>
      </c>
      <c r="E108" s="1">
        <v>22141783.039999999</v>
      </c>
      <c r="F108" s="17">
        <v>269034800.56999999</v>
      </c>
      <c r="G108" s="1">
        <v>11053473.77</v>
      </c>
      <c r="H108" s="1">
        <v>0</v>
      </c>
      <c r="I108" s="1">
        <v>0</v>
      </c>
      <c r="J108" s="17">
        <v>1159222088.28</v>
      </c>
      <c r="K108" s="17">
        <v>4320913.3499999996</v>
      </c>
      <c r="L108" s="38">
        <v>86744535.870000005</v>
      </c>
      <c r="M108" s="17">
        <v>1231061869.98</v>
      </c>
      <c r="N108" s="17">
        <v>24318989.219999999</v>
      </c>
      <c r="O108" s="3">
        <v>1206742880.76</v>
      </c>
      <c r="P108" s="7">
        <f t="shared" si="22"/>
        <v>0.26282707742741868</v>
      </c>
      <c r="Q108" s="11">
        <f>(K108/O108)</f>
        <v>3.5806412607785284E-3</v>
      </c>
      <c r="R108" s="11">
        <f t="shared" si="14"/>
        <v>7.1883196704975602E-2</v>
      </c>
      <c r="S108" s="32">
        <f t="shared" si="15"/>
        <v>0.87740934133805959</v>
      </c>
      <c r="T108" s="32">
        <f t="shared" si="16"/>
        <v>6.3070988274186821E-2</v>
      </c>
      <c r="U108" s="1">
        <v>0.87</v>
      </c>
      <c r="V108" s="1">
        <v>0.88</v>
      </c>
      <c r="W108" s="34">
        <v>9480</v>
      </c>
      <c r="X108" s="124">
        <v>1375347655.77</v>
      </c>
    </row>
    <row r="109" spans="1:25" ht="15.75" x14ac:dyDescent="0.3">
      <c r="A109" s="122">
        <v>93</v>
      </c>
      <c r="B109" s="20" t="s">
        <v>61</v>
      </c>
      <c r="C109" s="4" t="s">
        <v>50</v>
      </c>
      <c r="D109" s="1">
        <v>86037683.200000003</v>
      </c>
      <c r="E109" s="1">
        <v>0</v>
      </c>
      <c r="F109" s="1">
        <v>15606694.27</v>
      </c>
      <c r="G109" s="1">
        <v>140237124.93000001</v>
      </c>
      <c r="H109" s="1">
        <v>37640000</v>
      </c>
      <c r="I109" s="1"/>
      <c r="J109" s="1">
        <v>279521502.39999998</v>
      </c>
      <c r="K109" s="1">
        <v>1335074.3899999999</v>
      </c>
      <c r="L109" s="37">
        <v>13523252.16</v>
      </c>
      <c r="M109" s="1">
        <v>267687666</v>
      </c>
      <c r="N109" s="1">
        <v>1731173</v>
      </c>
      <c r="O109" s="3">
        <v>265956493</v>
      </c>
      <c r="P109" s="7">
        <f t="shared" si="22"/>
        <v>5.7924988738290904E-2</v>
      </c>
      <c r="Q109" s="11">
        <f>(K109/O109)</f>
        <v>5.0198977093595526E-3</v>
      </c>
      <c r="R109" s="11">
        <f t="shared" si="14"/>
        <v>5.0847610477402411E-2</v>
      </c>
      <c r="S109" s="32">
        <f t="shared" si="15"/>
        <v>31.190847084961348</v>
      </c>
      <c r="T109" s="32">
        <f t="shared" si="16"/>
        <v>1.5859800430363369</v>
      </c>
      <c r="U109" s="1">
        <v>30.29</v>
      </c>
      <c r="V109" s="1">
        <v>31.21</v>
      </c>
      <c r="W109" s="34">
        <v>1843</v>
      </c>
      <c r="X109" s="124">
        <v>8526748</v>
      </c>
    </row>
    <row r="110" spans="1:25" ht="15.75" x14ac:dyDescent="0.3">
      <c r="A110" s="122">
        <v>94</v>
      </c>
      <c r="B110" s="6" t="s">
        <v>1</v>
      </c>
      <c r="C110" s="26" t="s">
        <v>81</v>
      </c>
      <c r="D110" s="1">
        <v>119907644.5</v>
      </c>
      <c r="E110" s="1">
        <v>150475395.28999999</v>
      </c>
      <c r="F110" s="1">
        <v>6236796.5499999998</v>
      </c>
      <c r="G110" s="1">
        <v>26060771.739999998</v>
      </c>
      <c r="H110" s="1">
        <v>0</v>
      </c>
      <c r="I110" s="1">
        <v>0</v>
      </c>
      <c r="J110" s="1">
        <v>156712191.84</v>
      </c>
      <c r="K110" s="1">
        <v>641592.29</v>
      </c>
      <c r="L110" s="37">
        <v>10455623.279999999</v>
      </c>
      <c r="M110" s="1">
        <v>168917364.47999999</v>
      </c>
      <c r="N110" s="1">
        <v>2704108.28</v>
      </c>
      <c r="O110" s="3">
        <v>166213256.19999999</v>
      </c>
      <c r="P110" s="7">
        <f t="shared" si="22"/>
        <v>3.620103756421416E-2</v>
      </c>
      <c r="Q110" s="11">
        <f>(K110/O110)</f>
        <v>3.8600548756952883E-3</v>
      </c>
      <c r="R110" s="11">
        <f t="shared" si="14"/>
        <v>6.2904870038879609E-2</v>
      </c>
      <c r="S110" s="32">
        <f t="shared" si="15"/>
        <v>156.03153245281052</v>
      </c>
      <c r="T110" s="32">
        <f t="shared" si="16"/>
        <v>9.8151432709112711</v>
      </c>
      <c r="U110" s="1">
        <v>154.88</v>
      </c>
      <c r="V110" s="1">
        <v>156.85</v>
      </c>
      <c r="W110" s="34">
        <v>324</v>
      </c>
      <c r="X110" s="124">
        <v>1065254.27</v>
      </c>
    </row>
    <row r="111" spans="1:25" ht="15.75" x14ac:dyDescent="0.3">
      <c r="A111" s="147"/>
      <c r="B111" s="96"/>
      <c r="C111" s="89" t="s">
        <v>59</v>
      </c>
      <c r="D111" s="1"/>
      <c r="E111" s="1"/>
      <c r="F111" s="1"/>
      <c r="G111" s="1"/>
      <c r="H111" s="1"/>
      <c r="I111" s="1"/>
      <c r="J111" s="1"/>
      <c r="K111" s="1"/>
      <c r="L111" s="37"/>
      <c r="M111" s="1"/>
      <c r="N111" s="1"/>
      <c r="O111" s="90">
        <f>SUM(O106:O110)</f>
        <v>4591394815.8299999</v>
      </c>
      <c r="P111" s="91">
        <f>(O111/$O$112)</f>
        <v>3.6762862532811772E-3</v>
      </c>
      <c r="Q111" s="11"/>
      <c r="R111" s="11"/>
      <c r="S111" s="32"/>
      <c r="T111" s="32"/>
      <c r="U111" s="1"/>
      <c r="V111" s="1"/>
      <c r="W111" s="121">
        <f>SUM(W106:W110)</f>
        <v>28507</v>
      </c>
      <c r="X111" s="124"/>
    </row>
    <row r="112" spans="1:25" ht="16.5" thickBot="1" x14ac:dyDescent="0.35">
      <c r="A112" s="98"/>
      <c r="B112" s="99"/>
      <c r="C112" s="100" t="s">
        <v>60</v>
      </c>
      <c r="D112" s="101">
        <f t="shared" ref="D112:N112" si="23">SUM(D5:D111)</f>
        <v>17176963376.259998</v>
      </c>
      <c r="E112" s="101">
        <f t="shared" si="23"/>
        <v>14755192894.830002</v>
      </c>
      <c r="F112" s="101">
        <f t="shared" si="23"/>
        <v>775418158173.69006</v>
      </c>
      <c r="G112" s="101">
        <f t="shared" si="23"/>
        <v>238210386637.79996</v>
      </c>
      <c r="H112" s="101">
        <f t="shared" si="23"/>
        <v>38461852041.310005</v>
      </c>
      <c r="I112" s="101">
        <f t="shared" si="23"/>
        <v>192642081.84999999</v>
      </c>
      <c r="J112" s="101">
        <f t="shared" si="23"/>
        <v>1078694346073.8159</v>
      </c>
      <c r="K112" s="101">
        <f t="shared" si="23"/>
        <v>1739713666.8600006</v>
      </c>
      <c r="L112" s="101">
        <f t="shared" si="23"/>
        <v>7442918144.1400023</v>
      </c>
      <c r="M112" s="101">
        <f t="shared" si="23"/>
        <v>1253453843104.5366</v>
      </c>
      <c r="N112" s="101">
        <f t="shared" si="23"/>
        <v>10464016993.697802</v>
      </c>
      <c r="O112" s="102">
        <f>(O18+O43+O54+O76+O81+O104+O111)</f>
        <v>1248922009740.6902</v>
      </c>
      <c r="P112" s="103"/>
      <c r="Q112" s="72"/>
      <c r="R112" s="72"/>
      <c r="S112" s="73"/>
      <c r="T112" s="73"/>
      <c r="U112" s="101">
        <f>SUM(U5:U111)</f>
        <v>1165166.1749000002</v>
      </c>
      <c r="V112" s="101">
        <f>SUM(V5:V111)</f>
        <v>1156616.6292000003</v>
      </c>
      <c r="W112" s="104">
        <f>(W18+W43+W54+W76+W81+W104+W111)</f>
        <v>426897</v>
      </c>
      <c r="X112" s="105">
        <f>SUM(X5:X111)</f>
        <v>316244536272.34155</v>
      </c>
      <c r="Y112" s="30"/>
    </row>
    <row r="113" spans="1:24" x14ac:dyDescent="0.25">
      <c r="A113" s="12"/>
      <c r="B113" s="12"/>
      <c r="C113" s="12"/>
    </row>
    <row r="114" spans="1:24" x14ac:dyDescent="0.25">
      <c r="A114" s="12"/>
      <c r="B114" s="25"/>
      <c r="C114" s="8"/>
      <c r="O114" s="22"/>
      <c r="X114" s="27"/>
    </row>
    <row r="115" spans="1:24" x14ac:dyDescent="0.25">
      <c r="A115" s="12"/>
      <c r="B115" s="9"/>
      <c r="C115" s="10"/>
      <c r="O115" s="23"/>
      <c r="P115" s="27"/>
    </row>
    <row r="116" spans="1:24" x14ac:dyDescent="0.25">
      <c r="A116" s="12"/>
      <c r="B116" s="9"/>
      <c r="C116" s="10"/>
      <c r="O116" s="23"/>
      <c r="P116" s="27"/>
    </row>
    <row r="117" spans="1:24" x14ac:dyDescent="0.25">
      <c r="A117" s="12"/>
      <c r="B117" s="9"/>
      <c r="C117" s="10"/>
      <c r="O117" s="23"/>
      <c r="P117" s="27"/>
    </row>
    <row r="118" spans="1:24" x14ac:dyDescent="0.25">
      <c r="A118" s="12"/>
      <c r="B118" s="9"/>
      <c r="C118" s="10"/>
      <c r="O118" s="23"/>
      <c r="P118" s="27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2020</vt:lpstr>
      <vt:lpstr>'May 2020'!Print_Area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2020-06-29T19:28:19Z</dcterms:modified>
</cp:coreProperties>
</file>