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Monthly NAVs\"/>
    </mc:Choice>
  </mc:AlternateContent>
  <bookViews>
    <workbookView xWindow="0" yWindow="0" windowWidth="14955" windowHeight="3105"/>
  </bookViews>
  <sheets>
    <sheet name="June 2020" sheetId="9" r:id="rId1"/>
  </sheets>
  <definedNames>
    <definedName name="_xlnm.Print_Area" localSheetId="0">'June 2020'!$A$1:$W$118</definedName>
  </definedNames>
  <calcPr calcId="162913"/>
</workbook>
</file>

<file path=xl/calcChain.xml><?xml version="1.0" encoding="utf-8"?>
<calcChain xmlns="http://schemas.openxmlformats.org/spreadsheetml/2006/main">
  <c r="T16" i="9" l="1"/>
  <c r="S16" i="9"/>
  <c r="R16" i="9"/>
  <c r="Q16" i="9"/>
  <c r="W111" i="9" l="1"/>
  <c r="W104" i="9"/>
  <c r="W81" i="9"/>
  <c r="W76" i="9"/>
  <c r="W54" i="9"/>
  <c r="W43" i="9"/>
  <c r="W18" i="9"/>
  <c r="W112" i="9" s="1"/>
  <c r="T53" i="9"/>
  <c r="S53" i="9"/>
  <c r="R53" i="9"/>
  <c r="Q53" i="9"/>
  <c r="T52" i="9"/>
  <c r="S52" i="9"/>
  <c r="R52" i="9"/>
  <c r="Q52" i="9"/>
  <c r="V51" i="9"/>
  <c r="U51" i="9"/>
  <c r="O51" i="9"/>
  <c r="N51" i="9"/>
  <c r="M51" i="9"/>
  <c r="L51" i="9"/>
  <c r="T51" i="9" s="1"/>
  <c r="K51" i="9"/>
  <c r="J51" i="9"/>
  <c r="G51" i="9"/>
  <c r="F51" i="9"/>
  <c r="T50" i="9"/>
  <c r="S50" i="9"/>
  <c r="R50" i="9"/>
  <c r="Q50" i="9"/>
  <c r="T49" i="9"/>
  <c r="S49" i="9"/>
  <c r="R49" i="9"/>
  <c r="Q49" i="9"/>
  <c r="T48" i="9"/>
  <c r="S48" i="9"/>
  <c r="R48" i="9"/>
  <c r="Q48" i="9"/>
  <c r="T47" i="9"/>
  <c r="S47" i="9"/>
  <c r="R47" i="9"/>
  <c r="Q47" i="9"/>
  <c r="T46" i="9"/>
  <c r="S46" i="9"/>
  <c r="R46" i="9"/>
  <c r="Q46" i="9"/>
  <c r="T45" i="9"/>
  <c r="S45" i="9"/>
  <c r="R45" i="9"/>
  <c r="Q45" i="9"/>
  <c r="O43" i="9"/>
  <c r="P41" i="9" s="1"/>
  <c r="T42" i="9"/>
  <c r="S42" i="9"/>
  <c r="R42" i="9"/>
  <c r="Q42" i="9"/>
  <c r="T41" i="9"/>
  <c r="S41" i="9"/>
  <c r="R41" i="9"/>
  <c r="Q41" i="9"/>
  <c r="T40" i="9"/>
  <c r="S40" i="9"/>
  <c r="R40" i="9"/>
  <c r="Q40" i="9"/>
  <c r="P40" i="9"/>
  <c r="T39" i="9"/>
  <c r="S39" i="9"/>
  <c r="R39" i="9"/>
  <c r="Q39" i="9"/>
  <c r="T38" i="9"/>
  <c r="S38" i="9"/>
  <c r="R38" i="9"/>
  <c r="Q38" i="9"/>
  <c r="P38" i="9"/>
  <c r="T37" i="9"/>
  <c r="S37" i="9"/>
  <c r="R37" i="9"/>
  <c r="Q37" i="9"/>
  <c r="P37" i="9"/>
  <c r="T36" i="9"/>
  <c r="S36" i="9"/>
  <c r="R36" i="9"/>
  <c r="Q36" i="9"/>
  <c r="T35" i="9"/>
  <c r="S35" i="9"/>
  <c r="R35" i="9"/>
  <c r="Q35" i="9"/>
  <c r="P35" i="9"/>
  <c r="T34" i="9"/>
  <c r="S34" i="9"/>
  <c r="R34" i="9"/>
  <c r="Q34" i="9"/>
  <c r="T33" i="9"/>
  <c r="S33" i="9"/>
  <c r="R33" i="9"/>
  <c r="Q33" i="9"/>
  <c r="T32" i="9"/>
  <c r="S32" i="9"/>
  <c r="R32" i="9"/>
  <c r="Q32" i="9"/>
  <c r="P32" i="9"/>
  <c r="T31" i="9"/>
  <c r="S31" i="9"/>
  <c r="R31" i="9"/>
  <c r="Q31" i="9"/>
  <c r="T30" i="9"/>
  <c r="S30" i="9"/>
  <c r="R30" i="9"/>
  <c r="Q30" i="9"/>
  <c r="P30" i="9"/>
  <c r="T29" i="9"/>
  <c r="S29" i="9"/>
  <c r="R29" i="9"/>
  <c r="Q29" i="9"/>
  <c r="P29" i="9"/>
  <c r="T28" i="9"/>
  <c r="S28" i="9"/>
  <c r="R28" i="9"/>
  <c r="Q28" i="9"/>
  <c r="P28" i="9"/>
  <c r="T27" i="9"/>
  <c r="S27" i="9"/>
  <c r="R27" i="9"/>
  <c r="Q27" i="9"/>
  <c r="P27" i="9"/>
  <c r="T26" i="9"/>
  <c r="S26" i="9"/>
  <c r="R26" i="9"/>
  <c r="Q26" i="9"/>
  <c r="T25" i="9"/>
  <c r="S25" i="9"/>
  <c r="R25" i="9"/>
  <c r="Q25" i="9"/>
  <c r="T24" i="9"/>
  <c r="S24" i="9"/>
  <c r="R24" i="9"/>
  <c r="Q24" i="9"/>
  <c r="P24" i="9"/>
  <c r="T23" i="9"/>
  <c r="S23" i="9"/>
  <c r="R23" i="9"/>
  <c r="Q23" i="9"/>
  <c r="T22" i="9"/>
  <c r="S22" i="9"/>
  <c r="R22" i="9"/>
  <c r="Q22" i="9"/>
  <c r="P22" i="9"/>
  <c r="T21" i="9"/>
  <c r="S21" i="9"/>
  <c r="R21" i="9"/>
  <c r="Q21" i="9"/>
  <c r="P21" i="9"/>
  <c r="T20" i="9"/>
  <c r="S20" i="9"/>
  <c r="R20" i="9"/>
  <c r="Q20" i="9"/>
  <c r="P20" i="9"/>
  <c r="O18" i="9"/>
  <c r="P16" i="9" s="1"/>
  <c r="T17" i="9"/>
  <c r="S17" i="9"/>
  <c r="R17" i="9"/>
  <c r="Q17" i="9"/>
  <c r="P17" i="9"/>
  <c r="T15" i="9"/>
  <c r="S15" i="9"/>
  <c r="R15" i="9"/>
  <c r="Q15" i="9"/>
  <c r="P15" i="9"/>
  <c r="T14" i="9"/>
  <c r="S14" i="9"/>
  <c r="R14" i="9"/>
  <c r="Q14" i="9"/>
  <c r="T13" i="9"/>
  <c r="S13" i="9"/>
  <c r="R13" i="9"/>
  <c r="Q13" i="9"/>
  <c r="T12" i="9"/>
  <c r="S12" i="9"/>
  <c r="R12" i="9"/>
  <c r="Q12" i="9"/>
  <c r="T11" i="9"/>
  <c r="S11" i="9"/>
  <c r="R11" i="9"/>
  <c r="Q11" i="9"/>
  <c r="T10" i="9"/>
  <c r="S10" i="9"/>
  <c r="R10" i="9"/>
  <c r="Q10" i="9"/>
  <c r="T9" i="9"/>
  <c r="S9" i="9"/>
  <c r="R9" i="9"/>
  <c r="Q9" i="9"/>
  <c r="T8" i="9"/>
  <c r="S8" i="9"/>
  <c r="R8" i="9"/>
  <c r="Q8" i="9"/>
  <c r="T7" i="9"/>
  <c r="S7" i="9"/>
  <c r="R7" i="9"/>
  <c r="Q7" i="9"/>
  <c r="T6" i="9"/>
  <c r="S6" i="9"/>
  <c r="R6" i="9"/>
  <c r="Q6" i="9"/>
  <c r="T5" i="9"/>
  <c r="S5" i="9"/>
  <c r="R5" i="9"/>
  <c r="Q5" i="9"/>
  <c r="T4" i="9"/>
  <c r="S4" i="9"/>
  <c r="R4" i="9"/>
  <c r="Q4" i="9"/>
  <c r="P9" i="9" l="1"/>
  <c r="P7" i="9"/>
  <c r="P4" i="9"/>
  <c r="P12" i="9"/>
  <c r="P6" i="9"/>
  <c r="P14" i="9"/>
  <c r="P11" i="9"/>
  <c r="P13" i="9"/>
  <c r="P8" i="9"/>
  <c r="P5" i="9"/>
  <c r="P10" i="9"/>
  <c r="P51" i="9"/>
  <c r="R51" i="9"/>
  <c r="P26" i="9"/>
  <c r="P34" i="9"/>
  <c r="P42" i="9"/>
  <c r="S51" i="9"/>
  <c r="O54" i="9"/>
  <c r="P23" i="9"/>
  <c r="P31" i="9"/>
  <c r="P39" i="9"/>
  <c r="Q51" i="9"/>
  <c r="P36" i="9"/>
  <c r="P25" i="9"/>
  <c r="P33" i="9"/>
  <c r="P48" i="9" l="1"/>
  <c r="P52" i="9"/>
  <c r="P46" i="9"/>
  <c r="P49" i="9"/>
  <c r="P53" i="9"/>
  <c r="P47" i="9"/>
  <c r="P50" i="9"/>
  <c r="P45" i="9"/>
  <c r="Q59" i="9" l="1"/>
  <c r="Q58" i="9"/>
  <c r="O111" i="9" l="1"/>
  <c r="R106" i="9" l="1"/>
  <c r="T101" i="9"/>
  <c r="S101" i="9"/>
  <c r="Q98" i="9"/>
  <c r="S60" i="9"/>
  <c r="T60" i="9"/>
  <c r="T56" i="9"/>
  <c r="R79" i="9"/>
  <c r="T106" i="9" l="1"/>
  <c r="T74" i="9" l="1"/>
  <c r="S74" i="9"/>
  <c r="R74" i="9"/>
  <c r="Q74" i="9"/>
  <c r="S88" i="9"/>
  <c r="R94" i="9" l="1"/>
  <c r="Q90" i="9" l="1"/>
  <c r="Q78" i="9"/>
  <c r="R78" i="9" l="1"/>
  <c r="S78" i="9"/>
  <c r="T78" i="9"/>
  <c r="O104" i="9" l="1"/>
  <c r="O81" i="9"/>
  <c r="P78" i="9" s="1"/>
  <c r="O76" i="9"/>
  <c r="P74" i="9" s="1"/>
  <c r="P72" i="9" l="1"/>
  <c r="S68" i="9" l="1"/>
  <c r="P56" i="9" l="1"/>
  <c r="Q56" i="9"/>
  <c r="R56" i="9"/>
  <c r="S56" i="9"/>
  <c r="Q57" i="9"/>
  <c r="R57" i="9"/>
  <c r="S57" i="9"/>
  <c r="T57" i="9"/>
  <c r="R58" i="9"/>
  <c r="S58" i="9"/>
  <c r="T58" i="9"/>
  <c r="R59" i="9"/>
  <c r="S59" i="9"/>
  <c r="T59" i="9"/>
  <c r="P60" i="9"/>
  <c r="Q60" i="9"/>
  <c r="R60" i="9"/>
  <c r="Q61" i="9"/>
  <c r="R61" i="9"/>
  <c r="S61" i="9"/>
  <c r="T61" i="9"/>
  <c r="Q62" i="9"/>
  <c r="R62" i="9"/>
  <c r="S62" i="9"/>
  <c r="T62" i="9"/>
  <c r="Q63" i="9"/>
  <c r="R63" i="9"/>
  <c r="S63" i="9"/>
  <c r="T63" i="9"/>
  <c r="P64" i="9"/>
  <c r="Q64" i="9"/>
  <c r="R64" i="9"/>
  <c r="S64" i="9"/>
  <c r="T64" i="9"/>
  <c r="Q65" i="9"/>
  <c r="R65" i="9"/>
  <c r="S65" i="9"/>
  <c r="T65" i="9"/>
  <c r="Q66" i="9"/>
  <c r="R66" i="9"/>
  <c r="S66" i="9"/>
  <c r="T66" i="9"/>
  <c r="Q67" i="9"/>
  <c r="R67" i="9"/>
  <c r="S67" i="9"/>
  <c r="T67" i="9"/>
  <c r="P68" i="9"/>
  <c r="Q68" i="9"/>
  <c r="R68" i="9"/>
  <c r="T68" i="9"/>
  <c r="Q69" i="9"/>
  <c r="R69" i="9"/>
  <c r="S69" i="9"/>
  <c r="T69" i="9"/>
  <c r="Q70" i="9"/>
  <c r="R70" i="9"/>
  <c r="S70" i="9"/>
  <c r="T70" i="9"/>
  <c r="Q71" i="9"/>
  <c r="R71" i="9"/>
  <c r="S71" i="9"/>
  <c r="T71" i="9"/>
  <c r="Q72" i="9"/>
  <c r="R72" i="9"/>
  <c r="S72" i="9"/>
  <c r="T72" i="9"/>
  <c r="Q73" i="9"/>
  <c r="R73" i="9"/>
  <c r="S73" i="9"/>
  <c r="T73" i="9"/>
  <c r="Q75" i="9"/>
  <c r="R75" i="9"/>
  <c r="S75" i="9"/>
  <c r="T75" i="9"/>
  <c r="P57" i="9"/>
  <c r="Q79" i="9"/>
  <c r="S79" i="9"/>
  <c r="T79" i="9"/>
  <c r="Q80" i="9"/>
  <c r="R80" i="9"/>
  <c r="S80" i="9"/>
  <c r="T80" i="9"/>
  <c r="P79" i="9"/>
  <c r="Q83" i="9"/>
  <c r="R83" i="9"/>
  <c r="S83" i="9"/>
  <c r="T83" i="9"/>
  <c r="Q84" i="9"/>
  <c r="R84" i="9"/>
  <c r="S84" i="9"/>
  <c r="T84" i="9"/>
  <c r="Q85" i="9"/>
  <c r="R85" i="9"/>
  <c r="S85" i="9"/>
  <c r="T85" i="9"/>
  <c r="P86" i="9"/>
  <c r="Q86" i="9"/>
  <c r="R86" i="9"/>
  <c r="S86" i="9"/>
  <c r="T86" i="9"/>
  <c r="Q87" i="9"/>
  <c r="R87" i="9"/>
  <c r="S87" i="9"/>
  <c r="T87" i="9"/>
  <c r="Q88" i="9"/>
  <c r="R88" i="9"/>
  <c r="T88" i="9"/>
  <c r="Q89" i="9"/>
  <c r="R89" i="9"/>
  <c r="S89" i="9"/>
  <c r="T89" i="9"/>
  <c r="P90" i="9"/>
  <c r="R90" i="9"/>
  <c r="S90" i="9"/>
  <c r="T90" i="9"/>
  <c r="Q91" i="9"/>
  <c r="R91" i="9"/>
  <c r="S91" i="9"/>
  <c r="T91" i="9"/>
  <c r="Q92" i="9"/>
  <c r="R92" i="9"/>
  <c r="S92" i="9"/>
  <c r="T92" i="9"/>
  <c r="Q93" i="9"/>
  <c r="R93" i="9"/>
  <c r="S93" i="9"/>
  <c r="T93" i="9"/>
  <c r="P94" i="9"/>
  <c r="Q94" i="9"/>
  <c r="S94" i="9"/>
  <c r="T94" i="9"/>
  <c r="Q95" i="9"/>
  <c r="R95" i="9"/>
  <c r="S95" i="9"/>
  <c r="T95" i="9"/>
  <c r="Q96" i="9"/>
  <c r="R96" i="9"/>
  <c r="S96" i="9"/>
  <c r="T96" i="9"/>
  <c r="Q97" i="9"/>
  <c r="R97" i="9"/>
  <c r="S97" i="9"/>
  <c r="T97" i="9"/>
  <c r="P98" i="9"/>
  <c r="R98" i="9"/>
  <c r="S98" i="9"/>
  <c r="T98" i="9"/>
  <c r="Q99" i="9"/>
  <c r="R99" i="9"/>
  <c r="S99" i="9"/>
  <c r="T99" i="9"/>
  <c r="Q100" i="9"/>
  <c r="R100" i="9"/>
  <c r="S100" i="9"/>
  <c r="T100" i="9"/>
  <c r="R101" i="9"/>
  <c r="P102" i="9"/>
  <c r="Q102" i="9"/>
  <c r="R102" i="9"/>
  <c r="S102" i="9"/>
  <c r="T102" i="9"/>
  <c r="Q103" i="9"/>
  <c r="R103" i="9"/>
  <c r="S103" i="9"/>
  <c r="T103" i="9"/>
  <c r="Q106" i="9"/>
  <c r="S106" i="9"/>
  <c r="Q107" i="9"/>
  <c r="R107" i="9"/>
  <c r="S107" i="9"/>
  <c r="T107" i="9"/>
  <c r="Q108" i="9"/>
  <c r="R108" i="9"/>
  <c r="S108" i="9"/>
  <c r="T108" i="9"/>
  <c r="Q109" i="9"/>
  <c r="R109" i="9"/>
  <c r="S109" i="9"/>
  <c r="T109" i="9"/>
  <c r="Q110" i="9"/>
  <c r="R110" i="9"/>
  <c r="S110" i="9"/>
  <c r="T110" i="9"/>
  <c r="P107" i="9"/>
  <c r="P110" i="9" l="1"/>
  <c r="P106" i="9"/>
  <c r="P109" i="9"/>
  <c r="P101" i="9"/>
  <c r="P97" i="9"/>
  <c r="P93" i="9"/>
  <c r="P89" i="9"/>
  <c r="P85" i="9"/>
  <c r="P71" i="9"/>
  <c r="P67" i="9"/>
  <c r="P63" i="9"/>
  <c r="P59" i="9"/>
  <c r="P108" i="9"/>
  <c r="P100" i="9"/>
  <c r="P96" i="9"/>
  <c r="P92" i="9"/>
  <c r="P88" i="9"/>
  <c r="P84" i="9"/>
  <c r="P80" i="9"/>
  <c r="P75" i="9"/>
  <c r="P70" i="9"/>
  <c r="P66" i="9"/>
  <c r="P62" i="9"/>
  <c r="P58" i="9"/>
  <c r="P103" i="9"/>
  <c r="P99" i="9"/>
  <c r="P95" i="9"/>
  <c r="P91" i="9"/>
  <c r="P87" i="9"/>
  <c r="P73" i="9"/>
  <c r="P69" i="9"/>
  <c r="P65" i="9"/>
  <c r="P61" i="9"/>
  <c r="X112" i="9"/>
  <c r="V112" i="9"/>
  <c r="U112" i="9"/>
  <c r="N112" i="9"/>
  <c r="M112" i="9"/>
  <c r="L112" i="9"/>
  <c r="K112" i="9"/>
  <c r="J112" i="9"/>
  <c r="I112" i="9"/>
  <c r="H112" i="9"/>
  <c r="G112" i="9"/>
  <c r="F112" i="9"/>
  <c r="E112" i="9"/>
  <c r="D112" i="9"/>
  <c r="O112" i="9" l="1"/>
  <c r="P18" i="9" l="1"/>
  <c r="P43" i="9"/>
  <c r="P54" i="9"/>
  <c r="P76" i="9"/>
  <c r="P81" i="9"/>
  <c r="P111" i="9"/>
  <c r="P104" i="9"/>
</calcChain>
</file>

<file path=xl/sharedStrings.xml><?xml version="1.0" encoding="utf-8"?>
<sst xmlns="http://schemas.openxmlformats.org/spreadsheetml/2006/main" count="235" uniqueCount="164">
  <si>
    <t>EQUITY BASED FUNDS</t>
  </si>
  <si>
    <t>Stanbic IBTC Asset Mgt. Limited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</si>
  <si>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</si>
  <si>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</si>
  <si>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</si>
  <si>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</si>
  <si>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</si>
  <si>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</si>
  <si>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United Capital Asset Mgt. Ltd</t>
  </si>
  <si>
    <t>ARM Aggressive Growth Fund</t>
  </si>
  <si>
    <t>Stanbic IBTC Balanced Fund</t>
  </si>
  <si>
    <t>FBN Capital Asset Mgt</t>
  </si>
  <si>
    <t>Meristem Wealth Management Limited</t>
  </si>
  <si>
    <t>Meristem Equity Market Fund</t>
  </si>
  <si>
    <t>Stanbic IBTC Money Market Fund</t>
  </si>
  <si>
    <t>FBN Money Market Fund</t>
  </si>
  <si>
    <t>AIICO Capital Ltd</t>
  </si>
  <si>
    <t>ARM Money Market Fund</t>
  </si>
  <si>
    <t>Meristem Money Market Fund</t>
  </si>
  <si>
    <t>BOND FUNDS</t>
  </si>
  <si>
    <t>Stanbic IBTC Bond Fund</t>
  </si>
  <si>
    <t>Nigeria International Debt Fund</t>
  </si>
  <si>
    <t>FBN Fixed Income Fund</t>
  </si>
  <si>
    <t>FIXED INCOME FUNDS</t>
  </si>
  <si>
    <t>FSDH Asset Management Ltd</t>
  </si>
  <si>
    <t>Coral Income Fund</t>
  </si>
  <si>
    <t>Investment One Funds Management Limited</t>
  </si>
  <si>
    <t>Vantage Guaranteed Income Fund</t>
  </si>
  <si>
    <t>Zenith Asset Management Ltd</t>
  </si>
  <si>
    <t>SFS Capital Nigeria Ltd</t>
  </si>
  <si>
    <t>SFS Fixed Income Fund</t>
  </si>
  <si>
    <t>REAL ESTATE FUNDS</t>
  </si>
  <si>
    <t>Union Homes REITS</t>
  </si>
  <si>
    <t>UPDC Real Estate Investment Fund</t>
  </si>
  <si>
    <t>MIXED FUNDS</t>
  </si>
  <si>
    <t>Women Investment Fund</t>
  </si>
  <si>
    <t>ARM Discovery Fund</t>
  </si>
  <si>
    <t>Zenith Equity Fund</t>
  </si>
  <si>
    <t>FBN Capital Asset Mgt. Limited</t>
  </si>
  <si>
    <t>Afrinvest Equity Fund</t>
  </si>
  <si>
    <t>Alternative Cap. Partners Ltd</t>
  </si>
  <si>
    <t>ACAP Canary Growth Fund</t>
  </si>
  <si>
    <t>Coral Growth Fund</t>
  </si>
  <si>
    <t>Nigeria Energy Sector Fund</t>
  </si>
  <si>
    <t>Vantage Balanced Fund</t>
  </si>
  <si>
    <t>PACAM Balanced Fund</t>
  </si>
  <si>
    <t>Zenith Ethical Fund</t>
  </si>
  <si>
    <t>Lotus Capital Limited</t>
  </si>
  <si>
    <t>Lotus Halal Inv. Fund</t>
  </si>
  <si>
    <t>Stanbic IBTC Ethical Fund</t>
  </si>
  <si>
    <t>ARM Ethical Fund</t>
  </si>
  <si>
    <t>S/NO</t>
  </si>
  <si>
    <t>TOTAL LIABILITIES (N)</t>
  </si>
  <si>
    <t xml:space="preserve">TOTAL VALUE OF INVESTMENT (N)               </t>
  </si>
  <si>
    <t>EQUITIES</t>
  </si>
  <si>
    <t>BONDS</t>
  </si>
  <si>
    <t>REAL ESTATE</t>
  </si>
  <si>
    <t>OTHERS</t>
  </si>
  <si>
    <t>MONEY MARKET</t>
  </si>
  <si>
    <t>Sub Total</t>
  </si>
  <si>
    <t>Grand Total</t>
  </si>
  <si>
    <t xml:space="preserve">ARM Investment Managers Limited </t>
  </si>
  <si>
    <t>FBN Nigeria Smart Beta Equity Fund</t>
  </si>
  <si>
    <t>PAC Asset Management Ltd.</t>
  </si>
  <si>
    <t>Afrinvest Asset Management Ltd.</t>
  </si>
  <si>
    <t>TOTAL EXPENSES (N)</t>
  </si>
  <si>
    <t>EXPENSE RATIO (%)</t>
  </si>
  <si>
    <t>% ON TOTAL</t>
  </si>
  <si>
    <t>ETHICAL FUNDS</t>
  </si>
  <si>
    <t>Stanbic IBTC Conservative Fund (Sub Fund)</t>
  </si>
  <si>
    <t>Stanbic IBTC Absolute Fund (Sub Fund)</t>
  </si>
  <si>
    <t>Stanbic IBTC Aggressive Fund (Sub Fund)</t>
  </si>
  <si>
    <t>Lotus Halal Fixed Income Fund</t>
  </si>
  <si>
    <t>Cordros Asset Management Limited</t>
  </si>
  <si>
    <t>Cordros Money Market Fund</t>
  </si>
  <si>
    <t>PACAM Fixed Income Fund</t>
  </si>
  <si>
    <t>AXA Mansard Investments Limited</t>
  </si>
  <si>
    <t>AXA Mansard Equity Income Fund</t>
  </si>
  <si>
    <t xml:space="preserve"> AXA Mansard Investments Limited </t>
  </si>
  <si>
    <t>PACAM Money Market Fund</t>
  </si>
  <si>
    <t>UNQUOTED EQUITIES</t>
  </si>
  <si>
    <t>Stanbic IBTC Imaan Fund</t>
  </si>
  <si>
    <t>Kedari Investment Fund</t>
  </si>
  <si>
    <t>Abacus Money Market Fund</t>
  </si>
  <si>
    <t>EDC Fund Management</t>
  </si>
  <si>
    <t>EDC Money Market ClassA</t>
  </si>
  <si>
    <t xml:space="preserve">Greenwich Asst Management Ltd </t>
  </si>
  <si>
    <t>Stanbic IBTC Dollar Fund</t>
  </si>
  <si>
    <t>EDC Nigeria Fixed Income Fund</t>
  </si>
  <si>
    <t>Lead Asset Mgt Ltd</t>
  </si>
  <si>
    <t xml:space="preserve">Lead Fixed Income Fund </t>
  </si>
  <si>
    <t>ACAP Income Fund(Fmrl BGL Nubian)</t>
  </si>
  <si>
    <t>Capital Express Assset &amp; Trust Limited</t>
  </si>
  <si>
    <t>Wealth For Women Fund</t>
  </si>
  <si>
    <t>EDC Money Market Class B</t>
  </si>
  <si>
    <t>Chapel Hill Denham Money Market Fund(Frml NGIF)</t>
  </si>
  <si>
    <t>CEAT Fixed Income Fund(Frml BGL Sapphire)</t>
  </si>
  <si>
    <t>AIICO money market fund</t>
  </si>
  <si>
    <t>Coronation Asset Management Limited</t>
  </si>
  <si>
    <t>Coronation Money Market Fund</t>
  </si>
  <si>
    <t>Coronation Fixed Income Fund</t>
  </si>
  <si>
    <t>Greenwich Plus Money Market</t>
  </si>
  <si>
    <t>AIICO Balanced Fund</t>
  </si>
  <si>
    <t>Coronation Balanced Fund</t>
  </si>
  <si>
    <t>Zenith Money Market Fund</t>
  </si>
  <si>
    <t>Zenith Income Fund</t>
  </si>
  <si>
    <t>Cordros Milestone Fune 2023</t>
  </si>
  <si>
    <t>Cordros Milestone Fune 2028</t>
  </si>
  <si>
    <t>Afrinvest Plutus Fund</t>
  </si>
  <si>
    <t>Valualliance Asset Management Limited</t>
  </si>
  <si>
    <t>Valualliance Value Fund</t>
  </si>
  <si>
    <t>Nigeria Entertainment Fund</t>
  </si>
  <si>
    <t>United Capital Bond Fund</t>
  </si>
  <si>
    <t>United Capital Equity Fund</t>
  </si>
  <si>
    <t>United Capital Money Market Fund</t>
  </si>
  <si>
    <t>United Capital Balanced Fund</t>
  </si>
  <si>
    <t>Legacy USD Bond Fund</t>
  </si>
  <si>
    <t>Legacy Debt(formerly Short Maturity) Fund</t>
  </si>
  <si>
    <t xml:space="preserve">Growth and Development Asset Management Limited </t>
  </si>
  <si>
    <t>GDL Money Market Fund</t>
  </si>
  <si>
    <t>Stanbic IBTC Nigerian Equity Fund</t>
  </si>
  <si>
    <t>FBN Nigeria Eurobond (USD) Fund - Retail</t>
  </si>
  <si>
    <t>FBN Nigeria Eurobond (USD) Fund - Institutional</t>
  </si>
  <si>
    <t>Union Trustees Mixed Fund</t>
  </si>
  <si>
    <t>Vantage Dollar Fund</t>
  </si>
  <si>
    <t>Vantage Equity Income Fund</t>
  </si>
  <si>
    <t>Return on Equity (RoE)</t>
  </si>
  <si>
    <t>Net Asset Per Unit</t>
  </si>
  <si>
    <t>FUND MANAGER</t>
  </si>
  <si>
    <t>FUND</t>
  </si>
  <si>
    <t>NUMBER OF UNITS</t>
  </si>
  <si>
    <t>NUMBER OF UNIT HOLDERS</t>
  </si>
  <si>
    <t>AXA Mansard Money Market Fund</t>
  </si>
  <si>
    <t>NET ASSET VALUE  (N)</t>
  </si>
  <si>
    <t>Earnings Per Unit (EPU)</t>
  </si>
  <si>
    <t>BID PRICE (N)</t>
  </si>
  <si>
    <t>OFFER PRICE (N)</t>
  </si>
  <si>
    <t>GROSS ASSET VALUE (N)</t>
  </si>
  <si>
    <t>NET INCOME/LOSS</t>
  </si>
  <si>
    <t>Legacy Money Market Fund</t>
  </si>
  <si>
    <t>Pacam Equity Fund</t>
  </si>
  <si>
    <t>FBN Balanced Fund</t>
  </si>
  <si>
    <t>Pacam Eurobond Fund</t>
  </si>
  <si>
    <t>Stanbic IBTC Shariah Fixed Income Fund</t>
  </si>
  <si>
    <t>Vetiva Fund Managers Limited</t>
  </si>
  <si>
    <t>Vetiva Money Market Fund</t>
  </si>
  <si>
    <t>First Allay Asset Management Limited</t>
  </si>
  <si>
    <t>First Allay Asset Management Money Market Fund</t>
  </si>
  <si>
    <t>Global Asset Management Nig. Ltd</t>
  </si>
  <si>
    <t>Continental Unit Trust Fund (Inactive)</t>
  </si>
  <si>
    <t>FSDH Treasury Bill Fund</t>
  </si>
  <si>
    <t xml:space="preserve"> </t>
  </si>
  <si>
    <t xml:space="preserve">Lead Balanced Fund </t>
  </si>
  <si>
    <t>SFS Real Estate Investment Trust Fund</t>
  </si>
  <si>
    <t>Anchoria Money Market Fund</t>
  </si>
  <si>
    <t>Anchoria Asset Management Limited</t>
  </si>
  <si>
    <t>Anchoria Equity Fund</t>
  </si>
  <si>
    <t>Anchoria Fixed Income Fund</t>
  </si>
  <si>
    <t>42a</t>
  </si>
  <si>
    <t>42b</t>
  </si>
  <si>
    <t>Stanbic IBTC Guaranteed Investment Fund</t>
  </si>
  <si>
    <t>Nigeria Eurobond Fund</t>
  </si>
  <si>
    <t>MONEY MARKET FUNDS</t>
  </si>
  <si>
    <t>SCHEDULE OF REGISTERED UNIT TRUST SCHEMES AS AT 30TH JUNE,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</si>
</sst>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Trebuchet MS"/>
      <family val="2"/>
    </font>
    <font>
      <b/>
      <sz val="26"/>
      <color rgb="FFFF0000"/>
      <name val="Trebuchet MS"/>
      <family val="2"/>
    </font>
    <font>
      <i/>
      <sz val="8"/>
      <color theme="1"/>
      <name val="Arial Narrow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Calibri"/>
      <family val="2"/>
      <scheme val="minor"/>
    </font>
    <font>
      <sz val="8"/>
      <color rgb="FFFF0000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  <font>
      <sz val="10"/>
      <name val="Arial"/>
      <family val="2"/>
    </font>
    <font>
      <sz val="8"/>
      <color rgb="FF000000"/>
      <name val="Trebuchet MS"/>
      <family val="2"/>
    </font>
    <font>
      <sz val="7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40">
    <xf numFmtId="0" fontId="0" fillId="0" borderId="0" xfId="0"/>
    <xf numFmtId="43" fontId="4" fillId="0" borderId="1" xfId="1" applyFont="1" applyBorder="1"/>
    <xf numFmtId="43" fontId="4" fillId="3" borderId="1" xfId="1" applyFont="1" applyFill="1" applyBorder="1"/>
    <xf numFmtId="43" fontId="4" fillId="5" borderId="1" xfId="1" applyFont="1" applyFill="1" applyBorder="1"/>
    <xf numFmtId="43" fontId="2" fillId="0" borderId="1" xfId="1" applyFont="1" applyBorder="1"/>
    <xf numFmtId="43" fontId="2" fillId="3" borderId="1" xfId="1" applyFont="1" applyFill="1" applyBorder="1"/>
    <xf numFmtId="43" fontId="4" fillId="0" borderId="1" xfId="1" applyFont="1" applyBorder="1" applyAlignment="1">
      <alignment wrapText="1"/>
    </xf>
    <xf numFmtId="43" fontId="3" fillId="5" borderId="1" xfId="1" applyFont="1" applyFill="1" applyBorder="1"/>
    <xf numFmtId="43" fontId="3" fillId="0" borderId="1" xfId="1" applyFont="1" applyBorder="1"/>
    <xf numFmtId="10" fontId="4" fillId="7" borderId="1" xfId="2" applyNumberFormat="1" applyFont="1" applyFill="1" applyBorder="1"/>
    <xf numFmtId="10" fontId="3" fillId="7" borderId="1" xfId="2" applyNumberFormat="1" applyFont="1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4" borderId="1" xfId="2" applyNumberFormat="1" applyFont="1" applyFill="1" applyBorder="1" applyAlignment="1">
      <alignment horizontal="right" vertical="center"/>
    </xf>
    <xf numFmtId="0" fontId="8" fillId="0" borderId="0" xfId="0" applyFont="1"/>
    <xf numFmtId="43" fontId="4" fillId="0" borderId="1" xfId="1" applyFont="1" applyFill="1" applyBorder="1"/>
    <xf numFmtId="0" fontId="0" fillId="2" borderId="0" xfId="0" applyFill="1" applyBorder="1"/>
    <xf numFmtId="43" fontId="4" fillId="2" borderId="0" xfId="1" applyFont="1" applyFill="1" applyBorder="1"/>
    <xf numFmtId="4" fontId="0" fillId="0" borderId="0" xfId="0" applyNumberFormat="1"/>
    <xf numFmtId="4" fontId="4" fillId="0" borderId="1" xfId="0" applyNumberFormat="1" applyFont="1" applyBorder="1"/>
    <xf numFmtId="10" fontId="2" fillId="7" borderId="1" xfId="2" applyNumberFormat="1" applyFont="1" applyFill="1" applyBorder="1"/>
    <xf numFmtId="43" fontId="2" fillId="5" borderId="1" xfId="1" applyFont="1" applyFill="1" applyBorder="1"/>
    <xf numFmtId="0" fontId="4" fillId="0" borderId="1" xfId="0" applyFont="1" applyBorder="1"/>
    <xf numFmtId="43" fontId="4" fillId="0" borderId="0" xfId="1" applyFont="1" applyBorder="1"/>
    <xf numFmtId="43" fontId="0" fillId="0" borderId="0" xfId="1" applyFont="1"/>
    <xf numFmtId="43" fontId="0" fillId="0" borderId="0" xfId="0" applyNumberFormat="1"/>
    <xf numFmtId="43" fontId="3" fillId="0" borderId="0" xfId="1" applyFont="1" applyBorder="1"/>
    <xf numFmtId="0" fontId="11" fillId="0" borderId="0" xfId="0" applyFont="1" applyBorder="1"/>
    <xf numFmtId="43" fontId="2" fillId="0" borderId="1" xfId="1" applyFont="1" applyBorder="1" applyAlignment="1">
      <alignment wrapText="1"/>
    </xf>
    <xf numFmtId="164" fontId="0" fillId="0" borderId="0" xfId="0" applyNumberFormat="1"/>
    <xf numFmtId="10" fontId="2" fillId="4" borderId="1" xfId="2" applyNumberFormat="1" applyFont="1" applyFill="1" applyBorder="1" applyAlignment="1">
      <alignment horizontal="right" vertical="center"/>
    </xf>
    <xf numFmtId="0" fontId="12" fillId="0" borderId="0" xfId="0" applyFont="1"/>
    <xf numFmtId="0" fontId="0" fillId="0" borderId="0" xfId="0" applyBorder="1"/>
    <xf numFmtId="43" fontId="4" fillId="2" borderId="1" xfId="1" applyFont="1" applyFill="1" applyBorder="1"/>
    <xf numFmtId="43" fontId="4" fillId="4" borderId="1" xfId="1" applyFont="1" applyFill="1" applyBorder="1" applyAlignment="1">
      <alignment horizontal="right" vertical="center"/>
    </xf>
    <xf numFmtId="10" fontId="15" fillId="7" borderId="1" xfId="2" applyNumberFormat="1" applyFont="1" applyFill="1" applyBorder="1"/>
    <xf numFmtId="165" fontId="4" fillId="0" borderId="1" xfId="1" applyNumberFormat="1" applyFont="1" applyBorder="1"/>
    <xf numFmtId="165" fontId="4" fillId="0" borderId="1" xfId="1" quotePrefix="1" applyNumberFormat="1" applyFont="1" applyBorder="1" applyAlignment="1">
      <alignment horizontal="center" wrapText="1"/>
    </xf>
    <xf numFmtId="165" fontId="2" fillId="0" borderId="1" xfId="1" applyNumberFormat="1" applyFont="1" applyBorder="1"/>
    <xf numFmtId="43" fontId="4" fillId="8" borderId="1" xfId="1" applyFont="1" applyFill="1" applyBorder="1"/>
    <xf numFmtId="4" fontId="4" fillId="8" borderId="1" xfId="0" applyNumberFormat="1" applyFont="1" applyFill="1" applyBorder="1"/>
    <xf numFmtId="43" fontId="2" fillId="8" borderId="1" xfId="1" applyFont="1" applyFill="1" applyBorder="1"/>
    <xf numFmtId="43" fontId="13" fillId="2" borderId="1" xfId="1" applyFont="1" applyFill="1" applyBorder="1"/>
    <xf numFmtId="165" fontId="13" fillId="2" borderId="1" xfId="1" applyNumberFormat="1" applyFont="1" applyFill="1" applyBorder="1"/>
    <xf numFmtId="43" fontId="2" fillId="2" borderId="1" xfId="1" applyFont="1" applyFill="1" applyBorder="1"/>
    <xf numFmtId="43" fontId="14" fillId="0" borderId="1" xfId="1" applyFont="1" applyBorder="1" applyAlignment="1">
      <alignment horizontal="right"/>
    </xf>
    <xf numFmtId="43" fontId="4" fillId="0" borderId="1" xfId="1" applyNumberFormat="1" applyFont="1" applyBorder="1"/>
    <xf numFmtId="165" fontId="4" fillId="2" borderId="1" xfId="1" applyNumberFormat="1" applyFont="1" applyFill="1" applyBorder="1"/>
    <xf numFmtId="0" fontId="0" fillId="2" borderId="0" xfId="0" applyFill="1"/>
    <xf numFmtId="43" fontId="2" fillId="4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/>
    <xf numFmtId="2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5" fontId="2" fillId="2" borderId="1" xfId="1" applyNumberFormat="1" applyFont="1" applyFill="1" applyBorder="1"/>
    <xf numFmtId="0" fontId="1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4" fontId="4" fillId="2" borderId="1" xfId="0" applyNumberFormat="1" applyFont="1" applyFill="1" applyBorder="1" applyAlignment="1">
      <alignment horizontal="right"/>
    </xf>
    <xf numFmtId="0" fontId="0" fillId="2" borderId="0" xfId="0" applyFont="1" applyFill="1" applyBorder="1"/>
    <xf numFmtId="0" fontId="0" fillId="0" borderId="0" xfId="0" applyFont="1"/>
    <xf numFmtId="0" fontId="0" fillId="2" borderId="0" xfId="0" applyFont="1" applyFill="1"/>
    <xf numFmtId="43" fontId="4" fillId="0" borderId="4" xfId="1" applyFont="1" applyBorder="1"/>
    <xf numFmtId="43" fontId="4" fillId="0" borderId="4" xfId="1" applyFont="1" applyBorder="1" applyAlignment="1">
      <alignment wrapText="1"/>
    </xf>
    <xf numFmtId="43" fontId="4" fillId="8" borderId="1" xfId="1" applyFont="1" applyFill="1" applyBorder="1" applyAlignment="1">
      <alignment horizontal="right"/>
    </xf>
    <xf numFmtId="43" fontId="4" fillId="5" borderId="1" xfId="1" applyFont="1" applyFill="1" applyBorder="1" applyAlignment="1">
      <alignment horizontal="right"/>
    </xf>
    <xf numFmtId="43" fontId="3" fillId="0" borderId="1" xfId="1" applyFont="1" applyBorder="1" applyAlignment="1">
      <alignment wrapText="1"/>
    </xf>
    <xf numFmtId="43" fontId="3" fillId="0" borderId="1" xfId="1" applyFont="1" applyBorder="1" applyAlignment="1">
      <alignment vertical="top" wrapText="1"/>
    </xf>
    <xf numFmtId="43" fontId="3" fillId="3" borderId="1" xfId="1" applyFont="1" applyFill="1" applyBorder="1" applyAlignment="1">
      <alignment wrapText="1"/>
    </xf>
    <xf numFmtId="43" fontId="3" fillId="3" borderId="1" xfId="1" applyFont="1" applyFill="1" applyBorder="1"/>
    <xf numFmtId="43" fontId="2" fillId="2" borderId="1" xfId="1" applyFont="1" applyFill="1" applyBorder="1" applyAlignment="1">
      <alignment wrapText="1"/>
    </xf>
    <xf numFmtId="43" fontId="4" fillId="2" borderId="1" xfId="1" applyFont="1" applyFill="1" applyBorder="1" applyAlignment="1">
      <alignment wrapText="1"/>
    </xf>
    <xf numFmtId="43" fontId="2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2" fontId="4" fillId="0" borderId="1" xfId="0" applyNumberFormat="1" applyFont="1" applyBorder="1"/>
    <xf numFmtId="3" fontId="0" fillId="0" borderId="0" xfId="0" applyNumberFormat="1"/>
    <xf numFmtId="43" fontId="13" fillId="8" borderId="1" xfId="1" applyFont="1" applyFill="1" applyBorder="1"/>
    <xf numFmtId="43" fontId="13" fillId="5" borderId="1" xfId="1" applyFont="1" applyFill="1" applyBorder="1"/>
    <xf numFmtId="10" fontId="13" fillId="7" borderId="1" xfId="2" applyNumberFormat="1" applyFont="1" applyFill="1" applyBorder="1"/>
    <xf numFmtId="10" fontId="13" fillId="4" borderId="1" xfId="2" applyNumberFormat="1" applyFont="1" applyFill="1" applyBorder="1" applyAlignment="1">
      <alignment horizontal="right" vertical="center"/>
    </xf>
    <xf numFmtId="43" fontId="13" fillId="2" borderId="4" xfId="1" applyFont="1" applyFill="1" applyBorder="1"/>
    <xf numFmtId="0" fontId="16" fillId="4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0" fillId="0" borderId="1" xfId="0" applyBorder="1"/>
    <xf numFmtId="0" fontId="16" fillId="4" borderId="6" xfId="0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0" fillId="3" borderId="6" xfId="0" applyFill="1" applyBorder="1"/>
    <xf numFmtId="0" fontId="17" fillId="3" borderId="4" xfId="0" applyFont="1" applyFill="1" applyBorder="1" applyAlignment="1">
      <alignment vertical="top" wrapText="1"/>
    </xf>
    <xf numFmtId="165" fontId="4" fillId="0" borderId="6" xfId="1" applyNumberFormat="1" applyFont="1" applyBorder="1" applyAlignment="1">
      <alignment horizontal="center" wrapText="1"/>
    </xf>
    <xf numFmtId="4" fontId="4" fillId="0" borderId="4" xfId="0" applyNumberFormat="1" applyFont="1" applyBorder="1"/>
    <xf numFmtId="165" fontId="4" fillId="2" borderId="6" xfId="1" applyNumberFormat="1" applyFont="1" applyFill="1" applyBorder="1" applyAlignment="1">
      <alignment horizontal="center" wrapText="1"/>
    </xf>
    <xf numFmtId="43" fontId="4" fillId="2" borderId="4" xfId="1" applyFont="1" applyFill="1" applyBorder="1"/>
    <xf numFmtId="165" fontId="2" fillId="0" borderId="6" xfId="1" applyNumberFormat="1" applyFont="1" applyBorder="1" applyAlignment="1">
      <alignment horizontal="center" wrapText="1"/>
    </xf>
    <xf numFmtId="165" fontId="4" fillId="0" borderId="4" xfId="1" applyNumberFormat="1" applyFont="1" applyBorder="1"/>
    <xf numFmtId="165" fontId="3" fillId="0" borderId="6" xfId="1" applyNumberFormat="1" applyFont="1" applyBorder="1" applyAlignment="1">
      <alignment horizontal="center" wrapText="1"/>
    </xf>
    <xf numFmtId="43" fontId="2" fillId="2" borderId="4" xfId="1" applyFont="1" applyFill="1" applyBorder="1"/>
    <xf numFmtId="165" fontId="3" fillId="0" borderId="6" xfId="1" applyNumberFormat="1" applyFont="1" applyBorder="1" applyAlignment="1">
      <alignment horizontal="center"/>
    </xf>
    <xf numFmtId="0" fontId="3" fillId="3" borderId="6" xfId="0" applyFont="1" applyFill="1" applyBorder="1"/>
    <xf numFmtId="0" fontId="3" fillId="3" borderId="4" xfId="0" applyFont="1" applyFill="1" applyBorder="1" applyAlignment="1">
      <alignment vertical="top" wrapText="1"/>
    </xf>
    <xf numFmtId="165" fontId="4" fillId="2" borderId="4" xfId="1" applyNumberFormat="1" applyFont="1" applyFill="1" applyBorder="1"/>
    <xf numFmtId="43" fontId="2" fillId="0" borderId="4" xfId="1" applyFont="1" applyBorder="1"/>
    <xf numFmtId="165" fontId="3" fillId="3" borderId="6" xfId="1" applyNumberFormat="1" applyFont="1" applyFill="1" applyBorder="1" applyAlignment="1">
      <alignment horizontal="center" wrapText="1"/>
    </xf>
    <xf numFmtId="43" fontId="4" fillId="3" borderId="4" xfId="1" applyFont="1" applyFill="1" applyBorder="1"/>
    <xf numFmtId="165" fontId="4" fillId="0" borderId="6" xfId="1" applyNumberFormat="1" applyFont="1" applyBorder="1" applyAlignment="1">
      <alignment horizontal="right" wrapText="1"/>
    </xf>
    <xf numFmtId="165" fontId="4" fillId="2" borderId="6" xfId="1" applyNumberFormat="1" applyFont="1" applyFill="1" applyBorder="1" applyAlignment="1">
      <alignment horizontal="right" wrapText="1"/>
    </xf>
    <xf numFmtId="43" fontId="4" fillId="0" borderId="4" xfId="1" quotePrefix="1" applyFont="1" applyBorder="1" applyAlignment="1">
      <alignment horizontal="center" wrapText="1"/>
    </xf>
    <xf numFmtId="43" fontId="4" fillId="2" borderId="4" xfId="1" applyFont="1" applyFill="1" applyBorder="1" applyAlignment="1">
      <alignment horizontal="right"/>
    </xf>
    <xf numFmtId="43" fontId="4" fillId="0" borderId="4" xfId="1" applyFont="1" applyBorder="1" applyAlignment="1">
      <alignment horizontal="right"/>
    </xf>
    <xf numFmtId="165" fontId="3" fillId="3" borderId="6" xfId="1" applyNumberFormat="1" applyFont="1" applyFill="1" applyBorder="1"/>
    <xf numFmtId="3" fontId="4" fillId="0" borderId="4" xfId="0" applyNumberFormat="1" applyFont="1" applyBorder="1"/>
    <xf numFmtId="165" fontId="3" fillId="6" borderId="7" xfId="1" applyNumberFormat="1" applyFont="1" applyFill="1" applyBorder="1" applyAlignment="1">
      <alignment horizontal="center" wrapText="1"/>
    </xf>
    <xf numFmtId="43" fontId="3" fillId="6" borderId="8" xfId="1" applyFont="1" applyFill="1" applyBorder="1" applyAlignment="1">
      <alignment wrapText="1"/>
    </xf>
    <xf numFmtId="43" fontId="14" fillId="6" borderId="8" xfId="1" applyFont="1" applyFill="1" applyBorder="1" applyAlignment="1">
      <alignment horizontal="right"/>
    </xf>
    <xf numFmtId="43" fontId="3" fillId="6" borderId="8" xfId="1" applyFont="1" applyFill="1" applyBorder="1"/>
    <xf numFmtId="43" fontId="3" fillId="5" borderId="8" xfId="1" applyFont="1" applyFill="1" applyBorder="1"/>
    <xf numFmtId="10" fontId="3" fillId="7" borderId="8" xfId="2" applyNumberFormat="1" applyFont="1" applyFill="1" applyBorder="1"/>
    <xf numFmtId="10" fontId="4" fillId="4" borderId="8" xfId="2" applyNumberFormat="1" applyFont="1" applyFill="1" applyBorder="1" applyAlignment="1">
      <alignment horizontal="right" vertical="center"/>
    </xf>
    <xf numFmtId="43" fontId="4" fillId="4" borderId="8" xfId="1" applyFont="1" applyFill="1" applyBorder="1" applyAlignment="1">
      <alignment horizontal="right" vertical="center"/>
    </xf>
    <xf numFmtId="43" fontId="3" fillId="6" borderId="9" xfId="1" applyFont="1" applyFill="1" applyBorder="1"/>
    <xf numFmtId="3" fontId="4" fillId="0" borderId="1" xfId="0" applyNumberFormat="1" applyFont="1" applyBorder="1"/>
    <xf numFmtId="43" fontId="2" fillId="2" borderId="1" xfId="1" applyFont="1" applyFill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4" fillId="0" borderId="0" xfId="0" applyNumberFormat="1" applyFont="1"/>
    <xf numFmtId="43" fontId="4" fillId="0" borderId="10" xfId="1" applyFont="1" applyFill="1" applyBorder="1"/>
    <xf numFmtId="4" fontId="19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19" fillId="0" borderId="1" xfId="0" applyNumberFormat="1" applyFont="1" applyBorder="1"/>
    <xf numFmtId="4" fontId="4" fillId="5" borderId="0" xfId="0" applyNumberFormat="1" applyFont="1" applyFill="1"/>
    <xf numFmtId="4" fontId="20" fillId="0" borderId="0" xfId="0" applyNumberFormat="1" applyFont="1"/>
    <xf numFmtId="0" fontId="4" fillId="0" borderId="0" xfId="0" applyFont="1"/>
    <xf numFmtId="4" fontId="3" fillId="0" borderId="0" xfId="0" applyNumberFormat="1" applyFont="1"/>
    <xf numFmtId="43" fontId="4" fillId="0" borderId="0" xfId="1" applyFont="1"/>
    <xf numFmtId="43" fontId="3" fillId="2" borderId="1" xfId="1" applyFont="1" applyFill="1" applyBorder="1"/>
    <xf numFmtId="43" fontId="13" fillId="2" borderId="1" xfId="1" applyFont="1" applyFill="1" applyBorder="1" applyAlignment="1">
      <alignment vertical="center" wrapText="1"/>
    </xf>
    <xf numFmtId="4" fontId="2" fillId="5" borderId="1" xfId="0" applyNumberFormat="1" applyFont="1" applyFill="1" applyBorder="1"/>
  </cellXfs>
  <cellStyles count="172">
    <cellStyle name="Comma" xfId="1" builtinId="3"/>
    <cellStyle name="Comma 2 3" xfId="17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abSelected="1" topLeftCell="M1" zoomScaleNormal="100" workbookViewId="0">
      <pane ySplit="2" topLeftCell="A3" activePane="bottomLeft" state="frozen"/>
      <selection pane="bottomLeft" sqref="A1:X1"/>
    </sheetView>
  </sheetViews>
  <sheetFormatPr defaultColWidth="8.85546875" defaultRowHeight="15" x14ac:dyDescent="0.25"/>
  <cols>
    <col min="1" max="1" width="6.5703125" customWidth="1"/>
    <col min="2" max="2" width="44.42578125" customWidth="1"/>
    <col min="3" max="3" width="37.85546875" customWidth="1"/>
    <col min="4" max="4" width="18.85546875" customWidth="1"/>
    <col min="5" max="5" width="16.85546875" customWidth="1"/>
    <col min="6" max="6" width="18.85546875" customWidth="1"/>
    <col min="7" max="7" width="18.42578125" customWidth="1"/>
    <col min="8" max="8" width="18.5703125" customWidth="1"/>
    <col min="9" max="9" width="18" customWidth="1"/>
    <col min="10" max="10" width="19.28515625" customWidth="1"/>
    <col min="11" max="11" width="20.28515625" customWidth="1"/>
    <col min="12" max="12" width="18.140625" customWidth="1"/>
    <col min="13" max="13" width="19.5703125" customWidth="1"/>
    <col min="14" max="14" width="18.140625" customWidth="1"/>
    <col min="15" max="15" width="20.140625" customWidth="1"/>
    <col min="16" max="16" width="10.5703125" customWidth="1"/>
    <col min="17" max="17" width="11" customWidth="1"/>
    <col min="18" max="18" width="12.140625" customWidth="1"/>
    <col min="19" max="19" width="11.85546875" customWidth="1"/>
    <col min="20" max="20" width="11" customWidth="1"/>
    <col min="21" max="21" width="13.5703125" customWidth="1"/>
    <col min="22" max="22" width="12.42578125" customWidth="1"/>
    <col min="23" max="23" width="17" customWidth="1"/>
    <col min="24" max="24" width="18.42578125" customWidth="1"/>
    <col min="25" max="25" width="18.140625" customWidth="1"/>
    <col min="26" max="26" width="18.5703125" customWidth="1"/>
  </cols>
  <sheetData>
    <row r="1" spans="1:25" ht="33.75" x14ac:dyDescent="0.5">
      <c r="A1" s="124" t="s">
        <v>163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6"/>
    </row>
    <row r="2" spans="1:25" ht="54" customHeight="1" x14ac:dyDescent="0.25">
      <c r="A2" s="87" t="s">
        <v>51</v>
      </c>
      <c r="B2" s="84" t="s">
        <v>128</v>
      </c>
      <c r="C2" s="84" t="s">
        <v>129</v>
      </c>
      <c r="D2" s="84" t="s">
        <v>54</v>
      </c>
      <c r="E2" s="84" t="s">
        <v>80</v>
      </c>
      <c r="F2" s="84" t="s">
        <v>58</v>
      </c>
      <c r="G2" s="84" t="s">
        <v>55</v>
      </c>
      <c r="H2" s="84" t="s">
        <v>56</v>
      </c>
      <c r="I2" s="84" t="s">
        <v>57</v>
      </c>
      <c r="J2" s="84" t="s">
        <v>53</v>
      </c>
      <c r="K2" s="84" t="s">
        <v>65</v>
      </c>
      <c r="L2" s="84" t="s">
        <v>138</v>
      </c>
      <c r="M2" s="84" t="s">
        <v>137</v>
      </c>
      <c r="N2" s="84" t="s">
        <v>52</v>
      </c>
      <c r="O2" s="84" t="s">
        <v>133</v>
      </c>
      <c r="P2" s="84" t="s">
        <v>67</v>
      </c>
      <c r="Q2" s="84" t="s">
        <v>66</v>
      </c>
      <c r="R2" s="84" t="s">
        <v>126</v>
      </c>
      <c r="S2" s="84" t="s">
        <v>127</v>
      </c>
      <c r="T2" s="84" t="s">
        <v>134</v>
      </c>
      <c r="U2" s="84" t="s">
        <v>135</v>
      </c>
      <c r="V2" s="84" t="s">
        <v>136</v>
      </c>
      <c r="W2" s="84" t="s">
        <v>131</v>
      </c>
      <c r="X2" s="88" t="s">
        <v>130</v>
      </c>
      <c r="Y2" s="33"/>
    </row>
    <row r="3" spans="1:25" ht="18" customHeight="1" x14ac:dyDescent="0.25">
      <c r="A3" s="89"/>
      <c r="B3" s="85"/>
      <c r="C3" s="85" t="s">
        <v>0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90"/>
    </row>
    <row r="4" spans="1:25" ht="15.75" x14ac:dyDescent="0.3">
      <c r="A4" s="91">
        <v>1</v>
      </c>
      <c r="B4" s="6" t="s">
        <v>1</v>
      </c>
      <c r="C4" s="29" t="s">
        <v>120</v>
      </c>
      <c r="D4" s="1">
        <v>3377702629.3600001</v>
      </c>
      <c r="E4" s="1"/>
      <c r="F4" s="1"/>
      <c r="G4" s="1">
        <v>52132763.829999998</v>
      </c>
      <c r="H4" s="1"/>
      <c r="I4" s="1"/>
      <c r="J4" s="20">
        <v>4584208561.96</v>
      </c>
      <c r="K4" s="20">
        <v>14755828.4</v>
      </c>
      <c r="L4" s="41">
        <v>44007402.579999998</v>
      </c>
      <c r="M4" s="20">
        <v>4892029827.8599997</v>
      </c>
      <c r="N4" s="20">
        <v>87335372.319999993</v>
      </c>
      <c r="O4" s="3">
        <v>4804694455.54</v>
      </c>
      <c r="P4" s="9">
        <f t="shared" ref="P4:P17" si="0">(O4/$O$18)</f>
        <v>0.44263128451475153</v>
      </c>
      <c r="Q4" s="14">
        <f t="shared" ref="Q4:Q14" si="1">(K4/O4)</f>
        <v>3.0711273186135603E-3</v>
      </c>
      <c r="R4" s="14">
        <f>L4/O4</f>
        <v>9.1592510173581897E-3</v>
      </c>
      <c r="S4" s="35">
        <f>O4/X4</f>
        <v>7635.9126403988766</v>
      </c>
      <c r="T4" s="35">
        <f>L4/X4</f>
        <v>69.939240620031669</v>
      </c>
      <c r="U4" s="1">
        <v>7580.89</v>
      </c>
      <c r="V4" s="1">
        <v>7674.83</v>
      </c>
      <c r="W4" s="37">
        <v>17201</v>
      </c>
      <c r="X4" s="92">
        <v>629223.34</v>
      </c>
      <c r="Y4" s="24"/>
    </row>
    <row r="5" spans="1:25" ht="15.75" x14ac:dyDescent="0.3">
      <c r="A5" s="91">
        <v>2</v>
      </c>
      <c r="B5" s="1" t="s">
        <v>2</v>
      </c>
      <c r="C5" s="29" t="s">
        <v>3</v>
      </c>
      <c r="D5" s="1">
        <v>392988654.80000001</v>
      </c>
      <c r="E5" s="1"/>
      <c r="F5" s="1">
        <v>116026847.68000001</v>
      </c>
      <c r="G5" s="1"/>
      <c r="H5" s="1"/>
      <c r="I5" s="1"/>
      <c r="J5" s="1">
        <v>557077302.65999997</v>
      </c>
      <c r="K5" s="1">
        <v>756130.64</v>
      </c>
      <c r="L5" s="40">
        <v>233674.39</v>
      </c>
      <c r="M5" s="1">
        <v>557077302.65999997</v>
      </c>
      <c r="N5" s="1">
        <v>2182438.69</v>
      </c>
      <c r="O5" s="3">
        <v>554894863.97000003</v>
      </c>
      <c r="P5" s="9">
        <f t="shared" si="0"/>
        <v>5.1119551655668158E-2</v>
      </c>
      <c r="Q5" s="14">
        <f t="shared" si="1"/>
        <v>1.3626556832590897E-3</v>
      </c>
      <c r="R5" s="14">
        <f t="shared" ref="R5:R54" si="2">L5/O5</f>
        <v>4.2111471050240869E-4</v>
      </c>
      <c r="S5" s="35">
        <f t="shared" ref="S5:S54" si="3">O5/X5</f>
        <v>1.1097694258181241</v>
      </c>
      <c r="T5" s="35">
        <f t="shared" ref="T5:T54" si="4">L5/X5</f>
        <v>4.6734023047782368E-4</v>
      </c>
      <c r="U5" s="1">
        <v>1.1000000000000001</v>
      </c>
      <c r="V5" s="23">
        <v>1.1200000000000001</v>
      </c>
      <c r="W5" s="37">
        <v>3735</v>
      </c>
      <c r="X5" s="65">
        <v>500009147</v>
      </c>
      <c r="Y5" s="24"/>
    </row>
    <row r="6" spans="1:25" s="49" customFormat="1" ht="15.75" x14ac:dyDescent="0.3">
      <c r="A6" s="93">
        <v>3</v>
      </c>
      <c r="B6" s="45" t="s">
        <v>4</v>
      </c>
      <c r="C6" s="73" t="s">
        <v>5</v>
      </c>
      <c r="D6" s="51">
        <v>139878268</v>
      </c>
      <c r="E6" s="51"/>
      <c r="F6" s="61">
        <v>100836704.23</v>
      </c>
      <c r="G6" s="34"/>
      <c r="H6" s="34"/>
      <c r="I6" s="34"/>
      <c r="J6" s="34">
        <v>240714972.22999999</v>
      </c>
      <c r="K6" s="51">
        <v>571652.31999999995</v>
      </c>
      <c r="L6" s="67">
        <v>55939.38</v>
      </c>
      <c r="M6" s="51">
        <v>241324566.24000001</v>
      </c>
      <c r="N6" s="51">
        <v>18716513.07</v>
      </c>
      <c r="O6" s="3">
        <v>231647060.09999999</v>
      </c>
      <c r="P6" s="9">
        <f t="shared" si="0"/>
        <v>2.134042793249899E-2</v>
      </c>
      <c r="Q6" s="14">
        <f t="shared" si="1"/>
        <v>2.4677728254061271E-3</v>
      </c>
      <c r="R6" s="14">
        <f t="shared" si="2"/>
        <v>2.414853871914086E-4</v>
      </c>
      <c r="S6" s="35">
        <f t="shared" si="3"/>
        <v>116.4029256122349</v>
      </c>
      <c r="T6" s="35">
        <f t="shared" si="4"/>
        <v>2.8109605561683276E-2</v>
      </c>
      <c r="U6" s="52">
        <v>116.4</v>
      </c>
      <c r="V6" s="53">
        <v>119.25</v>
      </c>
      <c r="W6" s="54">
        <v>2473</v>
      </c>
      <c r="X6" s="94">
        <v>1990045</v>
      </c>
      <c r="Y6" s="18"/>
    </row>
    <row r="7" spans="1:25" ht="15.75" x14ac:dyDescent="0.3">
      <c r="A7" s="91">
        <v>4</v>
      </c>
      <c r="B7" s="6" t="s">
        <v>6</v>
      </c>
      <c r="C7" s="29" t="s">
        <v>7</v>
      </c>
      <c r="D7" s="1">
        <v>334830838.05000001</v>
      </c>
      <c r="E7" s="23"/>
      <c r="F7" s="1">
        <v>30575177.25</v>
      </c>
      <c r="G7" s="1"/>
      <c r="H7" s="1"/>
      <c r="I7" s="1"/>
      <c r="J7" s="1">
        <v>381098344.22000003</v>
      </c>
      <c r="K7" s="1">
        <v>636252.47</v>
      </c>
      <c r="L7" s="40">
        <v>3714079.38</v>
      </c>
      <c r="M7" s="1">
        <v>381098344.22000003</v>
      </c>
      <c r="N7" s="1">
        <v>3435487.8</v>
      </c>
      <c r="O7" s="3">
        <v>377662856.42000002</v>
      </c>
      <c r="P7" s="9">
        <f t="shared" si="0"/>
        <v>3.4792096937183291E-2</v>
      </c>
      <c r="Q7" s="14">
        <f t="shared" si="1"/>
        <v>1.6847102096066912E-3</v>
      </c>
      <c r="R7" s="14">
        <f t="shared" si="2"/>
        <v>9.834378247326395E-3</v>
      </c>
      <c r="S7" s="35">
        <f t="shared" si="3"/>
        <v>11.028920352616733</v>
      </c>
      <c r="T7" s="35">
        <f t="shared" si="4"/>
        <v>0.10846257440726936</v>
      </c>
      <c r="U7" s="1">
        <v>10.91</v>
      </c>
      <c r="V7" s="1">
        <v>11.12</v>
      </c>
      <c r="W7" s="37">
        <v>8866</v>
      </c>
      <c r="X7" s="65">
        <v>34242958</v>
      </c>
      <c r="Y7" s="24"/>
    </row>
    <row r="8" spans="1:25" ht="15.75" x14ac:dyDescent="0.3">
      <c r="A8" s="91">
        <v>5</v>
      </c>
      <c r="B8" s="6" t="s">
        <v>8</v>
      </c>
      <c r="C8" s="29" t="s">
        <v>113</v>
      </c>
      <c r="D8" s="1">
        <v>1011087146</v>
      </c>
      <c r="E8" s="1"/>
      <c r="F8" s="1">
        <v>48075397</v>
      </c>
      <c r="G8" s="1"/>
      <c r="H8" s="1"/>
      <c r="I8" s="1"/>
      <c r="J8" s="1">
        <v>1059162543</v>
      </c>
      <c r="K8" s="1">
        <v>1788222</v>
      </c>
      <c r="L8" s="40">
        <v>-41070229</v>
      </c>
      <c r="M8" s="1">
        <v>1210190108</v>
      </c>
      <c r="N8" s="1">
        <v>76825410.269999996</v>
      </c>
      <c r="O8" s="3">
        <v>1133364697</v>
      </c>
      <c r="P8" s="9">
        <f t="shared" si="0"/>
        <v>0.10441094148626778</v>
      </c>
      <c r="Q8" s="14">
        <f t="shared" si="1"/>
        <v>1.5777992774377019E-3</v>
      </c>
      <c r="R8" s="14">
        <f t="shared" si="2"/>
        <v>-3.6237434524572988E-2</v>
      </c>
      <c r="S8" s="35">
        <f t="shared" si="3"/>
        <v>0.62777264613690231</v>
      </c>
      <c r="T8" s="35">
        <f t="shared" si="4"/>
        <v>-2.2748870160703923E-2</v>
      </c>
      <c r="U8" s="47">
        <v>0.64200000000000002</v>
      </c>
      <c r="V8" s="47">
        <v>0.65969999999999995</v>
      </c>
      <c r="W8" s="37">
        <v>7002</v>
      </c>
      <c r="X8" s="65">
        <v>1805374452</v>
      </c>
      <c r="Y8" s="24"/>
    </row>
    <row r="9" spans="1:25" ht="15.75" x14ac:dyDescent="0.3">
      <c r="A9" s="91">
        <v>6</v>
      </c>
      <c r="B9" s="23" t="s">
        <v>61</v>
      </c>
      <c r="C9" s="29" t="s">
        <v>9</v>
      </c>
      <c r="D9" s="1">
        <v>1607462588.6600001</v>
      </c>
      <c r="E9" s="1"/>
      <c r="F9" s="1">
        <v>159352265.50999999</v>
      </c>
      <c r="G9" s="1">
        <v>82234666.299999997</v>
      </c>
      <c r="H9" s="1"/>
      <c r="I9" s="1"/>
      <c r="J9" s="1">
        <v>1849049520.47</v>
      </c>
      <c r="K9" s="1">
        <v>4739358.0199999996</v>
      </c>
      <c r="L9" s="40">
        <v>-44142931.390000001</v>
      </c>
      <c r="M9" s="1">
        <v>2205004187</v>
      </c>
      <c r="N9" s="1">
        <v>15435940</v>
      </c>
      <c r="O9" s="3">
        <v>2189568247</v>
      </c>
      <c r="P9" s="9">
        <f t="shared" si="0"/>
        <v>0.2017134314513653</v>
      </c>
      <c r="Q9" s="14">
        <f t="shared" si="1"/>
        <v>2.1645171492112891E-3</v>
      </c>
      <c r="R9" s="14">
        <f t="shared" si="2"/>
        <v>-2.0160564280415415E-2</v>
      </c>
      <c r="S9" s="35">
        <f t="shared" si="3"/>
        <v>14.477767223233673</v>
      </c>
      <c r="T9" s="35">
        <f t="shared" si="4"/>
        <v>-0.2918799567408939</v>
      </c>
      <c r="U9" s="1">
        <v>14.41</v>
      </c>
      <c r="V9" s="1">
        <v>14.84</v>
      </c>
      <c r="W9" s="37">
        <v>12045</v>
      </c>
      <c r="X9" s="65">
        <v>151236597</v>
      </c>
      <c r="Y9" s="24"/>
    </row>
    <row r="10" spans="1:25" ht="15.75" x14ac:dyDescent="0.3">
      <c r="A10" s="95">
        <v>7</v>
      </c>
      <c r="B10" s="29" t="s">
        <v>11</v>
      </c>
      <c r="C10" s="29" t="s">
        <v>62</v>
      </c>
      <c r="D10" s="1">
        <v>148085210.66</v>
      </c>
      <c r="E10" s="1"/>
      <c r="F10" s="1">
        <v>51015726.090000004</v>
      </c>
      <c r="G10" s="1"/>
      <c r="H10" s="1"/>
      <c r="I10" s="1"/>
      <c r="J10" s="4">
        <v>194429820.78</v>
      </c>
      <c r="K10" s="1">
        <v>492397.47</v>
      </c>
      <c r="L10" s="40">
        <v>-1142350.6000000001</v>
      </c>
      <c r="M10" s="1">
        <v>200219224.47</v>
      </c>
      <c r="N10" s="1">
        <v>5789403.6900000004</v>
      </c>
      <c r="O10" s="3">
        <v>194429820.78</v>
      </c>
      <c r="P10" s="9">
        <f t="shared" si="0"/>
        <v>1.791179899495856E-2</v>
      </c>
      <c r="Q10" s="14">
        <f t="shared" si="1"/>
        <v>2.5325203100256643E-3</v>
      </c>
      <c r="R10" s="14">
        <f t="shared" si="2"/>
        <v>-5.8753878155994674E-3</v>
      </c>
      <c r="S10" s="35">
        <f t="shared" si="3"/>
        <v>115.66098728638123</v>
      </c>
      <c r="T10" s="35">
        <f t="shared" si="4"/>
        <v>-0.67955315544260908</v>
      </c>
      <c r="U10" s="1">
        <v>115.66</v>
      </c>
      <c r="V10" s="1">
        <v>117.11</v>
      </c>
      <c r="W10" s="37">
        <v>1379</v>
      </c>
      <c r="X10" s="65">
        <v>1681032</v>
      </c>
      <c r="Y10" s="27"/>
    </row>
    <row r="11" spans="1:25" ht="15.75" x14ac:dyDescent="0.3">
      <c r="A11" s="91">
        <v>8</v>
      </c>
      <c r="B11" s="6" t="s">
        <v>12</v>
      </c>
      <c r="C11" s="29" t="s">
        <v>13</v>
      </c>
      <c r="D11" s="16">
        <v>165952670.34999999</v>
      </c>
      <c r="E11" s="86"/>
      <c r="F11" s="1">
        <v>44240409.359999999</v>
      </c>
      <c r="G11" s="23"/>
      <c r="H11" s="1"/>
      <c r="I11" s="1"/>
      <c r="J11" s="1">
        <v>210193079.71000001</v>
      </c>
      <c r="K11" s="1">
        <v>416512.09</v>
      </c>
      <c r="L11" s="40">
        <v>-8616671.3800000008</v>
      </c>
      <c r="M11" s="1">
        <v>212877995.5</v>
      </c>
      <c r="N11" s="1">
        <v>1235122.56</v>
      </c>
      <c r="O11" s="3">
        <v>211642872.90000001</v>
      </c>
      <c r="P11" s="9">
        <f t="shared" si="0"/>
        <v>1.9497547150392234E-2</v>
      </c>
      <c r="Q11" s="14">
        <f t="shared" si="1"/>
        <v>1.9679948787918763E-3</v>
      </c>
      <c r="R11" s="14">
        <f t="shared" si="2"/>
        <v>-4.0713260323541944E-2</v>
      </c>
      <c r="S11" s="35">
        <f t="shared" si="3"/>
        <v>7.5947058555231308</v>
      </c>
      <c r="T11" s="35">
        <f t="shared" si="4"/>
        <v>-0.30920523657664156</v>
      </c>
      <c r="U11" s="1">
        <v>7.4301000000000004</v>
      </c>
      <c r="V11" s="1">
        <v>7.4954000000000001</v>
      </c>
      <c r="W11" s="37">
        <v>113</v>
      </c>
      <c r="X11" s="65">
        <v>27867158.640000001</v>
      </c>
    </row>
    <row r="12" spans="1:25" ht="15.75" x14ac:dyDescent="0.3">
      <c r="A12" s="91">
        <v>9</v>
      </c>
      <c r="B12" s="6" t="s">
        <v>12</v>
      </c>
      <c r="C12" s="4" t="s">
        <v>71</v>
      </c>
      <c r="D12" s="1">
        <v>228929105.61000001</v>
      </c>
      <c r="E12" s="1"/>
      <c r="F12" s="1">
        <v>89341165.150000006</v>
      </c>
      <c r="G12" s="1"/>
      <c r="H12" s="1"/>
      <c r="I12" s="1"/>
      <c r="J12" s="20">
        <v>321898028.29000002</v>
      </c>
      <c r="K12" s="1">
        <v>360550.31</v>
      </c>
      <c r="L12" s="40">
        <v>-9841454.8300000001</v>
      </c>
      <c r="M12" s="20">
        <v>330007385.48000002</v>
      </c>
      <c r="N12" s="127">
        <v>5441247.8300000001</v>
      </c>
      <c r="O12" s="3">
        <v>324566137.64999998</v>
      </c>
      <c r="P12" s="9">
        <f t="shared" si="0"/>
        <v>2.9900574895529924E-2</v>
      </c>
      <c r="Q12" s="14">
        <f t="shared" si="1"/>
        <v>1.1108685354872232E-3</v>
      </c>
      <c r="R12" s="14">
        <f t="shared" si="2"/>
        <v>-3.0321878003837413E-2</v>
      </c>
      <c r="S12" s="35">
        <f t="shared" si="3"/>
        <v>1900.7162609186194</v>
      </c>
      <c r="T12" s="35">
        <f t="shared" si="4"/>
        <v>-57.633286583484377</v>
      </c>
      <c r="U12" s="20">
        <v>1887.73</v>
      </c>
      <c r="V12" s="20">
        <v>1910.22</v>
      </c>
      <c r="W12" s="37">
        <v>23</v>
      </c>
      <c r="X12" s="65">
        <v>170759.91</v>
      </c>
    </row>
    <row r="13" spans="1:25" ht="15.75" x14ac:dyDescent="0.3">
      <c r="A13" s="91">
        <v>10</v>
      </c>
      <c r="B13" s="6" t="s">
        <v>26</v>
      </c>
      <c r="C13" s="45" t="s">
        <v>125</v>
      </c>
      <c r="D13" s="20">
        <v>178915810.30000001</v>
      </c>
      <c r="E13" s="1"/>
      <c r="F13" s="1">
        <v>36398000</v>
      </c>
      <c r="G13" s="1"/>
      <c r="H13" s="1"/>
      <c r="I13" s="1"/>
      <c r="J13" s="1">
        <v>215313810.30000001</v>
      </c>
      <c r="K13" s="1">
        <v>458055.53</v>
      </c>
      <c r="L13" s="40">
        <v>2899496.57</v>
      </c>
      <c r="M13" s="20">
        <v>216579697.18000001</v>
      </c>
      <c r="N13" s="20">
        <v>4381163.28</v>
      </c>
      <c r="O13" s="3">
        <v>212198533.90000001</v>
      </c>
      <c r="P13" s="9">
        <f t="shared" si="0"/>
        <v>1.9548737282139562E-2</v>
      </c>
      <c r="Q13" s="14">
        <f t="shared" si="1"/>
        <v>2.1586177886406218E-3</v>
      </c>
      <c r="R13" s="14">
        <f t="shared" si="2"/>
        <v>1.3664074471722822E-2</v>
      </c>
      <c r="S13" s="35">
        <f t="shared" si="3"/>
        <v>0.79466676061125729</v>
      </c>
      <c r="T13" s="35">
        <f t="shared" si="4"/>
        <v>1.0858385797194952E-2</v>
      </c>
      <c r="U13" s="47">
        <v>0.95</v>
      </c>
      <c r="V13" s="1">
        <v>0.98</v>
      </c>
      <c r="W13" s="37">
        <v>99</v>
      </c>
      <c r="X13" s="65">
        <v>267028324.84999999</v>
      </c>
    </row>
    <row r="14" spans="1:25" ht="15.75" x14ac:dyDescent="0.3">
      <c r="A14" s="91">
        <v>11</v>
      </c>
      <c r="B14" s="76" t="s">
        <v>76</v>
      </c>
      <c r="C14" s="75" t="s">
        <v>77</v>
      </c>
      <c r="D14" s="1">
        <v>89497310.730000004</v>
      </c>
      <c r="E14" s="1"/>
      <c r="F14" s="1">
        <v>34229150.530000001</v>
      </c>
      <c r="G14" s="1"/>
      <c r="H14" s="1"/>
      <c r="I14" s="1"/>
      <c r="J14" s="1">
        <v>123726461.26000001</v>
      </c>
      <c r="K14" s="1">
        <v>280926.03999999998</v>
      </c>
      <c r="L14" s="40">
        <v>345327.96</v>
      </c>
      <c r="M14" s="1">
        <v>148039819.31</v>
      </c>
      <c r="N14" s="1">
        <v>2036224.73</v>
      </c>
      <c r="O14" s="3">
        <v>146003594.58000001</v>
      </c>
      <c r="P14" s="9">
        <f t="shared" si="0"/>
        <v>1.3450544922414452E-2</v>
      </c>
      <c r="Q14" s="14">
        <f t="shared" si="1"/>
        <v>1.9241035866830777E-3</v>
      </c>
      <c r="R14" s="14">
        <f t="shared" si="2"/>
        <v>2.3652017677604771E-3</v>
      </c>
      <c r="S14" s="35">
        <f t="shared" si="3"/>
        <v>94.124272905475607</v>
      </c>
      <c r="T14" s="35">
        <f t="shared" si="4"/>
        <v>0.22262289666520046</v>
      </c>
      <c r="U14" s="1">
        <v>92.34</v>
      </c>
      <c r="V14" s="1">
        <v>92.99</v>
      </c>
      <c r="W14" s="37">
        <v>464</v>
      </c>
      <c r="X14" s="96">
        <v>1551178.99</v>
      </c>
    </row>
    <row r="15" spans="1:25" ht="15.75" x14ac:dyDescent="0.3">
      <c r="A15" s="91">
        <v>12</v>
      </c>
      <c r="B15" s="76" t="s">
        <v>63</v>
      </c>
      <c r="C15" s="75" t="s">
        <v>140</v>
      </c>
      <c r="D15" s="1">
        <v>146499037.34999999</v>
      </c>
      <c r="E15" s="1"/>
      <c r="F15" s="1">
        <v>33125679.699999999</v>
      </c>
      <c r="G15" s="1"/>
      <c r="H15" s="1"/>
      <c r="I15" s="1"/>
      <c r="J15" s="1">
        <v>187571237.59999999</v>
      </c>
      <c r="K15" s="1">
        <v>256617.52</v>
      </c>
      <c r="L15" s="40">
        <v>1536134.38</v>
      </c>
      <c r="M15" s="1">
        <v>189821733.63</v>
      </c>
      <c r="N15" s="1">
        <v>256563.77</v>
      </c>
      <c r="O15" s="3">
        <v>187873473.88</v>
      </c>
      <c r="P15" s="9">
        <f t="shared" si="0"/>
        <v>1.7307797163640202E-2</v>
      </c>
      <c r="Q15" s="14">
        <f>(K15/O15)</f>
        <v>1.3659060787043771E-3</v>
      </c>
      <c r="R15" s="14">
        <f>L15/O15</f>
        <v>8.176430383041576E-3</v>
      </c>
      <c r="S15" s="35">
        <f>O15/X15</f>
        <v>1.0186361858242807</v>
      </c>
      <c r="T15" s="35">
        <f>L15/X15</f>
        <v>8.3288078590392327E-3</v>
      </c>
      <c r="U15" s="1">
        <v>1.0185999999999999</v>
      </c>
      <c r="V15" s="1">
        <v>1.0291999999999999</v>
      </c>
      <c r="W15" s="37">
        <v>12</v>
      </c>
      <c r="X15" s="65">
        <v>184436285</v>
      </c>
    </row>
    <row r="16" spans="1:25" ht="15.75" x14ac:dyDescent="0.3">
      <c r="A16" s="91">
        <v>13</v>
      </c>
      <c r="B16" s="138" t="s">
        <v>148</v>
      </c>
      <c r="C16" s="138" t="s">
        <v>149</v>
      </c>
      <c r="D16" s="43">
        <v>1888865.52</v>
      </c>
      <c r="E16" s="43"/>
      <c r="F16" s="43"/>
      <c r="G16" s="43"/>
      <c r="H16" s="43"/>
      <c r="I16" s="43"/>
      <c r="J16" s="43">
        <v>1888865.52</v>
      </c>
      <c r="K16" s="43"/>
      <c r="L16" s="79">
        <v>0</v>
      </c>
      <c r="M16" s="43">
        <v>4251345.7</v>
      </c>
      <c r="N16" s="43">
        <v>0</v>
      </c>
      <c r="O16" s="80">
        <v>4251345.7</v>
      </c>
      <c r="P16" s="81">
        <f t="shared" si="0"/>
        <v>3.9165416771455705E-4</v>
      </c>
      <c r="Q16" s="82">
        <f>(K16/O16)</f>
        <v>0</v>
      </c>
      <c r="R16" s="82">
        <f>L16/O16</f>
        <v>0</v>
      </c>
      <c r="S16" s="82">
        <f>O16/X16</f>
        <v>1.0756909316330145</v>
      </c>
      <c r="T16" s="82">
        <f>L16/X16</f>
        <v>0</v>
      </c>
      <c r="U16" s="43">
        <v>1.08</v>
      </c>
      <c r="V16" s="43">
        <v>1.1399999999999999</v>
      </c>
      <c r="W16" s="44">
        <v>2420</v>
      </c>
      <c r="X16" s="83">
        <v>3952200</v>
      </c>
    </row>
    <row r="17" spans="1:26" ht="15.75" x14ac:dyDescent="0.3">
      <c r="A17" s="93">
        <v>14</v>
      </c>
      <c r="B17" s="74" t="s">
        <v>155</v>
      </c>
      <c r="C17" s="73" t="s">
        <v>156</v>
      </c>
      <c r="D17" s="45">
        <v>204490570.5</v>
      </c>
      <c r="E17" s="45"/>
      <c r="F17" s="45">
        <v>64070670.310000002</v>
      </c>
      <c r="G17" s="45"/>
      <c r="H17" s="45"/>
      <c r="I17" s="45"/>
      <c r="J17" s="45">
        <v>280113415.95999998</v>
      </c>
      <c r="K17" s="45">
        <v>416463.3</v>
      </c>
      <c r="L17" s="42">
        <v>190983.46</v>
      </c>
      <c r="M17" s="45">
        <v>282061613.31</v>
      </c>
      <c r="N17" s="45">
        <v>13510.94</v>
      </c>
      <c r="O17" s="22">
        <v>282048102.37</v>
      </c>
      <c r="P17" s="21">
        <f t="shared" si="0"/>
        <v>2.5983611445475379E-2</v>
      </c>
      <c r="Q17" s="31">
        <f>(K17/O17)</f>
        <v>1.476568345968411E-3</v>
      </c>
      <c r="R17" s="31">
        <f>L17/O17</f>
        <v>6.7713080994057388E-4</v>
      </c>
      <c r="S17" s="31">
        <f>O17/X17</f>
        <v>96.65857583992549</v>
      </c>
      <c r="T17" s="31">
        <f>L17/X17</f>
        <v>6.5450499746191132E-2</v>
      </c>
      <c r="U17" s="45">
        <v>96.56</v>
      </c>
      <c r="V17" s="45">
        <v>96.89</v>
      </c>
      <c r="W17" s="55">
        <v>102</v>
      </c>
      <c r="X17" s="98">
        <v>2917983.22</v>
      </c>
    </row>
    <row r="18" spans="1:26" ht="15.75" x14ac:dyDescent="0.3">
      <c r="A18" s="99"/>
      <c r="B18" s="70"/>
      <c r="C18" s="46" t="s">
        <v>59</v>
      </c>
      <c r="D18" s="1"/>
      <c r="E18" s="1"/>
      <c r="F18" s="1"/>
      <c r="G18" s="1"/>
      <c r="H18" s="1"/>
      <c r="I18" s="1"/>
      <c r="J18" s="1"/>
      <c r="K18" s="1"/>
      <c r="L18" s="40"/>
      <c r="M18" s="1"/>
      <c r="N18" s="1"/>
      <c r="O18" s="7">
        <f>SUM(O4:O17)</f>
        <v>10854846061.790001</v>
      </c>
      <c r="P18" s="36">
        <f>(O18/$O$112)</f>
        <v>8.4957842255155708E-3</v>
      </c>
      <c r="Q18" s="14"/>
      <c r="R18" s="14"/>
      <c r="S18" s="35"/>
      <c r="T18" s="35"/>
      <c r="U18" s="1"/>
      <c r="V18" s="1"/>
      <c r="W18" s="137">
        <f>SUM(W4:W17)</f>
        <v>55934</v>
      </c>
      <c r="X18" s="65"/>
      <c r="Y18" s="17"/>
      <c r="Z18" s="17"/>
    </row>
    <row r="19" spans="1:26" ht="15.75" customHeight="1" x14ac:dyDescent="0.3">
      <c r="A19" s="100"/>
      <c r="B19" s="57"/>
      <c r="C19" s="57" t="s">
        <v>162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101"/>
      <c r="Y19" s="17"/>
      <c r="Z19" s="17"/>
    </row>
    <row r="20" spans="1:26" s="63" customFormat="1" ht="15.75" x14ac:dyDescent="0.3">
      <c r="A20" s="91">
        <v>15</v>
      </c>
      <c r="B20" s="6" t="s">
        <v>1</v>
      </c>
      <c r="C20" s="29" t="s">
        <v>14</v>
      </c>
      <c r="D20" s="1"/>
      <c r="E20" s="1"/>
      <c r="F20" s="1">
        <v>332430561939.09998</v>
      </c>
      <c r="G20" s="1"/>
      <c r="H20" s="1"/>
      <c r="I20" s="1"/>
      <c r="J20" s="1">
        <v>332444353223.78003</v>
      </c>
      <c r="K20" s="1">
        <v>481388146.20999998</v>
      </c>
      <c r="L20" s="40">
        <v>1165816694.76</v>
      </c>
      <c r="M20" s="1">
        <v>332743577471.48999</v>
      </c>
      <c r="N20" s="1">
        <v>1967497888.76</v>
      </c>
      <c r="O20" s="3">
        <v>330776079582.72998</v>
      </c>
      <c r="P20" s="9">
        <f t="shared" ref="P20:P42" si="5">(O20/$O$43)</f>
        <v>0.40293524910866946</v>
      </c>
      <c r="Q20" s="14">
        <f t="shared" ref="Q20:Q42" si="6">(K20/O20)</f>
        <v>1.4553293781620041E-3</v>
      </c>
      <c r="R20" s="14">
        <f t="shared" si="2"/>
        <v>3.5244891233690888E-3</v>
      </c>
      <c r="S20" s="35">
        <f t="shared" si="3"/>
        <v>104.24385492335267</v>
      </c>
      <c r="T20" s="35">
        <f t="shared" si="4"/>
        <v>0.36740633285542174</v>
      </c>
      <c r="U20" s="1">
        <v>100</v>
      </c>
      <c r="V20" s="1">
        <v>100</v>
      </c>
      <c r="W20" s="37">
        <v>86818</v>
      </c>
      <c r="X20" s="65">
        <v>3173099074.5300002</v>
      </c>
      <c r="Y20" s="18"/>
      <c r="Z20" s="62"/>
    </row>
    <row r="21" spans="1:26" ht="15.75" x14ac:dyDescent="0.3">
      <c r="A21" s="91">
        <v>16</v>
      </c>
      <c r="B21" s="6" t="s">
        <v>38</v>
      </c>
      <c r="C21" s="29" t="s">
        <v>15</v>
      </c>
      <c r="D21" s="1"/>
      <c r="E21" s="1"/>
      <c r="F21" s="1">
        <v>236428644523.32999</v>
      </c>
      <c r="G21" s="1"/>
      <c r="H21" s="1"/>
      <c r="I21" s="1"/>
      <c r="J21" s="1">
        <v>233581550346</v>
      </c>
      <c r="K21" s="1">
        <v>277023521.22000003</v>
      </c>
      <c r="L21" s="40">
        <v>1215993111.49</v>
      </c>
      <c r="M21" s="1">
        <v>236930267559.06</v>
      </c>
      <c r="N21" s="1">
        <v>3348717213.0599999</v>
      </c>
      <c r="O21" s="3">
        <v>233581550346</v>
      </c>
      <c r="P21" s="9">
        <f t="shared" si="5"/>
        <v>0.28453762525568277</v>
      </c>
      <c r="Q21" s="14">
        <f t="shared" si="6"/>
        <v>1.1859820298720093E-3</v>
      </c>
      <c r="R21" s="14">
        <f t="shared" si="2"/>
        <v>5.2058611208324118E-3</v>
      </c>
      <c r="S21" s="35">
        <f t="shared" si="3"/>
        <v>100.00000001969333</v>
      </c>
      <c r="T21" s="35">
        <f t="shared" si="4"/>
        <v>0.52058611218576201</v>
      </c>
      <c r="U21" s="1">
        <v>100</v>
      </c>
      <c r="V21" s="1">
        <v>100</v>
      </c>
      <c r="W21" s="37">
        <v>14620</v>
      </c>
      <c r="X21" s="65">
        <v>2335815503</v>
      </c>
      <c r="Y21" s="18"/>
      <c r="Z21" s="17"/>
    </row>
    <row r="22" spans="1:26" ht="15.75" x14ac:dyDescent="0.3">
      <c r="A22" s="91">
        <v>17</v>
      </c>
      <c r="B22" s="6" t="s">
        <v>8</v>
      </c>
      <c r="C22" s="29" t="s">
        <v>114</v>
      </c>
      <c r="D22" s="1"/>
      <c r="E22" s="1"/>
      <c r="F22" s="1">
        <v>8753323255</v>
      </c>
      <c r="G22" s="1"/>
      <c r="H22" s="23"/>
      <c r="I22" s="1"/>
      <c r="J22" s="1">
        <v>8753323255</v>
      </c>
      <c r="K22" s="1">
        <v>6896349</v>
      </c>
      <c r="L22" s="40">
        <v>90273792</v>
      </c>
      <c r="M22" s="1">
        <v>19790407932.740002</v>
      </c>
      <c r="N22" s="1">
        <v>409149023.56</v>
      </c>
      <c r="O22" s="3">
        <v>19381258909</v>
      </c>
      <c r="P22" s="9">
        <f t="shared" si="5"/>
        <v>2.3609302088557882E-2</v>
      </c>
      <c r="Q22" s="14">
        <f t="shared" si="6"/>
        <v>3.5582564746594294E-4</v>
      </c>
      <c r="R22" s="14">
        <f t="shared" si="2"/>
        <v>4.6577878363762999E-3</v>
      </c>
      <c r="S22" s="35">
        <f t="shared" si="3"/>
        <v>1.0263273887519293</v>
      </c>
      <c r="T22" s="35">
        <f t="shared" si="4"/>
        <v>4.780415227468587E-3</v>
      </c>
      <c r="U22" s="1">
        <v>1</v>
      </c>
      <c r="V22" s="1">
        <v>1</v>
      </c>
      <c r="W22" s="37">
        <v>6615</v>
      </c>
      <c r="X22" s="65">
        <v>18884090127</v>
      </c>
      <c r="Y22" s="18"/>
      <c r="Z22" s="17"/>
    </row>
    <row r="23" spans="1:26" ht="15.75" x14ac:dyDescent="0.3">
      <c r="A23" s="91">
        <v>18</v>
      </c>
      <c r="B23" s="6" t="s">
        <v>16</v>
      </c>
      <c r="C23" s="29" t="s">
        <v>97</v>
      </c>
      <c r="D23" s="1">
        <v>0</v>
      </c>
      <c r="E23" s="1"/>
      <c r="F23" s="1">
        <v>884955250.28999996</v>
      </c>
      <c r="G23" s="1"/>
      <c r="H23" s="1"/>
      <c r="I23" s="1"/>
      <c r="J23" s="1">
        <v>944327587.55999994</v>
      </c>
      <c r="K23" s="1">
        <v>1871899.55</v>
      </c>
      <c r="L23" s="40">
        <v>4175218.61</v>
      </c>
      <c r="M23" s="1">
        <v>944327587.55999994</v>
      </c>
      <c r="N23" s="1">
        <v>32419333.789999999</v>
      </c>
      <c r="O23" s="3">
        <v>911908253.76999998</v>
      </c>
      <c r="P23" s="9">
        <f t="shared" si="5"/>
        <v>1.1108420532119124E-3</v>
      </c>
      <c r="Q23" s="14">
        <f t="shared" si="6"/>
        <v>2.052727938650863E-3</v>
      </c>
      <c r="R23" s="14">
        <f t="shared" si="2"/>
        <v>4.5785511785191788E-3</v>
      </c>
      <c r="S23" s="35">
        <f t="shared" si="3"/>
        <v>102.08138394842024</v>
      </c>
      <c r="T23" s="35">
        <f t="shared" si="4"/>
        <v>0.46738484078190828</v>
      </c>
      <c r="U23" s="1">
        <v>100</v>
      </c>
      <c r="V23" s="1">
        <v>100</v>
      </c>
      <c r="W23" s="37">
        <v>1343</v>
      </c>
      <c r="X23" s="65">
        <v>8933149.4000000004</v>
      </c>
      <c r="Y23" s="18"/>
      <c r="Z23" s="17"/>
    </row>
    <row r="24" spans="1:26" ht="15.75" x14ac:dyDescent="0.3">
      <c r="A24" s="91">
        <v>19</v>
      </c>
      <c r="B24" s="23" t="s">
        <v>61</v>
      </c>
      <c r="C24" s="29" t="s">
        <v>17</v>
      </c>
      <c r="D24" s="1"/>
      <c r="E24" s="1"/>
      <c r="F24" s="1">
        <v>40040376051.790001</v>
      </c>
      <c r="G24" s="1"/>
      <c r="H24" s="1"/>
      <c r="I24" s="1"/>
      <c r="J24" s="1">
        <v>40040376051.790001</v>
      </c>
      <c r="K24" s="1">
        <v>140960977.34999999</v>
      </c>
      <c r="L24" s="40">
        <v>395758930.01999998</v>
      </c>
      <c r="M24" s="1">
        <v>93323671430</v>
      </c>
      <c r="N24" s="1">
        <v>450413106</v>
      </c>
      <c r="O24" s="3">
        <v>92873258324</v>
      </c>
      <c r="P24" s="9">
        <f t="shared" si="5"/>
        <v>0.11313366288614955</v>
      </c>
      <c r="Q24" s="14">
        <f t="shared" si="6"/>
        <v>1.5177778823936591E-3</v>
      </c>
      <c r="R24" s="14">
        <f t="shared" si="2"/>
        <v>4.261279696243082E-3</v>
      </c>
      <c r="S24" s="35">
        <f t="shared" si="3"/>
        <v>1</v>
      </c>
      <c r="T24" s="35">
        <f t="shared" si="4"/>
        <v>4.261279696243082E-3</v>
      </c>
      <c r="U24" s="1"/>
      <c r="V24" s="1"/>
      <c r="W24" s="37">
        <v>73317</v>
      </c>
      <c r="X24" s="65">
        <v>92873258324</v>
      </c>
      <c r="Y24" s="18"/>
      <c r="Z24" s="17"/>
    </row>
    <row r="25" spans="1:26" ht="15.75" x14ac:dyDescent="0.3">
      <c r="A25" s="91">
        <v>20</v>
      </c>
      <c r="B25" s="6" t="s">
        <v>12</v>
      </c>
      <c r="C25" s="29" t="s">
        <v>18</v>
      </c>
      <c r="D25" s="1"/>
      <c r="E25" s="1"/>
      <c r="F25" s="1">
        <v>1290524865.4300001</v>
      </c>
      <c r="G25" s="1"/>
      <c r="H25" s="1"/>
      <c r="I25" s="1"/>
      <c r="J25" s="1">
        <v>1397524865.4300001</v>
      </c>
      <c r="K25" s="1">
        <v>1689215.73</v>
      </c>
      <c r="L25" s="40">
        <v>5615297.7699999996</v>
      </c>
      <c r="M25" s="1">
        <v>1418952388.49</v>
      </c>
      <c r="N25" s="1">
        <v>3237541.87</v>
      </c>
      <c r="O25" s="3">
        <v>1415714846.6199999</v>
      </c>
      <c r="P25" s="9">
        <f t="shared" si="5"/>
        <v>1.72455461443668E-3</v>
      </c>
      <c r="Q25" s="14">
        <f t="shared" si="6"/>
        <v>1.1931892457248574E-3</v>
      </c>
      <c r="R25" s="14">
        <f t="shared" si="2"/>
        <v>3.96640452235593E-3</v>
      </c>
      <c r="S25" s="35">
        <f t="shared" si="3"/>
        <v>9.9556410360388519</v>
      </c>
      <c r="T25" s="35">
        <f t="shared" si="4"/>
        <v>3.9488099628296781E-2</v>
      </c>
      <c r="U25" s="1">
        <v>10</v>
      </c>
      <c r="V25" s="1">
        <v>10</v>
      </c>
      <c r="W25" s="37">
        <v>1132</v>
      </c>
      <c r="X25" s="65">
        <v>142202279.24000001</v>
      </c>
      <c r="Y25" s="18"/>
      <c r="Z25" s="17"/>
    </row>
    <row r="26" spans="1:26" ht="15.75" x14ac:dyDescent="0.3">
      <c r="A26" s="91">
        <v>21</v>
      </c>
      <c r="B26" s="6" t="s">
        <v>73</v>
      </c>
      <c r="C26" s="29" t="s">
        <v>74</v>
      </c>
      <c r="D26" s="1"/>
      <c r="E26" s="1"/>
      <c r="F26" s="1">
        <v>5089949458.1300001</v>
      </c>
      <c r="G26" s="1"/>
      <c r="H26" s="1"/>
      <c r="I26" s="1"/>
      <c r="J26" s="1">
        <v>5089949458.1300001</v>
      </c>
      <c r="K26" s="1">
        <v>9018604.3499999996</v>
      </c>
      <c r="L26" s="40">
        <v>40095959.450000003</v>
      </c>
      <c r="M26" s="1">
        <v>9511732442.8799992</v>
      </c>
      <c r="N26" s="1">
        <v>156740324.88</v>
      </c>
      <c r="O26" s="3">
        <v>9354992118</v>
      </c>
      <c r="P26" s="9">
        <f t="shared" si="5"/>
        <v>1.1395794049651634E-2</v>
      </c>
      <c r="Q26" s="14">
        <f t="shared" si="6"/>
        <v>9.6404189722910038E-4</v>
      </c>
      <c r="R26" s="14">
        <f t="shared" si="2"/>
        <v>4.2860495171183639E-3</v>
      </c>
      <c r="S26" s="35">
        <f t="shared" si="3"/>
        <v>99.69981238301915</v>
      </c>
      <c r="T26" s="35">
        <f t="shared" si="4"/>
        <v>0.4273183327210307</v>
      </c>
      <c r="U26" s="1">
        <v>100</v>
      </c>
      <c r="V26" s="1">
        <v>100</v>
      </c>
      <c r="W26" s="37">
        <v>4296</v>
      </c>
      <c r="X26" s="65">
        <v>93831592</v>
      </c>
      <c r="Y26" s="18"/>
      <c r="Z26" s="17"/>
    </row>
    <row r="27" spans="1:26" s="64" customFormat="1" ht="15.75" x14ac:dyDescent="0.3">
      <c r="A27" s="91">
        <v>22</v>
      </c>
      <c r="B27" s="74" t="s">
        <v>78</v>
      </c>
      <c r="C27" s="73" t="s">
        <v>132</v>
      </c>
      <c r="D27" s="34"/>
      <c r="E27" s="34"/>
      <c r="F27" s="34">
        <v>11826596963.33</v>
      </c>
      <c r="G27" s="34"/>
      <c r="H27" s="34"/>
      <c r="I27" s="34"/>
      <c r="J27" s="34">
        <v>11826596963.33</v>
      </c>
      <c r="K27" s="34">
        <v>37948640.710000001</v>
      </c>
      <c r="L27" s="40">
        <v>145398794.21000001</v>
      </c>
      <c r="M27" s="34">
        <v>34383992093.040001</v>
      </c>
      <c r="N27" s="34">
        <v>115125140.3</v>
      </c>
      <c r="O27" s="3">
        <v>34268866952.740002</v>
      </c>
      <c r="P27" s="9">
        <f t="shared" si="5"/>
        <v>4.1744658379447928E-2</v>
      </c>
      <c r="Q27" s="14">
        <f t="shared" si="6"/>
        <v>1.107379498783393E-3</v>
      </c>
      <c r="R27" s="14">
        <f t="shared" si="2"/>
        <v>4.2428830346366176E-3</v>
      </c>
      <c r="S27" s="35">
        <f t="shared" si="3"/>
        <v>8.9823350500661299</v>
      </c>
      <c r="T27" s="35">
        <f t="shared" si="4"/>
        <v>3.8110996995347438E-2</v>
      </c>
      <c r="U27" s="34">
        <v>1</v>
      </c>
      <c r="V27" s="34">
        <v>1</v>
      </c>
      <c r="W27" s="48">
        <v>16044</v>
      </c>
      <c r="X27" s="102">
        <v>3815140134.6900001</v>
      </c>
      <c r="Y27" s="18"/>
      <c r="Z27" s="62"/>
    </row>
    <row r="28" spans="1:26" ht="15.75" x14ac:dyDescent="0.3">
      <c r="A28" s="91">
        <v>23</v>
      </c>
      <c r="B28" s="1" t="s">
        <v>63</v>
      </c>
      <c r="C28" s="4" t="s">
        <v>79</v>
      </c>
      <c r="D28" s="23" t="s">
        <v>151</v>
      </c>
      <c r="E28" s="1"/>
      <c r="F28" s="1">
        <v>726407218.47000003</v>
      </c>
      <c r="G28" s="1"/>
      <c r="H28" s="23"/>
      <c r="I28" s="1"/>
      <c r="J28" s="1">
        <v>726407218.47000003</v>
      </c>
      <c r="K28" s="1">
        <v>730474.98</v>
      </c>
      <c r="L28" s="40">
        <v>3318886.44</v>
      </c>
      <c r="M28" s="1">
        <v>730363920.96000004</v>
      </c>
      <c r="N28" s="1">
        <v>729104.3</v>
      </c>
      <c r="O28" s="3">
        <v>725399273.47000003</v>
      </c>
      <c r="P28" s="9">
        <f t="shared" si="5"/>
        <v>8.8364593149420378E-4</v>
      </c>
      <c r="Q28" s="14">
        <f t="shared" si="6"/>
        <v>1.0069971210554429E-3</v>
      </c>
      <c r="R28" s="14">
        <f t="shared" si="2"/>
        <v>4.5752547064513392E-3</v>
      </c>
      <c r="S28" s="35">
        <f t="shared" si="3"/>
        <v>10.073474690820811</v>
      </c>
      <c r="T28" s="35">
        <f t="shared" si="4"/>
        <v>4.6088712489496371E-2</v>
      </c>
      <c r="U28" s="1">
        <v>10</v>
      </c>
      <c r="V28" s="1">
        <v>10</v>
      </c>
      <c r="W28" s="37">
        <v>235</v>
      </c>
      <c r="X28" s="65">
        <v>72010830</v>
      </c>
      <c r="Y28" s="18"/>
      <c r="Z28" s="17"/>
    </row>
    <row r="29" spans="1:26" ht="15.75" x14ac:dyDescent="0.3">
      <c r="A29" s="91">
        <v>24</v>
      </c>
      <c r="B29" s="1" t="s">
        <v>6</v>
      </c>
      <c r="C29" s="4" t="s">
        <v>95</v>
      </c>
      <c r="D29" s="1"/>
      <c r="E29" s="1"/>
      <c r="F29" s="1">
        <v>2779591068.6900001</v>
      </c>
      <c r="G29" s="1"/>
      <c r="H29" s="1"/>
      <c r="I29" s="1"/>
      <c r="J29" s="1">
        <v>2786133558.52</v>
      </c>
      <c r="K29" s="1">
        <v>3822018.96</v>
      </c>
      <c r="L29" s="40">
        <v>11779607.16</v>
      </c>
      <c r="M29" s="1">
        <v>2786133558.52</v>
      </c>
      <c r="N29" s="1">
        <v>23505384.52</v>
      </c>
      <c r="O29" s="3">
        <v>2728583256.8600001</v>
      </c>
      <c r="P29" s="9">
        <f t="shared" si="5"/>
        <v>3.3238267280498702E-3</v>
      </c>
      <c r="Q29" s="14">
        <f t="shared" si="6"/>
        <v>1.4007338608382082E-3</v>
      </c>
      <c r="R29" s="14">
        <f t="shared" si="2"/>
        <v>4.3171147995519623E-3</v>
      </c>
      <c r="S29" s="35">
        <f t="shared" si="3"/>
        <v>106.79108904699585</v>
      </c>
      <c r="T29" s="35">
        <f t="shared" si="4"/>
        <v>0.4610293909850573</v>
      </c>
      <c r="U29" s="1">
        <v>100</v>
      </c>
      <c r="V29" s="1">
        <v>100</v>
      </c>
      <c r="W29" s="37">
        <v>558</v>
      </c>
      <c r="X29" s="65">
        <v>25550664.210000001</v>
      </c>
      <c r="Y29" s="18"/>
      <c r="Z29" s="17"/>
    </row>
    <row r="30" spans="1:26" ht="15.75" x14ac:dyDescent="0.3">
      <c r="A30" s="91">
        <v>25</v>
      </c>
      <c r="B30" s="6" t="s">
        <v>26</v>
      </c>
      <c r="C30" s="29" t="s">
        <v>83</v>
      </c>
      <c r="D30" s="1"/>
      <c r="E30" s="1"/>
      <c r="F30" s="1">
        <v>13738844030.889999</v>
      </c>
      <c r="G30" s="1"/>
      <c r="H30" s="1"/>
      <c r="I30" s="1"/>
      <c r="J30" s="1">
        <v>13738844030.889999</v>
      </c>
      <c r="K30" s="1">
        <v>18579065.91</v>
      </c>
      <c r="L30" s="40">
        <v>50048074.369999997</v>
      </c>
      <c r="M30" s="1">
        <v>13748213614.23</v>
      </c>
      <c r="N30" s="1">
        <v>290833441.94999999</v>
      </c>
      <c r="O30" s="3">
        <v>13457380172.290001</v>
      </c>
      <c r="P30" s="9">
        <f t="shared" si="5"/>
        <v>1.6393122619120765E-2</v>
      </c>
      <c r="Q30" s="14">
        <f t="shared" si="6"/>
        <v>1.380585646844995E-3</v>
      </c>
      <c r="R30" s="14">
        <f t="shared" si="2"/>
        <v>3.7190057596094106E-3</v>
      </c>
      <c r="S30" s="35">
        <f t="shared" si="3"/>
        <v>97.458209715868875</v>
      </c>
      <c r="T30" s="35">
        <f t="shared" si="4"/>
        <v>0.36244764325453821</v>
      </c>
      <c r="U30" s="1">
        <v>100</v>
      </c>
      <c r="V30" s="1">
        <v>100</v>
      </c>
      <c r="W30" s="37">
        <v>5437</v>
      </c>
      <c r="X30" s="65">
        <v>138083597.18000001</v>
      </c>
    </row>
    <row r="31" spans="1:26" ht="15.75" x14ac:dyDescent="0.3">
      <c r="A31" s="91">
        <v>26</v>
      </c>
      <c r="B31" s="6" t="s">
        <v>84</v>
      </c>
      <c r="C31" s="29" t="s">
        <v>85</v>
      </c>
      <c r="D31" s="1"/>
      <c r="E31" s="1"/>
      <c r="F31" s="1">
        <v>8310650800.6300001</v>
      </c>
      <c r="G31" s="1"/>
      <c r="H31" s="1"/>
      <c r="I31" s="1"/>
      <c r="J31" s="1">
        <v>14819920913.719999</v>
      </c>
      <c r="K31" s="1">
        <v>13953839.689999999</v>
      </c>
      <c r="L31" s="40">
        <v>49794172.560000002</v>
      </c>
      <c r="M31" s="1">
        <v>14819920913.719999</v>
      </c>
      <c r="N31" s="1">
        <v>73743487.489999995</v>
      </c>
      <c r="O31" s="3">
        <v>14746237694.190001</v>
      </c>
      <c r="P31" s="9">
        <f t="shared" si="5"/>
        <v>1.7963145842406689E-2</v>
      </c>
      <c r="Q31" s="14">
        <f t="shared" si="6"/>
        <v>9.4626439498515574E-4</v>
      </c>
      <c r="R31" s="14">
        <f t="shared" si="2"/>
        <v>3.3767374155116762E-3</v>
      </c>
      <c r="S31" s="35">
        <f t="shared" si="3"/>
        <v>100.96416757008718</v>
      </c>
      <c r="T31" s="35">
        <f t="shared" si="4"/>
        <v>0.34092948225990399</v>
      </c>
      <c r="U31" s="1">
        <v>100</v>
      </c>
      <c r="V31" s="1">
        <v>100</v>
      </c>
      <c r="W31" s="37">
        <v>1821</v>
      </c>
      <c r="X31" s="65">
        <v>146054170</v>
      </c>
    </row>
    <row r="32" spans="1:26" ht="15.75" x14ac:dyDescent="0.3">
      <c r="A32" s="91">
        <v>27</v>
      </c>
      <c r="B32" s="6" t="s">
        <v>84</v>
      </c>
      <c r="C32" s="29" t="s">
        <v>94</v>
      </c>
      <c r="D32" s="1"/>
      <c r="E32" s="1"/>
      <c r="F32" s="1">
        <v>398317031.44999999</v>
      </c>
      <c r="G32" s="1"/>
      <c r="H32" s="1"/>
      <c r="I32" s="1"/>
      <c r="J32" s="1">
        <v>741894029.67999995</v>
      </c>
      <c r="K32" s="1">
        <v>524129.72</v>
      </c>
      <c r="L32" s="40">
        <v>2572328.64</v>
      </c>
      <c r="M32" s="1">
        <v>741894029.67999995</v>
      </c>
      <c r="N32" s="1">
        <v>2706979.01</v>
      </c>
      <c r="O32" s="3">
        <v>739013089.04999995</v>
      </c>
      <c r="P32" s="9">
        <f t="shared" si="5"/>
        <v>9.0022961607915514E-4</v>
      </c>
      <c r="Q32" s="14">
        <f t="shared" si="6"/>
        <v>7.0922927856902757E-4</v>
      </c>
      <c r="R32" s="14">
        <f t="shared" si="2"/>
        <v>3.4807619487588833E-3</v>
      </c>
      <c r="S32" s="35">
        <f t="shared" si="3"/>
        <v>1017503.908921933</v>
      </c>
      <c r="T32" s="35">
        <f t="shared" si="4"/>
        <v>3541.6888888888893</v>
      </c>
      <c r="U32" s="1">
        <v>1000000</v>
      </c>
      <c r="V32" s="1">
        <v>1000000</v>
      </c>
      <c r="W32" s="37">
        <v>5</v>
      </c>
      <c r="X32" s="65">
        <v>726.3</v>
      </c>
    </row>
    <row r="33" spans="1:28" ht="15.75" x14ac:dyDescent="0.3">
      <c r="A33" s="91">
        <v>28</v>
      </c>
      <c r="B33" s="6" t="s">
        <v>64</v>
      </c>
      <c r="C33" s="29" t="s">
        <v>108</v>
      </c>
      <c r="D33" s="1"/>
      <c r="E33" s="1"/>
      <c r="F33" s="1">
        <v>709571796.27999997</v>
      </c>
      <c r="G33" s="1"/>
      <c r="H33" s="23"/>
      <c r="I33" s="1"/>
      <c r="J33" s="1">
        <v>709571796.27999997</v>
      </c>
      <c r="K33" s="127">
        <v>1105406.21</v>
      </c>
      <c r="L33" s="40">
        <v>-146620.18</v>
      </c>
      <c r="M33" s="1">
        <v>718521484.75</v>
      </c>
      <c r="N33" s="1">
        <v>-27759821.829999998</v>
      </c>
      <c r="O33" s="3">
        <v>690761662.92999995</v>
      </c>
      <c r="P33" s="9">
        <f t="shared" si="5"/>
        <v>8.4145208770395686E-4</v>
      </c>
      <c r="Q33" s="14">
        <f t="shared" si="6"/>
        <v>1.6002715108872783E-3</v>
      </c>
      <c r="R33" s="14">
        <f t="shared" si="2"/>
        <v>-2.1225871073690162E-4</v>
      </c>
      <c r="S33" s="35">
        <f t="shared" si="3"/>
        <v>120.28065704590772</v>
      </c>
      <c r="T33" s="35">
        <f t="shared" si="4"/>
        <v>-2.5530617191151794E-2</v>
      </c>
      <c r="U33" s="1">
        <v>100</v>
      </c>
      <c r="V33" s="1">
        <v>100</v>
      </c>
      <c r="W33" s="37">
        <v>670</v>
      </c>
      <c r="X33" s="65">
        <v>5742915.6100000003</v>
      </c>
    </row>
    <row r="34" spans="1:28" ht="15.75" x14ac:dyDescent="0.3">
      <c r="A34" s="91">
        <v>29</v>
      </c>
      <c r="B34" s="6" t="s">
        <v>2</v>
      </c>
      <c r="C34" s="29" t="s">
        <v>139</v>
      </c>
      <c r="D34" s="1"/>
      <c r="E34" s="1"/>
      <c r="F34" s="1">
        <v>17702862034.130001</v>
      </c>
      <c r="G34" s="1"/>
      <c r="H34" s="1"/>
      <c r="I34" s="122">
        <v>146823420</v>
      </c>
      <c r="J34" s="1">
        <v>17757120126.23</v>
      </c>
      <c r="K34" s="1">
        <v>16558221.890000001</v>
      </c>
      <c r="L34" s="40">
        <v>53554408.789999999</v>
      </c>
      <c r="M34" s="128">
        <v>17610296705.939999</v>
      </c>
      <c r="N34" s="1">
        <v>49510930.619999997</v>
      </c>
      <c r="O34" s="3">
        <v>17560785775.32</v>
      </c>
      <c r="P34" s="9">
        <f t="shared" si="5"/>
        <v>2.1391690716718859E-2</v>
      </c>
      <c r="Q34" s="14">
        <f t="shared" si="6"/>
        <v>9.4290893937508163E-4</v>
      </c>
      <c r="R34" s="14">
        <f t="shared" si="2"/>
        <v>3.0496590229615798E-3</v>
      </c>
      <c r="S34" s="35">
        <f t="shared" si="3"/>
        <v>0.32186717503845369</v>
      </c>
      <c r="T34" s="35">
        <f t="shared" si="4"/>
        <v>9.8158513455117455E-4</v>
      </c>
      <c r="U34" s="1">
        <v>1</v>
      </c>
      <c r="V34" s="1">
        <v>1</v>
      </c>
      <c r="W34" s="37">
        <v>1174</v>
      </c>
      <c r="X34" s="65">
        <v>54559107412</v>
      </c>
    </row>
    <row r="35" spans="1:28" ht="15.75" x14ac:dyDescent="0.3">
      <c r="A35" s="91">
        <v>30</v>
      </c>
      <c r="B35" s="6" t="s">
        <v>28</v>
      </c>
      <c r="C35" s="29" t="s">
        <v>104</v>
      </c>
      <c r="D35" s="1">
        <v>0</v>
      </c>
      <c r="E35" s="1"/>
      <c r="F35" s="1">
        <v>17001836907</v>
      </c>
      <c r="G35" s="1"/>
      <c r="H35" s="1"/>
      <c r="I35" s="1"/>
      <c r="J35" s="127">
        <v>17001836907</v>
      </c>
      <c r="K35" s="1">
        <v>16142800.73</v>
      </c>
      <c r="L35" s="40">
        <v>37002599.869999997</v>
      </c>
      <c r="M35" s="1">
        <v>17001836907</v>
      </c>
      <c r="N35" s="1">
        <v>48067495.520000003</v>
      </c>
      <c r="O35" s="3">
        <v>16953769411.48</v>
      </c>
      <c r="P35" s="9">
        <f t="shared" si="5"/>
        <v>2.0652253058211466E-2</v>
      </c>
      <c r="Q35" s="14">
        <f t="shared" si="6"/>
        <v>9.5216587758172153E-4</v>
      </c>
      <c r="R35" s="14">
        <f t="shared" si="2"/>
        <v>2.1825588736003581E-3</v>
      </c>
      <c r="S35" s="35">
        <f t="shared" si="3"/>
        <v>1.008515501702975</v>
      </c>
      <c r="T35" s="35">
        <f t="shared" si="4"/>
        <v>2.2011444574053453E-3</v>
      </c>
      <c r="U35" s="1">
        <v>1</v>
      </c>
      <c r="V35" s="1">
        <v>1</v>
      </c>
      <c r="W35" s="37">
        <v>1964</v>
      </c>
      <c r="X35" s="65">
        <v>16810618560.5</v>
      </c>
      <c r="Y35" s="32"/>
      <c r="Z35" s="32"/>
      <c r="AA35" s="32"/>
      <c r="AB35" s="32"/>
    </row>
    <row r="36" spans="1:28" s="32" customFormat="1" ht="15.75" x14ac:dyDescent="0.3">
      <c r="A36" s="91">
        <v>31</v>
      </c>
      <c r="B36" s="29" t="s">
        <v>86</v>
      </c>
      <c r="C36" s="29" t="s">
        <v>101</v>
      </c>
      <c r="D36" s="4"/>
      <c r="E36" s="4"/>
      <c r="F36" s="4">
        <v>2545573639.6100001</v>
      </c>
      <c r="G36" s="4"/>
      <c r="H36" s="4"/>
      <c r="I36" s="4"/>
      <c r="J36" s="4">
        <v>6392388598.0299997</v>
      </c>
      <c r="K36" s="4">
        <v>8982466.5299999993</v>
      </c>
      <c r="L36" s="42">
        <v>24667882.629999999</v>
      </c>
      <c r="M36" s="4">
        <v>6392388598.0299997</v>
      </c>
      <c r="N36" s="4">
        <v>27760160.609999999</v>
      </c>
      <c r="O36" s="22">
        <v>6383406131.5</v>
      </c>
      <c r="P36" s="21">
        <f t="shared" si="5"/>
        <v>7.7759532763143962E-3</v>
      </c>
      <c r="Q36" s="31">
        <f t="shared" si="6"/>
        <v>1.4071588654957258E-3</v>
      </c>
      <c r="R36" s="31">
        <f t="shared" si="2"/>
        <v>3.864376184412292E-3</v>
      </c>
      <c r="S36" s="50">
        <f t="shared" si="3"/>
        <v>101.18340806580653</v>
      </c>
      <c r="T36" s="50">
        <f t="shared" si="4"/>
        <v>0.39101075238717337</v>
      </c>
      <c r="U36" s="4">
        <v>100</v>
      </c>
      <c r="V36" s="4">
        <v>100</v>
      </c>
      <c r="W36" s="39">
        <v>694</v>
      </c>
      <c r="X36" s="103">
        <v>63087479</v>
      </c>
      <c r="Y36"/>
      <c r="Z36"/>
      <c r="AA36"/>
      <c r="AB36"/>
    </row>
    <row r="37" spans="1:28" ht="15.75" x14ac:dyDescent="0.3">
      <c r="A37" s="91">
        <v>32</v>
      </c>
      <c r="B37" s="6" t="s">
        <v>98</v>
      </c>
      <c r="C37" s="29" t="s">
        <v>99</v>
      </c>
      <c r="D37" s="1"/>
      <c r="E37" s="1"/>
      <c r="F37" s="1">
        <v>10117885184.84</v>
      </c>
      <c r="G37" s="1"/>
      <c r="H37" s="1"/>
      <c r="I37" s="1"/>
      <c r="J37" s="1">
        <v>10117885184.84</v>
      </c>
      <c r="K37" s="1">
        <v>10482521.140000001</v>
      </c>
      <c r="L37" s="40">
        <v>32456073.949999999</v>
      </c>
      <c r="M37" s="1">
        <v>10225092546.379999</v>
      </c>
      <c r="N37" s="1">
        <v>37899968.340000004</v>
      </c>
      <c r="O37" s="3">
        <v>10187192578.049999</v>
      </c>
      <c r="P37" s="9">
        <f t="shared" si="5"/>
        <v>1.2409539965322444E-2</v>
      </c>
      <c r="Q37" s="14">
        <f t="shared" si="6"/>
        <v>1.0289901815134365E-3</v>
      </c>
      <c r="R37" s="14">
        <f t="shared" si="2"/>
        <v>3.1859684305892096E-3</v>
      </c>
      <c r="S37" s="35">
        <f t="shared" si="3"/>
        <v>1.0093453157902994</v>
      </c>
      <c r="T37" s="35">
        <f t="shared" si="4"/>
        <v>3.2157423116709904E-3</v>
      </c>
      <c r="U37" s="1">
        <v>1</v>
      </c>
      <c r="V37" s="1">
        <v>1</v>
      </c>
      <c r="W37" s="37">
        <v>1314</v>
      </c>
      <c r="X37" s="65">
        <v>10092871506.59</v>
      </c>
    </row>
    <row r="38" spans="1:28" ht="16.5" customHeight="1" x14ac:dyDescent="0.3">
      <c r="A38" s="91">
        <v>33</v>
      </c>
      <c r="B38" s="6" t="s">
        <v>118</v>
      </c>
      <c r="C38" s="73" t="s">
        <v>119</v>
      </c>
      <c r="D38" s="34"/>
      <c r="E38" s="1"/>
      <c r="F38" s="20">
        <v>596202767.07000005</v>
      </c>
      <c r="G38" s="1"/>
      <c r="H38" s="1"/>
      <c r="I38" s="1"/>
      <c r="J38" s="129">
        <v>838341733.28999996</v>
      </c>
      <c r="K38" s="130">
        <v>1422312.8</v>
      </c>
      <c r="L38" s="40">
        <v>3106461.16</v>
      </c>
      <c r="M38" s="131">
        <v>865667961.95000005</v>
      </c>
      <c r="N38" s="130">
        <v>14525705.01</v>
      </c>
      <c r="O38" s="3">
        <v>851140179.12</v>
      </c>
      <c r="P38" s="9">
        <f t="shared" si="5"/>
        <v>1.0368173555135776E-3</v>
      </c>
      <c r="Q38" s="14">
        <f t="shared" si="6"/>
        <v>1.6710676277443975E-3</v>
      </c>
      <c r="R38" s="14">
        <f t="shared" si="2"/>
        <v>3.6497644409312141E-3</v>
      </c>
      <c r="S38" s="35">
        <f t="shared" si="3"/>
        <v>9.6112666045255519</v>
      </c>
      <c r="T38" s="35">
        <f t="shared" si="4"/>
        <v>3.5078859085507043E-2</v>
      </c>
      <c r="U38" s="1">
        <v>10</v>
      </c>
      <c r="V38" s="1">
        <v>10</v>
      </c>
      <c r="W38" s="37">
        <v>299</v>
      </c>
      <c r="X38" s="65">
        <v>88556505</v>
      </c>
    </row>
    <row r="39" spans="1:28" ht="16.5" customHeight="1" x14ac:dyDescent="0.3">
      <c r="A39" s="91">
        <v>34</v>
      </c>
      <c r="B39" s="6" t="s">
        <v>144</v>
      </c>
      <c r="C39" s="73" t="s">
        <v>145</v>
      </c>
      <c r="D39" s="34"/>
      <c r="E39" s="1"/>
      <c r="F39" s="1">
        <v>1048662712.37</v>
      </c>
      <c r="G39" s="1"/>
      <c r="H39" s="1"/>
      <c r="I39" s="1"/>
      <c r="J39" s="1">
        <v>1108696966.1400001</v>
      </c>
      <c r="K39" s="1">
        <v>1768711.63</v>
      </c>
      <c r="L39" s="40">
        <v>5224139.3</v>
      </c>
      <c r="M39" s="1">
        <v>1269119235.29</v>
      </c>
      <c r="N39" s="1">
        <v>6865114.6299999999</v>
      </c>
      <c r="O39" s="3">
        <v>1262254120.6600001</v>
      </c>
      <c r="P39" s="9">
        <f t="shared" si="5"/>
        <v>1.5376162604871031E-3</v>
      </c>
      <c r="Q39" s="14">
        <f t="shared" si="6"/>
        <v>1.4012326052658763E-3</v>
      </c>
      <c r="R39" s="14">
        <f t="shared" si="2"/>
        <v>4.1387381625408613E-3</v>
      </c>
      <c r="S39" s="35">
        <f t="shared" si="3"/>
        <v>1.0116523258568431</v>
      </c>
      <c r="T39" s="35">
        <f t="shared" si="4"/>
        <v>4.1869640882469398E-3</v>
      </c>
      <c r="U39" s="1"/>
      <c r="V39" s="1"/>
      <c r="W39" s="37">
        <v>179</v>
      </c>
      <c r="X39" s="65">
        <v>1247715335</v>
      </c>
    </row>
    <row r="40" spans="1:28" ht="16.5" customHeight="1" x14ac:dyDescent="0.3">
      <c r="A40" s="91">
        <v>35</v>
      </c>
      <c r="B40" s="6" t="s">
        <v>24</v>
      </c>
      <c r="C40" s="73" t="s">
        <v>150</v>
      </c>
      <c r="D40" s="34"/>
      <c r="E40" s="1"/>
      <c r="F40" s="1">
        <v>11125606761.59</v>
      </c>
      <c r="G40" s="1"/>
      <c r="H40" s="1"/>
      <c r="I40" s="1"/>
      <c r="J40" s="1">
        <v>11125606761.59</v>
      </c>
      <c r="K40" s="1">
        <v>5224720.8</v>
      </c>
      <c r="L40" s="40">
        <v>56028157.399999999</v>
      </c>
      <c r="M40" s="1">
        <v>11199278879.42</v>
      </c>
      <c r="N40" s="1">
        <v>178151090.78</v>
      </c>
      <c r="O40" s="132">
        <v>11021127788.639999</v>
      </c>
      <c r="P40" s="9">
        <f t="shared" si="5"/>
        <v>1.3425399069292297E-2</v>
      </c>
      <c r="Q40" s="14">
        <f t="shared" si="6"/>
        <v>4.7406407948425821E-4</v>
      </c>
      <c r="R40" s="14">
        <f t="shared" si="2"/>
        <v>5.0837045422657094E-3</v>
      </c>
      <c r="S40" s="35">
        <f t="shared" si="3"/>
        <v>99.997578896600587</v>
      </c>
      <c r="T40" s="35">
        <f t="shared" si="4"/>
        <v>0.50835814605222207</v>
      </c>
      <c r="U40" s="1">
        <v>100</v>
      </c>
      <c r="V40" s="1">
        <v>100</v>
      </c>
      <c r="W40" s="37">
        <v>1009</v>
      </c>
      <c r="X40" s="65">
        <v>110213946.28</v>
      </c>
    </row>
    <row r="41" spans="1:28" ht="16.5" customHeight="1" x14ac:dyDescent="0.3">
      <c r="A41" s="91">
        <v>36</v>
      </c>
      <c r="B41" s="74" t="s">
        <v>146</v>
      </c>
      <c r="C41" s="73" t="s">
        <v>147</v>
      </c>
      <c r="D41" s="34"/>
      <c r="E41" s="34"/>
      <c r="F41" s="34">
        <v>427324088.48000002</v>
      </c>
      <c r="G41" s="34"/>
      <c r="H41" s="34"/>
      <c r="I41" s="34">
        <v>4877743.79</v>
      </c>
      <c r="J41" s="34">
        <v>427324088.48000002</v>
      </c>
      <c r="K41" s="34">
        <v>1665830</v>
      </c>
      <c r="L41" s="34">
        <v>2027123.26</v>
      </c>
      <c r="M41" s="34">
        <v>684892130.65999997</v>
      </c>
      <c r="N41" s="34">
        <v>12143036.15</v>
      </c>
      <c r="O41" s="3">
        <v>672749094.50999999</v>
      </c>
      <c r="P41" s="9">
        <f t="shared" si="5"/>
        <v>8.1951005745631799E-4</v>
      </c>
      <c r="Q41" s="14">
        <f>(K41/O41)</f>
        <v>2.4761534628497941E-3</v>
      </c>
      <c r="R41" s="14">
        <f>L41/O41</f>
        <v>3.0131935911061536E-3</v>
      </c>
      <c r="S41" s="35">
        <f>O41/X41</f>
        <v>1.0135378580959304</v>
      </c>
      <c r="T41" s="35">
        <f>L41/X41</f>
        <v>3.0539857783581162E-3</v>
      </c>
      <c r="U41" s="34">
        <v>1</v>
      </c>
      <c r="V41" s="34">
        <v>1</v>
      </c>
      <c r="W41" s="48">
        <v>407</v>
      </c>
      <c r="X41" s="94">
        <v>663763163</v>
      </c>
      <c r="Y41" s="49"/>
      <c r="Z41" s="49"/>
      <c r="AA41" s="49"/>
      <c r="AB41" s="49"/>
    </row>
    <row r="42" spans="1:28" s="49" customFormat="1" ht="16.5" customHeight="1" x14ac:dyDescent="0.3">
      <c r="A42" s="91">
        <v>37</v>
      </c>
      <c r="B42" s="74" t="s">
        <v>155</v>
      </c>
      <c r="C42" s="73" t="s">
        <v>154</v>
      </c>
      <c r="D42" s="34"/>
      <c r="E42" s="34"/>
      <c r="F42" s="34">
        <v>368102387.12</v>
      </c>
      <c r="G42" s="34">
        <v>0</v>
      </c>
      <c r="H42" s="34">
        <v>0</v>
      </c>
      <c r="I42" s="34">
        <v>0</v>
      </c>
      <c r="J42" s="34">
        <v>368102387.12</v>
      </c>
      <c r="K42" s="34">
        <v>527279.84</v>
      </c>
      <c r="L42" s="34">
        <v>1799192.29</v>
      </c>
      <c r="M42" s="133">
        <v>372802390.95999998</v>
      </c>
      <c r="N42" s="133">
        <v>16965.89</v>
      </c>
      <c r="O42" s="3">
        <v>372785425.06999999</v>
      </c>
      <c r="P42" s="9">
        <f t="shared" si="5"/>
        <v>4.5410898002100922E-4</v>
      </c>
      <c r="Q42" s="14">
        <f t="shared" si="6"/>
        <v>1.4144325516508315E-3</v>
      </c>
      <c r="R42" s="14">
        <f t="shared" si="2"/>
        <v>4.8263482663308405E-3</v>
      </c>
      <c r="S42" s="35">
        <f t="shared" si="3"/>
        <v>98.238528047130359</v>
      </c>
      <c r="T42" s="35">
        <f t="shared" si="4"/>
        <v>0.4741333495271613</v>
      </c>
      <c r="U42" s="34">
        <v>100</v>
      </c>
      <c r="V42" s="34">
        <v>100</v>
      </c>
      <c r="W42" s="48">
        <v>470</v>
      </c>
      <c r="X42" s="133">
        <v>3794696.77</v>
      </c>
      <c r="Y42"/>
      <c r="Z42"/>
      <c r="AA42"/>
      <c r="AB42"/>
    </row>
    <row r="43" spans="1:28" ht="15.75" x14ac:dyDescent="0.3">
      <c r="A43" s="97" t="s">
        <v>151</v>
      </c>
      <c r="B43" s="69"/>
      <c r="C43" s="46" t="s">
        <v>59</v>
      </c>
      <c r="D43" s="1"/>
      <c r="E43" s="1"/>
      <c r="F43" s="1"/>
      <c r="G43" s="1"/>
      <c r="H43" s="1"/>
      <c r="I43" s="1"/>
      <c r="J43" s="1"/>
      <c r="K43" s="1"/>
      <c r="L43" s="40"/>
      <c r="M43" s="1"/>
      <c r="N43" s="1"/>
      <c r="O43" s="7">
        <f>SUM(O20:O42)</f>
        <v>820916214986</v>
      </c>
      <c r="P43" s="36">
        <f>(O43/$O$112)</f>
        <v>0.64250814705684711</v>
      </c>
      <c r="Q43" s="14"/>
      <c r="R43" s="14"/>
      <c r="S43" s="35"/>
      <c r="T43" s="35"/>
      <c r="U43" s="1"/>
      <c r="V43" s="1"/>
      <c r="W43" s="137">
        <f>SUM(W20:W42)</f>
        <v>220421</v>
      </c>
      <c r="X43" s="65"/>
    </row>
    <row r="44" spans="1:28" ht="15.75" x14ac:dyDescent="0.3">
      <c r="A44" s="104"/>
      <c r="B44" s="71"/>
      <c r="C44" s="56" t="s">
        <v>19</v>
      </c>
      <c r="D44" s="2"/>
      <c r="E44" s="2"/>
      <c r="F44" s="2"/>
      <c r="G44" s="2"/>
      <c r="H44" s="2"/>
      <c r="I44" s="2"/>
      <c r="J44" s="5"/>
      <c r="K44" s="2"/>
      <c r="L44" s="2"/>
      <c r="M44" s="2"/>
      <c r="N44" s="2"/>
      <c r="O44" s="3"/>
      <c r="P44" s="10"/>
      <c r="Q44" s="14"/>
      <c r="R44" s="14"/>
      <c r="S44" s="35"/>
      <c r="T44" s="35"/>
      <c r="U44" s="2"/>
      <c r="V44" s="2"/>
      <c r="W44" s="2"/>
      <c r="X44" s="105"/>
    </row>
    <row r="45" spans="1:28" ht="15.75" x14ac:dyDescent="0.3">
      <c r="A45" s="91">
        <v>38</v>
      </c>
      <c r="B45" s="6" t="s">
        <v>1</v>
      </c>
      <c r="C45" s="29" t="s">
        <v>20</v>
      </c>
      <c r="D45" s="1"/>
      <c r="E45" s="1"/>
      <c r="F45" s="1">
        <v>16972425375.41</v>
      </c>
      <c r="G45" s="1">
        <v>46997816964.199997</v>
      </c>
      <c r="H45" s="1"/>
      <c r="I45" s="1"/>
      <c r="J45" s="1">
        <v>63991502776.389999</v>
      </c>
      <c r="K45" s="1">
        <v>80783169.469999999</v>
      </c>
      <c r="L45" s="40">
        <v>308599842.02999997</v>
      </c>
      <c r="M45" s="1">
        <v>66771771242.099998</v>
      </c>
      <c r="N45" s="1">
        <v>213544440.37</v>
      </c>
      <c r="O45" s="3">
        <v>66558226801.730003</v>
      </c>
      <c r="P45" s="10">
        <f t="shared" ref="P45:P52" si="7">(O45/$O$54)</f>
        <v>0.42786337986934014</v>
      </c>
      <c r="Q45" s="14">
        <f t="shared" ref="Q45:Q52" si="8">(K45/O45)</f>
        <v>1.2137217794374934E-3</v>
      </c>
      <c r="R45" s="14">
        <f t="shared" si="2"/>
        <v>4.6365394160707831E-3</v>
      </c>
      <c r="S45" s="35">
        <f t="shared" si="3"/>
        <v>218.77419379103364</v>
      </c>
      <c r="T45" s="35">
        <f t="shared" si="4"/>
        <v>1.0143551727312354</v>
      </c>
      <c r="U45" s="134">
        <v>218.77</v>
      </c>
      <c r="V45" s="134">
        <v>218.77</v>
      </c>
      <c r="W45" s="37">
        <v>3398</v>
      </c>
      <c r="X45" s="65">
        <v>304232531.49000001</v>
      </c>
    </row>
    <row r="46" spans="1:28" ht="15.75" x14ac:dyDescent="0.3">
      <c r="A46" s="91">
        <v>39</v>
      </c>
      <c r="B46" s="6" t="s">
        <v>8</v>
      </c>
      <c r="C46" s="29" t="s">
        <v>112</v>
      </c>
      <c r="D46" s="1"/>
      <c r="E46" s="1"/>
      <c r="F46" s="1">
        <v>2405284390</v>
      </c>
      <c r="G46" s="1">
        <v>29919131324</v>
      </c>
      <c r="H46" s="1"/>
      <c r="I46" s="1"/>
      <c r="J46" s="1">
        <v>32324415715</v>
      </c>
      <c r="K46" s="1">
        <v>54729862</v>
      </c>
      <c r="L46" s="40">
        <v>497012304</v>
      </c>
      <c r="M46" s="1">
        <v>46074450510.870003</v>
      </c>
      <c r="N46" s="1">
        <v>235103498.5</v>
      </c>
      <c r="O46" s="3">
        <v>47644164758</v>
      </c>
      <c r="P46" s="9">
        <f t="shared" si="7"/>
        <v>0.3062760885312486</v>
      </c>
      <c r="Q46" s="14">
        <f t="shared" si="8"/>
        <v>1.1487211976113031E-3</v>
      </c>
      <c r="R46" s="14">
        <f t="shared" si="2"/>
        <v>1.0431756050808844E-2</v>
      </c>
      <c r="S46" s="35">
        <f t="shared" si="3"/>
        <v>1.8654716076356446</v>
      </c>
      <c r="T46" s="35">
        <f t="shared" si="4"/>
        <v>1.9460144730565239E-2</v>
      </c>
      <c r="U46" s="1">
        <v>1.8260000000000001</v>
      </c>
      <c r="V46" s="1">
        <v>1.8260000000000001</v>
      </c>
      <c r="W46" s="37">
        <v>2229</v>
      </c>
      <c r="X46" s="65">
        <v>25540010667</v>
      </c>
    </row>
    <row r="47" spans="1:28" ht="15.75" x14ac:dyDescent="0.3">
      <c r="A47" s="91">
        <v>40</v>
      </c>
      <c r="B47" s="6" t="s">
        <v>64</v>
      </c>
      <c r="C47" s="29" t="s">
        <v>21</v>
      </c>
      <c r="D47" s="1"/>
      <c r="E47" s="1"/>
      <c r="F47" s="1">
        <v>172756098.5</v>
      </c>
      <c r="G47" s="1">
        <v>1569462469.0699999</v>
      </c>
      <c r="H47" s="1"/>
      <c r="I47" s="1"/>
      <c r="J47" s="1">
        <v>1742218567.5699999</v>
      </c>
      <c r="K47" s="1">
        <v>2024946.14</v>
      </c>
      <c r="L47" s="40">
        <v>-1275441.6000000001</v>
      </c>
      <c r="M47" s="1">
        <v>1745178322.3199999</v>
      </c>
      <c r="N47" s="1">
        <v>12349873.460000001</v>
      </c>
      <c r="O47" s="3">
        <v>1732828448.8599999</v>
      </c>
      <c r="P47" s="9">
        <f>(O47/$O$54)</f>
        <v>1.1139326759283716E-2</v>
      </c>
      <c r="Q47" s="14">
        <f t="shared" si="8"/>
        <v>1.1685785406698392E-3</v>
      </c>
      <c r="R47" s="14">
        <f>L47/O47</f>
        <v>-7.3604608744685181E-4</v>
      </c>
      <c r="S47" s="35">
        <f t="shared" si="3"/>
        <v>339.95802957824469</v>
      </c>
      <c r="T47" s="35">
        <f>L47/X47</f>
        <v>-0.25022477756720812</v>
      </c>
      <c r="U47" s="1">
        <v>338.39</v>
      </c>
      <c r="V47" s="1">
        <v>338.39</v>
      </c>
      <c r="W47" s="37">
        <v>117</v>
      </c>
      <c r="X47" s="65">
        <v>5097183.47</v>
      </c>
    </row>
    <row r="48" spans="1:28" ht="15.75" x14ac:dyDescent="0.3">
      <c r="A48" s="91">
        <v>41</v>
      </c>
      <c r="B48" s="6" t="s">
        <v>11</v>
      </c>
      <c r="C48" s="29" t="s">
        <v>22</v>
      </c>
      <c r="D48" s="1">
        <v>0</v>
      </c>
      <c r="E48" s="1"/>
      <c r="F48" s="1">
        <v>3509049783.3800001</v>
      </c>
      <c r="G48" s="1">
        <v>7671203390.5699997</v>
      </c>
      <c r="H48" s="1"/>
      <c r="I48" s="1"/>
      <c r="J48" s="1">
        <v>11289899817.77</v>
      </c>
      <c r="K48" s="1">
        <v>10945677.970000001</v>
      </c>
      <c r="L48" s="40">
        <v>89251133.540000007</v>
      </c>
      <c r="M48" s="1">
        <v>11294510246.190001</v>
      </c>
      <c r="N48" s="1">
        <v>4610428.42</v>
      </c>
      <c r="O48" s="3">
        <v>11289899817.77</v>
      </c>
      <c r="P48" s="9">
        <f t="shared" si="7"/>
        <v>7.2576072508767062E-2</v>
      </c>
      <c r="Q48" s="14">
        <f t="shared" si="8"/>
        <v>9.695106375321237E-4</v>
      </c>
      <c r="R48" s="14">
        <f t="shared" si="2"/>
        <v>7.9053964145475511E-3</v>
      </c>
      <c r="S48" s="35">
        <f t="shared" si="3"/>
        <v>1341.6555317899129</v>
      </c>
      <c r="T48" s="35">
        <f t="shared" si="4"/>
        <v>10.606318830569863</v>
      </c>
      <c r="U48" s="1">
        <v>1341.65</v>
      </c>
      <c r="V48" s="1">
        <v>1342.96</v>
      </c>
      <c r="W48" s="37">
        <v>1137</v>
      </c>
      <c r="X48" s="65">
        <v>8414902</v>
      </c>
    </row>
    <row r="49" spans="1:24" ht="15.75" customHeight="1" x14ac:dyDescent="0.3">
      <c r="A49" s="106" t="s">
        <v>158</v>
      </c>
      <c r="B49" s="29" t="s">
        <v>11</v>
      </c>
      <c r="C49" s="29" t="s">
        <v>121</v>
      </c>
      <c r="D49" s="34"/>
      <c r="E49" s="1"/>
      <c r="F49" s="1"/>
      <c r="G49" s="1"/>
      <c r="H49" s="23"/>
      <c r="I49" s="1"/>
      <c r="J49" s="1"/>
      <c r="K49" s="23"/>
      <c r="L49" s="40"/>
      <c r="M49" s="1"/>
      <c r="N49" s="23"/>
      <c r="O49" s="3"/>
      <c r="P49" s="9">
        <f t="shared" si="7"/>
        <v>0</v>
      </c>
      <c r="Q49" s="14" t="e">
        <f t="shared" si="8"/>
        <v>#DIV/0!</v>
      </c>
      <c r="R49" s="14" t="e">
        <f t="shared" si="2"/>
        <v>#DIV/0!</v>
      </c>
      <c r="S49" s="35" t="e">
        <f t="shared" si="3"/>
        <v>#DIV/0!</v>
      </c>
      <c r="T49" s="35" t="e">
        <f t="shared" si="4"/>
        <v>#DIV/0!</v>
      </c>
      <c r="U49" s="1">
        <v>41126964.060000002</v>
      </c>
      <c r="V49" s="1">
        <v>45334.84</v>
      </c>
      <c r="W49" s="37"/>
      <c r="X49" s="65"/>
    </row>
    <row r="50" spans="1:24" s="49" customFormat="1" ht="15.75" customHeight="1" x14ac:dyDescent="0.3">
      <c r="A50" s="107" t="s">
        <v>159</v>
      </c>
      <c r="B50" s="73" t="s">
        <v>11</v>
      </c>
      <c r="C50" s="73" t="s">
        <v>122</v>
      </c>
      <c r="E50" s="34"/>
      <c r="F50" s="34">
        <v>1428801487.54</v>
      </c>
      <c r="G50" s="34">
        <v>3942745825.5</v>
      </c>
      <c r="H50" s="34"/>
      <c r="I50" s="34"/>
      <c r="J50" s="34">
        <v>5346321522.4499998</v>
      </c>
      <c r="K50" s="34">
        <v>7138960.0899999999</v>
      </c>
      <c r="L50" s="34">
        <v>16430284.93</v>
      </c>
      <c r="M50" s="34">
        <v>5386416862.04</v>
      </c>
      <c r="N50" s="34">
        <v>40095339.590000004</v>
      </c>
      <c r="O50" s="3">
        <v>5346321522.4499998</v>
      </c>
      <c r="P50" s="9">
        <f t="shared" si="7"/>
        <v>3.4368331405189953E-2</v>
      </c>
      <c r="Q50" s="14">
        <f t="shared" si="8"/>
        <v>1.3353031724752137E-3</v>
      </c>
      <c r="R50" s="14">
        <f>L50/O50</f>
        <v>3.0731943189362607E-3</v>
      </c>
      <c r="S50" s="35">
        <f>O50/X50</f>
        <v>45322.804446911927</v>
      </c>
      <c r="T50" s="35">
        <f t="shared" si="4"/>
        <v>139.28578514450882</v>
      </c>
      <c r="U50" s="34">
        <v>4494437.22</v>
      </c>
      <c r="V50" s="34">
        <v>45203.34</v>
      </c>
      <c r="W50" s="48">
        <v>1300</v>
      </c>
      <c r="X50" s="94">
        <v>117960.96000000001</v>
      </c>
    </row>
    <row r="51" spans="1:24" ht="15.75" x14ac:dyDescent="0.3">
      <c r="A51" s="91">
        <v>43</v>
      </c>
      <c r="B51" s="29" t="s">
        <v>2</v>
      </c>
      <c r="C51" s="29" t="s">
        <v>116</v>
      </c>
      <c r="D51" s="1"/>
      <c r="E51" s="1"/>
      <c r="F51" s="135">
        <f>366339.9*361</f>
        <v>132248703.90000001</v>
      </c>
      <c r="G51" s="1">
        <f>7549912.32*361</f>
        <v>2725518347.52</v>
      </c>
      <c r="H51" s="1"/>
      <c r="I51" s="1"/>
      <c r="J51" s="1">
        <f>7995319.88*361</f>
        <v>2886310476.6799998</v>
      </c>
      <c r="K51" s="1">
        <f>11067.24*361</f>
        <v>3995273.64</v>
      </c>
      <c r="L51" s="1">
        <f>34433.91*361</f>
        <v>12430641.510000002</v>
      </c>
      <c r="M51" s="127">
        <f>8005330.88*361</f>
        <v>2889924447.6799998</v>
      </c>
      <c r="N51" s="136">
        <f>128018*361</f>
        <v>46214498</v>
      </c>
      <c r="O51" s="3">
        <f>7877313.12*361</f>
        <v>2843710036.3200002</v>
      </c>
      <c r="P51" s="9">
        <f t="shared" si="7"/>
        <v>1.828052587898291E-2</v>
      </c>
      <c r="Q51" s="14">
        <f t="shared" si="8"/>
        <v>1.4049511338962745E-3</v>
      </c>
      <c r="R51" s="14">
        <f t="shared" si="2"/>
        <v>4.3712760271740984E-3</v>
      </c>
      <c r="S51" s="35">
        <f t="shared" si="3"/>
        <v>400.75605128227534</v>
      </c>
      <c r="T51" s="35">
        <f t="shared" si="4"/>
        <v>1.7518153197151638</v>
      </c>
      <c r="U51" s="1">
        <f>1.11*361</f>
        <v>400.71000000000004</v>
      </c>
      <c r="V51" s="1">
        <f>1.11*361</f>
        <v>400.71000000000004</v>
      </c>
      <c r="W51" s="37">
        <v>90</v>
      </c>
      <c r="X51" s="65">
        <v>7095863</v>
      </c>
    </row>
    <row r="52" spans="1:24" ht="15.75" x14ac:dyDescent="0.3">
      <c r="A52" s="91">
        <v>44</v>
      </c>
      <c r="B52" s="29" t="s">
        <v>8</v>
      </c>
      <c r="C52" s="29" t="s">
        <v>161</v>
      </c>
      <c r="D52" s="1"/>
      <c r="E52" s="1"/>
      <c r="F52" s="1"/>
      <c r="G52" s="1">
        <v>19460672841</v>
      </c>
      <c r="H52" s="1"/>
      <c r="I52" s="1"/>
      <c r="J52" s="1">
        <v>19460672841</v>
      </c>
      <c r="K52" s="1">
        <v>25602481</v>
      </c>
      <c r="L52" s="1">
        <v>110204997</v>
      </c>
      <c r="M52" s="1">
        <v>19602174011</v>
      </c>
      <c r="N52" s="1">
        <v>166260326.12</v>
      </c>
      <c r="O52" s="68">
        <v>19598609858</v>
      </c>
      <c r="P52" s="9">
        <f t="shared" si="7"/>
        <v>0.12598784338957913</v>
      </c>
      <c r="Q52" s="14">
        <f t="shared" si="8"/>
        <v>1.306341683695962E-3</v>
      </c>
      <c r="R52" s="14">
        <f t="shared" si="2"/>
        <v>5.6231027505767289E-3</v>
      </c>
      <c r="S52" s="35">
        <f t="shared" si="3"/>
        <v>41752.737784860154</v>
      </c>
      <c r="T52" s="35">
        <f t="shared" si="4"/>
        <v>234.77993468215604</v>
      </c>
      <c r="U52" s="1">
        <v>41746.04</v>
      </c>
      <c r="V52" s="1">
        <v>41746.04</v>
      </c>
      <c r="W52" s="37">
        <v>304</v>
      </c>
      <c r="X52" s="65">
        <v>469397</v>
      </c>
    </row>
    <row r="53" spans="1:24" ht="15.75" x14ac:dyDescent="0.3">
      <c r="A53" s="91">
        <v>45</v>
      </c>
      <c r="B53" s="29" t="s">
        <v>63</v>
      </c>
      <c r="C53" s="29" t="s">
        <v>142</v>
      </c>
      <c r="D53" s="1">
        <v>0</v>
      </c>
      <c r="E53" s="1"/>
      <c r="F53" s="1"/>
      <c r="G53" s="1">
        <v>548695976.39999998</v>
      </c>
      <c r="H53" s="1"/>
      <c r="I53" s="1"/>
      <c r="J53" s="1">
        <v>548695976.39999998</v>
      </c>
      <c r="K53" s="1">
        <v>584079</v>
      </c>
      <c r="L53" s="40">
        <v>1176495.2</v>
      </c>
      <c r="M53" s="1">
        <v>557657786.20000005</v>
      </c>
      <c r="N53" s="1">
        <v>584079</v>
      </c>
      <c r="O53" s="3">
        <v>545769984</v>
      </c>
      <c r="P53" s="9">
        <f>(O52/$O$54)</f>
        <v>0.12598784338957913</v>
      </c>
      <c r="Q53" s="14">
        <f>(K53/O52)</f>
        <v>2.9802062709135645E-5</v>
      </c>
      <c r="R53" s="14">
        <f>L53/O52</f>
        <v>6.002952293678951E-5</v>
      </c>
      <c r="S53" s="35">
        <f>O52/X53</f>
        <v>1464769.0476831091</v>
      </c>
      <c r="T53" s="35">
        <f t="shared" si="4"/>
        <v>87.929387144992518</v>
      </c>
      <c r="U53" s="1">
        <v>106.7647</v>
      </c>
      <c r="V53" s="1">
        <v>109.0882</v>
      </c>
      <c r="W53" s="38">
        <v>29</v>
      </c>
      <c r="X53" s="108">
        <v>13380</v>
      </c>
    </row>
    <row r="54" spans="1:24" ht="15.75" x14ac:dyDescent="0.3">
      <c r="A54" s="97"/>
      <c r="B54" s="69"/>
      <c r="C54" s="46" t="s">
        <v>59</v>
      </c>
      <c r="D54" s="1"/>
      <c r="E54" s="1"/>
      <c r="F54" s="1"/>
      <c r="G54" s="1"/>
      <c r="H54" s="1"/>
      <c r="I54" s="1"/>
      <c r="J54" s="1"/>
      <c r="K54" s="1"/>
      <c r="L54" s="40"/>
      <c r="M54" s="1"/>
      <c r="N54" s="1"/>
      <c r="O54" s="7">
        <f>SUM(O45:O53)</f>
        <v>155559531227.13</v>
      </c>
      <c r="P54" s="36">
        <f>(O54/$O$112)</f>
        <v>0.12175209155477526</v>
      </c>
      <c r="Q54" s="14"/>
      <c r="R54" s="14"/>
      <c r="S54" s="35"/>
      <c r="T54" s="35"/>
      <c r="U54" s="1"/>
      <c r="V54" s="1"/>
      <c r="W54" s="137">
        <f>SUM(W45:W53)</f>
        <v>8604</v>
      </c>
      <c r="X54" s="65"/>
    </row>
    <row r="55" spans="1:24" ht="15.75" customHeight="1" x14ac:dyDescent="0.3">
      <c r="A55" s="100"/>
      <c r="B55" s="57"/>
      <c r="C55" s="56" t="s">
        <v>23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101"/>
    </row>
    <row r="56" spans="1:24" ht="15.75" x14ac:dyDescent="0.3">
      <c r="A56" s="91">
        <v>46</v>
      </c>
      <c r="B56" s="6" t="s">
        <v>24</v>
      </c>
      <c r="C56" s="4" t="s">
        <v>25</v>
      </c>
      <c r="D56" s="1">
        <v>0</v>
      </c>
      <c r="E56" s="1">
        <v>0</v>
      </c>
      <c r="F56" s="1">
        <v>4557095359.3000002</v>
      </c>
      <c r="G56" s="1">
        <v>3798548859.9699998</v>
      </c>
      <c r="H56" s="1">
        <v>0</v>
      </c>
      <c r="I56" s="1">
        <v>0</v>
      </c>
      <c r="J56" s="1">
        <v>8355644219.2700005</v>
      </c>
      <c r="K56" s="1">
        <v>10998115.359999999</v>
      </c>
      <c r="L56" s="40">
        <v>37078972.710000001</v>
      </c>
      <c r="M56" s="1">
        <v>9096556023.8999996</v>
      </c>
      <c r="N56" s="1">
        <v>112682324.87</v>
      </c>
      <c r="O56" s="3">
        <v>8983873699.0300007</v>
      </c>
      <c r="P56" s="9">
        <f t="shared" ref="P56:P75" si="9">(O56/$O$76)</f>
        <v>4.1312465492171047E-2</v>
      </c>
      <c r="Q56" s="14">
        <f>(J56/O56)</f>
        <v>0.93007142566710055</v>
      </c>
      <c r="R56" s="14">
        <f t="shared" ref="R5:R79" si="10">L56/O56</f>
        <v>4.1272811653622716E-3</v>
      </c>
      <c r="S56" s="35">
        <f t="shared" ref="S5:S79" si="11">O56/X56</f>
        <v>3180.402510104248</v>
      </c>
      <c r="T56" s="35">
        <f t="shared" ref="T5:T79" si="12">L56/X56</f>
        <v>13.126415378224154</v>
      </c>
      <c r="U56" s="1">
        <v>3180.4</v>
      </c>
      <c r="V56" s="1">
        <v>3180.4</v>
      </c>
      <c r="W56" s="37">
        <v>1522</v>
      </c>
      <c r="X56" s="65">
        <v>2824759.97</v>
      </c>
    </row>
    <row r="57" spans="1:24" ht="14.25" customHeight="1" x14ac:dyDescent="0.3">
      <c r="A57" s="91">
        <v>47</v>
      </c>
      <c r="B57" s="6" t="s">
        <v>26</v>
      </c>
      <c r="C57" s="29" t="s">
        <v>27</v>
      </c>
      <c r="D57" s="1">
        <v>66757744</v>
      </c>
      <c r="E57" s="1"/>
      <c r="F57" s="1">
        <v>1968631222.9000001</v>
      </c>
      <c r="G57" s="1">
        <v>3952072301.6100001</v>
      </c>
      <c r="H57" s="1">
        <v>0</v>
      </c>
      <c r="I57" s="1">
        <v>0</v>
      </c>
      <c r="J57" s="1">
        <v>5987461268.5100002</v>
      </c>
      <c r="K57" s="1">
        <v>37128356.869999997</v>
      </c>
      <c r="L57" s="40">
        <v>139658220.21000001</v>
      </c>
      <c r="M57" s="1">
        <v>6026832509.1199999</v>
      </c>
      <c r="N57" s="1">
        <v>422786889.61000001</v>
      </c>
      <c r="O57" s="3">
        <v>5604045619.5100002</v>
      </c>
      <c r="P57" s="9">
        <f t="shared" si="9"/>
        <v>2.5770280062770289E-2</v>
      </c>
      <c r="Q57" s="14">
        <f t="shared" ref="Q57:Q75" si="13">(K57/O57)</f>
        <v>6.6252774140062014E-3</v>
      </c>
      <c r="R57" s="14">
        <f t="shared" si="10"/>
        <v>2.4920964191260685E-2</v>
      </c>
      <c r="S57" s="35">
        <f t="shared" si="11"/>
        <v>0.95971147474406937</v>
      </c>
      <c r="T57" s="35">
        <f t="shared" si="12"/>
        <v>2.3916935296038937E-2</v>
      </c>
      <c r="U57" s="1">
        <v>1</v>
      </c>
      <c r="V57" s="1">
        <v>1</v>
      </c>
      <c r="W57" s="37">
        <v>4269</v>
      </c>
      <c r="X57" s="65">
        <v>5839302506</v>
      </c>
    </row>
    <row r="58" spans="1:24" s="32" customFormat="1" ht="15.75" x14ac:dyDescent="0.3">
      <c r="A58" s="91">
        <v>48</v>
      </c>
      <c r="B58" s="29" t="s">
        <v>92</v>
      </c>
      <c r="C58" s="29" t="s">
        <v>96</v>
      </c>
      <c r="D58" s="4"/>
      <c r="E58" s="58"/>
      <c r="F58" s="4">
        <v>101569319.95</v>
      </c>
      <c r="G58" s="4">
        <v>337573806.99000001</v>
      </c>
      <c r="H58" s="4">
        <v>0</v>
      </c>
      <c r="I58" s="4">
        <v>0</v>
      </c>
      <c r="J58" s="1">
        <v>439143126.94</v>
      </c>
      <c r="K58" s="1">
        <v>807279.55</v>
      </c>
      <c r="L58" s="40">
        <v>2584890.7000000002</v>
      </c>
      <c r="M58" s="1">
        <v>492429567.16000003</v>
      </c>
      <c r="N58" s="1">
        <v>6996073.7000000002</v>
      </c>
      <c r="O58" s="3">
        <v>485433492.94999999</v>
      </c>
      <c r="P58" s="21">
        <f t="shared" si="9"/>
        <v>2.2322725249806479E-3</v>
      </c>
      <c r="Q58" s="31">
        <f>(K58/O58)</f>
        <v>1.6630075215744342E-3</v>
      </c>
      <c r="R58" s="14">
        <f t="shared" si="10"/>
        <v>5.3249121404695616E-3</v>
      </c>
      <c r="S58" s="35">
        <f t="shared" si="11"/>
        <v>1.9791570441011295</v>
      </c>
      <c r="T58" s="35">
        <f t="shared" si="12"/>
        <v>1.0538837372029956E-2</v>
      </c>
      <c r="U58" s="1">
        <v>2.1173000000000002</v>
      </c>
      <c r="V58" s="4">
        <v>2.1173000000000002</v>
      </c>
      <c r="W58" s="37">
        <v>1452</v>
      </c>
      <c r="X58" s="65">
        <v>245272852.09470001</v>
      </c>
    </row>
    <row r="59" spans="1:24" ht="15.75" x14ac:dyDescent="0.3">
      <c r="A59" s="91">
        <v>49</v>
      </c>
      <c r="B59" s="6" t="s">
        <v>1</v>
      </c>
      <c r="C59" s="6" t="s">
        <v>160</v>
      </c>
      <c r="D59" s="20">
        <v>32289695</v>
      </c>
      <c r="E59" s="1">
        <v>31198719.27</v>
      </c>
      <c r="F59" s="20">
        <v>4325309526.3299999</v>
      </c>
      <c r="G59" s="20">
        <v>12613421450.530001</v>
      </c>
      <c r="H59" s="1"/>
      <c r="I59" s="1"/>
      <c r="J59" s="20">
        <v>17002219441.129999</v>
      </c>
      <c r="K59" s="20">
        <v>38084239.369999997</v>
      </c>
      <c r="L59" s="40">
        <v>97862407.040000007</v>
      </c>
      <c r="M59" s="20">
        <v>17738926336.07</v>
      </c>
      <c r="N59" s="20">
        <v>82017520.060000002</v>
      </c>
      <c r="O59" s="3">
        <v>17656908816.009998</v>
      </c>
      <c r="P59" s="9">
        <f t="shared" si="9"/>
        <v>8.1195535533695601E-2</v>
      </c>
      <c r="Q59" s="14">
        <f>(K59/O59)</f>
        <v>2.1569029872017002E-3</v>
      </c>
      <c r="R59" s="14">
        <f t="shared" si="10"/>
        <v>5.542442794475186E-3</v>
      </c>
      <c r="S59" s="35">
        <f t="shared" si="11"/>
        <v>285.45102292207054</v>
      </c>
      <c r="T59" s="35">
        <f t="shared" si="12"/>
        <v>1.5820959651700011</v>
      </c>
      <c r="U59" s="16">
        <v>285.45999999999998</v>
      </c>
      <c r="V59" s="1">
        <v>285.47000000000003</v>
      </c>
      <c r="W59" s="37">
        <v>8051</v>
      </c>
      <c r="X59" s="92">
        <v>61856176.359999999</v>
      </c>
    </row>
    <row r="60" spans="1:24" ht="15.75" x14ac:dyDescent="0.3">
      <c r="A60" s="91">
        <v>50</v>
      </c>
      <c r="B60" s="6" t="s">
        <v>29</v>
      </c>
      <c r="C60" s="29" t="s">
        <v>30</v>
      </c>
      <c r="D60" s="16">
        <v>0</v>
      </c>
      <c r="E60" s="16">
        <v>0</v>
      </c>
      <c r="F60" s="1">
        <v>1717676724.99</v>
      </c>
      <c r="G60" s="1">
        <v>2477172675.04</v>
      </c>
      <c r="H60" s="1">
        <v>0</v>
      </c>
      <c r="I60" s="1">
        <v>0</v>
      </c>
      <c r="J60" s="1">
        <v>4194849400.0300002</v>
      </c>
      <c r="K60" s="1">
        <v>5002452.7</v>
      </c>
      <c r="L60" s="40">
        <v>35105823.659999996</v>
      </c>
      <c r="M60" s="1">
        <v>4554546750</v>
      </c>
      <c r="N60" s="1">
        <v>55314744</v>
      </c>
      <c r="O60" s="3">
        <v>4499232005</v>
      </c>
      <c r="P60" s="9">
        <f t="shared" si="9"/>
        <v>2.0689779617883888E-2</v>
      </c>
      <c r="Q60" s="14">
        <f t="shared" si="13"/>
        <v>1.1118459093553679E-3</v>
      </c>
      <c r="R60" s="14">
        <f t="shared" si="10"/>
        <v>7.8026257861312483E-3</v>
      </c>
      <c r="S60" s="35">
        <f t="shared" si="11"/>
        <v>1</v>
      </c>
      <c r="T60" s="35">
        <f t="shared" si="12"/>
        <v>7.8026257861312483E-3</v>
      </c>
      <c r="U60" s="1">
        <v>1</v>
      </c>
      <c r="V60" s="1">
        <v>1</v>
      </c>
      <c r="W60" s="37">
        <v>1148</v>
      </c>
      <c r="X60" s="96">
        <v>4499232005</v>
      </c>
    </row>
    <row r="61" spans="1:24" ht="15.75" x14ac:dyDescent="0.3">
      <c r="A61" s="91">
        <v>51</v>
      </c>
      <c r="B61" s="1" t="s">
        <v>2</v>
      </c>
      <c r="C61" s="29" t="s">
        <v>117</v>
      </c>
      <c r="D61" s="1"/>
      <c r="E61" s="1">
        <v>0</v>
      </c>
      <c r="F61" s="16">
        <v>7822611121.8699999</v>
      </c>
      <c r="G61" s="1">
        <v>9027959844.6700001</v>
      </c>
      <c r="H61" s="1">
        <v>0</v>
      </c>
      <c r="I61" s="1">
        <v>0</v>
      </c>
      <c r="J61" s="1">
        <v>7920026858.8500004</v>
      </c>
      <c r="K61" s="1">
        <v>18577304.460000001</v>
      </c>
      <c r="L61" s="40">
        <v>105260919.36</v>
      </c>
      <c r="M61" s="1">
        <v>16947986703.52</v>
      </c>
      <c r="N61" s="1">
        <v>50559361.469999999</v>
      </c>
      <c r="O61" s="3">
        <v>16897427342.049999</v>
      </c>
      <c r="P61" s="9">
        <f t="shared" si="9"/>
        <v>7.7703049637739233E-2</v>
      </c>
      <c r="Q61" s="14">
        <f t="shared" si="13"/>
        <v>1.0994161468455943E-3</v>
      </c>
      <c r="R61" s="14">
        <f t="shared" si="10"/>
        <v>6.2294050584880177E-3</v>
      </c>
      <c r="S61" s="35">
        <f t="shared" si="11"/>
        <v>3.2178212766777636</v>
      </c>
      <c r="T61" s="35">
        <f t="shared" si="12"/>
        <v>2.0045112138246831E-2</v>
      </c>
      <c r="U61" s="1">
        <v>3.78</v>
      </c>
      <c r="V61" s="1">
        <v>3.78</v>
      </c>
      <c r="W61" s="37">
        <v>1086</v>
      </c>
      <c r="X61" s="96">
        <v>5251201322</v>
      </c>
    </row>
    <row r="62" spans="1:24" ht="15.75" x14ac:dyDescent="0.3">
      <c r="A62" s="91">
        <v>52</v>
      </c>
      <c r="B62" s="6" t="s">
        <v>1</v>
      </c>
      <c r="C62" s="4" t="s">
        <v>70</v>
      </c>
      <c r="D62" s="1"/>
      <c r="E62" s="1"/>
      <c r="F62" s="16">
        <v>21173899003.389999</v>
      </c>
      <c r="G62" s="1">
        <v>12051683353.18</v>
      </c>
      <c r="H62" s="1">
        <v>0</v>
      </c>
      <c r="I62" s="1">
        <v>0</v>
      </c>
      <c r="J62" s="1">
        <v>33225582356.57</v>
      </c>
      <c r="K62" s="20">
        <v>33901238.189999998</v>
      </c>
      <c r="L62" s="41">
        <v>169294857.71000001</v>
      </c>
      <c r="M62" s="20">
        <v>33647349283.740002</v>
      </c>
      <c r="N62" s="20">
        <v>132941632.3</v>
      </c>
      <c r="O62" s="3">
        <v>33514407651.439999</v>
      </c>
      <c r="P62" s="9">
        <f t="shared" si="9"/>
        <v>0.15411645977838725</v>
      </c>
      <c r="Q62" s="14">
        <f t="shared" si="13"/>
        <v>1.011542216189024E-3</v>
      </c>
      <c r="R62" s="14">
        <f t="shared" si="10"/>
        <v>5.0514053379883024E-3</v>
      </c>
      <c r="S62" s="35">
        <f t="shared" si="11"/>
        <v>3839.1940222178214</v>
      </c>
      <c r="T62" s="35">
        <f t="shared" si="12"/>
        <v>19.393325177403884</v>
      </c>
      <c r="U62" s="20">
        <v>3839.19</v>
      </c>
      <c r="V62" s="1">
        <v>3839.19</v>
      </c>
      <c r="W62" s="37">
        <v>294</v>
      </c>
      <c r="X62" s="65">
        <v>8729542.5700000003</v>
      </c>
    </row>
    <row r="63" spans="1:24" ht="15.75" x14ac:dyDescent="0.3">
      <c r="A63" s="91">
        <v>53</v>
      </c>
      <c r="B63" s="6" t="s">
        <v>1</v>
      </c>
      <c r="C63" s="4" t="s">
        <v>69</v>
      </c>
      <c r="D63" s="1">
        <v>63241584.090000004</v>
      </c>
      <c r="E63" s="1">
        <v>1600653.77</v>
      </c>
      <c r="F63" s="1">
        <v>167642452.53</v>
      </c>
      <c r="G63" s="1">
        <v>15448770.49</v>
      </c>
      <c r="H63" s="1"/>
      <c r="I63" s="1"/>
      <c r="J63" s="1">
        <v>247933460.88</v>
      </c>
      <c r="K63" s="1">
        <v>572034.69999999995</v>
      </c>
      <c r="L63" s="40">
        <v>2183107.64</v>
      </c>
      <c r="M63" s="1">
        <v>400478362.75999999</v>
      </c>
      <c r="N63" s="1">
        <v>2420109.38</v>
      </c>
      <c r="O63" s="3">
        <v>398058253.38</v>
      </c>
      <c r="P63" s="9">
        <f t="shared" si="9"/>
        <v>1.8304762964789553E-3</v>
      </c>
      <c r="Q63" s="14">
        <f t="shared" si="13"/>
        <v>1.4370627794869917E-3</v>
      </c>
      <c r="R63" s="14">
        <f t="shared" si="10"/>
        <v>5.4843923507746769E-3</v>
      </c>
      <c r="S63" s="35">
        <f t="shared" si="11"/>
        <v>3130.5856427657841</v>
      </c>
      <c r="T63" s="35">
        <f t="shared" si="12"/>
        <v>17.169359952629691</v>
      </c>
      <c r="U63" s="1">
        <v>3125.49</v>
      </c>
      <c r="V63" s="1">
        <v>3134.19</v>
      </c>
      <c r="W63" s="37">
        <v>17</v>
      </c>
      <c r="X63" s="65">
        <v>127151.37</v>
      </c>
    </row>
    <row r="64" spans="1:24" ht="15.75" x14ac:dyDescent="0.3">
      <c r="A64" s="91">
        <v>54</v>
      </c>
      <c r="B64" s="6" t="s">
        <v>47</v>
      </c>
      <c r="C64" s="4" t="s">
        <v>72</v>
      </c>
      <c r="D64" s="1"/>
      <c r="E64" s="1"/>
      <c r="F64" s="1"/>
      <c r="G64" s="20">
        <v>4987648690.2399998</v>
      </c>
      <c r="H64" s="1"/>
      <c r="I64" s="1"/>
      <c r="J64" s="1">
        <v>7632725695.29</v>
      </c>
      <c r="K64" s="20">
        <v>8536770.6600000001</v>
      </c>
      <c r="L64" s="41">
        <v>57098757.600000001</v>
      </c>
      <c r="M64" s="1">
        <v>8316463101.7399998</v>
      </c>
      <c r="N64" s="1">
        <v>166365283.16</v>
      </c>
      <c r="O64" s="3">
        <v>8150097818.5799999</v>
      </c>
      <c r="P64" s="9">
        <f t="shared" si="9"/>
        <v>3.747833575668575E-2</v>
      </c>
      <c r="Q64" s="14">
        <f t="shared" si="13"/>
        <v>1.0474439509840596E-3</v>
      </c>
      <c r="R64" s="14">
        <f t="shared" si="10"/>
        <v>7.0058984408543426E-3</v>
      </c>
      <c r="S64" s="35">
        <f t="shared" si="11"/>
        <v>1136.967119020974</v>
      </c>
      <c r="T64" s="35">
        <f t="shared" si="12"/>
        <v>7.9654761664516966</v>
      </c>
      <c r="U64" s="1">
        <v>1135.18</v>
      </c>
      <c r="V64" s="1">
        <v>1135.18</v>
      </c>
      <c r="W64" s="59">
        <v>3667</v>
      </c>
      <c r="X64" s="65">
        <v>7168279.2599999998</v>
      </c>
    </row>
    <row r="65" spans="1:26" ht="15.75" x14ac:dyDescent="0.3">
      <c r="A65" s="91">
        <v>55</v>
      </c>
      <c r="B65" s="1" t="s">
        <v>63</v>
      </c>
      <c r="C65" s="4" t="s">
        <v>75</v>
      </c>
      <c r="D65" s="1">
        <v>0</v>
      </c>
      <c r="E65" s="1">
        <v>0</v>
      </c>
      <c r="F65" s="1">
        <v>20535304.489999998</v>
      </c>
      <c r="G65" s="1">
        <v>34136025.210000001</v>
      </c>
      <c r="H65" s="23">
        <v>0</v>
      </c>
      <c r="I65" s="1">
        <v>0</v>
      </c>
      <c r="J65" s="1">
        <v>54671329.700000003</v>
      </c>
      <c r="K65" s="1">
        <v>53910.22</v>
      </c>
      <c r="L65" s="40">
        <v>149436.85999999999</v>
      </c>
      <c r="M65" s="1">
        <v>55048796.659999996</v>
      </c>
      <c r="N65" s="1">
        <v>53856.47</v>
      </c>
      <c r="O65" s="3">
        <v>54809382.729999997</v>
      </c>
      <c r="P65" s="9">
        <f t="shared" si="9"/>
        <v>2.5204169254124765E-4</v>
      </c>
      <c r="Q65" s="14">
        <f t="shared" si="13"/>
        <v>9.8359472985803508E-4</v>
      </c>
      <c r="R65" s="14">
        <f t="shared" si="10"/>
        <v>2.7264831778192147E-3</v>
      </c>
      <c r="S65" s="35">
        <f t="shared" si="11"/>
        <v>11.952721282124253</v>
      </c>
      <c r="T65" s="35">
        <f t="shared" si="12"/>
        <v>3.2588893504873498E-2</v>
      </c>
      <c r="U65" s="1">
        <v>11.9527</v>
      </c>
      <c r="V65" s="1">
        <v>12.004899999999999</v>
      </c>
      <c r="W65" s="37">
        <v>36</v>
      </c>
      <c r="X65" s="65">
        <v>4585515</v>
      </c>
    </row>
    <row r="66" spans="1:26" ht="15.75" x14ac:dyDescent="0.3">
      <c r="A66" s="91">
        <v>56</v>
      </c>
      <c r="B66" s="6" t="s">
        <v>40</v>
      </c>
      <c r="C66" s="29" t="s">
        <v>91</v>
      </c>
      <c r="D66" s="23"/>
      <c r="E66" s="1"/>
      <c r="F66" s="20">
        <v>147201285.84999999</v>
      </c>
      <c r="G66" s="20">
        <v>83636164.379999995</v>
      </c>
      <c r="H66" s="1"/>
      <c r="I66" s="1"/>
      <c r="J66" s="20">
        <v>231820345.38</v>
      </c>
      <c r="K66" s="20">
        <v>928538.87</v>
      </c>
      <c r="L66" s="40">
        <v>560585.74</v>
      </c>
      <c r="M66" s="20">
        <v>231820345.38</v>
      </c>
      <c r="N66" s="20">
        <v>8191132.3600000003</v>
      </c>
      <c r="O66" s="3">
        <v>223629213.02000001</v>
      </c>
      <c r="P66" s="9">
        <f t="shared" si="9"/>
        <v>1.0283619800807785E-3</v>
      </c>
      <c r="Q66" s="14">
        <f t="shared" si="13"/>
        <v>4.1521358388761009E-3</v>
      </c>
      <c r="R66" s="14">
        <f t="shared" si="10"/>
        <v>2.5067643552895958E-3</v>
      </c>
      <c r="S66" s="35">
        <f t="shared" si="11"/>
        <v>0.78519184904721884</v>
      </c>
      <c r="T66" s="35">
        <f t="shared" si="12"/>
        <v>1.9682909392554973E-3</v>
      </c>
      <c r="U66" s="77">
        <v>0.78510000000000002</v>
      </c>
      <c r="V66" s="77">
        <v>0.78510000000000002</v>
      </c>
      <c r="W66" s="37">
        <v>840</v>
      </c>
      <c r="X66" s="112">
        <v>284808373</v>
      </c>
      <c r="Y66" s="18"/>
      <c r="Z66" s="17"/>
    </row>
    <row r="67" spans="1:26" s="63" customFormat="1" ht="15.75" x14ac:dyDescent="0.3">
      <c r="A67" s="91">
        <v>57</v>
      </c>
      <c r="B67" s="29" t="s">
        <v>1</v>
      </c>
      <c r="C67" s="29" t="s">
        <v>87</v>
      </c>
      <c r="D67" s="1"/>
      <c r="E67" s="1">
        <v>244677753.31</v>
      </c>
      <c r="F67" s="1"/>
      <c r="G67" s="1">
        <v>86233851372.550003</v>
      </c>
      <c r="H67" s="1">
        <v>0</v>
      </c>
      <c r="I67" s="1">
        <v>0</v>
      </c>
      <c r="J67" s="1">
        <v>86478529125.860001</v>
      </c>
      <c r="K67" s="1">
        <v>139442513.34999999</v>
      </c>
      <c r="L67" s="40">
        <v>400519114.02999997</v>
      </c>
      <c r="M67" s="1">
        <v>100949767069.56</v>
      </c>
      <c r="N67" s="1">
        <v>471398117.56</v>
      </c>
      <c r="O67" s="3">
        <v>100478368952</v>
      </c>
      <c r="P67" s="9">
        <f t="shared" si="9"/>
        <v>0.46205114732271002</v>
      </c>
      <c r="Q67" s="14">
        <f t="shared" si="13"/>
        <v>1.3877863942697332E-3</v>
      </c>
      <c r="R67" s="14">
        <f t="shared" si="10"/>
        <v>3.986122766596001E-3</v>
      </c>
      <c r="S67" s="35">
        <f t="shared" si="11"/>
        <v>430.49060814524847</v>
      </c>
      <c r="T67" s="35">
        <f t="shared" si="12"/>
        <v>1.7159884139335326</v>
      </c>
      <c r="U67" s="1">
        <v>430.49250000000001</v>
      </c>
      <c r="V67" s="1">
        <v>430.49250000000001</v>
      </c>
      <c r="W67" s="38">
        <v>2583</v>
      </c>
      <c r="X67" s="108">
        <v>233404323</v>
      </c>
    </row>
    <row r="68" spans="1:26" ht="15.75" x14ac:dyDescent="0.3">
      <c r="A68" s="91">
        <v>58</v>
      </c>
      <c r="B68" s="29" t="s">
        <v>84</v>
      </c>
      <c r="C68" s="29" t="s">
        <v>88</v>
      </c>
      <c r="D68" s="1"/>
      <c r="E68" s="23"/>
      <c r="F68" s="1">
        <v>81999257.409999996</v>
      </c>
      <c r="G68" s="1">
        <v>422169992.05000001</v>
      </c>
      <c r="H68" s="1"/>
      <c r="I68" s="1"/>
      <c r="J68" s="1">
        <v>554800486.78999996</v>
      </c>
      <c r="K68" s="1">
        <v>1010826.84</v>
      </c>
      <c r="L68" s="40">
        <v>3855423.53</v>
      </c>
      <c r="M68" s="1">
        <v>554800486.78999996</v>
      </c>
      <c r="N68" s="1">
        <v>4842448.99</v>
      </c>
      <c r="O68" s="3">
        <v>549958037.77999997</v>
      </c>
      <c r="P68" s="9">
        <f t="shared" si="9"/>
        <v>2.5289895226801181E-3</v>
      </c>
      <c r="Q68" s="14">
        <f t="shared" si="13"/>
        <v>1.838007212478203E-3</v>
      </c>
      <c r="R68" s="14">
        <f t="shared" si="10"/>
        <v>7.010395821403172E-3</v>
      </c>
      <c r="S68" s="35">
        <f t="shared" si="11"/>
        <v>1206.6119432541955</v>
      </c>
      <c r="T68" s="35">
        <f t="shared" si="12"/>
        <v>8.4588273250443731</v>
      </c>
      <c r="U68" s="1">
        <v>1206.5</v>
      </c>
      <c r="V68" s="1">
        <v>1217.1199999999999</v>
      </c>
      <c r="W68" s="38">
        <v>138</v>
      </c>
      <c r="X68" s="108">
        <v>455787</v>
      </c>
    </row>
    <row r="69" spans="1:26" ht="15.75" x14ac:dyDescent="0.3">
      <c r="A69" s="91">
        <v>59</v>
      </c>
      <c r="B69" s="6" t="s">
        <v>26</v>
      </c>
      <c r="C69" s="29" t="s">
        <v>82</v>
      </c>
      <c r="D69" s="1">
        <v>20901807.899999999</v>
      </c>
      <c r="E69" s="1">
        <v>0</v>
      </c>
      <c r="F69" s="1">
        <v>325861066.37</v>
      </c>
      <c r="G69" s="1"/>
      <c r="H69" s="1">
        <v>0</v>
      </c>
      <c r="I69" s="1">
        <v>0</v>
      </c>
      <c r="J69" s="1">
        <v>346762874.26999998</v>
      </c>
      <c r="K69" s="1">
        <v>358514.78</v>
      </c>
      <c r="L69" s="40">
        <v>2072980.85</v>
      </c>
      <c r="M69" s="1">
        <v>347040896.66000003</v>
      </c>
      <c r="N69" s="1">
        <v>2959382.87</v>
      </c>
      <c r="O69" s="3">
        <v>344081513.79000002</v>
      </c>
      <c r="P69" s="9">
        <f t="shared" si="9"/>
        <v>1.5822635247508151E-3</v>
      </c>
      <c r="Q69" s="14">
        <f>(K69/O69)</f>
        <v>1.0419472294544976E-3</v>
      </c>
      <c r="R69" s="14">
        <f>L69/O69</f>
        <v>6.024679521914632E-3</v>
      </c>
      <c r="S69" s="35">
        <f>O69/X69</f>
        <v>154.40589655161878</v>
      </c>
      <c r="T69" s="35">
        <f>L69/X69</f>
        <v>0.93024604301740665</v>
      </c>
      <c r="U69" s="1">
        <v>146.46</v>
      </c>
      <c r="V69" s="1">
        <v>147.02000000000001</v>
      </c>
      <c r="W69" s="37">
        <v>21</v>
      </c>
      <c r="X69" s="65">
        <v>2228422.11</v>
      </c>
    </row>
    <row r="70" spans="1:26" ht="15.75" x14ac:dyDescent="0.3">
      <c r="A70" s="91">
        <v>60</v>
      </c>
      <c r="B70" s="1" t="s">
        <v>28</v>
      </c>
      <c r="C70" s="4" t="s">
        <v>105</v>
      </c>
      <c r="D70" s="1">
        <v>0</v>
      </c>
      <c r="E70" s="1">
        <v>0</v>
      </c>
      <c r="F70" s="1">
        <v>6406423187.9899998</v>
      </c>
      <c r="G70" s="1">
        <v>4353437022.3199997</v>
      </c>
      <c r="H70" s="1">
        <v>0</v>
      </c>
      <c r="I70" s="1">
        <v>0</v>
      </c>
      <c r="J70" s="1">
        <v>10759860210.309999</v>
      </c>
      <c r="K70" s="1">
        <v>18453975.329999998</v>
      </c>
      <c r="L70" s="40">
        <v>45040322.759999998</v>
      </c>
      <c r="M70" s="1">
        <v>10759860210.309999</v>
      </c>
      <c r="N70" s="1">
        <v>55694347.579999998</v>
      </c>
      <c r="O70" s="3">
        <v>10704165862.73</v>
      </c>
      <c r="P70" s="9">
        <f t="shared" si="9"/>
        <v>4.922325242331211E-2</v>
      </c>
      <c r="Q70" s="14">
        <f t="shared" si="13"/>
        <v>1.7239993817970867E-3</v>
      </c>
      <c r="R70" s="14">
        <f t="shared" si="10"/>
        <v>4.2077377478634166E-3</v>
      </c>
      <c r="S70" s="35">
        <f>O70/X70</f>
        <v>1.2224120451152747</v>
      </c>
      <c r="T70" s="35">
        <f t="shared" si="12"/>
        <v>5.1435893056744593E-3</v>
      </c>
      <c r="U70" s="1">
        <v>23.904399999999999</v>
      </c>
      <c r="V70" s="1">
        <v>23.904399999999999</v>
      </c>
      <c r="W70" s="37">
        <v>1251</v>
      </c>
      <c r="X70" s="65">
        <v>8756593904.2432995</v>
      </c>
      <c r="Z70" s="30"/>
    </row>
    <row r="71" spans="1:26" ht="15.75" x14ac:dyDescent="0.3">
      <c r="A71" s="91">
        <v>61</v>
      </c>
      <c r="B71" s="1" t="s">
        <v>26</v>
      </c>
      <c r="C71" s="45" t="s">
        <v>124</v>
      </c>
      <c r="D71" s="23"/>
      <c r="E71" s="1"/>
      <c r="F71" s="1">
        <v>43320000</v>
      </c>
      <c r="G71" s="1">
        <v>1666737000</v>
      </c>
      <c r="H71" s="23"/>
      <c r="I71" s="23"/>
      <c r="J71" s="1">
        <v>1710668916.6600001</v>
      </c>
      <c r="K71" s="1">
        <v>3164645.13</v>
      </c>
      <c r="L71" s="40">
        <v>66888545.630000003</v>
      </c>
      <c r="M71" s="1">
        <v>1732364623.1700001</v>
      </c>
      <c r="N71" s="1">
        <v>38256364.909999996</v>
      </c>
      <c r="O71" s="3">
        <v>1694108258.26</v>
      </c>
      <c r="P71" s="9">
        <f t="shared" si="9"/>
        <v>7.7903798855637196E-3</v>
      </c>
      <c r="Q71" s="14">
        <f>(K101/O71)</f>
        <v>1.9941324490500923E-3</v>
      </c>
      <c r="R71" s="14">
        <f t="shared" si="10"/>
        <v>3.9483040888249075E-2</v>
      </c>
      <c r="S71" s="35">
        <f>O71/X101</f>
        <v>2.3804567964504306</v>
      </c>
      <c r="T71" s="35">
        <f>L71/X101</f>
        <v>9.3987673026962759E-2</v>
      </c>
      <c r="U71" s="77">
        <v>368.22</v>
      </c>
      <c r="V71" s="77">
        <v>368.22</v>
      </c>
      <c r="W71" s="23">
        <v>277</v>
      </c>
      <c r="X71" s="65">
        <v>4694772.2699999996</v>
      </c>
    </row>
    <row r="72" spans="1:26" s="49" customFormat="1" ht="15.75" x14ac:dyDescent="0.3">
      <c r="A72" s="91">
        <v>62</v>
      </c>
      <c r="B72" s="34" t="s">
        <v>89</v>
      </c>
      <c r="C72" s="45" t="s">
        <v>90</v>
      </c>
      <c r="D72" s="34"/>
      <c r="E72" s="53"/>
      <c r="F72" s="20">
        <v>218623911.44999999</v>
      </c>
      <c r="G72" s="20">
        <v>232272228.78999999</v>
      </c>
      <c r="H72" s="34">
        <v>0</v>
      </c>
      <c r="I72" s="34">
        <v>0</v>
      </c>
      <c r="J72" s="20">
        <v>450896140.24000001</v>
      </c>
      <c r="K72" s="20">
        <v>4797393.75</v>
      </c>
      <c r="L72" s="40">
        <v>19145957.809999999</v>
      </c>
      <c r="M72" s="34">
        <v>461784501.60000002</v>
      </c>
      <c r="N72" s="34">
        <v>3691373.35</v>
      </c>
      <c r="O72" s="3">
        <v>458093128.25</v>
      </c>
      <c r="P72" s="9">
        <f t="shared" si="9"/>
        <v>2.1065474857546317E-3</v>
      </c>
      <c r="Q72" s="14">
        <f t="shared" si="13"/>
        <v>1.0472529392280838E-2</v>
      </c>
      <c r="R72" s="14">
        <f t="shared" si="10"/>
        <v>4.1794902890469193E-2</v>
      </c>
      <c r="S72" s="35">
        <f t="shared" si="11"/>
        <v>157.37038768764538</v>
      </c>
      <c r="T72" s="35">
        <f t="shared" si="12"/>
        <v>6.5772800712406267</v>
      </c>
      <c r="U72" s="34">
        <v>157.37039999999999</v>
      </c>
      <c r="V72" s="34">
        <v>158.63849999999999</v>
      </c>
      <c r="W72" s="48">
        <v>323</v>
      </c>
      <c r="X72" s="109">
        <v>2910923.3</v>
      </c>
    </row>
    <row r="73" spans="1:26" ht="15.75" x14ac:dyDescent="0.3">
      <c r="A73" s="91">
        <v>63</v>
      </c>
      <c r="B73" s="1" t="s">
        <v>98</v>
      </c>
      <c r="C73" s="4" t="s">
        <v>100</v>
      </c>
      <c r="D73" s="1">
        <v>0</v>
      </c>
      <c r="E73" s="1">
        <v>0</v>
      </c>
      <c r="F73" s="16">
        <v>185688884.83000001</v>
      </c>
      <c r="G73" s="1">
        <v>1441700896.26</v>
      </c>
      <c r="H73" s="1">
        <v>0</v>
      </c>
      <c r="I73" s="1">
        <v>0</v>
      </c>
      <c r="J73" s="1">
        <v>1627390754.5999999</v>
      </c>
      <c r="K73" s="1">
        <v>2364872017</v>
      </c>
      <c r="L73" s="40">
        <v>109679090.45999999</v>
      </c>
      <c r="M73" s="1">
        <v>1646137759.4000001</v>
      </c>
      <c r="N73" s="1">
        <v>8914690.2300000004</v>
      </c>
      <c r="O73" s="3">
        <v>1637223069.1800001</v>
      </c>
      <c r="P73" s="9">
        <f t="shared" si="9"/>
        <v>7.5287925692664234E-3</v>
      </c>
      <c r="Q73" s="14">
        <f t="shared" si="13"/>
        <v>1.4444409326485006</v>
      </c>
      <c r="R73" s="14">
        <f t="shared" si="10"/>
        <v>6.6990926602892631E-2</v>
      </c>
      <c r="S73" s="35">
        <f t="shared" si="11"/>
        <v>1.5194961431453096</v>
      </c>
      <c r="T73" s="35">
        <f t="shared" si="12"/>
        <v>0.10179245459882587</v>
      </c>
      <c r="U73" s="1">
        <v>1.5195000000000001</v>
      </c>
      <c r="V73" s="1">
        <v>1.5195000000000001</v>
      </c>
      <c r="W73" s="37">
        <v>64</v>
      </c>
      <c r="X73" s="65">
        <v>1077477607.6700001</v>
      </c>
    </row>
    <row r="74" spans="1:26" ht="15.75" x14ac:dyDescent="0.3">
      <c r="A74" s="91">
        <v>64</v>
      </c>
      <c r="B74" s="1" t="s">
        <v>1</v>
      </c>
      <c r="C74" s="4" t="s">
        <v>143</v>
      </c>
      <c r="D74" s="1"/>
      <c r="E74" s="1"/>
      <c r="F74" s="1">
        <v>440378688.51999998</v>
      </c>
      <c r="G74" s="1">
        <v>3550095938.6900001</v>
      </c>
      <c r="H74" s="1">
        <v>0</v>
      </c>
      <c r="I74" s="1">
        <v>0</v>
      </c>
      <c r="J74" s="1">
        <v>4083598230.9699998</v>
      </c>
      <c r="K74" s="1">
        <v>7325005.9199999999</v>
      </c>
      <c r="L74" s="40">
        <v>22814470.370000001</v>
      </c>
      <c r="M74" s="1">
        <v>4705665699.5799999</v>
      </c>
      <c r="N74" s="1">
        <v>18787407.039999999</v>
      </c>
      <c r="O74" s="3">
        <v>4686878292.54</v>
      </c>
      <c r="P74" s="9">
        <f t="shared" si="9"/>
        <v>2.155267362535054E-2</v>
      </c>
      <c r="Q74" s="14">
        <f>(K74/O74)</f>
        <v>1.5628752151851371E-3</v>
      </c>
      <c r="R74" s="14">
        <f>L74/O74</f>
        <v>4.8677326241462864E-3</v>
      </c>
      <c r="S74" s="35">
        <f>O74/X74</f>
        <v>107.71714781336021</v>
      </c>
      <c r="T74" s="35">
        <f>L74/X74</f>
        <v>0.5243382745910814</v>
      </c>
      <c r="U74" s="1">
        <v>107.72</v>
      </c>
      <c r="V74" s="1">
        <v>107.72</v>
      </c>
      <c r="W74" s="37">
        <v>688</v>
      </c>
      <c r="X74" s="65">
        <v>43510976.549999997</v>
      </c>
    </row>
    <row r="75" spans="1:26" ht="15.75" x14ac:dyDescent="0.3">
      <c r="A75" s="91">
        <v>65</v>
      </c>
      <c r="B75" s="74" t="s">
        <v>155</v>
      </c>
      <c r="C75" s="73" t="s">
        <v>157</v>
      </c>
      <c r="D75" s="1"/>
      <c r="E75" s="1">
        <v>13093.91</v>
      </c>
      <c r="F75" s="1">
        <v>103696540.38</v>
      </c>
      <c r="G75" s="1">
        <v>337019084.26999998</v>
      </c>
      <c r="H75" s="1">
        <v>0</v>
      </c>
      <c r="I75" s="1">
        <v>0</v>
      </c>
      <c r="J75" s="1">
        <v>440728718.56</v>
      </c>
      <c r="K75" s="1">
        <v>566925.81000000006</v>
      </c>
      <c r="L75" s="40">
        <v>3115350.19</v>
      </c>
      <c r="M75" s="1">
        <v>440791297.81</v>
      </c>
      <c r="N75" s="1">
        <v>19466.240000000002</v>
      </c>
      <c r="O75" s="3">
        <v>440771831.56999999</v>
      </c>
      <c r="P75" s="9">
        <f t="shared" si="9"/>
        <v>2.0268952671966818E-3</v>
      </c>
      <c r="Q75" s="14">
        <f t="shared" si="13"/>
        <v>1.2862115257698025E-3</v>
      </c>
      <c r="R75" s="14">
        <f t="shared" si="10"/>
        <v>7.0679430191882484E-3</v>
      </c>
      <c r="S75" s="35">
        <f t="shared" si="11"/>
        <v>1.2878946944474208</v>
      </c>
      <c r="T75" s="35">
        <f t="shared" si="12"/>
        <v>9.1027663150692311E-3</v>
      </c>
      <c r="U75" s="1">
        <v>1.29</v>
      </c>
      <c r="V75" s="1">
        <v>1.29</v>
      </c>
      <c r="W75" s="37">
        <v>186</v>
      </c>
      <c r="X75" s="65">
        <v>342242136.31</v>
      </c>
    </row>
    <row r="76" spans="1:26" ht="15.75" x14ac:dyDescent="0.3">
      <c r="A76" s="97"/>
      <c r="B76" s="70"/>
      <c r="C76" s="46" t="s">
        <v>59</v>
      </c>
      <c r="D76" s="1"/>
      <c r="E76" s="1"/>
      <c r="F76" s="1"/>
      <c r="G76" s="1"/>
      <c r="H76" s="1"/>
      <c r="I76" s="1"/>
      <c r="J76" s="1"/>
      <c r="K76" s="1"/>
      <c r="L76" s="40"/>
      <c r="M76" s="1"/>
      <c r="N76" s="1"/>
      <c r="O76" s="7">
        <f>SUM(O56:O75)</f>
        <v>217461572239.80005</v>
      </c>
      <c r="P76" s="36">
        <f>(O76/$O$112)</f>
        <v>0.17020108664590752</v>
      </c>
      <c r="Q76" s="14"/>
      <c r="R76" s="14"/>
      <c r="S76" s="35"/>
      <c r="T76" s="35"/>
      <c r="U76" s="1"/>
      <c r="V76" s="1"/>
      <c r="W76" s="137">
        <f>SUM(W56:W75)</f>
        <v>27913</v>
      </c>
      <c r="X76" s="65"/>
    </row>
    <row r="77" spans="1:26" ht="15.75" x14ac:dyDescent="0.3">
      <c r="A77" s="104"/>
      <c r="B77" s="71"/>
      <c r="C77" s="56" t="s">
        <v>31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9"/>
      <c r="Q77" s="14"/>
      <c r="R77" s="14"/>
      <c r="S77" s="35"/>
      <c r="T77" s="35"/>
      <c r="U77" s="2"/>
      <c r="V77" s="2"/>
      <c r="W77" s="2"/>
      <c r="X77" s="105"/>
    </row>
    <row r="78" spans="1:26" s="49" customFormat="1" ht="15.75" x14ac:dyDescent="0.3">
      <c r="A78" s="93">
        <v>66</v>
      </c>
      <c r="B78" s="74" t="s">
        <v>29</v>
      </c>
      <c r="C78" s="73" t="s">
        <v>153</v>
      </c>
      <c r="D78" s="34"/>
      <c r="E78" s="34">
        <v>0</v>
      </c>
      <c r="F78" s="34">
        <v>111378916.75</v>
      </c>
      <c r="G78" s="34">
        <v>548562916.82000005</v>
      </c>
      <c r="H78" s="34">
        <v>1814390000</v>
      </c>
      <c r="I78" s="34">
        <v>0</v>
      </c>
      <c r="J78" s="34">
        <v>2475406626.9000001</v>
      </c>
      <c r="K78" s="34">
        <v>5239312.28</v>
      </c>
      <c r="L78" s="40">
        <v>14477339.09</v>
      </c>
      <c r="M78" s="34">
        <v>2526538020</v>
      </c>
      <c r="N78" s="34">
        <v>205614098</v>
      </c>
      <c r="O78" s="3">
        <v>2320923922</v>
      </c>
      <c r="P78" s="9">
        <f>(O78/$O$81)</f>
        <v>5.3202163183102419E-2</v>
      </c>
      <c r="Q78" s="14">
        <f t="shared" ref="Q78:Q88" si="14">(K78/O78)</f>
        <v>2.2574252565267842E-3</v>
      </c>
      <c r="R78" s="14">
        <f t="shared" si="10"/>
        <v>6.2377482315424211E-3</v>
      </c>
      <c r="S78" s="35" t="e">
        <f t="shared" si="11"/>
        <v>#DIV/0!</v>
      </c>
      <c r="T78" s="35" t="e">
        <f t="shared" si="12"/>
        <v>#DIV/0!</v>
      </c>
      <c r="U78" s="34"/>
      <c r="V78" s="34"/>
      <c r="W78" s="48">
        <v>2602</v>
      </c>
      <c r="X78" s="94"/>
    </row>
    <row r="79" spans="1:26" ht="15.75" x14ac:dyDescent="0.3">
      <c r="A79" s="91">
        <v>67</v>
      </c>
      <c r="B79" s="6" t="s">
        <v>29</v>
      </c>
      <c r="C79" s="29" t="s">
        <v>32</v>
      </c>
      <c r="D79" s="1"/>
      <c r="E79" s="1">
        <v>0</v>
      </c>
      <c r="F79" s="1"/>
      <c r="G79" s="1">
        <v>643165327.13999999</v>
      </c>
      <c r="H79" s="1">
        <v>9921297230.8600006</v>
      </c>
      <c r="I79" s="1">
        <v>0</v>
      </c>
      <c r="J79" s="1">
        <v>10649250341.389999</v>
      </c>
      <c r="K79" s="1">
        <v>12459541.25</v>
      </c>
      <c r="L79" s="40">
        <v>42085851.289999999</v>
      </c>
      <c r="M79" s="1">
        <v>11030169085.459999</v>
      </c>
      <c r="N79" s="1">
        <v>1034750469.1799999</v>
      </c>
      <c r="O79" s="3">
        <v>9995418616</v>
      </c>
      <c r="P79" s="9">
        <f>(O79/$O$81)</f>
        <v>0.22912336214519474</v>
      </c>
      <c r="Q79" s="14">
        <f t="shared" si="14"/>
        <v>1.2465252060634656E-3</v>
      </c>
      <c r="R79" s="14">
        <f t="shared" si="10"/>
        <v>4.2105141272054149E-3</v>
      </c>
      <c r="S79" s="35">
        <f t="shared" si="11"/>
        <v>53.1312098175177</v>
      </c>
      <c r="T79" s="35">
        <f t="shared" si="12"/>
        <v>0.22370970953217331</v>
      </c>
      <c r="U79" s="1">
        <v>40.700000000000003</v>
      </c>
      <c r="V79" s="1">
        <v>40.700000000000003</v>
      </c>
      <c r="W79" s="37">
        <v>5221</v>
      </c>
      <c r="X79" s="65">
        <v>188127066</v>
      </c>
      <c r="Z79" s="25"/>
    </row>
    <row r="80" spans="1:26" ht="15.75" x14ac:dyDescent="0.3">
      <c r="A80" s="95">
        <v>68</v>
      </c>
      <c r="B80" s="4" t="s">
        <v>24</v>
      </c>
      <c r="C80" s="29" t="s">
        <v>33</v>
      </c>
      <c r="D80" s="1">
        <v>0</v>
      </c>
      <c r="E80" s="1">
        <v>0</v>
      </c>
      <c r="F80" s="1">
        <v>4227071056.21</v>
      </c>
      <c r="G80" s="1">
        <v>601821393.44000006</v>
      </c>
      <c r="H80" s="1">
        <v>26241412000</v>
      </c>
      <c r="I80" s="23"/>
      <c r="J80" s="1">
        <v>31070304449.66</v>
      </c>
      <c r="K80" s="1">
        <v>36349658.649999999</v>
      </c>
      <c r="L80" s="40">
        <v>112086596.73</v>
      </c>
      <c r="M80" s="1">
        <v>31774713585.189999</v>
      </c>
      <c r="N80" s="1">
        <v>466440447.08999997</v>
      </c>
      <c r="O80" s="3">
        <v>31308273138.099998</v>
      </c>
      <c r="P80" s="9">
        <f>(O80/$O$81)</f>
        <v>0.71767447467170287</v>
      </c>
      <c r="Q80" s="14">
        <f t="shared" si="14"/>
        <v>1.1610240682921914E-3</v>
      </c>
      <c r="R80" s="14">
        <f t="shared" ref="R80:R110" si="15">L80/O80</f>
        <v>3.5800951472343707E-3</v>
      </c>
      <c r="S80" s="35">
        <f t="shared" ref="S80:S110" si="16">O80/X80</f>
        <v>11.733549829992809</v>
      </c>
      <c r="T80" s="35">
        <f t="shared" ref="T80:T110" si="17">L80/X80</f>
        <v>4.200722480618993E-2</v>
      </c>
      <c r="U80" s="1">
        <v>11.73</v>
      </c>
      <c r="V80" s="1">
        <v>11.73</v>
      </c>
      <c r="W80" s="37">
        <v>894</v>
      </c>
      <c r="X80" s="65">
        <v>2668269500</v>
      </c>
    </row>
    <row r="81" spans="1:26" ht="15.75" x14ac:dyDescent="0.3">
      <c r="A81" s="97"/>
      <c r="B81" s="69"/>
      <c r="C81" s="46" t="s">
        <v>59</v>
      </c>
      <c r="D81" s="1"/>
      <c r="E81" s="1"/>
      <c r="F81" s="1"/>
      <c r="G81" s="1"/>
      <c r="H81" s="1"/>
      <c r="I81" s="1"/>
      <c r="J81" s="1" t="s">
        <v>151</v>
      </c>
      <c r="K81" s="1"/>
      <c r="L81" s="40"/>
      <c r="M81" s="1"/>
      <c r="N81" s="1"/>
      <c r="O81" s="7">
        <f>SUM(O78:O80)</f>
        <v>43624615676.099998</v>
      </c>
      <c r="P81" s="36">
        <f>(O81/$O$112)</f>
        <v>3.4143765797823973E-2</v>
      </c>
      <c r="Q81" s="14"/>
      <c r="R81" s="14"/>
      <c r="S81" s="35"/>
      <c r="T81" s="35"/>
      <c r="U81" s="1"/>
      <c r="V81" s="1"/>
      <c r="W81" s="137">
        <f>SUM(W78:W80)</f>
        <v>8717</v>
      </c>
      <c r="X81" s="65"/>
    </row>
    <row r="82" spans="1:26" ht="15.75" x14ac:dyDescent="0.3">
      <c r="A82" s="104"/>
      <c r="B82" s="71"/>
      <c r="C82" s="56" t="s">
        <v>34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9"/>
      <c r="Q82" s="14"/>
      <c r="R82" s="14"/>
      <c r="S82" s="35"/>
      <c r="T82" s="35"/>
      <c r="U82" s="2"/>
      <c r="V82" s="2"/>
      <c r="W82" s="2"/>
      <c r="X82" s="105"/>
    </row>
    <row r="83" spans="1:26" s="49" customFormat="1" ht="15.75" x14ac:dyDescent="0.3">
      <c r="A83" s="93">
        <v>69</v>
      </c>
      <c r="B83" s="74" t="s">
        <v>1</v>
      </c>
      <c r="C83" s="73" t="s">
        <v>10</v>
      </c>
      <c r="D83" s="34">
        <v>502269410.38</v>
      </c>
      <c r="E83" s="34">
        <v>843070775.16999996</v>
      </c>
      <c r="F83" s="34">
        <v>363407588.88</v>
      </c>
      <c r="G83" s="34">
        <v>328259411.13999999</v>
      </c>
      <c r="H83" s="34">
        <v>0</v>
      </c>
      <c r="I83" s="34">
        <v>0</v>
      </c>
      <c r="J83" s="34">
        <v>1206478364.05</v>
      </c>
      <c r="K83" s="34">
        <v>2639844.35</v>
      </c>
      <c r="L83" s="40">
        <v>1104386.04</v>
      </c>
      <c r="M83" s="34">
        <v>1232410240.5699999</v>
      </c>
      <c r="N83" s="34">
        <v>7167693.3200000003</v>
      </c>
      <c r="O83" s="3">
        <v>1225242547.25</v>
      </c>
      <c r="P83" s="9">
        <v>4.5600000000000002E-2</v>
      </c>
      <c r="Q83" s="14">
        <f t="shared" si="14"/>
        <v>2.1545483838485762E-3</v>
      </c>
      <c r="R83" s="14">
        <f t="shared" si="15"/>
        <v>9.0136115700417295E-4</v>
      </c>
      <c r="S83" s="35">
        <f t="shared" si="16"/>
        <v>2655.4273673292523</v>
      </c>
      <c r="T83" s="35">
        <f t="shared" si="17"/>
        <v>2.3934990841564399</v>
      </c>
      <c r="U83" s="1">
        <v>2644.27</v>
      </c>
      <c r="V83" s="1">
        <v>2663.32</v>
      </c>
      <c r="W83" s="37">
        <v>991</v>
      </c>
      <c r="X83" s="65">
        <v>461410.68</v>
      </c>
    </row>
    <row r="84" spans="1:26" ht="15.75" x14ac:dyDescent="0.3">
      <c r="A84" s="91">
        <v>70</v>
      </c>
      <c r="B84" s="6" t="s">
        <v>6</v>
      </c>
      <c r="C84" s="73" t="s">
        <v>35</v>
      </c>
      <c r="D84" s="1">
        <v>60360938.350000001</v>
      </c>
      <c r="E84" s="1"/>
      <c r="F84" s="1">
        <v>53258070.450000003</v>
      </c>
      <c r="G84" s="6">
        <v>32991395.030000001</v>
      </c>
      <c r="H84" s="1"/>
      <c r="I84" s="1"/>
      <c r="J84" s="1">
        <v>149681228.21000001</v>
      </c>
      <c r="K84" s="1">
        <v>340020.27</v>
      </c>
      <c r="L84" s="40">
        <v>1086276.3600000001</v>
      </c>
      <c r="M84" s="6">
        <v>149681228.21000001</v>
      </c>
      <c r="N84" s="1">
        <v>3076182.6</v>
      </c>
      <c r="O84" s="3">
        <v>146605046.61000001</v>
      </c>
      <c r="P84" s="9">
        <f t="shared" ref="P84:P103" si="18">(O84/$O$104)</f>
        <v>5.9506791364475958E-3</v>
      </c>
      <c r="Q84" s="14">
        <f t="shared" si="14"/>
        <v>2.3192944435570816E-3</v>
      </c>
      <c r="R84" s="14">
        <f t="shared" si="15"/>
        <v>7.4095427484820609E-3</v>
      </c>
      <c r="S84" s="35">
        <f t="shared" si="16"/>
        <v>108.1955265051465</v>
      </c>
      <c r="T84" s="35">
        <f t="shared" si="17"/>
        <v>0.80167937883440687</v>
      </c>
      <c r="U84" s="1">
        <v>107.67</v>
      </c>
      <c r="V84" s="1">
        <v>108.59</v>
      </c>
      <c r="W84" s="37">
        <v>743</v>
      </c>
      <c r="X84" s="65">
        <v>1355001</v>
      </c>
    </row>
    <row r="85" spans="1:26" ht="15.75" x14ac:dyDescent="0.3">
      <c r="A85" s="93">
        <v>71</v>
      </c>
      <c r="B85" s="6" t="s">
        <v>8</v>
      </c>
      <c r="C85" s="73" t="s">
        <v>115</v>
      </c>
      <c r="D85" s="1">
        <v>413174190.80000001</v>
      </c>
      <c r="E85" s="1">
        <v>0</v>
      </c>
      <c r="F85" s="1">
        <v>57690476</v>
      </c>
      <c r="G85" s="1">
        <v>183334309</v>
      </c>
      <c r="H85" s="1">
        <v>0</v>
      </c>
      <c r="I85" s="1">
        <v>0</v>
      </c>
      <c r="J85" s="1">
        <v>654198975</v>
      </c>
      <c r="K85" s="1">
        <v>1184941</v>
      </c>
      <c r="L85" s="40">
        <v>-20755767</v>
      </c>
      <c r="M85" s="1">
        <v>790481747</v>
      </c>
      <c r="N85" s="1">
        <v>88975255</v>
      </c>
      <c r="O85" s="3">
        <v>707480336.75</v>
      </c>
      <c r="P85" s="9">
        <f t="shared" si="18"/>
        <v>2.8716531774957182E-2</v>
      </c>
      <c r="Q85" s="14">
        <f t="shared" si="14"/>
        <v>1.6748748176427675E-3</v>
      </c>
      <c r="R85" s="14">
        <f t="shared" si="15"/>
        <v>-2.9337588512137542E-2</v>
      </c>
      <c r="S85" s="35">
        <f t="shared" si="16"/>
        <v>1.097954827551423</v>
      </c>
      <c r="T85" s="35">
        <f t="shared" si="17"/>
        <v>-3.2211346935618584E-2</v>
      </c>
      <c r="U85" s="1">
        <v>1.1315</v>
      </c>
      <c r="V85" s="1">
        <v>1.1516999999999999</v>
      </c>
      <c r="W85" s="37">
        <v>3644</v>
      </c>
      <c r="X85" s="65">
        <v>644361971</v>
      </c>
    </row>
    <row r="86" spans="1:26" ht="15.75" x14ac:dyDescent="0.3">
      <c r="A86" s="91">
        <v>72</v>
      </c>
      <c r="B86" s="23" t="s">
        <v>61</v>
      </c>
      <c r="C86" s="29" t="s">
        <v>36</v>
      </c>
      <c r="D86" s="1">
        <v>1614399591.2</v>
      </c>
      <c r="E86" s="23"/>
      <c r="F86" s="1">
        <v>711115436.01999998</v>
      </c>
      <c r="G86" s="1">
        <v>619976903.72000003</v>
      </c>
      <c r="H86" s="1">
        <v>58000000</v>
      </c>
      <c r="I86" s="1"/>
      <c r="J86" s="1">
        <v>3003491930.9400001</v>
      </c>
      <c r="K86" s="1">
        <v>7028928.4400000004</v>
      </c>
      <c r="L86" s="40">
        <v>26559837.850000001</v>
      </c>
      <c r="M86" s="1">
        <v>3470804632</v>
      </c>
      <c r="N86" s="1">
        <v>22242699</v>
      </c>
      <c r="O86" s="3">
        <v>3448561933</v>
      </c>
      <c r="P86" s="9">
        <f t="shared" si="18"/>
        <v>0.13997666533295672</v>
      </c>
      <c r="Q86" s="14">
        <f t="shared" si="14"/>
        <v>2.0382201556940981E-3</v>
      </c>
      <c r="R86" s="14">
        <f t="shared" si="15"/>
        <v>7.7017140379134381E-3</v>
      </c>
      <c r="S86" s="35">
        <f t="shared" si="16"/>
        <v>333.76478884880748</v>
      </c>
      <c r="T86" s="35">
        <f t="shared" si="17"/>
        <v>2.5705609596380752</v>
      </c>
      <c r="U86" s="1">
        <v>338</v>
      </c>
      <c r="V86" s="1">
        <v>348</v>
      </c>
      <c r="W86" s="37">
        <v>35438</v>
      </c>
      <c r="X86" s="65">
        <v>10332312</v>
      </c>
    </row>
    <row r="87" spans="1:26" ht="15.75" x14ac:dyDescent="0.3">
      <c r="A87" s="93">
        <v>73</v>
      </c>
      <c r="B87" s="6" t="s">
        <v>28</v>
      </c>
      <c r="C87" s="73" t="s">
        <v>37</v>
      </c>
      <c r="D87" s="1">
        <v>1246654467.45</v>
      </c>
      <c r="E87" s="1">
        <v>0</v>
      </c>
      <c r="F87" s="1">
        <v>378925551.00999999</v>
      </c>
      <c r="G87" s="1">
        <v>373363352.43000001</v>
      </c>
      <c r="H87" s="16">
        <v>0</v>
      </c>
      <c r="I87" s="1">
        <v>0</v>
      </c>
      <c r="J87" s="1">
        <v>1998943370.8900001</v>
      </c>
      <c r="K87" s="1">
        <v>6501208.3499999996</v>
      </c>
      <c r="L87" s="40">
        <v>-45810152.670000002</v>
      </c>
      <c r="M87" s="1">
        <v>2094692231.28</v>
      </c>
      <c r="N87" s="60">
        <v>11780899.949999999</v>
      </c>
      <c r="O87" s="3">
        <v>2082911331.3299999</v>
      </c>
      <c r="P87" s="9">
        <f t="shared" si="18"/>
        <v>8.4545090970765152E-2</v>
      </c>
      <c r="Q87" s="14">
        <f t="shared" si="14"/>
        <v>3.1212122437534523E-3</v>
      </c>
      <c r="R87" s="14">
        <f t="shared" si="15"/>
        <v>-2.1993328271323425E-2</v>
      </c>
      <c r="S87" s="35">
        <f t="shared" si="16"/>
        <v>10.266830314786294</v>
      </c>
      <c r="T87" s="35">
        <f t="shared" si="17"/>
        <v>-0.22580176941906976</v>
      </c>
      <c r="U87" s="1">
        <v>10.190799999999999</v>
      </c>
      <c r="V87" s="1">
        <v>10.3195</v>
      </c>
      <c r="W87" s="37">
        <v>6640</v>
      </c>
      <c r="X87" s="65">
        <v>202877740.00999999</v>
      </c>
    </row>
    <row r="88" spans="1:26" ht="15.75" x14ac:dyDescent="0.3">
      <c r="A88" s="91">
        <v>74</v>
      </c>
      <c r="B88" s="29" t="s">
        <v>92</v>
      </c>
      <c r="C88" s="73" t="s">
        <v>123</v>
      </c>
      <c r="D88" s="1">
        <v>270698448.83999997</v>
      </c>
      <c r="E88" s="1">
        <v>0</v>
      </c>
      <c r="F88" s="1">
        <v>414696682.68000001</v>
      </c>
      <c r="G88" s="1">
        <v>290675883.69</v>
      </c>
      <c r="H88" s="1">
        <v>24010663.399999999</v>
      </c>
      <c r="I88" s="1"/>
      <c r="J88" s="1">
        <v>1000080679.22</v>
      </c>
      <c r="K88" s="1">
        <v>1332817.76</v>
      </c>
      <c r="L88" s="40">
        <v>-15084470.189999999</v>
      </c>
      <c r="M88" s="1">
        <v>1012322559.17</v>
      </c>
      <c r="N88" s="1">
        <v>35494859.960000001</v>
      </c>
      <c r="O88" s="3">
        <v>976828039.86000001</v>
      </c>
      <c r="P88" s="9">
        <f t="shared" si="18"/>
        <v>3.9649318840674949E-2</v>
      </c>
      <c r="Q88" s="14">
        <f t="shared" si="14"/>
        <v>1.3644343790448735E-3</v>
      </c>
      <c r="R88" s="14">
        <f t="shared" si="15"/>
        <v>-1.5442298515675206E-2</v>
      </c>
      <c r="S88" s="35">
        <f t="shared" si="16"/>
        <v>1.8006611080162882</v>
      </c>
      <c r="T88" s="35">
        <f t="shared" si="17"/>
        <v>-2.7806346355553999E-2</v>
      </c>
      <c r="U88" s="1">
        <v>1.8095000000000001</v>
      </c>
      <c r="V88" s="1">
        <v>1.8318000000000001</v>
      </c>
      <c r="W88" s="37">
        <v>2828</v>
      </c>
      <c r="X88" s="65">
        <v>542483000</v>
      </c>
    </row>
    <row r="89" spans="1:26" ht="15.75" x14ac:dyDescent="0.3">
      <c r="A89" s="93">
        <v>75</v>
      </c>
      <c r="B89" s="6" t="s">
        <v>16</v>
      </c>
      <c r="C89" s="73" t="s">
        <v>102</v>
      </c>
      <c r="D89" s="1">
        <v>15652677.4</v>
      </c>
      <c r="E89" s="1">
        <v>0</v>
      </c>
      <c r="F89" s="1">
        <v>24848999.73</v>
      </c>
      <c r="G89" s="1">
        <v>85295648.099999994</v>
      </c>
      <c r="H89" s="1">
        <v>0</v>
      </c>
      <c r="I89" s="1">
        <v>0</v>
      </c>
      <c r="J89" s="1">
        <v>126119486.44</v>
      </c>
      <c r="K89" s="1">
        <v>159420.98000000001</v>
      </c>
      <c r="L89" s="40">
        <v>693301.19</v>
      </c>
      <c r="M89" s="1">
        <v>126119486.44</v>
      </c>
      <c r="N89" s="1">
        <v>3880997.52</v>
      </c>
      <c r="O89" s="3">
        <v>122238488.92</v>
      </c>
      <c r="P89" s="9">
        <f t="shared" si="18"/>
        <v>4.9616438349640562E-3</v>
      </c>
      <c r="Q89" s="14">
        <f t="shared" ref="Q89:Q100" si="19">(K89/O89)</f>
        <v>1.3041798979070692E-3</v>
      </c>
      <c r="R89" s="14">
        <f t="shared" si="15"/>
        <v>5.6717094274106802E-3</v>
      </c>
      <c r="S89" s="35">
        <f t="shared" si="16"/>
        <v>2.8061858345447064</v>
      </c>
      <c r="T89" s="35">
        <f t="shared" si="17"/>
        <v>1.5915870652853516E-2</v>
      </c>
      <c r="U89" s="1">
        <v>2.8323</v>
      </c>
      <c r="V89" s="1">
        <v>2.8953000000000002</v>
      </c>
      <c r="W89" s="37">
        <v>11813</v>
      </c>
      <c r="X89" s="65">
        <v>43560368.460000001</v>
      </c>
    </row>
    <row r="90" spans="1:26" ht="15.75" x14ac:dyDescent="0.3">
      <c r="A90" s="91">
        <v>76</v>
      </c>
      <c r="B90" s="4" t="s">
        <v>38</v>
      </c>
      <c r="C90" s="45" t="s">
        <v>141</v>
      </c>
      <c r="D90" s="4">
        <v>1240584393.3499999</v>
      </c>
      <c r="E90" s="4"/>
      <c r="F90" s="4">
        <v>508938842.48000002</v>
      </c>
      <c r="G90" s="4">
        <v>1166189449.73</v>
      </c>
      <c r="H90" s="4">
        <v>0</v>
      </c>
      <c r="I90" s="4">
        <v>0</v>
      </c>
      <c r="J90" s="4">
        <v>2900659506.77</v>
      </c>
      <c r="K90" s="4">
        <v>4748897.3600000003</v>
      </c>
      <c r="L90" s="42">
        <v>-36912579.810000002</v>
      </c>
      <c r="M90" s="4">
        <v>2923013201.77</v>
      </c>
      <c r="N90" s="4">
        <v>22353695</v>
      </c>
      <c r="O90" s="22">
        <v>2900659506.77</v>
      </c>
      <c r="P90" s="21">
        <f t="shared" si="18"/>
        <v>0.11773737949684766</v>
      </c>
      <c r="Q90" s="31">
        <f>(K90/O90)</f>
        <v>1.6371784930000581E-3</v>
      </c>
      <c r="R90" s="14">
        <f>L90/O90</f>
        <v>-1.2725581794018847E-2</v>
      </c>
      <c r="S90" s="35">
        <f>O90/X90</f>
        <v>148.05558594247145</v>
      </c>
      <c r="T90" s="35">
        <f>L90/X90</f>
        <v>-1.8840934689723075</v>
      </c>
      <c r="U90" s="1">
        <v>148.06</v>
      </c>
      <c r="V90" s="1">
        <v>149.1</v>
      </c>
      <c r="W90" s="37">
        <v>5512</v>
      </c>
      <c r="X90" s="65">
        <v>19591692.460000001</v>
      </c>
    </row>
    <row r="91" spans="1:26" ht="15.75" x14ac:dyDescent="0.3">
      <c r="A91" s="93">
        <v>77</v>
      </c>
      <c r="B91" s="29" t="s">
        <v>64</v>
      </c>
      <c r="C91" s="73" t="s">
        <v>39</v>
      </c>
      <c r="D91" s="1">
        <v>206185194.25</v>
      </c>
      <c r="E91" s="1"/>
      <c r="F91" s="1">
        <v>49788394.369999997</v>
      </c>
      <c r="G91" s="1"/>
      <c r="H91" s="1"/>
      <c r="I91" s="1"/>
      <c r="J91" s="1">
        <v>255973588.62</v>
      </c>
      <c r="K91" s="1">
        <v>428290.56</v>
      </c>
      <c r="L91" s="40">
        <v>3244401.09</v>
      </c>
      <c r="M91" s="1">
        <v>264297893.94</v>
      </c>
      <c r="N91" s="1">
        <v>3080477.16</v>
      </c>
      <c r="O91" s="3">
        <v>261217416.78</v>
      </c>
      <c r="P91" s="9">
        <f t="shared" si="18"/>
        <v>1.0602779836389712E-2</v>
      </c>
      <c r="Q91" s="14">
        <f t="shared" si="19"/>
        <v>1.6395941942903092E-3</v>
      </c>
      <c r="R91" s="14">
        <f t="shared" si="15"/>
        <v>1.242030921978096E-2</v>
      </c>
      <c r="S91" s="35">
        <f t="shared" si="16"/>
        <v>120.37916169375349</v>
      </c>
      <c r="T91" s="35">
        <f t="shared" si="17"/>
        <v>1.4951464118544295</v>
      </c>
      <c r="U91" s="1">
        <v>120.38</v>
      </c>
      <c r="V91" s="1">
        <v>121.8</v>
      </c>
      <c r="W91" s="37">
        <v>1698</v>
      </c>
      <c r="X91" s="65">
        <v>2169955.44</v>
      </c>
    </row>
    <row r="92" spans="1:26" ht="15.75" x14ac:dyDescent="0.3">
      <c r="A92" s="91">
        <v>78</v>
      </c>
      <c r="B92" s="6" t="s">
        <v>109</v>
      </c>
      <c r="C92" s="123" t="s">
        <v>110</v>
      </c>
      <c r="D92" s="1">
        <v>1840785113.95</v>
      </c>
      <c r="E92" s="1">
        <v>154645957.72999999</v>
      </c>
      <c r="F92" s="1">
        <v>1445366362.8099999</v>
      </c>
      <c r="G92" s="1">
        <v>1088857216.6900001</v>
      </c>
      <c r="H92" s="1">
        <v>0</v>
      </c>
      <c r="I92" s="1">
        <v>0</v>
      </c>
      <c r="J92" s="1">
        <v>4534212420.1099997</v>
      </c>
      <c r="K92" s="1">
        <v>9929953.7799999993</v>
      </c>
      <c r="L92" s="40">
        <v>-93415211.950000003</v>
      </c>
      <c r="M92" s="1">
        <v>4684049139.9700003</v>
      </c>
      <c r="N92" s="1">
        <v>20502280.239999998</v>
      </c>
      <c r="O92" s="3">
        <v>4663546859.7299995</v>
      </c>
      <c r="P92" s="9">
        <f t="shared" si="18"/>
        <v>0.18929274020058243</v>
      </c>
      <c r="Q92" s="14">
        <f t="shared" si="19"/>
        <v>2.1292707200490967E-3</v>
      </c>
      <c r="R92" s="14">
        <f t="shared" si="15"/>
        <v>-2.0030936701128883E-2</v>
      </c>
      <c r="S92" s="35">
        <f t="shared" si="16"/>
        <v>145.29638138005467</v>
      </c>
      <c r="T92" s="35">
        <f t="shared" si="17"/>
        <v>-2.9104226183269564</v>
      </c>
      <c r="U92" s="1">
        <v>145.30000000000001</v>
      </c>
      <c r="V92" s="1"/>
      <c r="W92" s="37">
        <v>24</v>
      </c>
      <c r="X92" s="96">
        <v>32096786</v>
      </c>
    </row>
    <row r="93" spans="1:26" ht="15.75" x14ac:dyDescent="0.3">
      <c r="A93" s="93">
        <v>79</v>
      </c>
      <c r="B93" s="4" t="s">
        <v>40</v>
      </c>
      <c r="C93" s="73" t="s">
        <v>41</v>
      </c>
      <c r="D93" s="20">
        <v>352924344.68000001</v>
      </c>
      <c r="E93" s="20">
        <v>271011</v>
      </c>
      <c r="F93" s="20">
        <v>822977821.64999998</v>
      </c>
      <c r="G93" s="20">
        <v>376318032.79000002</v>
      </c>
      <c r="H93" s="20">
        <v>71656500.219999999</v>
      </c>
      <c r="I93" s="1"/>
      <c r="J93" s="20">
        <v>1686161541.45</v>
      </c>
      <c r="K93" s="1">
        <v>6800305.7699999996</v>
      </c>
      <c r="L93" s="40">
        <v>-32818838.100000001</v>
      </c>
      <c r="M93" s="1">
        <v>1686161541.45</v>
      </c>
      <c r="N93" s="20">
        <v>83618789.219999999</v>
      </c>
      <c r="O93" s="3">
        <v>1602542752.23</v>
      </c>
      <c r="P93" s="9">
        <f t="shared" si="18"/>
        <v>6.504699491231497E-2</v>
      </c>
      <c r="Q93" s="14">
        <f t="shared" si="19"/>
        <v>4.2434473342674393E-3</v>
      </c>
      <c r="R93" s="14">
        <f t="shared" si="15"/>
        <v>-2.04792278111341E-2</v>
      </c>
      <c r="S93" s="35">
        <f t="shared" si="16"/>
        <v>0.92788696805436344</v>
      </c>
      <c r="T93" s="35">
        <f t="shared" si="17"/>
        <v>-1.9002408601767818E-2</v>
      </c>
      <c r="U93" s="77">
        <v>0.9234</v>
      </c>
      <c r="V93" s="1">
        <v>0.99341000000000002</v>
      </c>
      <c r="W93" s="122">
        <v>10434</v>
      </c>
      <c r="X93" s="112">
        <v>1727088328</v>
      </c>
    </row>
    <row r="94" spans="1:26" ht="15.75" x14ac:dyDescent="0.3">
      <c r="A94" s="91">
        <v>80</v>
      </c>
      <c r="B94" s="6" t="s">
        <v>24</v>
      </c>
      <c r="C94" s="73" t="s">
        <v>42</v>
      </c>
      <c r="D94" s="1">
        <v>590683048.95000005</v>
      </c>
      <c r="E94" s="1">
        <v>0</v>
      </c>
      <c r="F94" s="1">
        <v>558105365.69000006</v>
      </c>
      <c r="G94" s="1">
        <v>568391839.14999998</v>
      </c>
      <c r="H94" s="1">
        <v>0</v>
      </c>
      <c r="I94" s="1"/>
      <c r="J94" s="1">
        <v>1717180253.8</v>
      </c>
      <c r="K94" s="1">
        <v>7199029.7400000002</v>
      </c>
      <c r="L94" s="40">
        <v>27723929.949999999</v>
      </c>
      <c r="M94" s="1">
        <v>1774753986.3</v>
      </c>
      <c r="N94" s="1">
        <v>22832557.210000001</v>
      </c>
      <c r="O94" s="3">
        <v>1774969748.4200001</v>
      </c>
      <c r="P94" s="9">
        <f t="shared" si="18"/>
        <v>7.2045783511439324E-2</v>
      </c>
      <c r="Q94" s="14">
        <f t="shared" si="19"/>
        <v>4.0558605274305434E-3</v>
      </c>
      <c r="R94" s="14">
        <f t="shared" si="15"/>
        <v>1.5619381668154414E-2</v>
      </c>
      <c r="S94" s="35">
        <f t="shared" si="16"/>
        <v>3053.4545634862643</v>
      </c>
      <c r="T94" s="35">
        <f t="shared" si="17"/>
        <v>47.693072233459795</v>
      </c>
      <c r="U94" s="1">
        <v>3035.68</v>
      </c>
      <c r="V94" s="1">
        <v>3068.19</v>
      </c>
      <c r="W94" s="37">
        <v>816</v>
      </c>
      <c r="X94" s="65">
        <v>581298.89</v>
      </c>
    </row>
    <row r="95" spans="1:26" ht="15.75" x14ac:dyDescent="0.3">
      <c r="A95" s="93">
        <v>81</v>
      </c>
      <c r="B95" s="6" t="s">
        <v>8</v>
      </c>
      <c r="C95" s="73" t="s">
        <v>93</v>
      </c>
      <c r="D95" s="1">
        <v>92668350</v>
      </c>
      <c r="E95" s="1">
        <v>0</v>
      </c>
      <c r="F95" s="1">
        <v>26510324</v>
      </c>
      <c r="G95" s="1">
        <v>0</v>
      </c>
      <c r="H95" s="1">
        <v>0</v>
      </c>
      <c r="I95" s="1">
        <v>0</v>
      </c>
      <c r="J95" s="1">
        <v>119178674</v>
      </c>
      <c r="K95" s="1">
        <v>850366</v>
      </c>
      <c r="L95" s="40">
        <v>1872570</v>
      </c>
      <c r="M95" s="1">
        <v>518026791</v>
      </c>
      <c r="N95" s="1">
        <v>10795201.279999999</v>
      </c>
      <c r="O95" s="3">
        <v>507231590</v>
      </c>
      <c r="P95" s="9">
        <f t="shared" si="18"/>
        <v>2.0588462060174784E-2</v>
      </c>
      <c r="Q95" s="14">
        <f t="shared" si="19"/>
        <v>1.6764847000164166E-3</v>
      </c>
      <c r="R95" s="14">
        <f t="shared" si="15"/>
        <v>3.69174561860392E-3</v>
      </c>
      <c r="S95" s="35">
        <f t="shared" si="16"/>
        <v>1.0289942791197195</v>
      </c>
      <c r="T95" s="35">
        <f t="shared" si="17"/>
        <v>3.7987851215087239E-3</v>
      </c>
      <c r="U95" s="1">
        <v>1.0668</v>
      </c>
      <c r="V95" s="1">
        <v>1.0727</v>
      </c>
      <c r="W95" s="37">
        <v>204</v>
      </c>
      <c r="X95" s="65">
        <v>492939174</v>
      </c>
      <c r="Y95" s="18"/>
      <c r="Z95" s="17"/>
    </row>
    <row r="96" spans="1:26" ht="15.75" x14ac:dyDescent="0.3">
      <c r="A96" s="91">
        <v>82</v>
      </c>
      <c r="B96" s="1" t="s">
        <v>4</v>
      </c>
      <c r="C96" s="73" t="s">
        <v>43</v>
      </c>
      <c r="D96" s="20">
        <v>210791179.24000001</v>
      </c>
      <c r="E96" s="20"/>
      <c r="F96" s="20">
        <v>821242919.66999996</v>
      </c>
      <c r="G96" s="20"/>
      <c r="H96" s="1">
        <v>0</v>
      </c>
      <c r="I96" s="1">
        <v>0</v>
      </c>
      <c r="J96" s="20">
        <v>1032034098.91</v>
      </c>
      <c r="K96" s="20">
        <v>1679116.36</v>
      </c>
      <c r="L96" s="41">
        <v>2577022.9900000002</v>
      </c>
      <c r="M96" s="20">
        <v>1035620206.48</v>
      </c>
      <c r="N96" s="20">
        <v>22950706.210000001</v>
      </c>
      <c r="O96" s="3">
        <v>1012669500.27</v>
      </c>
      <c r="P96" s="9">
        <f t="shared" si="18"/>
        <v>4.1104118901200637E-2</v>
      </c>
      <c r="Q96" s="14">
        <f t="shared" si="19"/>
        <v>1.6581089482326768E-3</v>
      </c>
      <c r="R96" s="14">
        <f t="shared" si="15"/>
        <v>2.5447818753432478E-3</v>
      </c>
      <c r="S96" s="35">
        <f t="shared" si="16"/>
        <v>1357.5568071184396</v>
      </c>
      <c r="T96" s="35">
        <f t="shared" si="17"/>
        <v>3.4546859575038544</v>
      </c>
      <c r="U96" s="1"/>
      <c r="V96" s="1"/>
      <c r="W96" s="37">
        <v>815</v>
      </c>
      <c r="X96" s="66">
        <v>745950</v>
      </c>
      <c r="Z96" s="78"/>
    </row>
    <row r="97" spans="1:26" ht="15.75" x14ac:dyDescent="0.3">
      <c r="A97" s="93">
        <v>83</v>
      </c>
      <c r="B97" s="1" t="s">
        <v>98</v>
      </c>
      <c r="C97" s="73" t="s">
        <v>103</v>
      </c>
      <c r="D97" s="20">
        <v>149902252.69999999</v>
      </c>
      <c r="E97" s="20"/>
      <c r="F97" s="20">
        <v>16062541.01</v>
      </c>
      <c r="G97" s="20">
        <v>118991257.45</v>
      </c>
      <c r="H97" s="1">
        <v>0</v>
      </c>
      <c r="I97" s="1">
        <v>0</v>
      </c>
      <c r="J97" s="20">
        <v>284956051.12</v>
      </c>
      <c r="K97" s="20">
        <v>348957.69</v>
      </c>
      <c r="L97" s="41">
        <v>3628638.6</v>
      </c>
      <c r="M97" s="20">
        <v>299095784.44999999</v>
      </c>
      <c r="N97" s="20">
        <v>2141883.81</v>
      </c>
      <c r="O97" s="139">
        <v>296953900.63999999</v>
      </c>
      <c r="P97" s="9">
        <f t="shared" si="18"/>
        <v>1.205331891286099E-2</v>
      </c>
      <c r="Q97" s="14">
        <f t="shared" si="19"/>
        <v>1.175124116059498E-3</v>
      </c>
      <c r="R97" s="14">
        <f t="shared" si="15"/>
        <v>1.2219535059750007E-2</v>
      </c>
      <c r="S97" s="35">
        <f t="shared" si="16"/>
        <v>0.92511608133154744</v>
      </c>
      <c r="T97" s="35">
        <f t="shared" si="17"/>
        <v>1.1304488390169384E-2</v>
      </c>
      <c r="U97" s="1">
        <v>0.91920000000000002</v>
      </c>
      <c r="V97" s="1">
        <v>0.9294</v>
      </c>
      <c r="W97" s="37">
        <v>74</v>
      </c>
      <c r="X97" s="66">
        <v>320990961.70999998</v>
      </c>
      <c r="Z97" s="19"/>
    </row>
    <row r="98" spans="1:26" ht="15.75" x14ac:dyDescent="0.3">
      <c r="A98" s="91">
        <v>84</v>
      </c>
      <c r="B98" s="1" t="s">
        <v>73</v>
      </c>
      <c r="C98" s="29" t="s">
        <v>106</v>
      </c>
      <c r="D98" s="20">
        <v>63300734.299999997</v>
      </c>
      <c r="E98" s="20"/>
      <c r="F98" s="20">
        <v>78818197.819999993</v>
      </c>
      <c r="G98" s="20">
        <v>226043407.21000001</v>
      </c>
      <c r="H98" s="16">
        <v>0</v>
      </c>
      <c r="I98" s="16">
        <v>0</v>
      </c>
      <c r="J98" s="20">
        <v>368162339.33999997</v>
      </c>
      <c r="K98" s="20">
        <v>739127.69</v>
      </c>
      <c r="L98" s="41">
        <v>2683651.89</v>
      </c>
      <c r="M98" s="41">
        <v>459196856.51999998</v>
      </c>
      <c r="N98" s="20">
        <v>3303663.04</v>
      </c>
      <c r="O98" s="3">
        <v>455893193.48000002</v>
      </c>
      <c r="P98" s="9">
        <f t="shared" si="18"/>
        <v>1.8504643445915705E-2</v>
      </c>
      <c r="Q98" s="14">
        <f t="shared" si="19"/>
        <v>1.6212737995888184E-3</v>
      </c>
      <c r="R98" s="14">
        <f t="shared" si="15"/>
        <v>5.8865802963950845E-3</v>
      </c>
      <c r="S98" s="35">
        <f t="shared" si="16"/>
        <v>105.98132605796351</v>
      </c>
      <c r="T98" s="35">
        <f t="shared" si="17"/>
        <v>0.62386758575863099</v>
      </c>
      <c r="U98" s="1">
        <v>98.45</v>
      </c>
      <c r="V98" s="1">
        <v>98.68</v>
      </c>
      <c r="W98" s="37">
        <v>394</v>
      </c>
      <c r="X98" s="66">
        <v>4301637</v>
      </c>
    </row>
    <row r="99" spans="1:26" ht="15.75" x14ac:dyDescent="0.3">
      <c r="A99" s="93">
        <v>85</v>
      </c>
      <c r="B99" s="1" t="s">
        <v>73</v>
      </c>
      <c r="C99" s="73" t="s">
        <v>107</v>
      </c>
      <c r="D99" s="20">
        <v>42769838.5</v>
      </c>
      <c r="E99" s="20"/>
      <c r="F99" s="20">
        <v>7444049.5199999996</v>
      </c>
      <c r="G99" s="20">
        <v>175342379.87</v>
      </c>
      <c r="H99" s="1">
        <v>0</v>
      </c>
      <c r="I99" s="1">
        <v>0</v>
      </c>
      <c r="J99" s="20">
        <v>225556267.88999999</v>
      </c>
      <c r="K99" s="20">
        <v>539632.42000000004</v>
      </c>
      <c r="L99" s="41">
        <v>1149041.97</v>
      </c>
      <c r="M99" s="20">
        <v>289865489.04000002</v>
      </c>
      <c r="N99" s="20">
        <v>2883200.31</v>
      </c>
      <c r="O99" s="3">
        <v>286982288.73000002</v>
      </c>
      <c r="P99" s="9">
        <f t="shared" si="18"/>
        <v>1.1648572525736678E-2</v>
      </c>
      <c r="Q99" s="14">
        <f t="shared" si="19"/>
        <v>1.8803683753031166E-3</v>
      </c>
      <c r="R99" s="14">
        <f t="shared" si="15"/>
        <v>4.0038776437560817E-3</v>
      </c>
      <c r="S99" s="35">
        <f t="shared" si="16"/>
        <v>102.27345787588084</v>
      </c>
      <c r="T99" s="35">
        <f t="shared" si="17"/>
        <v>0.40949041153886861</v>
      </c>
      <c r="U99" s="1">
        <v>100.48</v>
      </c>
      <c r="V99" s="1">
        <v>100.72</v>
      </c>
      <c r="W99" s="37">
        <v>109</v>
      </c>
      <c r="X99" s="66">
        <v>2806029</v>
      </c>
    </row>
    <row r="100" spans="1:26" ht="15.75" x14ac:dyDescent="0.3">
      <c r="A100" s="91">
        <v>86</v>
      </c>
      <c r="B100" s="1" t="s">
        <v>86</v>
      </c>
      <c r="C100" s="73" t="s">
        <v>111</v>
      </c>
      <c r="D100" s="20">
        <v>32560977.98</v>
      </c>
      <c r="E100" s="20"/>
      <c r="F100" s="20">
        <v>147748204.63</v>
      </c>
      <c r="G100" s="20"/>
      <c r="H100" s="1">
        <v>0</v>
      </c>
      <c r="I100" s="1">
        <v>0</v>
      </c>
      <c r="J100" s="20">
        <v>241841134.72999999</v>
      </c>
      <c r="K100" s="20">
        <v>310466.15999999997</v>
      </c>
      <c r="L100" s="41">
        <v>1184358.73</v>
      </c>
      <c r="M100" s="20">
        <v>241841134.72999999</v>
      </c>
      <c r="N100" s="20">
        <v>1582456.07</v>
      </c>
      <c r="O100" s="3">
        <v>240258678.66</v>
      </c>
      <c r="P100" s="9">
        <f t="shared" si="18"/>
        <v>9.7520674732012157E-3</v>
      </c>
      <c r="Q100" s="14">
        <f t="shared" si="19"/>
        <v>1.2922162135060832E-3</v>
      </c>
      <c r="R100" s="14">
        <f t="shared" si="15"/>
        <v>4.9295148737417104E-3</v>
      </c>
      <c r="S100" s="35">
        <f t="shared" si="16"/>
        <v>119.53765959249694</v>
      </c>
      <c r="T100" s="35">
        <f t="shared" si="17"/>
        <v>0.58926267093348705</v>
      </c>
      <c r="U100" s="1">
        <v>119.54</v>
      </c>
      <c r="V100" s="1">
        <v>120.32</v>
      </c>
      <c r="W100" s="37">
        <v>40</v>
      </c>
      <c r="X100" s="66">
        <v>2009899.47</v>
      </c>
    </row>
    <row r="101" spans="1:26" ht="15.75" x14ac:dyDescent="0.3">
      <c r="A101" s="93">
        <v>87</v>
      </c>
      <c r="B101" s="1" t="s">
        <v>26</v>
      </c>
      <c r="C101" s="73" t="s">
        <v>44</v>
      </c>
      <c r="D101" s="1">
        <v>613677619.20000005</v>
      </c>
      <c r="E101" s="1">
        <v>0</v>
      </c>
      <c r="F101" s="1">
        <v>585885800</v>
      </c>
      <c r="G101" s="1">
        <v>159627000</v>
      </c>
      <c r="H101" s="1">
        <v>294999999.97000003</v>
      </c>
      <c r="I101" s="1">
        <v>0</v>
      </c>
      <c r="J101" s="1">
        <v>1655463116.9400001</v>
      </c>
      <c r="K101" s="1">
        <v>3378276.25</v>
      </c>
      <c r="L101" s="40">
        <v>-876571.02</v>
      </c>
      <c r="M101" s="1">
        <v>1661336892.02</v>
      </c>
      <c r="N101" s="1">
        <v>77535554.980000004</v>
      </c>
      <c r="O101" s="3">
        <v>1583801337.04</v>
      </c>
      <c r="P101" s="9">
        <f t="shared" si="18"/>
        <v>6.4286283388820739E-2</v>
      </c>
      <c r="Q101" s="14">
        <v>0</v>
      </c>
      <c r="R101" s="14">
        <f t="shared" si="15"/>
        <v>-5.534602096234129E-4</v>
      </c>
      <c r="S101" s="35">
        <f t="shared" si="16"/>
        <v>2.2254602907469727</v>
      </c>
      <c r="T101" s="35">
        <f t="shared" si="17"/>
        <v>-1.2317037190254009E-3</v>
      </c>
      <c r="U101" s="1">
        <v>2.3199999999999998</v>
      </c>
      <c r="V101" s="1">
        <v>2.36</v>
      </c>
      <c r="W101" s="37">
        <v>2024</v>
      </c>
      <c r="X101" s="65">
        <v>711673600.12</v>
      </c>
    </row>
    <row r="102" spans="1:26" ht="15.75" x14ac:dyDescent="0.3">
      <c r="A102" s="91">
        <v>88</v>
      </c>
      <c r="B102" s="1" t="s">
        <v>63</v>
      </c>
      <c r="C102" s="45" t="s">
        <v>45</v>
      </c>
      <c r="D102" s="1">
        <v>33680178.399999999</v>
      </c>
      <c r="E102" s="1">
        <v>0</v>
      </c>
      <c r="F102" s="1">
        <v>51630978.07</v>
      </c>
      <c r="G102" s="1">
        <v>51305122.18</v>
      </c>
      <c r="H102" s="1">
        <v>138600</v>
      </c>
      <c r="I102" s="1"/>
      <c r="J102" s="1">
        <v>136754878.65000001</v>
      </c>
      <c r="K102" s="1">
        <v>146869.98000000001</v>
      </c>
      <c r="L102" s="40">
        <v>1555491.08</v>
      </c>
      <c r="M102" s="1">
        <v>138829860.16999999</v>
      </c>
      <c r="N102" s="1">
        <v>146869.98000000001</v>
      </c>
      <c r="O102" s="3">
        <v>136649103.38999999</v>
      </c>
      <c r="P102" s="9">
        <f t="shared" si="18"/>
        <v>5.5465687393443219E-3</v>
      </c>
      <c r="Q102" s="14">
        <f>(K102/O102)</f>
        <v>1.074796514257612E-3</v>
      </c>
      <c r="R102" s="14">
        <f>L102/O102</f>
        <v>1.1383104911860191E-2</v>
      </c>
      <c r="S102" s="35">
        <f>O102/X102</f>
        <v>1.3893698568004254</v>
      </c>
      <c r="T102" s="35">
        <f>L102/X102</f>
        <v>1.5815342841335414E-2</v>
      </c>
      <c r="U102" s="1">
        <v>1.3894</v>
      </c>
      <c r="V102" s="1">
        <v>1.4115</v>
      </c>
      <c r="W102" s="37">
        <v>92</v>
      </c>
      <c r="X102" s="37">
        <v>98353295</v>
      </c>
    </row>
    <row r="103" spans="1:26" ht="15.75" x14ac:dyDescent="0.3">
      <c r="A103" s="93">
        <v>89</v>
      </c>
      <c r="B103" s="1" t="s">
        <v>89</v>
      </c>
      <c r="C103" s="4" t="s">
        <v>152</v>
      </c>
      <c r="D103" s="1">
        <v>108088653.81999999</v>
      </c>
      <c r="E103" s="1">
        <v>0</v>
      </c>
      <c r="F103" s="1">
        <v>97321653.099999994</v>
      </c>
      <c r="G103" s="1">
        <v>0</v>
      </c>
      <c r="H103" s="1">
        <v>0</v>
      </c>
      <c r="I103" s="1">
        <v>0</v>
      </c>
      <c r="J103" s="1">
        <v>205410306.91999999</v>
      </c>
      <c r="K103" s="1">
        <v>3972896.48</v>
      </c>
      <c r="L103" s="40">
        <v>-2874293.25</v>
      </c>
      <c r="M103" s="1">
        <v>206971065.03</v>
      </c>
      <c r="N103" s="1"/>
      <c r="O103" s="3">
        <v>203447985.81999999</v>
      </c>
      <c r="P103" s="9">
        <f t="shared" si="18"/>
        <v>8.2579263986181286E-3</v>
      </c>
      <c r="Q103" s="14">
        <f>(K103/O103)</f>
        <v>1.9527824097088916E-2</v>
      </c>
      <c r="R103" s="14">
        <f>L103/O103</f>
        <v>-1.4127902217439609E-2</v>
      </c>
      <c r="S103" s="35">
        <f>O103/X103</f>
        <v>101.80413923665544</v>
      </c>
      <c r="T103" s="35">
        <f>L103/X103</f>
        <v>-1.4382789244660752</v>
      </c>
      <c r="U103" s="1">
        <v>101.80410000000001</v>
      </c>
      <c r="V103" s="1">
        <v>103.5671</v>
      </c>
      <c r="W103" s="37">
        <v>91</v>
      </c>
      <c r="X103" s="110">
        <v>1998425.48</v>
      </c>
    </row>
    <row r="104" spans="1:26" ht="15.75" x14ac:dyDescent="0.3">
      <c r="A104" s="97"/>
      <c r="B104" s="8"/>
      <c r="C104" s="46" t="s">
        <v>59</v>
      </c>
      <c r="D104" s="1"/>
      <c r="E104" s="1"/>
      <c r="F104" s="1"/>
      <c r="G104" s="1"/>
      <c r="H104" s="1"/>
      <c r="I104" s="1"/>
      <c r="J104" s="1"/>
      <c r="K104" s="1"/>
      <c r="L104" s="40"/>
      <c r="M104" s="1"/>
      <c r="N104" s="1"/>
      <c r="O104" s="7">
        <f>SUM(O83:O103)</f>
        <v>24636691585.68</v>
      </c>
      <c r="P104" s="36">
        <f>(O104/$O$112)</f>
        <v>1.9282449014113124E-2</v>
      </c>
      <c r="Q104" s="14"/>
      <c r="R104" s="14"/>
      <c r="S104" s="35"/>
      <c r="T104" s="35"/>
      <c r="U104" s="1"/>
      <c r="V104" s="1"/>
      <c r="W104" s="137">
        <f>SUM(W83:W103)</f>
        <v>84424</v>
      </c>
      <c r="X104" s="66"/>
    </row>
    <row r="105" spans="1:26" ht="15.75" x14ac:dyDescent="0.3">
      <c r="A105" s="111"/>
      <c r="B105" s="72"/>
      <c r="C105" s="56" t="s">
        <v>68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9"/>
      <c r="Q105" s="14"/>
      <c r="R105" s="14"/>
      <c r="S105" s="35"/>
      <c r="T105" s="35"/>
      <c r="U105" s="2"/>
      <c r="V105" s="2"/>
      <c r="W105" s="2"/>
      <c r="X105" s="105"/>
      <c r="Y105" s="19"/>
    </row>
    <row r="106" spans="1:26" ht="15.75" x14ac:dyDescent="0.3">
      <c r="A106" s="91">
        <v>90</v>
      </c>
      <c r="B106" s="6" t="s">
        <v>28</v>
      </c>
      <c r="C106" s="4" t="s">
        <v>46</v>
      </c>
      <c r="D106" s="1">
        <v>256052962.25</v>
      </c>
      <c r="E106" s="16">
        <v>0</v>
      </c>
      <c r="F106" s="1">
        <v>89743820.879999995</v>
      </c>
      <c r="G106" s="1">
        <v>187646624.34999999</v>
      </c>
      <c r="H106" s="23">
        <v>0</v>
      </c>
      <c r="I106" s="1">
        <v>0</v>
      </c>
      <c r="J106" s="1">
        <v>533443407.48000002</v>
      </c>
      <c r="K106" s="1">
        <v>1663411.06</v>
      </c>
      <c r="L106" s="41">
        <v>15569796.210000001</v>
      </c>
      <c r="M106" s="1">
        <v>533443407.48000002</v>
      </c>
      <c r="N106" s="1">
        <v>4871429.96</v>
      </c>
      <c r="O106" s="3">
        <v>528571977.51999998</v>
      </c>
      <c r="P106" s="9">
        <f>(O106/$O$111)</f>
        <v>0.11438639451518812</v>
      </c>
      <c r="Q106" s="14">
        <f>(L106/O106)</f>
        <v>2.945634061618576E-2</v>
      </c>
      <c r="R106" s="14">
        <f t="shared" si="15"/>
        <v>2.945634061618576E-2</v>
      </c>
      <c r="S106" s="35">
        <f t="shared" si="16"/>
        <v>11.871545643763966</v>
      </c>
      <c r="T106" s="35">
        <f t="shared" si="17"/>
        <v>0.3496922921233076</v>
      </c>
      <c r="U106" s="1">
        <v>12.142200000000001</v>
      </c>
      <c r="V106" s="1">
        <v>12.2704</v>
      </c>
      <c r="W106" s="37">
        <v>1601</v>
      </c>
      <c r="X106" s="65">
        <v>44524276.229999997</v>
      </c>
      <c r="Y106" s="19"/>
    </row>
    <row r="107" spans="1:26" ht="15.75" x14ac:dyDescent="0.3">
      <c r="A107" s="91">
        <v>91</v>
      </c>
      <c r="B107" s="6" t="s">
        <v>47</v>
      </c>
      <c r="C107" s="4" t="s">
        <v>48</v>
      </c>
      <c r="D107" s="20">
        <v>847409840.78999996</v>
      </c>
      <c r="E107" s="1"/>
      <c r="F107" s="20"/>
      <c r="G107" s="20">
        <v>813873159.87</v>
      </c>
      <c r="H107" s="1">
        <v>0</v>
      </c>
      <c r="I107" s="20">
        <v>10135967.74</v>
      </c>
      <c r="J107" s="1">
        <v>2364251514.71</v>
      </c>
      <c r="K107" s="20">
        <v>19477410.48</v>
      </c>
      <c r="L107" s="41">
        <v>50168995.030000001</v>
      </c>
      <c r="M107" s="20">
        <v>2605683020.6100001</v>
      </c>
      <c r="N107" s="20">
        <v>144876852.12</v>
      </c>
      <c r="O107" s="3">
        <v>2460806168.4899998</v>
      </c>
      <c r="P107" s="9">
        <f>(O107/$O$111)</f>
        <v>0.53253437031412609</v>
      </c>
      <c r="Q107" s="14">
        <f>(K107/O107)</f>
        <v>7.9150526885877134E-3</v>
      </c>
      <c r="R107" s="14">
        <f t="shared" si="15"/>
        <v>2.038721930739661E-2</v>
      </c>
      <c r="S107" s="35">
        <f t="shared" si="16"/>
        <v>1.2479542915623325</v>
      </c>
      <c r="T107" s="35">
        <f t="shared" si="17"/>
        <v>2.5442317827688042E-2</v>
      </c>
      <c r="U107" s="1">
        <v>1.23</v>
      </c>
      <c r="V107" s="1">
        <v>1.25</v>
      </c>
      <c r="W107" s="37">
        <v>15215</v>
      </c>
      <c r="X107" s="112">
        <v>1971872035</v>
      </c>
    </row>
    <row r="108" spans="1:26" s="63" customFormat="1" ht="15.75" x14ac:dyDescent="0.3">
      <c r="A108" s="91">
        <v>92</v>
      </c>
      <c r="B108" s="6" t="s">
        <v>1</v>
      </c>
      <c r="C108" s="4" t="s">
        <v>49</v>
      </c>
      <c r="D108" s="20">
        <v>849586740.29999995</v>
      </c>
      <c r="E108" s="1">
        <v>12712340.689999999</v>
      </c>
      <c r="F108" s="20">
        <v>305737808.94</v>
      </c>
      <c r="G108" s="1">
        <v>10425747.380000001</v>
      </c>
      <c r="H108" s="1">
        <v>0</v>
      </c>
      <c r="I108" s="1">
        <v>0</v>
      </c>
      <c r="J108" s="20">
        <v>1178462637.3099999</v>
      </c>
      <c r="K108" s="20">
        <v>4668007.33</v>
      </c>
      <c r="L108" s="41">
        <v>-7808622.4100000001</v>
      </c>
      <c r="M108" s="20">
        <v>1226756031.1500001</v>
      </c>
      <c r="N108" s="20">
        <v>28242958.510000002</v>
      </c>
      <c r="O108" s="3">
        <v>1198513072.6400001</v>
      </c>
      <c r="P108" s="9">
        <f>(O108/$O$111)</f>
        <v>0.25936598039464182</v>
      </c>
      <c r="Q108" s="14">
        <f>(K108/O108)</f>
        <v>3.8948322188239819E-3</v>
      </c>
      <c r="R108" s="14">
        <f t="shared" si="15"/>
        <v>-6.5152584383578876E-3</v>
      </c>
      <c r="S108" s="35">
        <f t="shared" si="16"/>
        <v>0.87155131892472537</v>
      </c>
      <c r="T108" s="35">
        <f t="shared" si="17"/>
        <v>-5.6783820850862636E-3</v>
      </c>
      <c r="U108" s="1">
        <v>0.87</v>
      </c>
      <c r="V108" s="1">
        <v>0.88</v>
      </c>
      <c r="W108" s="37">
        <v>9496</v>
      </c>
      <c r="X108" s="65">
        <v>1375149169.78</v>
      </c>
    </row>
    <row r="109" spans="1:26" ht="15.75" x14ac:dyDescent="0.3">
      <c r="A109" s="91">
        <v>93</v>
      </c>
      <c r="B109" s="23" t="s">
        <v>61</v>
      </c>
      <c r="C109" s="4" t="s">
        <v>50</v>
      </c>
      <c r="D109" s="1">
        <v>84198564.5</v>
      </c>
      <c r="E109" s="1">
        <v>0</v>
      </c>
      <c r="F109" s="1">
        <v>15704720.699999999</v>
      </c>
      <c r="G109" s="1">
        <v>144124602.43000001</v>
      </c>
      <c r="H109" s="1">
        <v>37640000</v>
      </c>
      <c r="I109" s="1"/>
      <c r="J109" s="1">
        <v>281667887.63</v>
      </c>
      <c r="K109" s="1">
        <v>626010.09</v>
      </c>
      <c r="L109" s="40">
        <v>2547585.84</v>
      </c>
      <c r="M109" s="1">
        <v>271396803</v>
      </c>
      <c r="N109" s="1">
        <v>2315360</v>
      </c>
      <c r="O109" s="3">
        <v>269081442</v>
      </c>
      <c r="P109" s="9">
        <f>(O109/$O$111)</f>
        <v>5.823096435369219E-2</v>
      </c>
      <c r="Q109" s="14">
        <f>(K109/O109)</f>
        <v>2.326470697299147E-3</v>
      </c>
      <c r="R109" s="14">
        <f t="shared" si="15"/>
        <v>9.4677129015831567E-3</v>
      </c>
      <c r="S109" s="35">
        <f t="shared" si="16"/>
        <v>31.496736860501034</v>
      </c>
      <c r="T109" s="35">
        <f t="shared" si="17"/>
        <v>0.29820206193193544</v>
      </c>
      <c r="U109" s="1">
        <v>30.59</v>
      </c>
      <c r="V109" s="1">
        <v>31.51</v>
      </c>
      <c r="W109" s="37">
        <v>2005</v>
      </c>
      <c r="X109" s="65">
        <v>8543153</v>
      </c>
    </row>
    <row r="110" spans="1:26" ht="15.75" x14ac:dyDescent="0.3">
      <c r="A110" s="91">
        <v>94</v>
      </c>
      <c r="B110" s="6" t="s">
        <v>1</v>
      </c>
      <c r="C110" s="29" t="s">
        <v>81</v>
      </c>
      <c r="D110" s="1">
        <v>119587225.05</v>
      </c>
      <c r="E110" s="1">
        <v>151765343.09999999</v>
      </c>
      <c r="F110" s="1">
        <v>6264858.4299999997</v>
      </c>
      <c r="G110" s="1">
        <v>27975304.350000001</v>
      </c>
      <c r="H110" s="1">
        <v>0</v>
      </c>
      <c r="I110" s="1">
        <v>0</v>
      </c>
      <c r="J110" s="1">
        <v>158030201.53</v>
      </c>
      <c r="K110" s="1">
        <v>1344363.46</v>
      </c>
      <c r="L110" s="40">
        <v>5084842.03</v>
      </c>
      <c r="M110" s="1">
        <v>167070989.49000001</v>
      </c>
      <c r="N110" s="1">
        <v>3109667.91</v>
      </c>
      <c r="O110" s="3">
        <v>163961321.58000001</v>
      </c>
      <c r="P110" s="9">
        <f>(O110/$O$111)</f>
        <v>3.5482290422351917E-2</v>
      </c>
      <c r="Q110" s="14">
        <f>(K110/O110)</f>
        <v>8.1992719200183941E-3</v>
      </c>
      <c r="R110" s="14">
        <f t="shared" si="15"/>
        <v>3.1012448429912198E-2</v>
      </c>
      <c r="S110" s="35">
        <f t="shared" si="16"/>
        <v>162.9588605939928</v>
      </c>
      <c r="T110" s="35">
        <f t="shared" si="17"/>
        <v>5.0537532603684525</v>
      </c>
      <c r="U110" s="1">
        <v>161.74</v>
      </c>
      <c r="V110" s="1">
        <v>163.82</v>
      </c>
      <c r="W110" s="37">
        <v>359</v>
      </c>
      <c r="X110" s="65">
        <v>1006151.62</v>
      </c>
    </row>
    <row r="111" spans="1:26" ht="15.75" x14ac:dyDescent="0.3">
      <c r="A111" s="99"/>
      <c r="B111" s="8"/>
      <c r="C111" s="46" t="s">
        <v>59</v>
      </c>
      <c r="D111" s="1"/>
      <c r="E111" s="1"/>
      <c r="F111" s="1"/>
      <c r="G111" s="1"/>
      <c r="H111" s="1"/>
      <c r="I111" s="1"/>
      <c r="J111" s="1"/>
      <c r="K111" s="1"/>
      <c r="L111" s="40"/>
      <c r="M111" s="1"/>
      <c r="N111" s="1"/>
      <c r="O111" s="7">
        <f>SUM(O106:O110)</f>
        <v>4620933982.2299995</v>
      </c>
      <c r="P111" s="36">
        <f>(O111/$O$112)</f>
        <v>3.6166757050172874E-3</v>
      </c>
      <c r="Q111" s="14"/>
      <c r="R111" s="14"/>
      <c r="S111" s="35"/>
      <c r="T111" s="35"/>
      <c r="U111" s="1"/>
      <c r="V111" s="1"/>
      <c r="W111" s="137">
        <f>SUM(W106:W110)</f>
        <v>28676</v>
      </c>
      <c r="X111" s="65"/>
    </row>
    <row r="112" spans="1:26" ht="16.5" thickBot="1" x14ac:dyDescent="0.35">
      <c r="A112" s="113"/>
      <c r="B112" s="114"/>
      <c r="C112" s="115" t="s">
        <v>60</v>
      </c>
      <c r="D112" s="116">
        <f t="shared" ref="D112:N112" si="20">SUM(D4:D111)</f>
        <v>20070046473.510002</v>
      </c>
      <c r="E112" s="116">
        <f t="shared" si="20"/>
        <v>1439955647.95</v>
      </c>
      <c r="F112" s="116">
        <f t="shared" si="20"/>
        <v>811556072066.60974</v>
      </c>
      <c r="G112" s="116">
        <f t="shared" si="20"/>
        <v>269408757729.59006</v>
      </c>
      <c r="H112" s="116">
        <f t="shared" si="20"/>
        <v>38463544994.450005</v>
      </c>
      <c r="I112" s="116">
        <f t="shared" si="20"/>
        <v>161837131.53</v>
      </c>
      <c r="J112" s="116">
        <f t="shared" si="20"/>
        <v>1144493227949.9399</v>
      </c>
      <c r="K112" s="116">
        <f t="shared" si="20"/>
        <v>4106689711.2200007</v>
      </c>
      <c r="L112" s="116">
        <f t="shared" si="20"/>
        <v>5759056585.8799982</v>
      </c>
      <c r="M112" s="116">
        <f t="shared" si="20"/>
        <v>1287908011596.5598</v>
      </c>
      <c r="N112" s="116">
        <f t="shared" si="20"/>
        <v>12145305228.399998</v>
      </c>
      <c r="O112" s="117">
        <f>(O18+O43+O54+O76+O81+O104+O111)</f>
        <v>1277674405758.7302</v>
      </c>
      <c r="P112" s="118"/>
      <c r="Q112" s="119"/>
      <c r="R112" s="119"/>
      <c r="S112" s="120"/>
      <c r="T112" s="120"/>
      <c r="U112" s="116">
        <f>SUM(U4:U111)</f>
        <v>46697889.602499999</v>
      </c>
      <c r="V112" s="116">
        <f>SUM(V4:V111)</f>
        <v>1167100.0935100003</v>
      </c>
      <c r="W112" s="116">
        <f>(W18+W43+W54+W76+W81+W104+W111)</f>
        <v>434689</v>
      </c>
      <c r="X112" s="121">
        <f>SUM(X4:X111)</f>
        <v>271990978443.59793</v>
      </c>
      <c r="Y112" s="33"/>
    </row>
    <row r="113" spans="1:24" x14ac:dyDescent="0.25">
      <c r="A113" s="15"/>
      <c r="B113" s="15"/>
      <c r="C113" s="15"/>
    </row>
    <row r="114" spans="1:24" x14ac:dyDescent="0.25">
      <c r="A114" s="15"/>
      <c r="B114" s="28"/>
      <c r="C114" s="11"/>
      <c r="O114" s="25"/>
      <c r="X114" s="30"/>
    </row>
    <row r="115" spans="1:24" x14ac:dyDescent="0.25">
      <c r="A115" s="15"/>
      <c r="B115" s="12"/>
      <c r="C115" s="13"/>
      <c r="O115" s="26"/>
      <c r="P115" s="30"/>
    </row>
    <row r="116" spans="1:24" x14ac:dyDescent="0.25">
      <c r="A116" s="15"/>
      <c r="B116" s="12"/>
      <c r="C116" s="13"/>
      <c r="O116" s="26"/>
      <c r="P116" s="30"/>
    </row>
    <row r="117" spans="1:24" x14ac:dyDescent="0.25">
      <c r="A117" s="15"/>
      <c r="B117" s="12"/>
      <c r="C117" s="13"/>
      <c r="O117" s="26"/>
      <c r="P117" s="30"/>
    </row>
    <row r="118" spans="1:24" x14ac:dyDescent="0.25">
      <c r="A118" s="15"/>
      <c r="B118" s="12"/>
      <c r="C118" s="13"/>
      <c r="O118" s="26"/>
      <c r="P118" s="30"/>
    </row>
  </sheetData>
  <mergeCells count="1">
    <mergeCell ref="A1:X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2020</vt:lpstr>
      <vt:lpstr>'June 2020'!Print_Area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USER</dc:creator>
  <cp:lastModifiedBy>Isaac, Tunde</cp:lastModifiedBy>
  <cp:lastPrinted>2018-01-18T12:57:29Z</cp:lastPrinted>
  <dcterms:created xsi:type="dcterms:W3CDTF">2016-02-10T12:36:33Z</dcterms:created>
  <dcterms:modified xsi:type="dcterms:W3CDTF">2020-07-31T11:21:44Z</dcterms:modified>
</cp:coreProperties>
</file>