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4000" windowHeight="9600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Data!$F$148</definedName>
    <definedName name="OLE_LINK6" localSheetId="0">Data!$H$64</definedName>
    <definedName name="_xlnm.Print_Area" localSheetId="4">'NAV Trend'!$B$1:$J$9</definedName>
  </definedNames>
  <calcPr calcId="162913"/>
</workbook>
</file>

<file path=xl/calcChain.xml><?xml version="1.0" encoding="utf-8"?>
<calcChain xmlns="http://schemas.openxmlformats.org/spreadsheetml/2006/main">
  <c r="AJ125" i="11" l="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L134" i="11"/>
  <c r="AN134" i="11"/>
  <c r="AO124" i="11"/>
  <c r="AN124" i="11"/>
  <c r="AM124" i="11"/>
  <c r="AL124" i="11"/>
  <c r="AK124" i="11"/>
  <c r="AJ124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L19" i="11"/>
  <c r="AN19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L46" i="11"/>
  <c r="AN46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K54" i="11"/>
  <c r="AL54" i="11"/>
  <c r="AM54" i="11"/>
  <c r="AO54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L85" i="11"/>
  <c r="AN85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L90" i="11"/>
  <c r="AN90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L111" i="11"/>
  <c r="AN111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L119" i="11"/>
  <c r="AN119" i="11"/>
  <c r="AO5" i="11"/>
  <c r="AN5" i="11"/>
  <c r="AM5" i="11"/>
  <c r="AL5" i="11"/>
  <c r="AK5" i="11"/>
  <c r="AJ5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H119" i="11"/>
  <c r="AI118" i="11"/>
  <c r="AH118" i="11"/>
  <c r="AI117" i="11"/>
  <c r="AH117" i="11"/>
  <c r="AI116" i="11"/>
  <c r="AH116" i="11"/>
  <c r="AI115" i="11"/>
  <c r="AH115" i="11"/>
  <c r="AI114" i="11"/>
  <c r="AH114" i="11"/>
  <c r="AI113" i="11"/>
  <c r="AH113" i="11"/>
  <c r="AH111" i="11"/>
  <c r="AI110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5" i="11"/>
  <c r="AH95" i="11"/>
  <c r="AI94" i="11"/>
  <c r="AH94" i="11"/>
  <c r="AI93" i="11"/>
  <c r="AH93" i="11"/>
  <c r="AI92" i="11"/>
  <c r="AH92" i="11"/>
  <c r="AH90" i="11"/>
  <c r="AI89" i="11"/>
  <c r="AH89" i="11"/>
  <c r="AI88" i="11"/>
  <c r="AH88" i="11"/>
  <c r="AI87" i="11"/>
  <c r="AH87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7" i="11"/>
  <c r="AH57" i="11"/>
  <c r="AI56" i="11"/>
  <c r="AH56" i="11"/>
  <c r="AI55" i="11"/>
  <c r="AH55" i="11"/>
  <c r="AI54" i="11"/>
  <c r="AH54" i="11"/>
  <c r="AJ54" i="11" s="1"/>
  <c r="AI53" i="11"/>
  <c r="AH53" i="11"/>
  <c r="AI52" i="11"/>
  <c r="AH52" i="11"/>
  <c r="AI51" i="11"/>
  <c r="AH51" i="11"/>
  <c r="AI50" i="11"/>
  <c r="AH50" i="11"/>
  <c r="AI49" i="11"/>
  <c r="AH49" i="11"/>
  <c r="AI48" i="11"/>
  <c r="AH48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34" i="11"/>
  <c r="AF119" i="11"/>
  <c r="AF111" i="11"/>
  <c r="AF90" i="11"/>
  <c r="AF85" i="11"/>
  <c r="AG84" i="11"/>
  <c r="AF84" i="11"/>
  <c r="AF58" i="11"/>
  <c r="AL58" i="11" s="1"/>
  <c r="AF46" i="11"/>
  <c r="AF19" i="11"/>
  <c r="AH58" i="11" l="1"/>
  <c r="AN54" i="11"/>
  <c r="AF120" i="11"/>
  <c r="I9" i="1"/>
  <c r="H9" i="1"/>
  <c r="G9" i="1"/>
  <c r="F9" i="1"/>
  <c r="E9" i="1"/>
  <c r="D9" i="1"/>
  <c r="C9" i="1"/>
  <c r="AJ58" i="11" l="1"/>
  <c r="AN58" i="11"/>
  <c r="AF135" i="11"/>
  <c r="AH120" i="11"/>
  <c r="AL120" i="11"/>
  <c r="I84" i="9"/>
  <c r="G84" i="9"/>
  <c r="AJ120" i="11" l="1"/>
  <c r="AN120" i="11"/>
  <c r="AL135" i="11"/>
  <c r="AH135" i="11"/>
  <c r="F84" i="9"/>
  <c r="D84" i="9"/>
  <c r="AJ135" i="11" l="1"/>
  <c r="AN135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18" i="11"/>
  <c r="AD118" i="11"/>
  <c r="AE117" i="11"/>
  <c r="AD117" i="11"/>
  <c r="AE116" i="11"/>
  <c r="AD116" i="11"/>
  <c r="AE115" i="11"/>
  <c r="AD115" i="11"/>
  <c r="AE114" i="11"/>
  <c r="AD114" i="11"/>
  <c r="AE113" i="11"/>
  <c r="AD113" i="11"/>
  <c r="AE110" i="11"/>
  <c r="AD110" i="11"/>
  <c r="AE109" i="11"/>
  <c r="AD109" i="11"/>
  <c r="AE108" i="11"/>
  <c r="AD108" i="11"/>
  <c r="AE107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5" i="11"/>
  <c r="AD95" i="11"/>
  <c r="AE94" i="11"/>
  <c r="AD94" i="11"/>
  <c r="AE93" i="11"/>
  <c r="AD93" i="11"/>
  <c r="AE92" i="11"/>
  <c r="AD92" i="11"/>
  <c r="AE89" i="11"/>
  <c r="AD89" i="11"/>
  <c r="AE88" i="11"/>
  <c r="AD88" i="11"/>
  <c r="AE87" i="11"/>
  <c r="AD87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7" i="11"/>
  <c r="AD57" i="11"/>
  <c r="AE56" i="11"/>
  <c r="AD56" i="11"/>
  <c r="AE55" i="11"/>
  <c r="AD55" i="11"/>
  <c r="AE54" i="11"/>
  <c r="AD54" i="11"/>
  <c r="AE53" i="11"/>
  <c r="AD53" i="11"/>
  <c r="AE52" i="11"/>
  <c r="AD52" i="11"/>
  <c r="AE51" i="11"/>
  <c r="AD51" i="11"/>
  <c r="AE50" i="11"/>
  <c r="AD50" i="11"/>
  <c r="AE49" i="11"/>
  <c r="AD49" i="11"/>
  <c r="AE48" i="11"/>
  <c r="AD48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34" i="11"/>
  <c r="AB119" i="11"/>
  <c r="AB111" i="11"/>
  <c r="AB90" i="11"/>
  <c r="AC84" i="11"/>
  <c r="AB84" i="11"/>
  <c r="AB85" i="11" s="1"/>
  <c r="AB58" i="11"/>
  <c r="AB46" i="11"/>
  <c r="AB19" i="11"/>
  <c r="AA44" i="11"/>
  <c r="Z44" i="11"/>
  <c r="W44" i="11"/>
  <c r="V44" i="11"/>
  <c r="S44" i="11"/>
  <c r="R44" i="11"/>
  <c r="O44" i="11"/>
  <c r="N44" i="11"/>
  <c r="K44" i="11"/>
  <c r="J44" i="11"/>
  <c r="G44" i="11"/>
  <c r="F44" i="11"/>
  <c r="AB120" i="11" l="1"/>
  <c r="AB135" i="11" l="1"/>
  <c r="K44" i="9"/>
  <c r="J44" i="9"/>
  <c r="K61" i="9"/>
  <c r="J61" i="9"/>
  <c r="AA133" i="11" l="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18" i="11"/>
  <c r="Z118" i="11"/>
  <c r="AA117" i="11"/>
  <c r="Z117" i="11"/>
  <c r="AA116" i="11"/>
  <c r="Z116" i="11"/>
  <c r="AA115" i="11"/>
  <c r="Z115" i="11"/>
  <c r="AA114" i="11"/>
  <c r="Z114" i="11"/>
  <c r="AA113" i="11"/>
  <c r="Z113" i="11"/>
  <c r="AA110" i="11"/>
  <c r="Z110" i="11"/>
  <c r="AA109" i="11"/>
  <c r="Z109" i="11"/>
  <c r="AA108" i="11"/>
  <c r="Z108" i="11"/>
  <c r="AA107" i="11"/>
  <c r="Z107" i="11"/>
  <c r="AA106" i="11"/>
  <c r="Z106" i="11"/>
  <c r="AA105" i="11"/>
  <c r="Z105" i="11"/>
  <c r="AA104" i="11"/>
  <c r="Z104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5" i="11"/>
  <c r="Z95" i="11"/>
  <c r="AA94" i="11"/>
  <c r="Z94" i="11"/>
  <c r="AA93" i="11"/>
  <c r="Z93" i="11"/>
  <c r="AA92" i="11"/>
  <c r="Z92" i="11"/>
  <c r="AA89" i="11"/>
  <c r="Z89" i="11"/>
  <c r="AA88" i="11"/>
  <c r="Z88" i="11"/>
  <c r="AA87" i="11"/>
  <c r="Z87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0" i="11"/>
  <c r="Z60" i="11"/>
  <c r="AA57" i="11"/>
  <c r="Z57" i="11"/>
  <c r="AA56" i="11"/>
  <c r="Z56" i="11"/>
  <c r="AA55" i="11"/>
  <c r="Z55" i="11"/>
  <c r="AA54" i="11"/>
  <c r="Z54" i="11"/>
  <c r="AA53" i="11"/>
  <c r="Z53" i="11"/>
  <c r="AA52" i="11"/>
  <c r="Z52" i="11"/>
  <c r="AA51" i="11"/>
  <c r="Z51" i="11"/>
  <c r="AA50" i="11"/>
  <c r="Z50" i="11"/>
  <c r="AA49" i="11"/>
  <c r="Z49" i="11"/>
  <c r="AA61" i="11"/>
  <c r="Z61" i="11"/>
  <c r="AA48" i="11"/>
  <c r="Z48" i="11"/>
  <c r="AA45" i="11"/>
  <c r="Z45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34" i="11"/>
  <c r="AD134" i="11" s="1"/>
  <c r="X119" i="11"/>
  <c r="AD119" i="11" s="1"/>
  <c r="X111" i="11"/>
  <c r="AD111" i="11" s="1"/>
  <c r="X90" i="11"/>
  <c r="AD90" i="11" s="1"/>
  <c r="Y84" i="11"/>
  <c r="X84" i="11"/>
  <c r="X58" i="11"/>
  <c r="AD58" i="11" s="1"/>
  <c r="X46" i="11"/>
  <c r="AD46" i="11" s="1"/>
  <c r="X19" i="11"/>
  <c r="AD19" i="11" s="1"/>
  <c r="Z84" i="11" l="1"/>
  <c r="AD84" i="11"/>
  <c r="AA84" i="11"/>
  <c r="AE84" i="11"/>
  <c r="X85" i="11"/>
  <c r="AD85" i="11" s="1"/>
  <c r="X120" i="11" l="1"/>
  <c r="AD120" i="11" s="1"/>
  <c r="X135" i="11" l="1"/>
  <c r="AD135" i="11" s="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18" i="11"/>
  <c r="V118" i="11"/>
  <c r="W117" i="11"/>
  <c r="V117" i="11"/>
  <c r="W116" i="11"/>
  <c r="V116" i="11"/>
  <c r="W115" i="11"/>
  <c r="V115" i="11"/>
  <c r="W114" i="11"/>
  <c r="V114" i="11"/>
  <c r="W113" i="11"/>
  <c r="V113" i="11"/>
  <c r="W110" i="11"/>
  <c r="V110" i="11"/>
  <c r="W109" i="11"/>
  <c r="V109" i="11"/>
  <c r="W108" i="11"/>
  <c r="V108" i="11"/>
  <c r="W107" i="11"/>
  <c r="V107" i="11"/>
  <c r="W106" i="11"/>
  <c r="V106" i="11"/>
  <c r="W105" i="11"/>
  <c r="V105" i="11"/>
  <c r="W104" i="11"/>
  <c r="V104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6" i="11"/>
  <c r="V96" i="11"/>
  <c r="W95" i="11"/>
  <c r="V95" i="11"/>
  <c r="W94" i="11"/>
  <c r="V94" i="11"/>
  <c r="W93" i="11"/>
  <c r="V93" i="11"/>
  <c r="W92" i="11"/>
  <c r="V92" i="11"/>
  <c r="W89" i="11"/>
  <c r="V89" i="11"/>
  <c r="W88" i="11"/>
  <c r="V88" i="11"/>
  <c r="W87" i="11"/>
  <c r="V87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0" i="11"/>
  <c r="V60" i="11"/>
  <c r="W57" i="11"/>
  <c r="V57" i="11"/>
  <c r="W56" i="11"/>
  <c r="V56" i="11"/>
  <c r="W55" i="11"/>
  <c r="V55" i="11"/>
  <c r="W54" i="11"/>
  <c r="V54" i="11"/>
  <c r="W53" i="11"/>
  <c r="V53" i="11"/>
  <c r="W52" i="11"/>
  <c r="V52" i="11"/>
  <c r="W51" i="11"/>
  <c r="V51" i="11"/>
  <c r="W50" i="11"/>
  <c r="V50" i="11"/>
  <c r="W49" i="11"/>
  <c r="V49" i="11"/>
  <c r="W61" i="11"/>
  <c r="V61" i="11"/>
  <c r="W48" i="11"/>
  <c r="V48" i="11"/>
  <c r="W45" i="11"/>
  <c r="V45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34" i="11"/>
  <c r="Z134" i="11" s="1"/>
  <c r="T119" i="11"/>
  <c r="Z119" i="11" s="1"/>
  <c r="T111" i="11"/>
  <c r="Z111" i="11" s="1"/>
  <c r="T90" i="11"/>
  <c r="Z90" i="11" s="1"/>
  <c r="T85" i="11"/>
  <c r="Z85" i="11" s="1"/>
  <c r="T58" i="11"/>
  <c r="Z58" i="11" s="1"/>
  <c r="T46" i="11"/>
  <c r="Z46" i="11" s="1"/>
  <c r="T19" i="11"/>
  <c r="Z19" i="11" s="1"/>
  <c r="T120" i="11" l="1"/>
  <c r="Z120" i="11" s="1"/>
  <c r="S83" i="11"/>
  <c r="R83" i="11"/>
  <c r="O83" i="11"/>
  <c r="N83" i="11"/>
  <c r="K83" i="11"/>
  <c r="J83" i="11"/>
  <c r="G83" i="11"/>
  <c r="F83" i="11"/>
  <c r="K83" i="9"/>
  <c r="J83" i="9"/>
  <c r="T135" i="11" l="1"/>
  <c r="Z135" i="11" s="1"/>
  <c r="S133" i="11" l="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18" i="11"/>
  <c r="R118" i="11"/>
  <c r="S117" i="11"/>
  <c r="R117" i="11"/>
  <c r="S116" i="11"/>
  <c r="R116" i="11"/>
  <c r="S115" i="11"/>
  <c r="R115" i="11"/>
  <c r="S114" i="11"/>
  <c r="R114" i="11"/>
  <c r="S113" i="11"/>
  <c r="R113" i="11"/>
  <c r="S110" i="11"/>
  <c r="R110" i="11"/>
  <c r="S109" i="11"/>
  <c r="R109" i="11"/>
  <c r="S108" i="11"/>
  <c r="R108" i="11"/>
  <c r="S107" i="11"/>
  <c r="R107" i="11"/>
  <c r="S106" i="11"/>
  <c r="R106" i="11"/>
  <c r="S105" i="11"/>
  <c r="R105" i="11"/>
  <c r="S104" i="11"/>
  <c r="R104" i="11"/>
  <c r="S103" i="11"/>
  <c r="R103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6" i="11"/>
  <c r="R96" i="11"/>
  <c r="S95" i="11"/>
  <c r="R95" i="11"/>
  <c r="S94" i="11"/>
  <c r="R94" i="11"/>
  <c r="S93" i="11"/>
  <c r="R93" i="11"/>
  <c r="S92" i="11"/>
  <c r="R92" i="11"/>
  <c r="S89" i="11"/>
  <c r="R89" i="11"/>
  <c r="S88" i="11"/>
  <c r="R88" i="11"/>
  <c r="S87" i="11"/>
  <c r="R87" i="11"/>
  <c r="S84" i="11"/>
  <c r="R84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0" i="11"/>
  <c r="R60" i="11"/>
  <c r="S57" i="11"/>
  <c r="R57" i="11"/>
  <c r="S56" i="11"/>
  <c r="R56" i="11"/>
  <c r="S55" i="11"/>
  <c r="R55" i="11"/>
  <c r="S54" i="11"/>
  <c r="R54" i="11"/>
  <c r="S53" i="11"/>
  <c r="R53" i="11"/>
  <c r="S52" i="11"/>
  <c r="R52" i="11"/>
  <c r="S51" i="11"/>
  <c r="R51" i="11"/>
  <c r="S50" i="11"/>
  <c r="R50" i="11"/>
  <c r="S49" i="11"/>
  <c r="R49" i="11"/>
  <c r="S61" i="11"/>
  <c r="R61" i="11"/>
  <c r="S48" i="11"/>
  <c r="R48" i="11"/>
  <c r="S45" i="11"/>
  <c r="R45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34" i="11"/>
  <c r="V134" i="11" s="1"/>
  <c r="P119" i="11"/>
  <c r="V119" i="11" s="1"/>
  <c r="P111" i="11"/>
  <c r="V111" i="11" s="1"/>
  <c r="P90" i="11"/>
  <c r="V90" i="11" s="1"/>
  <c r="P85" i="11"/>
  <c r="V85" i="11" s="1"/>
  <c r="P58" i="11"/>
  <c r="V58" i="11" s="1"/>
  <c r="P46" i="11"/>
  <c r="V46" i="11" s="1"/>
  <c r="P19" i="11"/>
  <c r="V19" i="11" s="1"/>
  <c r="P120" i="11" l="1"/>
  <c r="V120" i="11" s="1"/>
  <c r="L134" i="11"/>
  <c r="R134" i="11" s="1"/>
  <c r="H134" i="11"/>
  <c r="D134" i="11"/>
  <c r="B134" i="11"/>
  <c r="AT133" i="11"/>
  <c r="O133" i="11"/>
  <c r="N133" i="11"/>
  <c r="K133" i="11"/>
  <c r="J133" i="11"/>
  <c r="G133" i="11"/>
  <c r="F133" i="11"/>
  <c r="O132" i="11"/>
  <c r="N132" i="11"/>
  <c r="K132" i="11"/>
  <c r="J132" i="11"/>
  <c r="G132" i="11"/>
  <c r="F132" i="11"/>
  <c r="O131" i="11"/>
  <c r="N131" i="11"/>
  <c r="K131" i="11"/>
  <c r="J131" i="11"/>
  <c r="G131" i="11"/>
  <c r="F131" i="11"/>
  <c r="AT130" i="11"/>
  <c r="AQ130" i="11"/>
  <c r="AS130" i="11" s="1"/>
  <c r="O130" i="11"/>
  <c r="N130" i="11"/>
  <c r="K130" i="11"/>
  <c r="J130" i="11"/>
  <c r="G130" i="11"/>
  <c r="F130" i="11"/>
  <c r="AT129" i="11"/>
  <c r="AS129" i="11"/>
  <c r="O129" i="11"/>
  <c r="N129" i="11"/>
  <c r="K129" i="11"/>
  <c r="J129" i="11"/>
  <c r="G129" i="11"/>
  <c r="F129" i="11"/>
  <c r="AT128" i="11"/>
  <c r="AS128" i="11"/>
  <c r="O128" i="11"/>
  <c r="N128" i="11"/>
  <c r="K128" i="11"/>
  <c r="J128" i="11"/>
  <c r="G128" i="11"/>
  <c r="F128" i="11"/>
  <c r="AT127" i="11"/>
  <c r="AS127" i="11"/>
  <c r="O127" i="11"/>
  <c r="N127" i="11"/>
  <c r="K127" i="11"/>
  <c r="J127" i="11"/>
  <c r="G127" i="11"/>
  <c r="F127" i="11"/>
  <c r="AT126" i="11"/>
  <c r="AS126" i="11"/>
  <c r="O126" i="11"/>
  <c r="N126" i="11"/>
  <c r="K126" i="11"/>
  <c r="J126" i="11"/>
  <c r="G126" i="11"/>
  <c r="F126" i="11"/>
  <c r="AT125" i="11"/>
  <c r="AS125" i="11"/>
  <c r="O125" i="11"/>
  <c r="N125" i="11"/>
  <c r="K125" i="11"/>
  <c r="J125" i="11"/>
  <c r="G125" i="11"/>
  <c r="F125" i="11"/>
  <c r="AT124" i="11"/>
  <c r="AS124" i="11"/>
  <c r="O124" i="11"/>
  <c r="N124" i="11"/>
  <c r="K124" i="11"/>
  <c r="J124" i="11"/>
  <c r="G124" i="11"/>
  <c r="F124" i="11"/>
  <c r="AT123" i="11"/>
  <c r="AS123" i="11"/>
  <c r="AT122" i="11"/>
  <c r="AS122" i="11"/>
  <c r="AT121" i="11"/>
  <c r="AS121" i="11"/>
  <c r="AT120" i="11"/>
  <c r="AS120" i="11"/>
  <c r="AT119" i="11"/>
  <c r="L119" i="11"/>
  <c r="R119" i="11" s="1"/>
  <c r="H119" i="11"/>
  <c r="D119" i="11"/>
  <c r="B119" i="11"/>
  <c r="AT118" i="11"/>
  <c r="AQ118" i="11"/>
  <c r="AS118" i="11" s="1"/>
  <c r="O118" i="11"/>
  <c r="N118" i="11"/>
  <c r="K118" i="11"/>
  <c r="J118" i="11"/>
  <c r="G118" i="11"/>
  <c r="F118" i="11"/>
  <c r="O117" i="11"/>
  <c r="N117" i="11"/>
  <c r="K117" i="11"/>
  <c r="J117" i="11"/>
  <c r="G117" i="11"/>
  <c r="F117" i="11"/>
  <c r="AT116" i="11"/>
  <c r="AS116" i="11"/>
  <c r="O116" i="11"/>
  <c r="N116" i="11"/>
  <c r="K116" i="11"/>
  <c r="J116" i="11"/>
  <c r="G116" i="11"/>
  <c r="F116" i="11"/>
  <c r="AT115" i="11"/>
  <c r="AS115" i="11"/>
  <c r="O115" i="11"/>
  <c r="N115" i="11"/>
  <c r="K115" i="11"/>
  <c r="J115" i="11"/>
  <c r="G115" i="11"/>
  <c r="F115" i="11"/>
  <c r="AT114" i="11"/>
  <c r="AS114" i="11"/>
  <c r="O114" i="11"/>
  <c r="N114" i="11"/>
  <c r="K114" i="11"/>
  <c r="J114" i="11"/>
  <c r="G114" i="11"/>
  <c r="F114" i="11"/>
  <c r="AT113" i="11"/>
  <c r="AS113" i="11"/>
  <c r="O113" i="11"/>
  <c r="N113" i="11"/>
  <c r="K113" i="11"/>
  <c r="J113" i="11"/>
  <c r="G113" i="11"/>
  <c r="F113" i="11"/>
  <c r="AT112" i="11"/>
  <c r="AS112" i="11"/>
  <c r="AT111" i="11"/>
  <c r="AS111" i="11"/>
  <c r="L111" i="11"/>
  <c r="R111" i="11" s="1"/>
  <c r="H111" i="11"/>
  <c r="D111" i="11"/>
  <c r="B111" i="11"/>
  <c r="AT110" i="11"/>
  <c r="AQ110" i="11"/>
  <c r="AS110" i="11" s="1"/>
  <c r="O110" i="11"/>
  <c r="N110" i="11"/>
  <c r="K110" i="11"/>
  <c r="J110" i="11"/>
  <c r="G110" i="11"/>
  <c r="F110" i="11"/>
  <c r="O109" i="11"/>
  <c r="N109" i="11"/>
  <c r="K109" i="11"/>
  <c r="J109" i="11"/>
  <c r="G109" i="11"/>
  <c r="F109" i="11"/>
  <c r="O108" i="11"/>
  <c r="N108" i="11"/>
  <c r="K108" i="11"/>
  <c r="J108" i="11"/>
  <c r="G108" i="11"/>
  <c r="F108" i="11"/>
  <c r="O107" i="11"/>
  <c r="N107" i="11"/>
  <c r="K107" i="11"/>
  <c r="J107" i="11"/>
  <c r="G107" i="11"/>
  <c r="F107" i="11"/>
  <c r="O106" i="11"/>
  <c r="N106" i="11"/>
  <c r="K106" i="11"/>
  <c r="J106" i="11"/>
  <c r="G106" i="11"/>
  <c r="F106" i="11"/>
  <c r="O105" i="11"/>
  <c r="N105" i="11"/>
  <c r="K105" i="11"/>
  <c r="J105" i="11"/>
  <c r="G105" i="11"/>
  <c r="F105" i="11"/>
  <c r="O104" i="11"/>
  <c r="N104" i="11"/>
  <c r="K104" i="11"/>
  <c r="J104" i="11"/>
  <c r="G104" i="11"/>
  <c r="F104" i="11"/>
  <c r="O103" i="11"/>
  <c r="N103" i="11"/>
  <c r="K103" i="11"/>
  <c r="J103" i="11"/>
  <c r="G103" i="11"/>
  <c r="F103" i="11"/>
  <c r="AT102" i="11"/>
  <c r="AS102" i="11"/>
  <c r="O102" i="11"/>
  <c r="N102" i="11"/>
  <c r="K102" i="11"/>
  <c r="J102" i="11"/>
  <c r="G102" i="11"/>
  <c r="F102" i="11"/>
  <c r="AT101" i="11"/>
  <c r="AS101" i="11"/>
  <c r="O101" i="11"/>
  <c r="N101" i="11"/>
  <c r="K101" i="11"/>
  <c r="J101" i="11"/>
  <c r="G101" i="11"/>
  <c r="F101" i="11"/>
  <c r="AT100" i="11"/>
  <c r="AS100" i="11"/>
  <c r="O100" i="11"/>
  <c r="N100" i="11"/>
  <c r="K100" i="11"/>
  <c r="J100" i="11"/>
  <c r="G100" i="11"/>
  <c r="F100" i="11"/>
  <c r="AT99" i="11"/>
  <c r="AS99" i="11"/>
  <c r="O99" i="11"/>
  <c r="N99" i="11"/>
  <c r="K99" i="11"/>
  <c r="J99" i="11"/>
  <c r="G99" i="11"/>
  <c r="F99" i="11"/>
  <c r="AT98" i="11"/>
  <c r="AS98" i="11"/>
  <c r="O98" i="11"/>
  <c r="N98" i="11"/>
  <c r="K98" i="11"/>
  <c r="J98" i="11"/>
  <c r="G98" i="11"/>
  <c r="F98" i="11"/>
  <c r="AT97" i="11"/>
  <c r="AS97" i="11"/>
  <c r="O97" i="11"/>
  <c r="N97" i="11"/>
  <c r="K97" i="11"/>
  <c r="J97" i="11"/>
  <c r="G97" i="11"/>
  <c r="F97" i="11"/>
  <c r="AT96" i="11"/>
  <c r="AS96" i="11"/>
  <c r="O96" i="11"/>
  <c r="N96" i="11"/>
  <c r="K96" i="11"/>
  <c r="J96" i="11"/>
  <c r="G96" i="11"/>
  <c r="F96" i="11"/>
  <c r="AT95" i="11"/>
  <c r="AS95" i="11"/>
  <c r="O95" i="11"/>
  <c r="N95" i="11"/>
  <c r="K95" i="11"/>
  <c r="J95" i="11"/>
  <c r="G95" i="11"/>
  <c r="F95" i="11"/>
  <c r="AT94" i="11"/>
  <c r="AS94" i="11"/>
  <c r="O94" i="11"/>
  <c r="N94" i="11"/>
  <c r="K94" i="11"/>
  <c r="J94" i="11"/>
  <c r="G94" i="11"/>
  <c r="F94" i="11"/>
  <c r="AT93" i="11"/>
  <c r="AS93" i="11"/>
  <c r="O93" i="11"/>
  <c r="N93" i="11"/>
  <c r="K93" i="11"/>
  <c r="J93" i="11"/>
  <c r="G93" i="11"/>
  <c r="F93" i="11"/>
  <c r="AT92" i="11"/>
  <c r="AS92" i="11"/>
  <c r="O92" i="11"/>
  <c r="N92" i="11"/>
  <c r="K92" i="11"/>
  <c r="J92" i="11"/>
  <c r="G92" i="11"/>
  <c r="F92" i="11"/>
  <c r="AT91" i="11"/>
  <c r="AS91" i="11"/>
  <c r="AT90" i="11"/>
  <c r="AS90" i="11"/>
  <c r="L90" i="11"/>
  <c r="R90" i="11" s="1"/>
  <c r="H90" i="11"/>
  <c r="D90" i="11"/>
  <c r="B90" i="11"/>
  <c r="AT89" i="11"/>
  <c r="AQ89" i="11"/>
  <c r="AS89" i="11" s="1"/>
  <c r="O89" i="11"/>
  <c r="N89" i="11"/>
  <c r="K89" i="11"/>
  <c r="J89" i="11"/>
  <c r="G89" i="11"/>
  <c r="F89" i="11"/>
  <c r="AT88" i="11"/>
  <c r="AS88" i="11"/>
  <c r="O88" i="11"/>
  <c r="N88" i="11"/>
  <c r="K88" i="11"/>
  <c r="J88" i="11"/>
  <c r="G88" i="11"/>
  <c r="F88" i="11"/>
  <c r="AT87" i="11"/>
  <c r="AS87" i="11"/>
  <c r="O87" i="11"/>
  <c r="N87" i="11"/>
  <c r="K87" i="11"/>
  <c r="J87" i="11"/>
  <c r="G87" i="11"/>
  <c r="F87" i="11"/>
  <c r="AT86" i="11"/>
  <c r="AS86" i="11"/>
  <c r="AT85" i="11"/>
  <c r="AS85" i="11"/>
  <c r="L85" i="11"/>
  <c r="R85" i="11" s="1"/>
  <c r="H85" i="11"/>
  <c r="D85" i="11"/>
  <c r="B85" i="11"/>
  <c r="AT84" i="11"/>
  <c r="AQ84" i="11"/>
  <c r="AS84" i="11" s="1"/>
  <c r="O84" i="11"/>
  <c r="N84" i="11"/>
  <c r="K84" i="11"/>
  <c r="J84" i="11"/>
  <c r="G84" i="11"/>
  <c r="F84" i="11"/>
  <c r="O82" i="11"/>
  <c r="N82" i="11"/>
  <c r="K82" i="11"/>
  <c r="J82" i="11"/>
  <c r="G82" i="11"/>
  <c r="F82" i="11"/>
  <c r="O81" i="11"/>
  <c r="N81" i="11"/>
  <c r="K81" i="11"/>
  <c r="J81" i="11"/>
  <c r="G81" i="11"/>
  <c r="F81" i="11"/>
  <c r="O80" i="11"/>
  <c r="N80" i="11"/>
  <c r="K80" i="11"/>
  <c r="J80" i="11"/>
  <c r="G80" i="11"/>
  <c r="F80" i="11"/>
  <c r="O79" i="11"/>
  <c r="N79" i="11"/>
  <c r="K79" i="11"/>
  <c r="J79" i="11"/>
  <c r="G79" i="11"/>
  <c r="F79" i="11"/>
  <c r="O78" i="11"/>
  <c r="N78" i="11"/>
  <c r="K78" i="11"/>
  <c r="J78" i="11"/>
  <c r="G78" i="11"/>
  <c r="F78" i="11"/>
  <c r="O77" i="11"/>
  <c r="N77" i="11"/>
  <c r="K77" i="11"/>
  <c r="J77" i="11"/>
  <c r="G77" i="11"/>
  <c r="F77" i="11"/>
  <c r="O76" i="11"/>
  <c r="N76" i="11"/>
  <c r="K76" i="11"/>
  <c r="J76" i="11"/>
  <c r="G76" i="11"/>
  <c r="F76" i="11"/>
  <c r="O75" i="11"/>
  <c r="N75" i="11"/>
  <c r="K75" i="11"/>
  <c r="J75" i="11"/>
  <c r="G75" i="11"/>
  <c r="F75" i="11"/>
  <c r="O74" i="11"/>
  <c r="N74" i="11"/>
  <c r="K74" i="11"/>
  <c r="J74" i="11"/>
  <c r="G74" i="11"/>
  <c r="F74" i="11"/>
  <c r="O73" i="11"/>
  <c r="N73" i="11"/>
  <c r="K73" i="11"/>
  <c r="J73" i="11"/>
  <c r="G73" i="11"/>
  <c r="F73" i="11"/>
  <c r="O72" i="11"/>
  <c r="N72" i="11"/>
  <c r="K72" i="11"/>
  <c r="J72" i="11"/>
  <c r="G72" i="11"/>
  <c r="F72" i="11"/>
  <c r="O71" i="11"/>
  <c r="N71" i="11"/>
  <c r="K71" i="11"/>
  <c r="J71" i="11"/>
  <c r="G71" i="11"/>
  <c r="F71" i="11"/>
  <c r="AT70" i="11"/>
  <c r="AS70" i="11"/>
  <c r="O70" i="11"/>
  <c r="N70" i="11"/>
  <c r="K70" i="11"/>
  <c r="J70" i="11"/>
  <c r="G70" i="11"/>
  <c r="F70" i="11"/>
  <c r="O69" i="11"/>
  <c r="N69" i="11"/>
  <c r="K69" i="11"/>
  <c r="J69" i="11"/>
  <c r="G69" i="11"/>
  <c r="F69" i="11"/>
  <c r="AT68" i="11"/>
  <c r="AS68" i="11"/>
  <c r="O68" i="11"/>
  <c r="N68" i="11"/>
  <c r="K68" i="11"/>
  <c r="J68" i="11"/>
  <c r="G68" i="11"/>
  <c r="F68" i="11"/>
  <c r="AT67" i="11"/>
  <c r="AS67" i="11"/>
  <c r="O67" i="11"/>
  <c r="N67" i="11"/>
  <c r="K67" i="11"/>
  <c r="J67" i="11"/>
  <c r="G67" i="11"/>
  <c r="F67" i="11"/>
  <c r="AT66" i="11"/>
  <c r="AS66" i="11"/>
  <c r="O66" i="11"/>
  <c r="N66" i="11"/>
  <c r="K66" i="11"/>
  <c r="J66" i="11"/>
  <c r="G66" i="11"/>
  <c r="F66" i="11"/>
  <c r="AT65" i="11"/>
  <c r="AS65" i="11"/>
  <c r="O65" i="11"/>
  <c r="N65" i="11"/>
  <c r="K65" i="11"/>
  <c r="J65" i="11"/>
  <c r="G65" i="11"/>
  <c r="F65" i="11"/>
  <c r="AT64" i="11"/>
  <c r="AS64" i="11"/>
  <c r="O64" i="11"/>
  <c r="N64" i="11"/>
  <c r="K64" i="11"/>
  <c r="J64" i="11"/>
  <c r="G64" i="11"/>
  <c r="F64" i="11"/>
  <c r="AT63" i="11"/>
  <c r="AS63" i="11"/>
  <c r="O63" i="11"/>
  <c r="N63" i="11"/>
  <c r="K63" i="11"/>
  <c r="J63" i="11"/>
  <c r="G63" i="11"/>
  <c r="F63" i="11"/>
  <c r="AT62" i="11"/>
  <c r="AS62" i="11"/>
  <c r="O62" i="11"/>
  <c r="N62" i="11"/>
  <c r="K62" i="11"/>
  <c r="J62" i="11"/>
  <c r="G62" i="11"/>
  <c r="F62" i="11"/>
  <c r="AT60" i="11"/>
  <c r="AS60" i="11"/>
  <c r="O60" i="11"/>
  <c r="N60" i="11"/>
  <c r="K60" i="11"/>
  <c r="J60" i="11"/>
  <c r="G60" i="11"/>
  <c r="F60" i="11"/>
  <c r="AT59" i="11"/>
  <c r="AS59" i="11"/>
  <c r="AT58" i="11"/>
  <c r="AQ58" i="11"/>
  <c r="AS58" i="11" s="1"/>
  <c r="L58" i="11"/>
  <c r="R58" i="11" s="1"/>
  <c r="H58" i="11"/>
  <c r="D58" i="11"/>
  <c r="B58" i="11"/>
  <c r="AT57" i="11"/>
  <c r="AS57" i="11"/>
  <c r="O57" i="11"/>
  <c r="N57" i="11"/>
  <c r="K57" i="11"/>
  <c r="J57" i="11"/>
  <c r="G57" i="11"/>
  <c r="F57" i="11"/>
  <c r="O56" i="11"/>
  <c r="N56" i="11"/>
  <c r="K56" i="11"/>
  <c r="J56" i="11"/>
  <c r="G56" i="11"/>
  <c r="F56" i="11"/>
  <c r="O55" i="11"/>
  <c r="N55" i="11"/>
  <c r="K55" i="11"/>
  <c r="J55" i="11"/>
  <c r="G55" i="11"/>
  <c r="F55" i="11"/>
  <c r="O54" i="11"/>
  <c r="N54" i="11"/>
  <c r="K54" i="11"/>
  <c r="J54" i="11"/>
  <c r="G54" i="11"/>
  <c r="F54" i="11"/>
  <c r="O53" i="11"/>
  <c r="N53" i="11"/>
  <c r="K53" i="11"/>
  <c r="J53" i="11"/>
  <c r="G53" i="11"/>
  <c r="F53" i="11"/>
  <c r="O52" i="11"/>
  <c r="N52" i="11"/>
  <c r="K52" i="11"/>
  <c r="J52" i="11"/>
  <c r="G52" i="11"/>
  <c r="F52" i="11"/>
  <c r="AT51" i="11"/>
  <c r="AS51" i="11"/>
  <c r="O51" i="11"/>
  <c r="N51" i="11"/>
  <c r="K51" i="11"/>
  <c r="J51" i="11"/>
  <c r="G51" i="11"/>
  <c r="F51" i="11"/>
  <c r="AT50" i="11"/>
  <c r="AS50" i="11"/>
  <c r="O50" i="11"/>
  <c r="N50" i="11"/>
  <c r="K50" i="11"/>
  <c r="J50" i="11"/>
  <c r="G50" i="11"/>
  <c r="F50" i="11"/>
  <c r="AT49" i="11"/>
  <c r="AS49" i="11"/>
  <c r="O49" i="11"/>
  <c r="N49" i="11"/>
  <c r="K49" i="11"/>
  <c r="J49" i="11"/>
  <c r="G49" i="11"/>
  <c r="F49" i="11"/>
  <c r="AT61" i="11"/>
  <c r="AS61" i="11"/>
  <c r="O61" i="11"/>
  <c r="N61" i="11"/>
  <c r="K61" i="11"/>
  <c r="J61" i="11"/>
  <c r="G61" i="11"/>
  <c r="F61" i="11"/>
  <c r="AT48" i="11"/>
  <c r="AS48" i="11"/>
  <c r="O48" i="11"/>
  <c r="N48" i="11"/>
  <c r="K48" i="11"/>
  <c r="J48" i="11"/>
  <c r="G48" i="11"/>
  <c r="F48" i="11"/>
  <c r="AT47" i="11"/>
  <c r="AS47" i="11"/>
  <c r="AT46" i="11"/>
  <c r="AQ46" i="11"/>
  <c r="AS46" i="11" s="1"/>
  <c r="L46" i="11"/>
  <c r="R46" i="11" s="1"/>
  <c r="H46" i="11"/>
  <c r="D46" i="11"/>
  <c r="B46" i="11"/>
  <c r="AT45" i="11"/>
  <c r="AS45" i="11"/>
  <c r="O45" i="11"/>
  <c r="N45" i="11"/>
  <c r="K45" i="11"/>
  <c r="J45" i="11"/>
  <c r="G45" i="11"/>
  <c r="F45" i="11"/>
  <c r="O43" i="11"/>
  <c r="N43" i="11"/>
  <c r="K43" i="11"/>
  <c r="J43" i="11"/>
  <c r="G43" i="11"/>
  <c r="F43" i="11"/>
  <c r="O42" i="11"/>
  <c r="N42" i="11"/>
  <c r="K42" i="11"/>
  <c r="J42" i="11"/>
  <c r="G42" i="11"/>
  <c r="F42" i="11"/>
  <c r="O41" i="11"/>
  <c r="N41" i="11"/>
  <c r="K41" i="11"/>
  <c r="J41" i="11"/>
  <c r="G41" i="11"/>
  <c r="F41" i="11"/>
  <c r="O40" i="11"/>
  <c r="N40" i="11"/>
  <c r="K40" i="11"/>
  <c r="J40" i="11"/>
  <c r="G40" i="11"/>
  <c r="F40" i="11"/>
  <c r="O39" i="11"/>
  <c r="N39" i="11"/>
  <c r="K39" i="11"/>
  <c r="J39" i="11"/>
  <c r="G39" i="11"/>
  <c r="F39" i="11"/>
  <c r="O38" i="11"/>
  <c r="N38" i="11"/>
  <c r="K38" i="11"/>
  <c r="J38" i="11"/>
  <c r="G38" i="11"/>
  <c r="F38" i="11"/>
  <c r="O37" i="11"/>
  <c r="N37" i="11"/>
  <c r="K37" i="11"/>
  <c r="J37" i="11"/>
  <c r="G37" i="11"/>
  <c r="F37" i="11"/>
  <c r="O36" i="11"/>
  <c r="N36" i="11"/>
  <c r="K36" i="11"/>
  <c r="J36" i="11"/>
  <c r="G36" i="11"/>
  <c r="F36" i="11"/>
  <c r="O35" i="11"/>
  <c r="N35" i="11"/>
  <c r="K35" i="11"/>
  <c r="J35" i="11"/>
  <c r="G35" i="11"/>
  <c r="F35" i="11"/>
  <c r="O34" i="11"/>
  <c r="N34" i="11"/>
  <c r="K34" i="11"/>
  <c r="J34" i="11"/>
  <c r="G34" i="11"/>
  <c r="F34" i="11"/>
  <c r="O33" i="11"/>
  <c r="N33" i="11"/>
  <c r="K33" i="11"/>
  <c r="J33" i="11"/>
  <c r="G33" i="11"/>
  <c r="F33" i="11"/>
  <c r="O32" i="11"/>
  <c r="N32" i="11"/>
  <c r="K32" i="11"/>
  <c r="J32" i="11"/>
  <c r="G32" i="11"/>
  <c r="F32" i="11"/>
  <c r="O31" i="11"/>
  <c r="N31" i="11"/>
  <c r="K31" i="11"/>
  <c r="J31" i="11"/>
  <c r="G31" i="11"/>
  <c r="F31" i="11"/>
  <c r="O30" i="11"/>
  <c r="N30" i="11"/>
  <c r="K30" i="11"/>
  <c r="J30" i="11"/>
  <c r="G30" i="11"/>
  <c r="F30" i="11"/>
  <c r="O29" i="11"/>
  <c r="N29" i="11"/>
  <c r="K29" i="11"/>
  <c r="J29" i="11"/>
  <c r="G29" i="11"/>
  <c r="F29" i="11"/>
  <c r="O28" i="11"/>
  <c r="N28" i="11"/>
  <c r="K28" i="11"/>
  <c r="J28" i="11"/>
  <c r="G28" i="11"/>
  <c r="F28" i="11"/>
  <c r="O27" i="11"/>
  <c r="N27" i="11"/>
  <c r="K27" i="11"/>
  <c r="J27" i="11"/>
  <c r="G27" i="11"/>
  <c r="F27" i="11"/>
  <c r="AT26" i="11"/>
  <c r="AS26" i="11"/>
  <c r="O26" i="11"/>
  <c r="N26" i="11"/>
  <c r="K26" i="11"/>
  <c r="J26" i="11"/>
  <c r="G26" i="11"/>
  <c r="F26" i="11"/>
  <c r="AT25" i="11"/>
  <c r="AS25" i="11"/>
  <c r="O25" i="11"/>
  <c r="N25" i="11"/>
  <c r="K25" i="11"/>
  <c r="J25" i="11"/>
  <c r="G25" i="11"/>
  <c r="F25" i="11"/>
  <c r="AT24" i="11"/>
  <c r="AS24" i="11"/>
  <c r="O24" i="11"/>
  <c r="N24" i="11"/>
  <c r="K24" i="11"/>
  <c r="J24" i="11"/>
  <c r="G24" i="11"/>
  <c r="F24" i="11"/>
  <c r="AT23" i="11"/>
  <c r="AS23" i="11"/>
  <c r="O23" i="11"/>
  <c r="N23" i="11"/>
  <c r="K23" i="11"/>
  <c r="J23" i="11"/>
  <c r="G23" i="11"/>
  <c r="F23" i="11"/>
  <c r="AT22" i="11"/>
  <c r="AS22" i="11"/>
  <c r="O22" i="11"/>
  <c r="N22" i="11"/>
  <c r="K22" i="11"/>
  <c r="J22" i="11"/>
  <c r="G22" i="11"/>
  <c r="F22" i="11"/>
  <c r="AT21" i="11"/>
  <c r="AS21" i="11"/>
  <c r="O21" i="11"/>
  <c r="N21" i="11"/>
  <c r="K21" i="11"/>
  <c r="J21" i="11"/>
  <c r="G21" i="11"/>
  <c r="F21" i="11"/>
  <c r="AT20" i="11"/>
  <c r="AS20" i="11"/>
  <c r="AT19" i="11"/>
  <c r="AQ19" i="11"/>
  <c r="AS19" i="11" s="1"/>
  <c r="L19" i="11"/>
  <c r="R19" i="11" s="1"/>
  <c r="H19" i="11"/>
  <c r="D19" i="11"/>
  <c r="B19" i="11"/>
  <c r="AT18" i="11"/>
  <c r="AS18" i="11"/>
  <c r="O18" i="11"/>
  <c r="N18" i="11"/>
  <c r="K18" i="11"/>
  <c r="J18" i="11"/>
  <c r="G18" i="11"/>
  <c r="F18" i="11"/>
  <c r="O17" i="11"/>
  <c r="N17" i="11"/>
  <c r="K17" i="11"/>
  <c r="J17" i="11"/>
  <c r="G17" i="11"/>
  <c r="F17" i="11"/>
  <c r="O16" i="11"/>
  <c r="N16" i="11"/>
  <c r="K16" i="11"/>
  <c r="J16" i="11"/>
  <c r="G16" i="11"/>
  <c r="F16" i="11"/>
  <c r="O15" i="11"/>
  <c r="N15" i="11"/>
  <c r="K15" i="11"/>
  <c r="J15" i="11"/>
  <c r="G15" i="11"/>
  <c r="F15" i="11"/>
  <c r="AT14" i="11"/>
  <c r="AS14" i="11"/>
  <c r="O14" i="11"/>
  <c r="N14" i="11"/>
  <c r="K14" i="11"/>
  <c r="J14" i="11"/>
  <c r="G14" i="11"/>
  <c r="F14" i="11"/>
  <c r="AT13" i="11"/>
  <c r="AS13" i="11"/>
  <c r="O13" i="11"/>
  <c r="N13" i="11"/>
  <c r="K13" i="11"/>
  <c r="J13" i="11"/>
  <c r="G13" i="11"/>
  <c r="F13" i="11"/>
  <c r="AT12" i="11"/>
  <c r="AS12" i="11"/>
  <c r="O12" i="11"/>
  <c r="N12" i="11"/>
  <c r="K12" i="11"/>
  <c r="J12" i="11"/>
  <c r="G12" i="11"/>
  <c r="F12" i="11"/>
  <c r="AT11" i="11"/>
  <c r="AS11" i="11"/>
  <c r="O11" i="11"/>
  <c r="N11" i="11"/>
  <c r="K11" i="11"/>
  <c r="J11" i="11"/>
  <c r="G11" i="11"/>
  <c r="F11" i="11"/>
  <c r="AT10" i="11"/>
  <c r="AS10" i="11"/>
  <c r="O10" i="11"/>
  <c r="N10" i="11"/>
  <c r="K10" i="11"/>
  <c r="J10" i="11"/>
  <c r="G10" i="11"/>
  <c r="F10" i="11"/>
  <c r="O9" i="11"/>
  <c r="N9" i="11"/>
  <c r="K9" i="11"/>
  <c r="J9" i="11"/>
  <c r="G9" i="11"/>
  <c r="F9" i="11"/>
  <c r="AT8" i="11"/>
  <c r="AS8" i="11"/>
  <c r="O8" i="11"/>
  <c r="N8" i="11"/>
  <c r="K8" i="11"/>
  <c r="J8" i="11"/>
  <c r="G8" i="11"/>
  <c r="F8" i="11"/>
  <c r="AT7" i="11"/>
  <c r="AS7" i="11"/>
  <c r="O7" i="11"/>
  <c r="N7" i="11"/>
  <c r="K7" i="11"/>
  <c r="J7" i="11"/>
  <c r="G7" i="11"/>
  <c r="F7" i="11"/>
  <c r="AT6" i="11"/>
  <c r="AS6" i="11"/>
  <c r="O6" i="11"/>
  <c r="N6" i="11"/>
  <c r="K6" i="11"/>
  <c r="J6" i="11"/>
  <c r="G6" i="11"/>
  <c r="F6" i="11"/>
  <c r="AT5" i="11"/>
  <c r="AS5" i="11"/>
  <c r="O5" i="11"/>
  <c r="N5" i="11"/>
  <c r="K5" i="11"/>
  <c r="J5" i="11"/>
  <c r="G5" i="11"/>
  <c r="F5" i="11"/>
  <c r="F13" i="12"/>
  <c r="F12" i="12"/>
  <c r="F11" i="12"/>
  <c r="F10" i="12"/>
  <c r="F9" i="12"/>
  <c r="F8" i="12"/>
  <c r="F7" i="12"/>
  <c r="I11" i="1"/>
  <c r="H11" i="1"/>
  <c r="G11" i="1"/>
  <c r="F11" i="1"/>
  <c r="E11" i="1"/>
  <c r="D11" i="1"/>
  <c r="J9" i="1"/>
  <c r="J11" i="1" s="1"/>
  <c r="K142" i="9"/>
  <c r="J142" i="9"/>
  <c r="G135" i="9"/>
  <c r="H134" i="9" s="1"/>
  <c r="D135" i="9"/>
  <c r="K134" i="9"/>
  <c r="J134" i="9"/>
  <c r="K133" i="9"/>
  <c r="J133" i="9"/>
  <c r="K132" i="9"/>
  <c r="J132" i="9"/>
  <c r="K131" i="9"/>
  <c r="J131" i="9"/>
  <c r="K130" i="9"/>
  <c r="J130" i="9"/>
  <c r="K129" i="9"/>
  <c r="J129" i="9"/>
  <c r="K128" i="9"/>
  <c r="J128" i="9"/>
  <c r="K127" i="9"/>
  <c r="J127" i="9"/>
  <c r="K126" i="9"/>
  <c r="J126" i="9"/>
  <c r="K125" i="9"/>
  <c r="J125" i="9"/>
  <c r="G119" i="9"/>
  <c r="D119" i="9"/>
  <c r="K118" i="9"/>
  <c r="J118" i="9"/>
  <c r="K117" i="9"/>
  <c r="J117" i="9"/>
  <c r="K116" i="9"/>
  <c r="J116" i="9"/>
  <c r="K115" i="9"/>
  <c r="J115" i="9"/>
  <c r="K114" i="9"/>
  <c r="J114" i="9"/>
  <c r="K113" i="9"/>
  <c r="J113" i="9"/>
  <c r="G111" i="9"/>
  <c r="D111" i="9"/>
  <c r="K110" i="9"/>
  <c r="J110" i="9"/>
  <c r="K109" i="9"/>
  <c r="J109" i="9"/>
  <c r="K108" i="9"/>
  <c r="J108" i="9"/>
  <c r="K107" i="9"/>
  <c r="J107" i="9"/>
  <c r="K106" i="9"/>
  <c r="J106" i="9"/>
  <c r="K105" i="9"/>
  <c r="J105" i="9"/>
  <c r="K104" i="9"/>
  <c r="J104" i="9"/>
  <c r="K103" i="9"/>
  <c r="J103" i="9"/>
  <c r="K102" i="9"/>
  <c r="J102" i="9"/>
  <c r="K101" i="9"/>
  <c r="J101" i="9"/>
  <c r="K100" i="9"/>
  <c r="J100" i="9"/>
  <c r="K99" i="9"/>
  <c r="J99" i="9"/>
  <c r="K98" i="9"/>
  <c r="J98" i="9"/>
  <c r="K97" i="9"/>
  <c r="J97" i="9"/>
  <c r="K96" i="9"/>
  <c r="J96" i="9"/>
  <c r="K95" i="9"/>
  <c r="J95" i="9"/>
  <c r="K94" i="9"/>
  <c r="J94" i="9"/>
  <c r="K93" i="9"/>
  <c r="J93" i="9"/>
  <c r="K92" i="9"/>
  <c r="J92" i="9"/>
  <c r="G90" i="9"/>
  <c r="D90" i="9"/>
  <c r="K89" i="9"/>
  <c r="J89" i="9"/>
  <c r="K88" i="9"/>
  <c r="J88" i="9"/>
  <c r="K87" i="9"/>
  <c r="J87" i="9"/>
  <c r="D85" i="9"/>
  <c r="K84" i="9"/>
  <c r="K82" i="9"/>
  <c r="J82" i="9"/>
  <c r="K81" i="9"/>
  <c r="J81" i="9"/>
  <c r="K80" i="9"/>
  <c r="J80" i="9"/>
  <c r="K79" i="9"/>
  <c r="J79" i="9"/>
  <c r="K78" i="9"/>
  <c r="J78" i="9"/>
  <c r="K77" i="9"/>
  <c r="J77" i="9"/>
  <c r="K76" i="9"/>
  <c r="J76" i="9"/>
  <c r="K75" i="9"/>
  <c r="J75" i="9"/>
  <c r="K74" i="9"/>
  <c r="J74" i="9"/>
  <c r="K73" i="9"/>
  <c r="J73" i="9"/>
  <c r="K72" i="9"/>
  <c r="J72" i="9"/>
  <c r="K71" i="9"/>
  <c r="J71" i="9"/>
  <c r="K70" i="9"/>
  <c r="J70" i="9"/>
  <c r="K69" i="9"/>
  <c r="J69" i="9"/>
  <c r="K68" i="9"/>
  <c r="J68" i="9"/>
  <c r="K67" i="9"/>
  <c r="J67" i="9"/>
  <c r="K66" i="9"/>
  <c r="J66" i="9"/>
  <c r="K65" i="9"/>
  <c r="J65" i="9"/>
  <c r="K64" i="9"/>
  <c r="J64" i="9"/>
  <c r="K63" i="9"/>
  <c r="J63" i="9"/>
  <c r="K62" i="9"/>
  <c r="J62" i="9"/>
  <c r="K60" i="9"/>
  <c r="J60" i="9"/>
  <c r="G58" i="9"/>
  <c r="D58" i="9"/>
  <c r="K57" i="9"/>
  <c r="J57" i="9"/>
  <c r="K56" i="9"/>
  <c r="J56" i="9"/>
  <c r="K55" i="9"/>
  <c r="J55" i="9"/>
  <c r="K54" i="9"/>
  <c r="J54" i="9"/>
  <c r="K53" i="9"/>
  <c r="J53" i="9"/>
  <c r="K52" i="9"/>
  <c r="J52" i="9"/>
  <c r="K51" i="9"/>
  <c r="J51" i="9"/>
  <c r="K50" i="9"/>
  <c r="J50" i="9"/>
  <c r="K49" i="9"/>
  <c r="J49" i="9"/>
  <c r="K48" i="9"/>
  <c r="J48" i="9"/>
  <c r="G46" i="9"/>
  <c r="D46" i="9"/>
  <c r="K45" i="9"/>
  <c r="J45" i="9"/>
  <c r="K43" i="9"/>
  <c r="J43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J24" i="9"/>
  <c r="K23" i="9"/>
  <c r="J23" i="9"/>
  <c r="K22" i="9"/>
  <c r="J22" i="9"/>
  <c r="K21" i="9"/>
  <c r="J21" i="9"/>
  <c r="G19" i="9"/>
  <c r="D19" i="9"/>
  <c r="K18" i="9"/>
  <c r="J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H10" i="9" l="1"/>
  <c r="H18" i="9"/>
  <c r="H11" i="9"/>
  <c r="H12" i="9"/>
  <c r="H13" i="9"/>
  <c r="H8" i="9"/>
  <c r="H6" i="9"/>
  <c r="H14" i="9"/>
  <c r="H16" i="9"/>
  <c r="H7" i="9"/>
  <c r="H15" i="9"/>
  <c r="H9" i="9"/>
  <c r="H17" i="9"/>
  <c r="E118" i="9"/>
  <c r="E113" i="9"/>
  <c r="E114" i="9"/>
  <c r="E115" i="9"/>
  <c r="E116" i="9"/>
  <c r="E117" i="9"/>
  <c r="E99" i="9"/>
  <c r="E107" i="9"/>
  <c r="E100" i="9"/>
  <c r="E108" i="9"/>
  <c r="E97" i="9"/>
  <c r="E93" i="9"/>
  <c r="E101" i="9"/>
  <c r="E109" i="9"/>
  <c r="E94" i="9"/>
  <c r="E102" i="9"/>
  <c r="E110" i="9"/>
  <c r="E105" i="9"/>
  <c r="E95" i="9"/>
  <c r="E103" i="9"/>
  <c r="E92" i="9"/>
  <c r="E96" i="9"/>
  <c r="E104" i="9"/>
  <c r="E98" i="9"/>
  <c r="E106" i="9"/>
  <c r="E89" i="9"/>
  <c r="E88" i="9"/>
  <c r="E87" i="9"/>
  <c r="E61" i="9"/>
  <c r="E69" i="9"/>
  <c r="E77" i="9"/>
  <c r="E60" i="9"/>
  <c r="E62" i="9"/>
  <c r="E78" i="9"/>
  <c r="E71" i="9"/>
  <c r="E63" i="9"/>
  <c r="E64" i="9"/>
  <c r="E72" i="9"/>
  <c r="E80" i="9"/>
  <c r="E65" i="9"/>
  <c r="E73" i="9"/>
  <c r="E81" i="9"/>
  <c r="E83" i="9"/>
  <c r="E66" i="9"/>
  <c r="E74" i="9"/>
  <c r="E82" i="9"/>
  <c r="E75" i="9"/>
  <c r="E68" i="9"/>
  <c r="E76" i="9"/>
  <c r="E84" i="9"/>
  <c r="E70" i="9"/>
  <c r="E79" i="9"/>
  <c r="E67" i="9"/>
  <c r="E56" i="9"/>
  <c r="E49" i="9"/>
  <c r="E57" i="9"/>
  <c r="E50" i="9"/>
  <c r="E48" i="9"/>
  <c r="E51" i="9"/>
  <c r="E54" i="9"/>
  <c r="E52" i="9"/>
  <c r="E53" i="9"/>
  <c r="E55" i="9"/>
  <c r="E43" i="9"/>
  <c r="E45" i="9"/>
  <c r="E36" i="9"/>
  <c r="E29" i="9"/>
  <c r="E22" i="9"/>
  <c r="E30" i="9"/>
  <c r="E38" i="9"/>
  <c r="E21" i="9"/>
  <c r="E24" i="9"/>
  <c r="E40" i="9"/>
  <c r="E25" i="9"/>
  <c r="E23" i="9"/>
  <c r="E31" i="9"/>
  <c r="E39" i="9"/>
  <c r="E32" i="9"/>
  <c r="E33" i="9"/>
  <c r="E41" i="9"/>
  <c r="E26" i="9"/>
  <c r="E34" i="9"/>
  <c r="E42" i="9"/>
  <c r="E27" i="9"/>
  <c r="E35" i="9"/>
  <c r="E28" i="9"/>
  <c r="E44" i="9"/>
  <c r="E37" i="9"/>
  <c r="E11" i="9"/>
  <c r="E5" i="9"/>
  <c r="E12" i="9"/>
  <c r="E17" i="9"/>
  <c r="E13" i="9"/>
  <c r="E6" i="9"/>
  <c r="E14" i="9"/>
  <c r="E7" i="9"/>
  <c r="E15" i="9"/>
  <c r="E8" i="9"/>
  <c r="E16" i="9"/>
  <c r="E9" i="9"/>
  <c r="E10" i="9"/>
  <c r="E18" i="9"/>
  <c r="E131" i="9"/>
  <c r="E126" i="9"/>
  <c r="E132" i="9"/>
  <c r="E133" i="9"/>
  <c r="E134" i="9"/>
  <c r="E127" i="9"/>
  <c r="E125" i="9"/>
  <c r="E128" i="9"/>
  <c r="E130" i="9"/>
  <c r="E129" i="9"/>
  <c r="H44" i="9"/>
  <c r="H57" i="9"/>
  <c r="J90" i="11"/>
  <c r="P135" i="11"/>
  <c r="V135" i="11" s="1"/>
  <c r="J58" i="11"/>
  <c r="H126" i="9"/>
  <c r="H129" i="9"/>
  <c r="H125" i="9"/>
  <c r="H127" i="9"/>
  <c r="H133" i="9"/>
  <c r="H131" i="9"/>
  <c r="J135" i="9"/>
  <c r="D120" i="9"/>
  <c r="J19" i="11"/>
  <c r="J46" i="11"/>
  <c r="J119" i="11"/>
  <c r="F111" i="11"/>
  <c r="F46" i="11"/>
  <c r="F90" i="11"/>
  <c r="F119" i="11"/>
  <c r="N19" i="11"/>
  <c r="N119" i="11"/>
  <c r="F134" i="11"/>
  <c r="F19" i="11"/>
  <c r="N46" i="11"/>
  <c r="N90" i="11"/>
  <c r="N111" i="11"/>
  <c r="H120" i="11"/>
  <c r="H135" i="11" s="1"/>
  <c r="J111" i="11"/>
  <c r="J134" i="11"/>
  <c r="AQ119" i="11"/>
  <c r="AQ133" i="11" s="1"/>
  <c r="AS133" i="11" s="1"/>
  <c r="F85" i="11"/>
  <c r="N134" i="11"/>
  <c r="D120" i="11"/>
  <c r="F58" i="11"/>
  <c r="J85" i="11"/>
  <c r="B120" i="11"/>
  <c r="L120" i="11"/>
  <c r="R120" i="11" s="1"/>
  <c r="N58" i="11"/>
  <c r="N85" i="11"/>
  <c r="H128" i="9"/>
  <c r="H130" i="9"/>
  <c r="H132" i="9"/>
  <c r="J90" i="9"/>
  <c r="H87" i="9"/>
  <c r="H89" i="9"/>
  <c r="H88" i="9"/>
  <c r="H52" i="9"/>
  <c r="H56" i="9"/>
  <c r="H50" i="9"/>
  <c r="H54" i="9"/>
  <c r="J58" i="9"/>
  <c r="H48" i="9"/>
  <c r="H49" i="9"/>
  <c r="H51" i="9"/>
  <c r="H53" i="9"/>
  <c r="H55" i="9"/>
  <c r="H5" i="9"/>
  <c r="J19" i="9"/>
  <c r="H114" i="9"/>
  <c r="H117" i="9"/>
  <c r="H115" i="9"/>
  <c r="H113" i="9"/>
  <c r="H118" i="9"/>
  <c r="H116" i="9"/>
  <c r="J119" i="9"/>
  <c r="H39" i="9"/>
  <c r="H29" i="9"/>
  <c r="H21" i="9"/>
  <c r="H33" i="9"/>
  <c r="H27" i="9"/>
  <c r="H25" i="9"/>
  <c r="H35" i="9"/>
  <c r="J46" i="9"/>
  <c r="H23" i="9"/>
  <c r="H43" i="9"/>
  <c r="H37" i="9"/>
  <c r="H31" i="9"/>
  <c r="H41" i="9"/>
  <c r="H26" i="9"/>
  <c r="H45" i="9"/>
  <c r="H22" i="9"/>
  <c r="H30" i="9"/>
  <c r="H34" i="9"/>
  <c r="H38" i="9"/>
  <c r="H40" i="9"/>
  <c r="H24" i="9"/>
  <c r="H28" i="9"/>
  <c r="H32" i="9"/>
  <c r="H36" i="9"/>
  <c r="H42" i="9"/>
  <c r="J111" i="9"/>
  <c r="H93" i="9"/>
  <c r="H95" i="9"/>
  <c r="H97" i="9"/>
  <c r="H99" i="9"/>
  <c r="H101" i="9"/>
  <c r="H103" i="9"/>
  <c r="H105" i="9"/>
  <c r="H107" i="9"/>
  <c r="H110" i="9"/>
  <c r="H92" i="9"/>
  <c r="H94" i="9"/>
  <c r="H96" i="9"/>
  <c r="H98" i="9"/>
  <c r="H100" i="9"/>
  <c r="H102" i="9"/>
  <c r="H104" i="9"/>
  <c r="H106" i="9"/>
  <c r="H108" i="9"/>
  <c r="H109" i="9"/>
  <c r="D136" i="9" l="1"/>
  <c r="E46" i="9"/>
  <c r="E111" i="9"/>
  <c r="E85" i="9"/>
  <c r="E119" i="9"/>
  <c r="E58" i="9"/>
  <c r="E90" i="9"/>
  <c r="E19" i="9"/>
  <c r="J120" i="11"/>
  <c r="AS119" i="11"/>
  <c r="D135" i="11"/>
  <c r="J135" i="11" s="1"/>
  <c r="F120" i="11"/>
  <c r="N120" i="11"/>
  <c r="L135" i="11"/>
  <c r="R135" i="11" s="1"/>
  <c r="B135" i="11"/>
  <c r="N135" i="11" l="1"/>
  <c r="F135" i="11"/>
  <c r="J84" i="9" l="1"/>
  <c r="G85" i="9"/>
  <c r="H65" i="9" l="1"/>
  <c r="H73" i="9"/>
  <c r="H81" i="9"/>
  <c r="H63" i="9"/>
  <c r="H66" i="9"/>
  <c r="H74" i="9"/>
  <c r="H82" i="9"/>
  <c r="H71" i="9"/>
  <c r="H67" i="9"/>
  <c r="H75" i="9"/>
  <c r="H83" i="9"/>
  <c r="H79" i="9"/>
  <c r="H68" i="9"/>
  <c r="H76" i="9"/>
  <c r="H84" i="9"/>
  <c r="H61" i="9"/>
  <c r="H69" i="9"/>
  <c r="H77" i="9"/>
  <c r="H62" i="9"/>
  <c r="H70" i="9"/>
  <c r="H78" i="9"/>
  <c r="H64" i="9"/>
  <c r="H72" i="9"/>
  <c r="H80" i="9"/>
  <c r="J85" i="9"/>
  <c r="G120" i="9"/>
  <c r="H60" i="9"/>
  <c r="H46" i="9" l="1"/>
  <c r="H111" i="9"/>
  <c r="H90" i="9"/>
  <c r="J120" i="9"/>
  <c r="M120" i="9"/>
  <c r="H19" i="9"/>
  <c r="H119" i="9"/>
  <c r="G136" i="9"/>
  <c r="J136" i="9" s="1"/>
  <c r="H58" i="9"/>
  <c r="H85" i="9"/>
</calcChain>
</file>

<file path=xl/sharedStrings.xml><?xml version="1.0" encoding="utf-8"?>
<sst xmlns="http://schemas.openxmlformats.org/spreadsheetml/2006/main" count="624" uniqueCount="221">
  <si>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</si>
  <si>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</si>
  <si>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</si>
  <si>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</si>
  <si>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</si>
  <si>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</si>
  <si>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</si>
  <si>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</si>
  <si>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</si>
  <si>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</si>
  <si>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</si>
  <si>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</si>
  <si>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</si>
  <si>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</si>
  <si>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</si>
  <si>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</si>
  <si>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</si>
  <si>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</si>
  <si>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</si>
  <si>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</si>
  <si>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</si>
  <si>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</si>
  <si>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</si>
  <si>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</si>
  <si>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</si>
  <si>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</si>
  <si>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</si>
  <si>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</si>
  <si>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</si>
  <si>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</si>
  <si>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</si>
  <si>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</si>
  <si>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</si>
  <si>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</si>
  <si>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</si>
  <si>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</si>
  <si>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</si>
  <si>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</si>
  <si>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</si>
  <si>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</si>
  <si>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</si>
  <si>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</si>
  <si>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</si>
  <si>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</si>
  <si>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</si>
  <si>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</si>
  <si>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</si>
  <si>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</si>
  <si>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</si>
  <si>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</si>
  <si>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</si>
  <si>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</si>
  <si>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</si>
  <si>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</si>
  <si>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</si>
  <si>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</si>
  <si>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</si>
  <si>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</si>
  <si>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</si>
  <si>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</si>
  <si>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</si>
  <si>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</si>
  <si>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</si>
  <si>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</si>
  <si>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</si>
  <si>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</si>
  <si>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</si>
  <si>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</si>
  <si>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</si>
  <si>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</si>
  <si>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</si>
  <si>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</si>
  <si>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</si>
  <si>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</si>
  <si>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</si>
  <si>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</si>
  <si>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</si>
  <si>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</si>
  <si>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</si>
  <si>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</si>
  <si>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</si>
  <si>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</si>
  <si>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</si>
  <si>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</si>
  <si>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</si>
  <si>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</si>
  <si>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</si>
  <si>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</si>
  <si>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</si>
  <si>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</si>
  <si>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</si>
  <si>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</si>
  <si>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</si>
  <si>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</si>
  <si>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</si>
  <si>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</si>
  <si>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</si>
  <si>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</si>
  <si>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</si>
  <si>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</si>
  <si>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</si>
  <si>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</si>
  <si>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</si>
  <si>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</si>
  <si>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</si>
  <si>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</si>
  <si>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</si>
  <si>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</si>
  <si>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</si>
  <si>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</si>
  <si>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</si>
  <si>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</si>
  <si>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</si>
  <si>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</si>
  <si>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</si>
  <si>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</si>
  <si>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</si>
  <si>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</si>
  <si>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</si>
  <si>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</si>
  <si>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</si>
  <si>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</si>
  <si>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</si>
  <si>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</si>
  <si>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</si>
  <si>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</si>
  <si>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</si>
  <si>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</si>
  <si>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</si>
  <si>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</si>
  <si>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</si>
  <si>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</si>
  <si>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</si>
  <si>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</si>
  <si>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</si>
  <si>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</si>
  <si>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</si>
  <si>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</si>
  <si>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</si>
  <si>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</si>
  <si>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</si>
  <si>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</si>
  <si>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</si>
  <si>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</si>
  <si>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</si>
  <si>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</si>
  <si>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</si>
  <si>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</si>
  <si>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</si>
  <si>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</si>
  <si>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</si>
  <si>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</si>
  <si>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</si>
  <si>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</si>
  <si>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</si>
  <si>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</si>
  <si>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</si>
  <si>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</si>
  <si>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</si>
  <si>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</si>
  <si>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</si>
  <si>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</si>
  <si>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</si>
  <si>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</si>
  <si>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</si>
  <si>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</si>
  <si>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</si>
  <si>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</si>
  <si>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</si>
  <si>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</si>
  <si>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</si>
  <si>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FSDH Treasury Bill Fund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</si>
  <si>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</si>
  <si>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</si>
  <si>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</si>
  <si>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</si>
  <si>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</si>
  <si>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</si>
  <si>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</si>
  <si>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</si>
  <si>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</si>
  <si>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</si>
  <si>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GDL Asset Management Limited</t>
  </si>
  <si>
    <t xml:space="preserve"> </t>
  </si>
  <si>
    <t>% Change</t>
  </si>
  <si>
    <t>FBN Nigeria Halal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</si>
  <si>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</si>
  <si>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</si>
  <si>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</si>
  <si>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</si>
  <si>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</si>
  <si>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</si>
  <si>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</si>
  <si>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</si>
  <si>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Union Homes REIT</t>
  </si>
  <si>
    <t>Trustbanc Money Market  Fund</t>
  </si>
  <si>
    <t>NAV and Unit Price as at Week Ended October 16, 2020</t>
  </si>
  <si>
    <t>NAV and Unit Price as at Week Ended October 23, 2020</t>
  </si>
  <si>
    <t>43a</t>
  </si>
  <si>
    <t>43b</t>
  </si>
  <si>
    <t>NAV and Unit Price as at Week Ended October 30, 2020</t>
  </si>
  <si>
    <t>NAV and Unit Price as at Week Ended November 6, 2020</t>
  </si>
  <si>
    <t>NAV and Unit Price as at Week Ended November 13, 2020</t>
  </si>
  <si>
    <t>NET ASSET VALUE</t>
  </si>
  <si>
    <t>NAV and Unit Price as at Week Ended November 20, 2020</t>
  </si>
  <si>
    <t>FSDH Dollar Fund</t>
  </si>
  <si>
    <t>Narration:</t>
  </si>
  <si>
    <t>NAV and Unit Price as at Week Ended November 27, 2020</t>
  </si>
  <si>
    <t>ARM Discovery Balanced Fund</t>
  </si>
  <si>
    <t>Cordros Milestone Fund</t>
  </si>
  <si>
    <t>NAV and Unit Price as at Week Ended December 4, 2020</t>
  </si>
  <si>
    <t>United Capital Fixed Income Fund</t>
  </si>
  <si>
    <t>ValuAlliance Value Fund</t>
  </si>
  <si>
    <t>ValuAlliance Money Market  Fund</t>
  </si>
  <si>
    <t>ACAP CanaryGrowth Fund</t>
  </si>
  <si>
    <t>Notes:</t>
  </si>
  <si>
    <t>NET ASSET VALUES AND UNIT PRICES OF FUND MANAGEMENT AND COLLECTIVE INVESTMENT SCHEMES AS AT WEEK ENDED DECEMBER 11, 2020</t>
  </si>
  <si>
    <t>NAV and Unit Price as at Week Ended December 11, 2020</t>
  </si>
  <si>
    <t>MARKET CAPITALIZATION OF EXCHANGE TRADED FUNDS AS AT DECEMBER 11, 2020</t>
  </si>
  <si>
    <t>MIXED/BALANCED FUNDS</t>
  </si>
  <si>
    <t>The chart above shows that Money Market Funds category has the highest share of 50.91% of the Total NAV, followed by Fixed Income Funds at 28.06%, Bond Funds at 14.54%, Real Estate Funds at 2.87%.  Next is Mixed/Balanced Funds at 1.96%, Equity Based Funds at 0.96% and Ethical Funds at 0.70%.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</si>
</sst>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88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Arial Narrow"/>
      <family val="2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8"/>
      <color rgb="FFFF0000"/>
      <name val="Californian FB"/>
      <family val="1"/>
    </font>
    <font>
      <b/>
      <sz val="8"/>
      <color rgb="FF00B050"/>
      <name val="Berlin Sans FB Demi"/>
      <family val="2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27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64" fillId="0" borderId="36" applyNumberFormat="0" applyFill="0" applyAlignment="0" applyProtection="0"/>
    <xf numFmtId="0" fontId="65" fillId="0" borderId="37" applyNumberFormat="0" applyFill="0" applyAlignment="0" applyProtection="0"/>
    <xf numFmtId="0" fontId="66" fillId="0" borderId="38" applyNumberFormat="0" applyFill="0" applyAlignment="0" applyProtection="0"/>
    <xf numFmtId="0" fontId="66" fillId="0" borderId="0" applyNumberFormat="0" applyFill="0" applyBorder="0" applyAlignment="0" applyProtection="0"/>
    <xf numFmtId="0" fontId="67" fillId="21" borderId="0" applyNumberFormat="0" applyBorder="0" applyAlignment="0" applyProtection="0"/>
    <xf numFmtId="0" fontId="69" fillId="23" borderId="39" applyNumberFormat="0" applyAlignment="0" applyProtection="0"/>
    <xf numFmtId="0" fontId="70" fillId="24" borderId="40" applyNumberFormat="0" applyAlignment="0" applyProtection="0"/>
    <xf numFmtId="0" fontId="71" fillId="24" borderId="39" applyNumberFormat="0" applyAlignment="0" applyProtection="0"/>
    <xf numFmtId="0" fontId="72" fillId="0" borderId="41" applyNumberFormat="0" applyFill="0" applyAlignment="0" applyProtection="0"/>
    <xf numFmtId="0" fontId="73" fillId="25" borderId="42" applyNumberFormat="0" applyAlignment="0" applyProtection="0"/>
    <xf numFmtId="0" fontId="10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" fillId="0" borderId="44" applyNumberFormat="0" applyFill="0" applyAlignment="0" applyProtection="0"/>
    <xf numFmtId="0" fontId="75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75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75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75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5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75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6" fillId="0" borderId="0"/>
    <xf numFmtId="43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43" fontId="77" fillId="0" borderId="0" applyFont="0" applyFill="0" applyBorder="0" applyAlignment="0" applyProtection="0"/>
    <xf numFmtId="0" fontId="78" fillId="0" borderId="0"/>
    <xf numFmtId="0" fontId="79" fillId="0" borderId="0" applyNumberFormat="0" applyFill="0" applyBorder="0" applyAlignment="0" applyProtection="0"/>
    <xf numFmtId="0" fontId="68" fillId="22" borderId="0" applyNumberFormat="0" applyBorder="0" applyAlignment="0" applyProtection="0"/>
    <xf numFmtId="0" fontId="75" fillId="30" borderId="0" applyNumberFormat="0" applyBorder="0" applyAlignment="0" applyProtection="0"/>
    <xf numFmtId="0" fontId="75" fillId="34" borderId="0" applyNumberFormat="0" applyBorder="0" applyAlignment="0" applyProtection="0"/>
    <xf numFmtId="0" fontId="75" fillId="38" borderId="0" applyNumberFormat="0" applyBorder="0" applyAlignment="0" applyProtection="0"/>
    <xf numFmtId="0" fontId="75" fillId="42" borderId="0" applyNumberFormat="0" applyBorder="0" applyAlignment="0" applyProtection="0"/>
    <xf numFmtId="0" fontId="75" fillId="46" borderId="0" applyNumberFormat="0" applyBorder="0" applyAlignment="0" applyProtection="0"/>
    <xf numFmtId="0" fontId="75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80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1" fillId="0" borderId="0" applyFont="0" applyFill="0" applyBorder="0" applyAlignment="0" applyProtection="0"/>
    <xf numFmtId="0" fontId="76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6" fillId="0" borderId="0"/>
    <xf numFmtId="43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68" fillId="22" borderId="0" applyNumberFormat="0" applyBorder="0" applyAlignment="0" applyProtection="0"/>
    <xf numFmtId="0" fontId="75" fillId="30" borderId="0" applyNumberFormat="0" applyBorder="0" applyAlignment="0" applyProtection="0"/>
    <xf numFmtId="0" fontId="75" fillId="34" borderId="0" applyNumberFormat="0" applyBorder="0" applyAlignment="0" applyProtection="0"/>
    <xf numFmtId="0" fontId="75" fillId="38" borderId="0" applyNumberFormat="0" applyBorder="0" applyAlignment="0" applyProtection="0"/>
    <xf numFmtId="0" fontId="75" fillId="42" borderId="0" applyNumberFormat="0" applyBorder="0" applyAlignment="0" applyProtection="0"/>
    <xf numFmtId="0" fontId="75" fillId="46" borderId="0" applyNumberFormat="0" applyBorder="0" applyAlignment="0" applyProtection="0"/>
    <xf numFmtId="0" fontId="75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463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7" fillId="0" borderId="0" xfId="0" applyFont="1" applyBorder="1"/>
    <xf numFmtId="0" fontId="14" fillId="8" borderId="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4" fillId="8" borderId="1" xfId="0" applyFont="1" applyFill="1" applyBorder="1" applyAlignment="1">
      <alignment horizontal="center" vertical="top" wrapText="1"/>
    </xf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0" fontId="0" fillId="0" borderId="0" xfId="0"/>
    <xf numFmtId="4" fontId="44" fillId="0" borderId="0" xfId="0" applyNumberFormat="1" applyFont="1"/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3" fontId="0" fillId="0" borderId="0" xfId="0" applyNumberFormat="1" applyFont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45" fillId="0" borderId="0" xfId="0" applyFont="1" applyAlignment="1">
      <alignment vertical="center" wrapText="1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59" fillId="0" borderId="0" xfId="0" applyFont="1"/>
    <xf numFmtId="164" fontId="1" fillId="10" borderId="1" xfId="2" applyFont="1" applyFill="1" applyBorder="1"/>
    <xf numFmtId="0" fontId="14" fillId="0" borderId="0" xfId="0" quotePrefix="1" applyFont="1" applyBorder="1" applyAlignment="1">
      <alignment horizontal="center"/>
    </xf>
    <xf numFmtId="10" fontId="61" fillId="0" borderId="0" xfId="6" applyNumberFormat="1" applyFont="1" applyBorder="1" applyAlignment="1">
      <alignment horizontal="center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4" fontId="60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4" fontId="44" fillId="0" borderId="0" xfId="0" applyNumberFormat="1" applyFont="1" applyBorder="1"/>
    <xf numFmtId="4" fontId="51" fillId="0" borderId="30" xfId="0" applyNumberFormat="1" applyFont="1" applyBorder="1" applyAlignment="1">
      <alignment vertical="center"/>
    </xf>
    <xf numFmtId="3" fontId="24" fillId="0" borderId="0" xfId="0" applyNumberFormat="1" applyFont="1" applyBorder="1"/>
    <xf numFmtId="4" fontId="51" fillId="0" borderId="0" xfId="0" applyNumberFormat="1" applyFont="1" applyBorder="1" applyAlignment="1">
      <alignment vertical="center" wrapText="1"/>
    </xf>
    <xf numFmtId="3" fontId="32" fillId="0" borderId="0" xfId="0" applyNumberFormat="1" applyFont="1" applyBorder="1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2" fillId="0" borderId="15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3" fillId="0" borderId="35" xfId="0" applyFont="1" applyBorder="1" applyAlignment="1">
      <alignment vertical="center" wrapText="1"/>
    </xf>
    <xf numFmtId="4" fontId="63" fillId="0" borderId="31" xfId="0" applyNumberFormat="1" applyFont="1" applyBorder="1" applyAlignment="1">
      <alignment vertical="center" wrapText="1"/>
    </xf>
    <xf numFmtId="4" fontId="63" fillId="0" borderId="30" xfId="0" applyNumberFormat="1" applyFont="1" applyBorder="1" applyAlignment="1">
      <alignment vertical="center" wrapText="1"/>
    </xf>
    <xf numFmtId="0" fontId="63" fillId="0" borderId="32" xfId="0" applyFont="1" applyBorder="1" applyAlignment="1">
      <alignment vertical="center" wrapText="1"/>
    </xf>
    <xf numFmtId="0" fontId="63" fillId="0" borderId="0" xfId="0" applyFont="1"/>
    <xf numFmtId="0" fontId="63" fillId="0" borderId="33" xfId="0" applyFont="1" applyBorder="1" applyAlignment="1">
      <alignment vertical="center" wrapText="1"/>
    </xf>
    <xf numFmtId="4" fontId="1" fillId="10" borderId="1" xfId="2" applyNumberFormat="1" applyFont="1" applyFill="1" applyBorder="1" applyAlignment="1">
      <alignment horizontal="right" wrapText="1"/>
    </xf>
    <xf numFmtId="0" fontId="45" fillId="0" borderId="0" xfId="0" applyFont="1" applyBorder="1" applyAlignment="1">
      <alignment vertical="center"/>
    </xf>
    <xf numFmtId="4" fontId="41" fillId="0" borderId="0" xfId="0" applyNumberFormat="1" applyFont="1" applyBorder="1" applyAlignment="1">
      <alignment vertical="center" wrapText="1"/>
    </xf>
    <xf numFmtId="4" fontId="0" fillId="0" borderId="0" xfId="0" applyNumberFormat="1" applyBorder="1"/>
    <xf numFmtId="4" fontId="0" fillId="0" borderId="0" xfId="0" applyNumberFormat="1" applyFont="1" applyBorder="1" applyAlignment="1">
      <alignment vertical="center" wrapText="1"/>
    </xf>
    <xf numFmtId="4" fontId="1" fillId="8" borderId="1" xfId="2" applyNumberFormat="1" applyFont="1" applyFill="1" applyBorder="1" applyAlignment="1">
      <alignment horizontal="right" wrapText="1"/>
    </xf>
    <xf numFmtId="164" fontId="0" fillId="0" borderId="0" xfId="2" applyFont="1"/>
    <xf numFmtId="0" fontId="1" fillId="4" borderId="1" xfId="0" applyFont="1" applyFill="1" applyBorder="1"/>
    <xf numFmtId="4" fontId="1" fillId="8" borderId="0" xfId="0" applyNumberFormat="1" applyFont="1" applyFill="1" applyBorder="1" applyAlignment="1">
      <alignment horizontal="right" wrapText="1"/>
    </xf>
    <xf numFmtId="4" fontId="1" fillId="8" borderId="1" xfId="0" applyNumberFormat="1" applyFont="1" applyFill="1" applyBorder="1" applyAlignment="1">
      <alignment horizontal="right" wrapText="1"/>
    </xf>
    <xf numFmtId="0" fontId="1" fillId="10" borderId="2" xfId="0" applyFont="1" applyFill="1" applyBorder="1" applyAlignment="1">
      <alignment wrapText="1"/>
    </xf>
    <xf numFmtId="3" fontId="32" fillId="0" borderId="0" xfId="0" applyNumberFormat="1" applyFont="1"/>
    <xf numFmtId="0" fontId="0" fillId="0" borderId="0" xfId="0"/>
    <xf numFmtId="0" fontId="2" fillId="7" borderId="1" xfId="0" applyFont="1" applyFill="1" applyBorder="1" applyAlignment="1">
      <alignment horizontal="center"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16" fontId="9" fillId="8" borderId="0" xfId="0" applyNumberFormat="1" applyFont="1" applyFill="1" applyBorder="1" applyAlignment="1">
      <alignment horizontal="center"/>
    </xf>
    <xf numFmtId="164" fontId="0" fillId="0" borderId="0" xfId="2" applyFont="1" applyBorder="1"/>
    <xf numFmtId="0" fontId="2" fillId="7" borderId="1" xfId="0" applyFont="1" applyFill="1" applyBorder="1" applyAlignment="1">
      <alignment horizontal="center" vertical="center" wrapText="1"/>
    </xf>
    <xf numFmtId="0" fontId="33" fillId="0" borderId="0" xfId="0" applyFont="1" applyAlignment="1"/>
    <xf numFmtId="0" fontId="82" fillId="0" borderId="0" xfId="0" applyFont="1" applyBorder="1"/>
    <xf numFmtId="0" fontId="82" fillId="0" borderId="0" xfId="0" applyFont="1" applyAlignment="1">
      <alignment horizontal="right"/>
    </xf>
    <xf numFmtId="0" fontId="83" fillId="0" borderId="0" xfId="0" applyFont="1" applyBorder="1"/>
    <xf numFmtId="4" fontId="83" fillId="0" borderId="0" xfId="0" applyNumberFormat="1" applyFont="1"/>
    <xf numFmtId="0" fontId="83" fillId="0" borderId="0" xfId="0" applyFont="1"/>
    <xf numFmtId="0" fontId="49" fillId="0" borderId="0" xfId="0" applyFont="1"/>
    <xf numFmtId="0" fontId="85" fillId="0" borderId="0" xfId="0" applyFont="1"/>
    <xf numFmtId="164" fontId="1" fillId="5" borderId="1" xfId="2" applyFont="1" applyFill="1" applyBorder="1" applyAlignment="1">
      <alignment horizontal="right" vertical="top" wrapText="1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vertical="top" wrapText="1"/>
    </xf>
    <xf numFmtId="0" fontId="1" fillId="10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1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top" wrapText="1"/>
    </xf>
    <xf numFmtId="0" fontId="86" fillId="0" borderId="0" xfId="0" applyFont="1" applyBorder="1" applyAlignment="1">
      <alignment horizontal="left"/>
    </xf>
    <xf numFmtId="0" fontId="87" fillId="0" borderId="0" xfId="0" applyFont="1" applyBorder="1"/>
    <xf numFmtId="0" fontId="1" fillId="10" borderId="1" xfId="0" applyFont="1" applyFill="1" applyBorder="1" applyAlignment="1">
      <alignment horizontal="left" wrapText="1"/>
    </xf>
    <xf numFmtId="0" fontId="17" fillId="10" borderId="1" xfId="0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left"/>
    </xf>
    <xf numFmtId="164" fontId="1" fillId="10" borderId="1" xfId="2" applyFont="1" applyFill="1" applyBorder="1" applyAlignment="1">
      <alignment wrapText="1"/>
    </xf>
    <xf numFmtId="164" fontId="1" fillId="10" borderId="1" xfId="2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14" fillId="9" borderId="8" xfId="0" applyFont="1" applyFill="1" applyBorder="1" applyAlignment="1">
      <alignment horizontal="center" vertical="top" wrapText="1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0" fontId="57" fillId="19" borderId="0" xfId="0" applyFont="1" applyFill="1" applyAlignment="1">
      <alignment wrapText="1"/>
    </xf>
    <xf numFmtId="164" fontId="9" fillId="8" borderId="0" xfId="2" applyNumberFormat="1" applyFont="1" applyFill="1" applyBorder="1" applyAlignment="1">
      <alignment horizontal="center"/>
    </xf>
    <xf numFmtId="164" fontId="9" fillId="8" borderId="0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164" fontId="15" fillId="0" borderId="0" xfId="2" applyFont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9" fillId="0" borderId="0" xfId="0" applyFont="1" applyBorder="1" applyAlignment="1">
      <alignment horizontal="center"/>
    </xf>
    <xf numFmtId="0" fontId="84" fillId="0" borderId="0" xfId="0" applyFont="1" applyAlignment="1">
      <alignment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</cellXfs>
  <cellStyles count="2327">
    <cellStyle name="20% - Accent1" xfId="21" builtinId="30" customBuiltin="1"/>
    <cellStyle name="20% - Accent1 2" xfId="70"/>
    <cellStyle name="20% - Accent1 2 2" xfId="182"/>
    <cellStyle name="20% - Accent1 2 2 2" xfId="420"/>
    <cellStyle name="20% - Accent1 2 2 2 2" xfId="874"/>
    <cellStyle name="20% - Accent1 2 2 2 2 2" xfId="2009"/>
    <cellStyle name="20% - Accent1 2 2 2 3" xfId="1555"/>
    <cellStyle name="20% - Accent1 2 2 3" xfId="1101"/>
    <cellStyle name="20% - Accent1 2 2 3 2" xfId="2236"/>
    <cellStyle name="20% - Accent1 2 2 4" xfId="647"/>
    <cellStyle name="20% - Accent1 2 2 4 2" xfId="1782"/>
    <cellStyle name="20% - Accent1 2 2 5" xfId="1328"/>
    <cellStyle name="20% - Accent1 2 3" xfId="126"/>
    <cellStyle name="20% - Accent1 2 3 2" xfId="364"/>
    <cellStyle name="20% - Accent1 2 3 2 2" xfId="818"/>
    <cellStyle name="20% - Accent1 2 3 2 2 2" xfId="1953"/>
    <cellStyle name="20% - Accent1 2 3 2 3" xfId="1499"/>
    <cellStyle name="20% - Accent1 2 3 3" xfId="1045"/>
    <cellStyle name="20% - Accent1 2 3 3 2" xfId="2180"/>
    <cellStyle name="20% - Accent1 2 3 4" xfId="591"/>
    <cellStyle name="20% - Accent1 2 3 4 2" xfId="1726"/>
    <cellStyle name="20% - Accent1 2 3 5" xfId="1272"/>
    <cellStyle name="20% - Accent1 2 4" xfId="252"/>
    <cellStyle name="20% - Accent1 2 4 2" xfId="479"/>
    <cellStyle name="20% - Accent1 2 4 2 2" xfId="933"/>
    <cellStyle name="20% - Accent1 2 4 2 2 2" xfId="2068"/>
    <cellStyle name="20% - Accent1 2 4 2 3" xfId="1614"/>
    <cellStyle name="20% - Accent1 2 4 3" xfId="1160"/>
    <cellStyle name="20% - Accent1 2 4 3 2" xfId="2295"/>
    <cellStyle name="20% - Accent1 2 4 4" xfId="706"/>
    <cellStyle name="20% - Accent1 2 4 4 2" xfId="1841"/>
    <cellStyle name="20% - Accent1 2 4 5" xfId="1387"/>
    <cellStyle name="20% - Accent1 2 5" xfId="308"/>
    <cellStyle name="20% - Accent1 2 5 2" xfId="762"/>
    <cellStyle name="20% - Accent1 2 5 2 2" xfId="1897"/>
    <cellStyle name="20% - Accent1 2 5 3" xfId="1443"/>
    <cellStyle name="20% - Accent1 2 6" xfId="989"/>
    <cellStyle name="20% - Accent1 2 6 2" xfId="2124"/>
    <cellStyle name="20% - Accent1 2 7" xfId="535"/>
    <cellStyle name="20% - Accent1 2 7 2" xfId="1670"/>
    <cellStyle name="20% - Accent1 2 8" xfId="1216"/>
    <cellStyle name="20% - Accent1 3" xfId="154"/>
    <cellStyle name="20% - Accent1 3 2" xfId="392"/>
    <cellStyle name="20% - Accent1 3 2 2" xfId="846"/>
    <cellStyle name="20% - Accent1 3 2 2 2" xfId="1981"/>
    <cellStyle name="20% - Accent1 3 2 3" xfId="1527"/>
    <cellStyle name="20% - Accent1 3 3" xfId="1073"/>
    <cellStyle name="20% - Accent1 3 3 2" xfId="2208"/>
    <cellStyle name="20% - Accent1 3 4" xfId="619"/>
    <cellStyle name="20% - Accent1 3 4 2" xfId="1754"/>
    <cellStyle name="20% - Accent1 3 5" xfId="1300"/>
    <cellStyle name="20% - Accent1 4" xfId="98"/>
    <cellStyle name="20% - Accent1 4 2" xfId="336"/>
    <cellStyle name="20% - Accent1 4 2 2" xfId="790"/>
    <cellStyle name="20% - Accent1 4 2 2 2" xfId="1925"/>
    <cellStyle name="20% - Accent1 4 2 3" xfId="1471"/>
    <cellStyle name="20% - Accent1 4 3" xfId="1017"/>
    <cellStyle name="20% - Accent1 4 3 2" xfId="2152"/>
    <cellStyle name="20% - Accent1 4 4" xfId="563"/>
    <cellStyle name="20% - Accent1 4 4 2" xfId="1698"/>
    <cellStyle name="20% - Accent1 4 5" xfId="1244"/>
    <cellStyle name="20% - Accent1 5" xfId="213"/>
    <cellStyle name="20% - Accent1 5 2" xfId="451"/>
    <cellStyle name="20% - Accent1 5 2 2" xfId="905"/>
    <cellStyle name="20% - Accent1 5 2 2 2" xfId="2040"/>
    <cellStyle name="20% - Accent1 5 2 3" xfId="1586"/>
    <cellStyle name="20% - Accent1 5 3" xfId="1132"/>
    <cellStyle name="20% - Accent1 5 3 2" xfId="2267"/>
    <cellStyle name="20% - Accent1 5 4" xfId="678"/>
    <cellStyle name="20% - Accent1 5 4 2" xfId="1813"/>
    <cellStyle name="20% - Accent1 5 5" xfId="1359"/>
    <cellStyle name="20% - Accent1 6" xfId="280"/>
    <cellStyle name="20% - Accent1 6 2" xfId="734"/>
    <cellStyle name="20% - Accent1 6 2 2" xfId="1869"/>
    <cellStyle name="20% - Accent1 6 3" xfId="1415"/>
    <cellStyle name="20% - Accent1 7" xfId="961"/>
    <cellStyle name="20% - Accent1 7 2" xfId="2096"/>
    <cellStyle name="20% - Accent1 8" xfId="507"/>
    <cellStyle name="20% - Accent1 8 2" xfId="1642"/>
    <cellStyle name="20% - Accent1 9" xfId="1188"/>
    <cellStyle name="20% - Accent2" xfId="24" builtinId="34" customBuiltin="1"/>
    <cellStyle name="20% - Accent2 2" xfId="72"/>
    <cellStyle name="20% - Accent2 2 2" xfId="184"/>
    <cellStyle name="20% - Accent2 2 2 2" xfId="422"/>
    <cellStyle name="20% - Accent2 2 2 2 2" xfId="876"/>
    <cellStyle name="20% - Accent2 2 2 2 2 2" xfId="2011"/>
    <cellStyle name="20% - Accent2 2 2 2 3" xfId="1557"/>
    <cellStyle name="20% - Accent2 2 2 3" xfId="1103"/>
    <cellStyle name="20% - Accent2 2 2 3 2" xfId="2238"/>
    <cellStyle name="20% - Accent2 2 2 4" xfId="649"/>
    <cellStyle name="20% - Accent2 2 2 4 2" xfId="1784"/>
    <cellStyle name="20% - Accent2 2 2 5" xfId="1330"/>
    <cellStyle name="20% - Accent2 2 3" xfId="128"/>
    <cellStyle name="20% - Accent2 2 3 2" xfId="366"/>
    <cellStyle name="20% - Accent2 2 3 2 2" xfId="820"/>
    <cellStyle name="20% - Accent2 2 3 2 2 2" xfId="1955"/>
    <cellStyle name="20% - Accent2 2 3 2 3" xfId="1501"/>
    <cellStyle name="20% - Accent2 2 3 3" xfId="1047"/>
    <cellStyle name="20% - Accent2 2 3 3 2" xfId="2182"/>
    <cellStyle name="20% - Accent2 2 3 4" xfId="593"/>
    <cellStyle name="20% - Accent2 2 3 4 2" xfId="1728"/>
    <cellStyle name="20% - Accent2 2 3 5" xfId="1274"/>
    <cellStyle name="20% - Accent2 2 4" xfId="254"/>
    <cellStyle name="20% - Accent2 2 4 2" xfId="481"/>
    <cellStyle name="20% - Accent2 2 4 2 2" xfId="935"/>
    <cellStyle name="20% - Accent2 2 4 2 2 2" xfId="2070"/>
    <cellStyle name="20% - Accent2 2 4 2 3" xfId="1616"/>
    <cellStyle name="20% - Accent2 2 4 3" xfId="1162"/>
    <cellStyle name="20% - Accent2 2 4 3 2" xfId="2297"/>
    <cellStyle name="20% - Accent2 2 4 4" xfId="708"/>
    <cellStyle name="20% - Accent2 2 4 4 2" xfId="1843"/>
    <cellStyle name="20% - Accent2 2 4 5" xfId="1389"/>
    <cellStyle name="20% - Accent2 2 5" xfId="310"/>
    <cellStyle name="20% - Accent2 2 5 2" xfId="764"/>
    <cellStyle name="20% - Accent2 2 5 2 2" xfId="1899"/>
    <cellStyle name="20% - Accent2 2 5 3" xfId="1445"/>
    <cellStyle name="20% - Accent2 2 6" xfId="991"/>
    <cellStyle name="20% - Accent2 2 6 2" xfId="2126"/>
    <cellStyle name="20% - Accent2 2 7" xfId="537"/>
    <cellStyle name="20% - Accent2 2 7 2" xfId="1672"/>
    <cellStyle name="20% - Accent2 2 8" xfId="1218"/>
    <cellStyle name="20% - Accent2 3" xfId="156"/>
    <cellStyle name="20% - Accent2 3 2" xfId="394"/>
    <cellStyle name="20% - Accent2 3 2 2" xfId="848"/>
    <cellStyle name="20% - Accent2 3 2 2 2" xfId="1983"/>
    <cellStyle name="20% - Accent2 3 2 3" xfId="1529"/>
    <cellStyle name="20% - Accent2 3 3" xfId="1075"/>
    <cellStyle name="20% - Accent2 3 3 2" xfId="2210"/>
    <cellStyle name="20% - Accent2 3 4" xfId="621"/>
    <cellStyle name="20% - Accent2 3 4 2" xfId="1756"/>
    <cellStyle name="20% - Accent2 3 5" xfId="1302"/>
    <cellStyle name="20% - Accent2 4" xfId="100"/>
    <cellStyle name="20% - Accent2 4 2" xfId="338"/>
    <cellStyle name="20% - Accent2 4 2 2" xfId="792"/>
    <cellStyle name="20% - Accent2 4 2 2 2" xfId="1927"/>
    <cellStyle name="20% - Accent2 4 2 3" xfId="1473"/>
    <cellStyle name="20% - Accent2 4 3" xfId="1019"/>
    <cellStyle name="20% - Accent2 4 3 2" xfId="2154"/>
    <cellStyle name="20% - Accent2 4 4" xfId="565"/>
    <cellStyle name="20% - Accent2 4 4 2" xfId="1700"/>
    <cellStyle name="20% - Accent2 4 5" xfId="1246"/>
    <cellStyle name="20% - Accent2 5" xfId="215"/>
    <cellStyle name="20% - Accent2 5 2" xfId="453"/>
    <cellStyle name="20% - Accent2 5 2 2" xfId="907"/>
    <cellStyle name="20% - Accent2 5 2 2 2" xfId="2042"/>
    <cellStyle name="20% - Accent2 5 2 3" xfId="1588"/>
    <cellStyle name="20% - Accent2 5 3" xfId="1134"/>
    <cellStyle name="20% - Accent2 5 3 2" xfId="2269"/>
    <cellStyle name="20% - Accent2 5 4" xfId="680"/>
    <cellStyle name="20% - Accent2 5 4 2" xfId="1815"/>
    <cellStyle name="20% - Accent2 5 5" xfId="1361"/>
    <cellStyle name="20% - Accent2 6" xfId="282"/>
    <cellStyle name="20% - Accent2 6 2" xfId="736"/>
    <cellStyle name="20% - Accent2 6 2 2" xfId="1871"/>
    <cellStyle name="20% - Accent2 6 3" xfId="1417"/>
    <cellStyle name="20% - Accent2 7" xfId="963"/>
    <cellStyle name="20% - Accent2 7 2" xfId="2098"/>
    <cellStyle name="20% - Accent2 8" xfId="509"/>
    <cellStyle name="20% - Accent2 8 2" xfId="1644"/>
    <cellStyle name="20% - Accent2 9" xfId="1190"/>
    <cellStyle name="20% - Accent3" xfId="27" builtinId="38" customBuiltin="1"/>
    <cellStyle name="20% - Accent3 2" xfId="74"/>
    <cellStyle name="20% - Accent3 2 2" xfId="186"/>
    <cellStyle name="20% - Accent3 2 2 2" xfId="424"/>
    <cellStyle name="20% - Accent3 2 2 2 2" xfId="878"/>
    <cellStyle name="20% - Accent3 2 2 2 2 2" xfId="2013"/>
    <cellStyle name="20% - Accent3 2 2 2 3" xfId="1559"/>
    <cellStyle name="20% - Accent3 2 2 3" xfId="1105"/>
    <cellStyle name="20% - Accent3 2 2 3 2" xfId="2240"/>
    <cellStyle name="20% - Accent3 2 2 4" xfId="651"/>
    <cellStyle name="20% - Accent3 2 2 4 2" xfId="1786"/>
    <cellStyle name="20% - Accent3 2 2 5" xfId="1332"/>
    <cellStyle name="20% - Accent3 2 3" xfId="130"/>
    <cellStyle name="20% - Accent3 2 3 2" xfId="368"/>
    <cellStyle name="20% - Accent3 2 3 2 2" xfId="822"/>
    <cellStyle name="20% - Accent3 2 3 2 2 2" xfId="1957"/>
    <cellStyle name="20% - Accent3 2 3 2 3" xfId="1503"/>
    <cellStyle name="20% - Accent3 2 3 3" xfId="1049"/>
    <cellStyle name="20% - Accent3 2 3 3 2" xfId="2184"/>
    <cellStyle name="20% - Accent3 2 3 4" xfId="595"/>
    <cellStyle name="20% - Accent3 2 3 4 2" xfId="1730"/>
    <cellStyle name="20% - Accent3 2 3 5" xfId="1276"/>
    <cellStyle name="20% - Accent3 2 4" xfId="256"/>
    <cellStyle name="20% - Accent3 2 4 2" xfId="483"/>
    <cellStyle name="20% - Accent3 2 4 2 2" xfId="937"/>
    <cellStyle name="20% - Accent3 2 4 2 2 2" xfId="2072"/>
    <cellStyle name="20% - Accent3 2 4 2 3" xfId="1618"/>
    <cellStyle name="20% - Accent3 2 4 3" xfId="1164"/>
    <cellStyle name="20% - Accent3 2 4 3 2" xfId="2299"/>
    <cellStyle name="20% - Accent3 2 4 4" xfId="710"/>
    <cellStyle name="20% - Accent3 2 4 4 2" xfId="1845"/>
    <cellStyle name="20% - Accent3 2 4 5" xfId="1391"/>
    <cellStyle name="20% - Accent3 2 5" xfId="312"/>
    <cellStyle name="20% - Accent3 2 5 2" xfId="766"/>
    <cellStyle name="20% - Accent3 2 5 2 2" xfId="1901"/>
    <cellStyle name="20% - Accent3 2 5 3" xfId="1447"/>
    <cellStyle name="20% - Accent3 2 6" xfId="993"/>
    <cellStyle name="20% - Accent3 2 6 2" xfId="2128"/>
    <cellStyle name="20% - Accent3 2 7" xfId="539"/>
    <cellStyle name="20% - Accent3 2 7 2" xfId="1674"/>
    <cellStyle name="20% - Accent3 2 8" xfId="1220"/>
    <cellStyle name="20% - Accent3 3" xfId="158"/>
    <cellStyle name="20% - Accent3 3 2" xfId="396"/>
    <cellStyle name="20% - Accent3 3 2 2" xfId="850"/>
    <cellStyle name="20% - Accent3 3 2 2 2" xfId="1985"/>
    <cellStyle name="20% - Accent3 3 2 3" xfId="1531"/>
    <cellStyle name="20% - Accent3 3 3" xfId="1077"/>
    <cellStyle name="20% - Accent3 3 3 2" xfId="2212"/>
    <cellStyle name="20% - Accent3 3 4" xfId="623"/>
    <cellStyle name="20% - Accent3 3 4 2" xfId="1758"/>
    <cellStyle name="20% - Accent3 3 5" xfId="1304"/>
    <cellStyle name="20% - Accent3 4" xfId="102"/>
    <cellStyle name="20% - Accent3 4 2" xfId="340"/>
    <cellStyle name="20% - Accent3 4 2 2" xfId="794"/>
    <cellStyle name="20% - Accent3 4 2 2 2" xfId="1929"/>
    <cellStyle name="20% - Accent3 4 2 3" xfId="1475"/>
    <cellStyle name="20% - Accent3 4 3" xfId="1021"/>
    <cellStyle name="20% - Accent3 4 3 2" xfId="2156"/>
    <cellStyle name="20% - Accent3 4 4" xfId="567"/>
    <cellStyle name="20% - Accent3 4 4 2" xfId="1702"/>
    <cellStyle name="20% - Accent3 4 5" xfId="1248"/>
    <cellStyle name="20% - Accent3 5" xfId="217"/>
    <cellStyle name="20% - Accent3 5 2" xfId="455"/>
    <cellStyle name="20% - Accent3 5 2 2" xfId="909"/>
    <cellStyle name="20% - Accent3 5 2 2 2" xfId="2044"/>
    <cellStyle name="20% - Accent3 5 2 3" xfId="1590"/>
    <cellStyle name="20% - Accent3 5 3" xfId="1136"/>
    <cellStyle name="20% - Accent3 5 3 2" xfId="2271"/>
    <cellStyle name="20% - Accent3 5 4" xfId="682"/>
    <cellStyle name="20% - Accent3 5 4 2" xfId="1817"/>
    <cellStyle name="20% - Accent3 5 5" xfId="1363"/>
    <cellStyle name="20% - Accent3 6" xfId="284"/>
    <cellStyle name="20% - Accent3 6 2" xfId="738"/>
    <cellStyle name="20% - Accent3 6 2 2" xfId="1873"/>
    <cellStyle name="20% - Accent3 6 3" xfId="1419"/>
    <cellStyle name="20% - Accent3 7" xfId="965"/>
    <cellStyle name="20% - Accent3 7 2" xfId="2100"/>
    <cellStyle name="20% - Accent3 8" xfId="511"/>
    <cellStyle name="20% - Accent3 8 2" xfId="1646"/>
    <cellStyle name="20% - Accent3 9" xfId="1192"/>
    <cellStyle name="20% - Accent4" xfId="30" builtinId="42" customBuiltin="1"/>
    <cellStyle name="20% - Accent4 2" xfId="76"/>
    <cellStyle name="20% - Accent4 2 2" xfId="188"/>
    <cellStyle name="20% - Accent4 2 2 2" xfId="426"/>
    <cellStyle name="20% - Accent4 2 2 2 2" xfId="880"/>
    <cellStyle name="20% - Accent4 2 2 2 2 2" xfId="2015"/>
    <cellStyle name="20% - Accent4 2 2 2 3" xfId="1561"/>
    <cellStyle name="20% - Accent4 2 2 3" xfId="1107"/>
    <cellStyle name="20% - Accent4 2 2 3 2" xfId="2242"/>
    <cellStyle name="20% - Accent4 2 2 4" xfId="653"/>
    <cellStyle name="20% - Accent4 2 2 4 2" xfId="1788"/>
    <cellStyle name="20% - Accent4 2 2 5" xfId="1334"/>
    <cellStyle name="20% - Accent4 2 3" xfId="132"/>
    <cellStyle name="20% - Accent4 2 3 2" xfId="370"/>
    <cellStyle name="20% - Accent4 2 3 2 2" xfId="824"/>
    <cellStyle name="20% - Accent4 2 3 2 2 2" xfId="1959"/>
    <cellStyle name="20% - Accent4 2 3 2 3" xfId="1505"/>
    <cellStyle name="20% - Accent4 2 3 3" xfId="1051"/>
    <cellStyle name="20% - Accent4 2 3 3 2" xfId="2186"/>
    <cellStyle name="20% - Accent4 2 3 4" xfId="597"/>
    <cellStyle name="20% - Accent4 2 3 4 2" xfId="1732"/>
    <cellStyle name="20% - Accent4 2 3 5" xfId="1278"/>
    <cellStyle name="20% - Accent4 2 4" xfId="258"/>
    <cellStyle name="20% - Accent4 2 4 2" xfId="485"/>
    <cellStyle name="20% - Accent4 2 4 2 2" xfId="939"/>
    <cellStyle name="20% - Accent4 2 4 2 2 2" xfId="2074"/>
    <cellStyle name="20% - Accent4 2 4 2 3" xfId="1620"/>
    <cellStyle name="20% - Accent4 2 4 3" xfId="1166"/>
    <cellStyle name="20% - Accent4 2 4 3 2" xfId="2301"/>
    <cellStyle name="20% - Accent4 2 4 4" xfId="712"/>
    <cellStyle name="20% - Accent4 2 4 4 2" xfId="1847"/>
    <cellStyle name="20% - Accent4 2 4 5" xfId="1393"/>
    <cellStyle name="20% - Accent4 2 5" xfId="314"/>
    <cellStyle name="20% - Accent4 2 5 2" xfId="768"/>
    <cellStyle name="20% - Accent4 2 5 2 2" xfId="1903"/>
    <cellStyle name="20% - Accent4 2 5 3" xfId="1449"/>
    <cellStyle name="20% - Accent4 2 6" xfId="995"/>
    <cellStyle name="20% - Accent4 2 6 2" xfId="2130"/>
    <cellStyle name="20% - Accent4 2 7" xfId="541"/>
    <cellStyle name="20% - Accent4 2 7 2" xfId="1676"/>
    <cellStyle name="20% - Accent4 2 8" xfId="1222"/>
    <cellStyle name="20% - Accent4 3" xfId="160"/>
    <cellStyle name="20% - Accent4 3 2" xfId="398"/>
    <cellStyle name="20% - Accent4 3 2 2" xfId="852"/>
    <cellStyle name="20% - Accent4 3 2 2 2" xfId="1987"/>
    <cellStyle name="20% - Accent4 3 2 3" xfId="1533"/>
    <cellStyle name="20% - Accent4 3 3" xfId="1079"/>
    <cellStyle name="20% - Accent4 3 3 2" xfId="2214"/>
    <cellStyle name="20% - Accent4 3 4" xfId="625"/>
    <cellStyle name="20% - Accent4 3 4 2" xfId="1760"/>
    <cellStyle name="20% - Accent4 3 5" xfId="1306"/>
    <cellStyle name="20% - Accent4 4" xfId="104"/>
    <cellStyle name="20% - Accent4 4 2" xfId="342"/>
    <cellStyle name="20% - Accent4 4 2 2" xfId="796"/>
    <cellStyle name="20% - Accent4 4 2 2 2" xfId="1931"/>
    <cellStyle name="20% - Accent4 4 2 3" xfId="1477"/>
    <cellStyle name="20% - Accent4 4 3" xfId="1023"/>
    <cellStyle name="20% - Accent4 4 3 2" xfId="2158"/>
    <cellStyle name="20% - Accent4 4 4" xfId="569"/>
    <cellStyle name="20% - Accent4 4 4 2" xfId="1704"/>
    <cellStyle name="20% - Accent4 4 5" xfId="1250"/>
    <cellStyle name="20% - Accent4 5" xfId="219"/>
    <cellStyle name="20% - Accent4 5 2" xfId="457"/>
    <cellStyle name="20% - Accent4 5 2 2" xfId="911"/>
    <cellStyle name="20% - Accent4 5 2 2 2" xfId="2046"/>
    <cellStyle name="20% - Accent4 5 2 3" xfId="1592"/>
    <cellStyle name="20% - Accent4 5 3" xfId="1138"/>
    <cellStyle name="20% - Accent4 5 3 2" xfId="2273"/>
    <cellStyle name="20% - Accent4 5 4" xfId="684"/>
    <cellStyle name="20% - Accent4 5 4 2" xfId="1819"/>
    <cellStyle name="20% - Accent4 5 5" xfId="1365"/>
    <cellStyle name="20% - Accent4 6" xfId="286"/>
    <cellStyle name="20% - Accent4 6 2" xfId="740"/>
    <cellStyle name="20% - Accent4 6 2 2" xfId="1875"/>
    <cellStyle name="20% - Accent4 6 3" xfId="1421"/>
    <cellStyle name="20% - Accent4 7" xfId="967"/>
    <cellStyle name="20% - Accent4 7 2" xfId="2102"/>
    <cellStyle name="20% - Accent4 8" xfId="513"/>
    <cellStyle name="20% - Accent4 8 2" xfId="1648"/>
    <cellStyle name="20% - Accent4 9" xfId="1194"/>
    <cellStyle name="20% - Accent5" xfId="33" builtinId="46" customBuiltin="1"/>
    <cellStyle name="20% - Accent5 2" xfId="78"/>
    <cellStyle name="20% - Accent5 2 2" xfId="190"/>
    <cellStyle name="20% - Accent5 2 2 2" xfId="428"/>
    <cellStyle name="20% - Accent5 2 2 2 2" xfId="882"/>
    <cellStyle name="20% - Accent5 2 2 2 2 2" xfId="2017"/>
    <cellStyle name="20% - Accent5 2 2 2 3" xfId="1563"/>
    <cellStyle name="20% - Accent5 2 2 3" xfId="1109"/>
    <cellStyle name="20% - Accent5 2 2 3 2" xfId="2244"/>
    <cellStyle name="20% - Accent5 2 2 4" xfId="655"/>
    <cellStyle name="20% - Accent5 2 2 4 2" xfId="1790"/>
    <cellStyle name="20% - Accent5 2 2 5" xfId="1336"/>
    <cellStyle name="20% - Accent5 2 3" xfId="134"/>
    <cellStyle name="20% - Accent5 2 3 2" xfId="372"/>
    <cellStyle name="20% - Accent5 2 3 2 2" xfId="826"/>
    <cellStyle name="20% - Accent5 2 3 2 2 2" xfId="1961"/>
    <cellStyle name="20% - Accent5 2 3 2 3" xfId="1507"/>
    <cellStyle name="20% - Accent5 2 3 3" xfId="1053"/>
    <cellStyle name="20% - Accent5 2 3 3 2" xfId="2188"/>
    <cellStyle name="20% - Accent5 2 3 4" xfId="599"/>
    <cellStyle name="20% - Accent5 2 3 4 2" xfId="1734"/>
    <cellStyle name="20% - Accent5 2 3 5" xfId="1280"/>
    <cellStyle name="20% - Accent5 2 4" xfId="260"/>
    <cellStyle name="20% - Accent5 2 4 2" xfId="487"/>
    <cellStyle name="20% - Accent5 2 4 2 2" xfId="941"/>
    <cellStyle name="20% - Accent5 2 4 2 2 2" xfId="2076"/>
    <cellStyle name="20% - Accent5 2 4 2 3" xfId="1622"/>
    <cellStyle name="20% - Accent5 2 4 3" xfId="1168"/>
    <cellStyle name="20% - Accent5 2 4 3 2" xfId="2303"/>
    <cellStyle name="20% - Accent5 2 4 4" xfId="714"/>
    <cellStyle name="20% - Accent5 2 4 4 2" xfId="1849"/>
    <cellStyle name="20% - Accent5 2 4 5" xfId="1395"/>
    <cellStyle name="20% - Accent5 2 5" xfId="316"/>
    <cellStyle name="20% - Accent5 2 5 2" xfId="770"/>
    <cellStyle name="20% - Accent5 2 5 2 2" xfId="1905"/>
    <cellStyle name="20% - Accent5 2 5 3" xfId="1451"/>
    <cellStyle name="20% - Accent5 2 6" xfId="997"/>
    <cellStyle name="20% - Accent5 2 6 2" xfId="2132"/>
    <cellStyle name="20% - Accent5 2 7" xfId="543"/>
    <cellStyle name="20% - Accent5 2 7 2" xfId="1678"/>
    <cellStyle name="20% - Accent5 2 8" xfId="1224"/>
    <cellStyle name="20% - Accent5 3" xfId="162"/>
    <cellStyle name="20% - Accent5 3 2" xfId="400"/>
    <cellStyle name="20% - Accent5 3 2 2" xfId="854"/>
    <cellStyle name="20% - Accent5 3 2 2 2" xfId="1989"/>
    <cellStyle name="20% - Accent5 3 2 3" xfId="1535"/>
    <cellStyle name="20% - Accent5 3 3" xfId="1081"/>
    <cellStyle name="20% - Accent5 3 3 2" xfId="2216"/>
    <cellStyle name="20% - Accent5 3 4" xfId="627"/>
    <cellStyle name="20% - Accent5 3 4 2" xfId="1762"/>
    <cellStyle name="20% - Accent5 3 5" xfId="1308"/>
    <cellStyle name="20% - Accent5 4" xfId="106"/>
    <cellStyle name="20% - Accent5 4 2" xfId="344"/>
    <cellStyle name="20% - Accent5 4 2 2" xfId="798"/>
    <cellStyle name="20% - Accent5 4 2 2 2" xfId="1933"/>
    <cellStyle name="20% - Accent5 4 2 3" xfId="1479"/>
    <cellStyle name="20% - Accent5 4 3" xfId="1025"/>
    <cellStyle name="20% - Accent5 4 3 2" xfId="2160"/>
    <cellStyle name="20% - Accent5 4 4" xfId="571"/>
    <cellStyle name="20% - Accent5 4 4 2" xfId="1706"/>
    <cellStyle name="20% - Accent5 4 5" xfId="1252"/>
    <cellStyle name="20% - Accent5 5" xfId="221"/>
    <cellStyle name="20% - Accent5 5 2" xfId="459"/>
    <cellStyle name="20% - Accent5 5 2 2" xfId="913"/>
    <cellStyle name="20% - Accent5 5 2 2 2" xfId="2048"/>
    <cellStyle name="20% - Accent5 5 2 3" xfId="1594"/>
    <cellStyle name="20% - Accent5 5 3" xfId="1140"/>
    <cellStyle name="20% - Accent5 5 3 2" xfId="2275"/>
    <cellStyle name="20% - Accent5 5 4" xfId="686"/>
    <cellStyle name="20% - Accent5 5 4 2" xfId="1821"/>
    <cellStyle name="20% - Accent5 5 5" xfId="1367"/>
    <cellStyle name="20% - Accent5 6" xfId="288"/>
    <cellStyle name="20% - Accent5 6 2" xfId="742"/>
    <cellStyle name="20% - Accent5 6 2 2" xfId="1877"/>
    <cellStyle name="20% - Accent5 6 3" xfId="1423"/>
    <cellStyle name="20% - Accent5 7" xfId="969"/>
    <cellStyle name="20% - Accent5 7 2" xfId="2104"/>
    <cellStyle name="20% - Accent5 8" xfId="515"/>
    <cellStyle name="20% - Accent5 8 2" xfId="1650"/>
    <cellStyle name="20% - Accent5 9" xfId="1196"/>
    <cellStyle name="20% - Accent6" xfId="36" builtinId="50" customBuiltin="1"/>
    <cellStyle name="20% - Accent6 2" xfId="80"/>
    <cellStyle name="20% - Accent6 2 2" xfId="192"/>
    <cellStyle name="20% - Accent6 2 2 2" xfId="430"/>
    <cellStyle name="20% - Accent6 2 2 2 2" xfId="884"/>
    <cellStyle name="20% - Accent6 2 2 2 2 2" xfId="2019"/>
    <cellStyle name="20% - Accent6 2 2 2 3" xfId="1565"/>
    <cellStyle name="20% - Accent6 2 2 3" xfId="1111"/>
    <cellStyle name="20% - Accent6 2 2 3 2" xfId="2246"/>
    <cellStyle name="20% - Accent6 2 2 4" xfId="657"/>
    <cellStyle name="20% - Accent6 2 2 4 2" xfId="1792"/>
    <cellStyle name="20% - Accent6 2 2 5" xfId="1338"/>
    <cellStyle name="20% - Accent6 2 3" xfId="136"/>
    <cellStyle name="20% - Accent6 2 3 2" xfId="374"/>
    <cellStyle name="20% - Accent6 2 3 2 2" xfId="828"/>
    <cellStyle name="20% - Accent6 2 3 2 2 2" xfId="1963"/>
    <cellStyle name="20% - Accent6 2 3 2 3" xfId="1509"/>
    <cellStyle name="20% - Accent6 2 3 3" xfId="1055"/>
    <cellStyle name="20% - Accent6 2 3 3 2" xfId="2190"/>
    <cellStyle name="20% - Accent6 2 3 4" xfId="601"/>
    <cellStyle name="20% - Accent6 2 3 4 2" xfId="1736"/>
    <cellStyle name="20% - Accent6 2 3 5" xfId="1282"/>
    <cellStyle name="20% - Accent6 2 4" xfId="262"/>
    <cellStyle name="20% - Accent6 2 4 2" xfId="489"/>
    <cellStyle name="20% - Accent6 2 4 2 2" xfId="943"/>
    <cellStyle name="20% - Accent6 2 4 2 2 2" xfId="2078"/>
    <cellStyle name="20% - Accent6 2 4 2 3" xfId="1624"/>
    <cellStyle name="20% - Accent6 2 4 3" xfId="1170"/>
    <cellStyle name="20% - Accent6 2 4 3 2" xfId="2305"/>
    <cellStyle name="20% - Accent6 2 4 4" xfId="716"/>
    <cellStyle name="20% - Accent6 2 4 4 2" xfId="1851"/>
    <cellStyle name="20% - Accent6 2 4 5" xfId="1397"/>
    <cellStyle name="20% - Accent6 2 5" xfId="318"/>
    <cellStyle name="20% - Accent6 2 5 2" xfId="772"/>
    <cellStyle name="20% - Accent6 2 5 2 2" xfId="1907"/>
    <cellStyle name="20% - Accent6 2 5 3" xfId="1453"/>
    <cellStyle name="20% - Accent6 2 6" xfId="999"/>
    <cellStyle name="20% - Accent6 2 6 2" xfId="2134"/>
    <cellStyle name="20% - Accent6 2 7" xfId="545"/>
    <cellStyle name="20% - Accent6 2 7 2" xfId="1680"/>
    <cellStyle name="20% - Accent6 2 8" xfId="1226"/>
    <cellStyle name="20% - Accent6 3" xfId="164"/>
    <cellStyle name="20% - Accent6 3 2" xfId="402"/>
    <cellStyle name="20% - Accent6 3 2 2" xfId="856"/>
    <cellStyle name="20% - Accent6 3 2 2 2" xfId="1991"/>
    <cellStyle name="20% - Accent6 3 2 3" xfId="1537"/>
    <cellStyle name="20% - Accent6 3 3" xfId="1083"/>
    <cellStyle name="20% - Accent6 3 3 2" xfId="2218"/>
    <cellStyle name="20% - Accent6 3 4" xfId="629"/>
    <cellStyle name="20% - Accent6 3 4 2" xfId="1764"/>
    <cellStyle name="20% - Accent6 3 5" xfId="1310"/>
    <cellStyle name="20% - Accent6 4" xfId="108"/>
    <cellStyle name="20% - Accent6 4 2" xfId="346"/>
    <cellStyle name="20% - Accent6 4 2 2" xfId="800"/>
    <cellStyle name="20% - Accent6 4 2 2 2" xfId="1935"/>
    <cellStyle name="20% - Accent6 4 2 3" xfId="1481"/>
    <cellStyle name="20% - Accent6 4 3" xfId="1027"/>
    <cellStyle name="20% - Accent6 4 3 2" xfId="2162"/>
    <cellStyle name="20% - Accent6 4 4" xfId="573"/>
    <cellStyle name="20% - Accent6 4 4 2" xfId="1708"/>
    <cellStyle name="20% - Accent6 4 5" xfId="1254"/>
    <cellStyle name="20% - Accent6 5" xfId="223"/>
    <cellStyle name="20% - Accent6 5 2" xfId="461"/>
    <cellStyle name="20% - Accent6 5 2 2" xfId="915"/>
    <cellStyle name="20% - Accent6 5 2 2 2" xfId="2050"/>
    <cellStyle name="20% - Accent6 5 2 3" xfId="1596"/>
    <cellStyle name="20% - Accent6 5 3" xfId="1142"/>
    <cellStyle name="20% - Accent6 5 3 2" xfId="2277"/>
    <cellStyle name="20% - Accent6 5 4" xfId="688"/>
    <cellStyle name="20% - Accent6 5 4 2" xfId="1823"/>
    <cellStyle name="20% - Accent6 5 5" xfId="1369"/>
    <cellStyle name="20% - Accent6 6" xfId="290"/>
    <cellStyle name="20% - Accent6 6 2" xfId="744"/>
    <cellStyle name="20% - Accent6 6 2 2" xfId="1879"/>
    <cellStyle name="20% - Accent6 6 3" xfId="1425"/>
    <cellStyle name="20% - Accent6 7" xfId="971"/>
    <cellStyle name="20% - Accent6 7 2" xfId="2106"/>
    <cellStyle name="20% - Accent6 8" xfId="517"/>
    <cellStyle name="20% - Accent6 8 2" xfId="1652"/>
    <cellStyle name="20% - Accent6 9" xfId="1198"/>
    <cellStyle name="40% - Accent1" xfId="22" builtinId="31" customBuiltin="1"/>
    <cellStyle name="40% - Accent1 2" xfId="71"/>
    <cellStyle name="40% - Accent1 2 2" xfId="183"/>
    <cellStyle name="40% - Accent1 2 2 2" xfId="421"/>
    <cellStyle name="40% - Accent1 2 2 2 2" xfId="875"/>
    <cellStyle name="40% - Accent1 2 2 2 2 2" xfId="2010"/>
    <cellStyle name="40% - Accent1 2 2 2 3" xfId="1556"/>
    <cellStyle name="40% - Accent1 2 2 3" xfId="1102"/>
    <cellStyle name="40% - Accent1 2 2 3 2" xfId="2237"/>
    <cellStyle name="40% - Accent1 2 2 4" xfId="648"/>
    <cellStyle name="40% - Accent1 2 2 4 2" xfId="1783"/>
    <cellStyle name="40% - Accent1 2 2 5" xfId="1329"/>
    <cellStyle name="40% - Accent1 2 3" xfId="127"/>
    <cellStyle name="40% - Accent1 2 3 2" xfId="365"/>
    <cellStyle name="40% - Accent1 2 3 2 2" xfId="819"/>
    <cellStyle name="40% - Accent1 2 3 2 2 2" xfId="1954"/>
    <cellStyle name="40% - Accent1 2 3 2 3" xfId="1500"/>
    <cellStyle name="40% - Accent1 2 3 3" xfId="1046"/>
    <cellStyle name="40% - Accent1 2 3 3 2" xfId="2181"/>
    <cellStyle name="40% - Accent1 2 3 4" xfId="592"/>
    <cellStyle name="40% - Accent1 2 3 4 2" xfId="1727"/>
    <cellStyle name="40% - Accent1 2 3 5" xfId="1273"/>
    <cellStyle name="40% - Accent1 2 4" xfId="253"/>
    <cellStyle name="40% - Accent1 2 4 2" xfId="480"/>
    <cellStyle name="40% - Accent1 2 4 2 2" xfId="934"/>
    <cellStyle name="40% - Accent1 2 4 2 2 2" xfId="2069"/>
    <cellStyle name="40% - Accent1 2 4 2 3" xfId="1615"/>
    <cellStyle name="40% - Accent1 2 4 3" xfId="1161"/>
    <cellStyle name="40% - Accent1 2 4 3 2" xfId="2296"/>
    <cellStyle name="40% - Accent1 2 4 4" xfId="707"/>
    <cellStyle name="40% - Accent1 2 4 4 2" xfId="1842"/>
    <cellStyle name="40% - Accent1 2 4 5" xfId="1388"/>
    <cellStyle name="40% - Accent1 2 5" xfId="309"/>
    <cellStyle name="40% - Accent1 2 5 2" xfId="763"/>
    <cellStyle name="40% - Accent1 2 5 2 2" xfId="1898"/>
    <cellStyle name="40% - Accent1 2 5 3" xfId="1444"/>
    <cellStyle name="40% - Accent1 2 6" xfId="990"/>
    <cellStyle name="40% - Accent1 2 6 2" xfId="2125"/>
    <cellStyle name="40% - Accent1 2 7" xfId="536"/>
    <cellStyle name="40% - Accent1 2 7 2" xfId="1671"/>
    <cellStyle name="40% - Accent1 2 8" xfId="1217"/>
    <cellStyle name="40% - Accent1 3" xfId="155"/>
    <cellStyle name="40% - Accent1 3 2" xfId="393"/>
    <cellStyle name="40% - Accent1 3 2 2" xfId="847"/>
    <cellStyle name="40% - Accent1 3 2 2 2" xfId="1982"/>
    <cellStyle name="40% - Accent1 3 2 3" xfId="1528"/>
    <cellStyle name="40% - Accent1 3 3" xfId="1074"/>
    <cellStyle name="40% - Accent1 3 3 2" xfId="2209"/>
    <cellStyle name="40% - Accent1 3 4" xfId="620"/>
    <cellStyle name="40% - Accent1 3 4 2" xfId="1755"/>
    <cellStyle name="40% - Accent1 3 5" xfId="1301"/>
    <cellStyle name="40% - Accent1 4" xfId="99"/>
    <cellStyle name="40% - Accent1 4 2" xfId="337"/>
    <cellStyle name="40% - Accent1 4 2 2" xfId="791"/>
    <cellStyle name="40% - Accent1 4 2 2 2" xfId="1926"/>
    <cellStyle name="40% - Accent1 4 2 3" xfId="1472"/>
    <cellStyle name="40% - Accent1 4 3" xfId="1018"/>
    <cellStyle name="40% - Accent1 4 3 2" xfId="2153"/>
    <cellStyle name="40% - Accent1 4 4" xfId="564"/>
    <cellStyle name="40% - Accent1 4 4 2" xfId="1699"/>
    <cellStyle name="40% - Accent1 4 5" xfId="1245"/>
    <cellStyle name="40% - Accent1 5" xfId="214"/>
    <cellStyle name="40% - Accent1 5 2" xfId="452"/>
    <cellStyle name="40% - Accent1 5 2 2" xfId="906"/>
    <cellStyle name="40% - Accent1 5 2 2 2" xfId="2041"/>
    <cellStyle name="40% - Accent1 5 2 3" xfId="1587"/>
    <cellStyle name="40% - Accent1 5 3" xfId="1133"/>
    <cellStyle name="40% - Accent1 5 3 2" xfId="2268"/>
    <cellStyle name="40% - Accent1 5 4" xfId="679"/>
    <cellStyle name="40% - Accent1 5 4 2" xfId="1814"/>
    <cellStyle name="40% - Accent1 5 5" xfId="1360"/>
    <cellStyle name="40% - Accent1 6" xfId="281"/>
    <cellStyle name="40% - Accent1 6 2" xfId="735"/>
    <cellStyle name="40% - Accent1 6 2 2" xfId="1870"/>
    <cellStyle name="40% - Accent1 6 3" xfId="1416"/>
    <cellStyle name="40% - Accent1 7" xfId="962"/>
    <cellStyle name="40% - Accent1 7 2" xfId="2097"/>
    <cellStyle name="40% - Accent1 8" xfId="508"/>
    <cellStyle name="40% - Accent1 8 2" xfId="1643"/>
    <cellStyle name="40% - Accent1 9" xfId="1189"/>
    <cellStyle name="40% - Accent2" xfId="25" builtinId="35" customBuiltin="1"/>
    <cellStyle name="40% - Accent2 2" xfId="73"/>
    <cellStyle name="40% - Accent2 2 2" xfId="185"/>
    <cellStyle name="40% - Accent2 2 2 2" xfId="423"/>
    <cellStyle name="40% - Accent2 2 2 2 2" xfId="877"/>
    <cellStyle name="40% - Accent2 2 2 2 2 2" xfId="2012"/>
    <cellStyle name="40% - Accent2 2 2 2 3" xfId="1558"/>
    <cellStyle name="40% - Accent2 2 2 3" xfId="1104"/>
    <cellStyle name="40% - Accent2 2 2 3 2" xfId="2239"/>
    <cellStyle name="40% - Accent2 2 2 4" xfId="650"/>
    <cellStyle name="40% - Accent2 2 2 4 2" xfId="1785"/>
    <cellStyle name="40% - Accent2 2 2 5" xfId="1331"/>
    <cellStyle name="40% - Accent2 2 3" xfId="129"/>
    <cellStyle name="40% - Accent2 2 3 2" xfId="367"/>
    <cellStyle name="40% - Accent2 2 3 2 2" xfId="821"/>
    <cellStyle name="40% - Accent2 2 3 2 2 2" xfId="1956"/>
    <cellStyle name="40% - Accent2 2 3 2 3" xfId="1502"/>
    <cellStyle name="40% - Accent2 2 3 3" xfId="1048"/>
    <cellStyle name="40% - Accent2 2 3 3 2" xfId="2183"/>
    <cellStyle name="40% - Accent2 2 3 4" xfId="594"/>
    <cellStyle name="40% - Accent2 2 3 4 2" xfId="1729"/>
    <cellStyle name="40% - Accent2 2 3 5" xfId="1275"/>
    <cellStyle name="40% - Accent2 2 4" xfId="255"/>
    <cellStyle name="40% - Accent2 2 4 2" xfId="482"/>
    <cellStyle name="40% - Accent2 2 4 2 2" xfId="936"/>
    <cellStyle name="40% - Accent2 2 4 2 2 2" xfId="2071"/>
    <cellStyle name="40% - Accent2 2 4 2 3" xfId="1617"/>
    <cellStyle name="40% - Accent2 2 4 3" xfId="1163"/>
    <cellStyle name="40% - Accent2 2 4 3 2" xfId="2298"/>
    <cellStyle name="40% - Accent2 2 4 4" xfId="709"/>
    <cellStyle name="40% - Accent2 2 4 4 2" xfId="1844"/>
    <cellStyle name="40% - Accent2 2 4 5" xfId="1390"/>
    <cellStyle name="40% - Accent2 2 5" xfId="311"/>
    <cellStyle name="40% - Accent2 2 5 2" xfId="765"/>
    <cellStyle name="40% - Accent2 2 5 2 2" xfId="1900"/>
    <cellStyle name="40% - Accent2 2 5 3" xfId="1446"/>
    <cellStyle name="40% - Accent2 2 6" xfId="992"/>
    <cellStyle name="40% - Accent2 2 6 2" xfId="2127"/>
    <cellStyle name="40% - Accent2 2 7" xfId="538"/>
    <cellStyle name="40% - Accent2 2 7 2" xfId="1673"/>
    <cellStyle name="40% - Accent2 2 8" xfId="1219"/>
    <cellStyle name="40% - Accent2 3" xfId="157"/>
    <cellStyle name="40% - Accent2 3 2" xfId="395"/>
    <cellStyle name="40% - Accent2 3 2 2" xfId="849"/>
    <cellStyle name="40% - Accent2 3 2 2 2" xfId="1984"/>
    <cellStyle name="40% - Accent2 3 2 3" xfId="1530"/>
    <cellStyle name="40% - Accent2 3 3" xfId="1076"/>
    <cellStyle name="40% - Accent2 3 3 2" xfId="2211"/>
    <cellStyle name="40% - Accent2 3 4" xfId="622"/>
    <cellStyle name="40% - Accent2 3 4 2" xfId="1757"/>
    <cellStyle name="40% - Accent2 3 5" xfId="1303"/>
    <cellStyle name="40% - Accent2 4" xfId="101"/>
    <cellStyle name="40% - Accent2 4 2" xfId="339"/>
    <cellStyle name="40% - Accent2 4 2 2" xfId="793"/>
    <cellStyle name="40% - Accent2 4 2 2 2" xfId="1928"/>
    <cellStyle name="40% - Accent2 4 2 3" xfId="1474"/>
    <cellStyle name="40% - Accent2 4 3" xfId="1020"/>
    <cellStyle name="40% - Accent2 4 3 2" xfId="2155"/>
    <cellStyle name="40% - Accent2 4 4" xfId="566"/>
    <cellStyle name="40% - Accent2 4 4 2" xfId="1701"/>
    <cellStyle name="40% - Accent2 4 5" xfId="1247"/>
    <cellStyle name="40% - Accent2 5" xfId="216"/>
    <cellStyle name="40% - Accent2 5 2" xfId="454"/>
    <cellStyle name="40% - Accent2 5 2 2" xfId="908"/>
    <cellStyle name="40% - Accent2 5 2 2 2" xfId="2043"/>
    <cellStyle name="40% - Accent2 5 2 3" xfId="1589"/>
    <cellStyle name="40% - Accent2 5 3" xfId="1135"/>
    <cellStyle name="40% - Accent2 5 3 2" xfId="2270"/>
    <cellStyle name="40% - Accent2 5 4" xfId="681"/>
    <cellStyle name="40% - Accent2 5 4 2" xfId="1816"/>
    <cellStyle name="40% - Accent2 5 5" xfId="1362"/>
    <cellStyle name="40% - Accent2 6" xfId="283"/>
    <cellStyle name="40% - Accent2 6 2" xfId="737"/>
    <cellStyle name="40% - Accent2 6 2 2" xfId="1872"/>
    <cellStyle name="40% - Accent2 6 3" xfId="1418"/>
    <cellStyle name="40% - Accent2 7" xfId="964"/>
    <cellStyle name="40% - Accent2 7 2" xfId="2099"/>
    <cellStyle name="40% - Accent2 8" xfId="510"/>
    <cellStyle name="40% - Accent2 8 2" xfId="1645"/>
    <cellStyle name="40% - Accent2 9" xfId="1191"/>
    <cellStyle name="40% - Accent3" xfId="28" builtinId="39" customBuiltin="1"/>
    <cellStyle name="40% - Accent3 2" xfId="75"/>
    <cellStyle name="40% - Accent3 2 2" xfId="187"/>
    <cellStyle name="40% - Accent3 2 2 2" xfId="425"/>
    <cellStyle name="40% - Accent3 2 2 2 2" xfId="879"/>
    <cellStyle name="40% - Accent3 2 2 2 2 2" xfId="2014"/>
    <cellStyle name="40% - Accent3 2 2 2 3" xfId="1560"/>
    <cellStyle name="40% - Accent3 2 2 3" xfId="1106"/>
    <cellStyle name="40% - Accent3 2 2 3 2" xfId="2241"/>
    <cellStyle name="40% - Accent3 2 2 4" xfId="652"/>
    <cellStyle name="40% - Accent3 2 2 4 2" xfId="1787"/>
    <cellStyle name="40% - Accent3 2 2 5" xfId="1333"/>
    <cellStyle name="40% - Accent3 2 3" xfId="131"/>
    <cellStyle name="40% - Accent3 2 3 2" xfId="369"/>
    <cellStyle name="40% - Accent3 2 3 2 2" xfId="823"/>
    <cellStyle name="40% - Accent3 2 3 2 2 2" xfId="1958"/>
    <cellStyle name="40% - Accent3 2 3 2 3" xfId="1504"/>
    <cellStyle name="40% - Accent3 2 3 3" xfId="1050"/>
    <cellStyle name="40% - Accent3 2 3 3 2" xfId="2185"/>
    <cellStyle name="40% - Accent3 2 3 4" xfId="596"/>
    <cellStyle name="40% - Accent3 2 3 4 2" xfId="1731"/>
    <cellStyle name="40% - Accent3 2 3 5" xfId="1277"/>
    <cellStyle name="40% - Accent3 2 4" xfId="257"/>
    <cellStyle name="40% - Accent3 2 4 2" xfId="484"/>
    <cellStyle name="40% - Accent3 2 4 2 2" xfId="938"/>
    <cellStyle name="40% - Accent3 2 4 2 2 2" xfId="2073"/>
    <cellStyle name="40% - Accent3 2 4 2 3" xfId="1619"/>
    <cellStyle name="40% - Accent3 2 4 3" xfId="1165"/>
    <cellStyle name="40% - Accent3 2 4 3 2" xfId="2300"/>
    <cellStyle name="40% - Accent3 2 4 4" xfId="711"/>
    <cellStyle name="40% - Accent3 2 4 4 2" xfId="1846"/>
    <cellStyle name="40% - Accent3 2 4 5" xfId="1392"/>
    <cellStyle name="40% - Accent3 2 5" xfId="313"/>
    <cellStyle name="40% - Accent3 2 5 2" xfId="767"/>
    <cellStyle name="40% - Accent3 2 5 2 2" xfId="1902"/>
    <cellStyle name="40% - Accent3 2 5 3" xfId="1448"/>
    <cellStyle name="40% - Accent3 2 6" xfId="994"/>
    <cellStyle name="40% - Accent3 2 6 2" xfId="2129"/>
    <cellStyle name="40% - Accent3 2 7" xfId="540"/>
    <cellStyle name="40% - Accent3 2 7 2" xfId="1675"/>
    <cellStyle name="40% - Accent3 2 8" xfId="1221"/>
    <cellStyle name="40% - Accent3 3" xfId="159"/>
    <cellStyle name="40% - Accent3 3 2" xfId="397"/>
    <cellStyle name="40% - Accent3 3 2 2" xfId="851"/>
    <cellStyle name="40% - Accent3 3 2 2 2" xfId="1986"/>
    <cellStyle name="40% - Accent3 3 2 3" xfId="1532"/>
    <cellStyle name="40% - Accent3 3 3" xfId="1078"/>
    <cellStyle name="40% - Accent3 3 3 2" xfId="2213"/>
    <cellStyle name="40% - Accent3 3 4" xfId="624"/>
    <cellStyle name="40% - Accent3 3 4 2" xfId="1759"/>
    <cellStyle name="40% - Accent3 3 5" xfId="1305"/>
    <cellStyle name="40% - Accent3 4" xfId="103"/>
    <cellStyle name="40% - Accent3 4 2" xfId="341"/>
    <cellStyle name="40% - Accent3 4 2 2" xfId="795"/>
    <cellStyle name="40% - Accent3 4 2 2 2" xfId="1930"/>
    <cellStyle name="40% - Accent3 4 2 3" xfId="1476"/>
    <cellStyle name="40% - Accent3 4 3" xfId="1022"/>
    <cellStyle name="40% - Accent3 4 3 2" xfId="2157"/>
    <cellStyle name="40% - Accent3 4 4" xfId="568"/>
    <cellStyle name="40% - Accent3 4 4 2" xfId="1703"/>
    <cellStyle name="40% - Accent3 4 5" xfId="1249"/>
    <cellStyle name="40% - Accent3 5" xfId="218"/>
    <cellStyle name="40% - Accent3 5 2" xfId="456"/>
    <cellStyle name="40% - Accent3 5 2 2" xfId="910"/>
    <cellStyle name="40% - Accent3 5 2 2 2" xfId="2045"/>
    <cellStyle name="40% - Accent3 5 2 3" xfId="1591"/>
    <cellStyle name="40% - Accent3 5 3" xfId="1137"/>
    <cellStyle name="40% - Accent3 5 3 2" xfId="2272"/>
    <cellStyle name="40% - Accent3 5 4" xfId="683"/>
    <cellStyle name="40% - Accent3 5 4 2" xfId="1818"/>
    <cellStyle name="40% - Accent3 5 5" xfId="1364"/>
    <cellStyle name="40% - Accent3 6" xfId="285"/>
    <cellStyle name="40% - Accent3 6 2" xfId="739"/>
    <cellStyle name="40% - Accent3 6 2 2" xfId="1874"/>
    <cellStyle name="40% - Accent3 6 3" xfId="1420"/>
    <cellStyle name="40% - Accent3 7" xfId="966"/>
    <cellStyle name="40% - Accent3 7 2" xfId="2101"/>
    <cellStyle name="40% - Accent3 8" xfId="512"/>
    <cellStyle name="40% - Accent3 8 2" xfId="1647"/>
    <cellStyle name="40% - Accent3 9" xfId="1193"/>
    <cellStyle name="40% - Accent4" xfId="31" builtinId="43" customBuiltin="1"/>
    <cellStyle name="40% - Accent4 2" xfId="77"/>
    <cellStyle name="40% - Accent4 2 2" xfId="189"/>
    <cellStyle name="40% - Accent4 2 2 2" xfId="427"/>
    <cellStyle name="40% - Accent4 2 2 2 2" xfId="881"/>
    <cellStyle name="40% - Accent4 2 2 2 2 2" xfId="2016"/>
    <cellStyle name="40% - Accent4 2 2 2 3" xfId="1562"/>
    <cellStyle name="40% - Accent4 2 2 3" xfId="1108"/>
    <cellStyle name="40% - Accent4 2 2 3 2" xfId="2243"/>
    <cellStyle name="40% - Accent4 2 2 4" xfId="654"/>
    <cellStyle name="40% - Accent4 2 2 4 2" xfId="1789"/>
    <cellStyle name="40% - Accent4 2 2 5" xfId="1335"/>
    <cellStyle name="40% - Accent4 2 3" xfId="133"/>
    <cellStyle name="40% - Accent4 2 3 2" xfId="371"/>
    <cellStyle name="40% - Accent4 2 3 2 2" xfId="825"/>
    <cellStyle name="40% - Accent4 2 3 2 2 2" xfId="1960"/>
    <cellStyle name="40% - Accent4 2 3 2 3" xfId="1506"/>
    <cellStyle name="40% - Accent4 2 3 3" xfId="1052"/>
    <cellStyle name="40% - Accent4 2 3 3 2" xfId="2187"/>
    <cellStyle name="40% - Accent4 2 3 4" xfId="598"/>
    <cellStyle name="40% - Accent4 2 3 4 2" xfId="1733"/>
    <cellStyle name="40% - Accent4 2 3 5" xfId="1279"/>
    <cellStyle name="40% - Accent4 2 4" xfId="259"/>
    <cellStyle name="40% - Accent4 2 4 2" xfId="486"/>
    <cellStyle name="40% - Accent4 2 4 2 2" xfId="940"/>
    <cellStyle name="40% - Accent4 2 4 2 2 2" xfId="2075"/>
    <cellStyle name="40% - Accent4 2 4 2 3" xfId="1621"/>
    <cellStyle name="40% - Accent4 2 4 3" xfId="1167"/>
    <cellStyle name="40% - Accent4 2 4 3 2" xfId="2302"/>
    <cellStyle name="40% - Accent4 2 4 4" xfId="713"/>
    <cellStyle name="40% - Accent4 2 4 4 2" xfId="1848"/>
    <cellStyle name="40% - Accent4 2 4 5" xfId="1394"/>
    <cellStyle name="40% - Accent4 2 5" xfId="315"/>
    <cellStyle name="40% - Accent4 2 5 2" xfId="769"/>
    <cellStyle name="40% - Accent4 2 5 2 2" xfId="1904"/>
    <cellStyle name="40% - Accent4 2 5 3" xfId="1450"/>
    <cellStyle name="40% - Accent4 2 6" xfId="996"/>
    <cellStyle name="40% - Accent4 2 6 2" xfId="2131"/>
    <cellStyle name="40% - Accent4 2 7" xfId="542"/>
    <cellStyle name="40% - Accent4 2 7 2" xfId="1677"/>
    <cellStyle name="40% - Accent4 2 8" xfId="1223"/>
    <cellStyle name="40% - Accent4 3" xfId="161"/>
    <cellStyle name="40% - Accent4 3 2" xfId="399"/>
    <cellStyle name="40% - Accent4 3 2 2" xfId="853"/>
    <cellStyle name="40% - Accent4 3 2 2 2" xfId="1988"/>
    <cellStyle name="40% - Accent4 3 2 3" xfId="1534"/>
    <cellStyle name="40% - Accent4 3 3" xfId="1080"/>
    <cellStyle name="40% - Accent4 3 3 2" xfId="2215"/>
    <cellStyle name="40% - Accent4 3 4" xfId="626"/>
    <cellStyle name="40% - Accent4 3 4 2" xfId="1761"/>
    <cellStyle name="40% - Accent4 3 5" xfId="1307"/>
    <cellStyle name="40% - Accent4 4" xfId="105"/>
    <cellStyle name="40% - Accent4 4 2" xfId="343"/>
    <cellStyle name="40% - Accent4 4 2 2" xfId="797"/>
    <cellStyle name="40% - Accent4 4 2 2 2" xfId="1932"/>
    <cellStyle name="40% - Accent4 4 2 3" xfId="1478"/>
    <cellStyle name="40% - Accent4 4 3" xfId="1024"/>
    <cellStyle name="40% - Accent4 4 3 2" xfId="2159"/>
    <cellStyle name="40% - Accent4 4 4" xfId="570"/>
    <cellStyle name="40% - Accent4 4 4 2" xfId="1705"/>
    <cellStyle name="40% - Accent4 4 5" xfId="1251"/>
    <cellStyle name="40% - Accent4 5" xfId="220"/>
    <cellStyle name="40% - Accent4 5 2" xfId="458"/>
    <cellStyle name="40% - Accent4 5 2 2" xfId="912"/>
    <cellStyle name="40% - Accent4 5 2 2 2" xfId="2047"/>
    <cellStyle name="40% - Accent4 5 2 3" xfId="1593"/>
    <cellStyle name="40% - Accent4 5 3" xfId="1139"/>
    <cellStyle name="40% - Accent4 5 3 2" xfId="2274"/>
    <cellStyle name="40% - Accent4 5 4" xfId="685"/>
    <cellStyle name="40% - Accent4 5 4 2" xfId="1820"/>
    <cellStyle name="40% - Accent4 5 5" xfId="1366"/>
    <cellStyle name="40% - Accent4 6" xfId="287"/>
    <cellStyle name="40% - Accent4 6 2" xfId="741"/>
    <cellStyle name="40% - Accent4 6 2 2" xfId="1876"/>
    <cellStyle name="40% - Accent4 6 3" xfId="1422"/>
    <cellStyle name="40% - Accent4 7" xfId="968"/>
    <cellStyle name="40% - Accent4 7 2" xfId="2103"/>
    <cellStyle name="40% - Accent4 8" xfId="514"/>
    <cellStyle name="40% - Accent4 8 2" xfId="1649"/>
    <cellStyle name="40% - Accent4 9" xfId="1195"/>
    <cellStyle name="40% - Accent5" xfId="34" builtinId="47" customBuiltin="1"/>
    <cellStyle name="40% - Accent5 2" xfId="79"/>
    <cellStyle name="40% - Accent5 2 2" xfId="191"/>
    <cellStyle name="40% - Accent5 2 2 2" xfId="429"/>
    <cellStyle name="40% - Accent5 2 2 2 2" xfId="883"/>
    <cellStyle name="40% - Accent5 2 2 2 2 2" xfId="2018"/>
    <cellStyle name="40% - Accent5 2 2 2 3" xfId="1564"/>
    <cellStyle name="40% - Accent5 2 2 3" xfId="1110"/>
    <cellStyle name="40% - Accent5 2 2 3 2" xfId="2245"/>
    <cellStyle name="40% - Accent5 2 2 4" xfId="656"/>
    <cellStyle name="40% - Accent5 2 2 4 2" xfId="1791"/>
    <cellStyle name="40% - Accent5 2 2 5" xfId="1337"/>
    <cellStyle name="40% - Accent5 2 3" xfId="135"/>
    <cellStyle name="40% - Accent5 2 3 2" xfId="373"/>
    <cellStyle name="40% - Accent5 2 3 2 2" xfId="827"/>
    <cellStyle name="40% - Accent5 2 3 2 2 2" xfId="1962"/>
    <cellStyle name="40% - Accent5 2 3 2 3" xfId="1508"/>
    <cellStyle name="40% - Accent5 2 3 3" xfId="1054"/>
    <cellStyle name="40% - Accent5 2 3 3 2" xfId="2189"/>
    <cellStyle name="40% - Accent5 2 3 4" xfId="600"/>
    <cellStyle name="40% - Accent5 2 3 4 2" xfId="1735"/>
    <cellStyle name="40% - Accent5 2 3 5" xfId="1281"/>
    <cellStyle name="40% - Accent5 2 4" xfId="261"/>
    <cellStyle name="40% - Accent5 2 4 2" xfId="488"/>
    <cellStyle name="40% - Accent5 2 4 2 2" xfId="942"/>
    <cellStyle name="40% - Accent5 2 4 2 2 2" xfId="2077"/>
    <cellStyle name="40% - Accent5 2 4 2 3" xfId="1623"/>
    <cellStyle name="40% - Accent5 2 4 3" xfId="1169"/>
    <cellStyle name="40% - Accent5 2 4 3 2" xfId="2304"/>
    <cellStyle name="40% - Accent5 2 4 4" xfId="715"/>
    <cellStyle name="40% - Accent5 2 4 4 2" xfId="1850"/>
    <cellStyle name="40% - Accent5 2 4 5" xfId="1396"/>
    <cellStyle name="40% - Accent5 2 5" xfId="317"/>
    <cellStyle name="40% - Accent5 2 5 2" xfId="771"/>
    <cellStyle name="40% - Accent5 2 5 2 2" xfId="1906"/>
    <cellStyle name="40% - Accent5 2 5 3" xfId="1452"/>
    <cellStyle name="40% - Accent5 2 6" xfId="998"/>
    <cellStyle name="40% - Accent5 2 6 2" xfId="2133"/>
    <cellStyle name="40% - Accent5 2 7" xfId="544"/>
    <cellStyle name="40% - Accent5 2 7 2" xfId="1679"/>
    <cellStyle name="40% - Accent5 2 8" xfId="1225"/>
    <cellStyle name="40% - Accent5 3" xfId="163"/>
    <cellStyle name="40% - Accent5 3 2" xfId="401"/>
    <cellStyle name="40% - Accent5 3 2 2" xfId="855"/>
    <cellStyle name="40% - Accent5 3 2 2 2" xfId="1990"/>
    <cellStyle name="40% - Accent5 3 2 3" xfId="1536"/>
    <cellStyle name="40% - Accent5 3 3" xfId="1082"/>
    <cellStyle name="40% - Accent5 3 3 2" xfId="2217"/>
    <cellStyle name="40% - Accent5 3 4" xfId="628"/>
    <cellStyle name="40% - Accent5 3 4 2" xfId="1763"/>
    <cellStyle name="40% - Accent5 3 5" xfId="1309"/>
    <cellStyle name="40% - Accent5 4" xfId="107"/>
    <cellStyle name="40% - Accent5 4 2" xfId="345"/>
    <cellStyle name="40% - Accent5 4 2 2" xfId="799"/>
    <cellStyle name="40% - Accent5 4 2 2 2" xfId="1934"/>
    <cellStyle name="40% - Accent5 4 2 3" xfId="1480"/>
    <cellStyle name="40% - Accent5 4 3" xfId="1026"/>
    <cellStyle name="40% - Accent5 4 3 2" xfId="2161"/>
    <cellStyle name="40% - Accent5 4 4" xfId="572"/>
    <cellStyle name="40% - Accent5 4 4 2" xfId="1707"/>
    <cellStyle name="40% - Accent5 4 5" xfId="1253"/>
    <cellStyle name="40% - Accent5 5" xfId="222"/>
    <cellStyle name="40% - Accent5 5 2" xfId="460"/>
    <cellStyle name="40% - Accent5 5 2 2" xfId="914"/>
    <cellStyle name="40% - Accent5 5 2 2 2" xfId="2049"/>
    <cellStyle name="40% - Accent5 5 2 3" xfId="1595"/>
    <cellStyle name="40% - Accent5 5 3" xfId="1141"/>
    <cellStyle name="40% - Accent5 5 3 2" xfId="2276"/>
    <cellStyle name="40% - Accent5 5 4" xfId="687"/>
    <cellStyle name="40% - Accent5 5 4 2" xfId="1822"/>
    <cellStyle name="40% - Accent5 5 5" xfId="1368"/>
    <cellStyle name="40% - Accent5 6" xfId="289"/>
    <cellStyle name="40% - Accent5 6 2" xfId="743"/>
    <cellStyle name="40% - Accent5 6 2 2" xfId="1878"/>
    <cellStyle name="40% - Accent5 6 3" xfId="1424"/>
    <cellStyle name="40% - Accent5 7" xfId="970"/>
    <cellStyle name="40% - Accent5 7 2" xfId="2105"/>
    <cellStyle name="40% - Accent5 8" xfId="516"/>
    <cellStyle name="40% - Accent5 8 2" xfId="1651"/>
    <cellStyle name="40% - Accent5 9" xfId="1197"/>
    <cellStyle name="40% - Accent6" xfId="37" builtinId="51" customBuiltin="1"/>
    <cellStyle name="40% - Accent6 2" xfId="81"/>
    <cellStyle name="40% - Accent6 2 2" xfId="193"/>
    <cellStyle name="40% - Accent6 2 2 2" xfId="431"/>
    <cellStyle name="40% - Accent6 2 2 2 2" xfId="885"/>
    <cellStyle name="40% - Accent6 2 2 2 2 2" xfId="2020"/>
    <cellStyle name="40% - Accent6 2 2 2 3" xfId="1566"/>
    <cellStyle name="40% - Accent6 2 2 3" xfId="1112"/>
    <cellStyle name="40% - Accent6 2 2 3 2" xfId="2247"/>
    <cellStyle name="40% - Accent6 2 2 4" xfId="658"/>
    <cellStyle name="40% - Accent6 2 2 4 2" xfId="1793"/>
    <cellStyle name="40% - Accent6 2 2 5" xfId="1339"/>
    <cellStyle name="40% - Accent6 2 3" xfId="137"/>
    <cellStyle name="40% - Accent6 2 3 2" xfId="375"/>
    <cellStyle name="40% - Accent6 2 3 2 2" xfId="829"/>
    <cellStyle name="40% - Accent6 2 3 2 2 2" xfId="1964"/>
    <cellStyle name="40% - Accent6 2 3 2 3" xfId="1510"/>
    <cellStyle name="40% - Accent6 2 3 3" xfId="1056"/>
    <cellStyle name="40% - Accent6 2 3 3 2" xfId="2191"/>
    <cellStyle name="40% - Accent6 2 3 4" xfId="602"/>
    <cellStyle name="40% - Accent6 2 3 4 2" xfId="1737"/>
    <cellStyle name="40% - Accent6 2 3 5" xfId="1283"/>
    <cellStyle name="40% - Accent6 2 4" xfId="263"/>
    <cellStyle name="40% - Accent6 2 4 2" xfId="490"/>
    <cellStyle name="40% - Accent6 2 4 2 2" xfId="944"/>
    <cellStyle name="40% - Accent6 2 4 2 2 2" xfId="2079"/>
    <cellStyle name="40% - Accent6 2 4 2 3" xfId="1625"/>
    <cellStyle name="40% - Accent6 2 4 3" xfId="1171"/>
    <cellStyle name="40% - Accent6 2 4 3 2" xfId="2306"/>
    <cellStyle name="40% - Accent6 2 4 4" xfId="717"/>
    <cellStyle name="40% - Accent6 2 4 4 2" xfId="1852"/>
    <cellStyle name="40% - Accent6 2 4 5" xfId="1398"/>
    <cellStyle name="40% - Accent6 2 5" xfId="319"/>
    <cellStyle name="40% - Accent6 2 5 2" xfId="773"/>
    <cellStyle name="40% - Accent6 2 5 2 2" xfId="1908"/>
    <cellStyle name="40% - Accent6 2 5 3" xfId="1454"/>
    <cellStyle name="40% - Accent6 2 6" xfId="1000"/>
    <cellStyle name="40% - Accent6 2 6 2" xfId="2135"/>
    <cellStyle name="40% - Accent6 2 7" xfId="546"/>
    <cellStyle name="40% - Accent6 2 7 2" xfId="1681"/>
    <cellStyle name="40% - Accent6 2 8" xfId="1227"/>
    <cellStyle name="40% - Accent6 3" xfId="165"/>
    <cellStyle name="40% - Accent6 3 2" xfId="403"/>
    <cellStyle name="40% - Accent6 3 2 2" xfId="857"/>
    <cellStyle name="40% - Accent6 3 2 2 2" xfId="1992"/>
    <cellStyle name="40% - Accent6 3 2 3" xfId="1538"/>
    <cellStyle name="40% - Accent6 3 3" xfId="1084"/>
    <cellStyle name="40% - Accent6 3 3 2" xfId="2219"/>
    <cellStyle name="40% - Accent6 3 4" xfId="630"/>
    <cellStyle name="40% - Accent6 3 4 2" xfId="1765"/>
    <cellStyle name="40% - Accent6 3 5" xfId="1311"/>
    <cellStyle name="40% - Accent6 4" xfId="109"/>
    <cellStyle name="40% - Accent6 4 2" xfId="347"/>
    <cellStyle name="40% - Accent6 4 2 2" xfId="801"/>
    <cellStyle name="40% - Accent6 4 2 2 2" xfId="1936"/>
    <cellStyle name="40% - Accent6 4 2 3" xfId="1482"/>
    <cellStyle name="40% - Accent6 4 3" xfId="1028"/>
    <cellStyle name="40% - Accent6 4 3 2" xfId="2163"/>
    <cellStyle name="40% - Accent6 4 4" xfId="574"/>
    <cellStyle name="40% - Accent6 4 4 2" xfId="1709"/>
    <cellStyle name="40% - Accent6 4 5" xfId="1255"/>
    <cellStyle name="40% - Accent6 5" xfId="224"/>
    <cellStyle name="40% - Accent6 5 2" xfId="462"/>
    <cellStyle name="40% - Accent6 5 2 2" xfId="916"/>
    <cellStyle name="40% - Accent6 5 2 2 2" xfId="2051"/>
    <cellStyle name="40% - Accent6 5 2 3" xfId="1597"/>
    <cellStyle name="40% - Accent6 5 3" xfId="1143"/>
    <cellStyle name="40% - Accent6 5 3 2" xfId="2278"/>
    <cellStyle name="40% - Accent6 5 4" xfId="689"/>
    <cellStyle name="40% - Accent6 5 4 2" xfId="1824"/>
    <cellStyle name="40% - Accent6 5 5" xfId="1370"/>
    <cellStyle name="40% - Accent6 6" xfId="291"/>
    <cellStyle name="40% - Accent6 6 2" xfId="745"/>
    <cellStyle name="40% - Accent6 6 2 2" xfId="1880"/>
    <cellStyle name="40% - Accent6 6 3" xfId="1426"/>
    <cellStyle name="40% - Accent6 7" xfId="972"/>
    <cellStyle name="40% - Accent6 7 2" xfId="2107"/>
    <cellStyle name="40% - Accent6 8" xfId="518"/>
    <cellStyle name="40% - Accent6 8 2" xfId="1653"/>
    <cellStyle name="40% - Accent6 9" xfId="1199"/>
    <cellStyle name="60% - Accent1 2" xfId="230"/>
    <cellStyle name="60% - Accent1 3" xfId="45"/>
    <cellStyle name="60% - Accent2 2" xfId="231"/>
    <cellStyle name="60% - Accent2 3" xfId="46"/>
    <cellStyle name="60% - Accent3 2" xfId="232"/>
    <cellStyle name="60% - Accent3 3" xfId="47"/>
    <cellStyle name="60% - Accent4 2" xfId="233"/>
    <cellStyle name="60% - Accent4 3" xfId="48"/>
    <cellStyle name="60% - Accent5 2" xfId="234"/>
    <cellStyle name="60% - Accent5 3" xfId="49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heck Cell" xfId="16" builtinId="23" customBuiltin="1"/>
    <cellStyle name="Comma" xfId="2" builtinId="3"/>
    <cellStyle name="Comma 10" xfId="68"/>
    <cellStyle name="Comma 11" xfId="226"/>
    <cellStyle name="Comma 12" xfId="211"/>
    <cellStyle name="Comma 12 2" xfId="449"/>
    <cellStyle name="Comma 12 2 2" xfId="903"/>
    <cellStyle name="Comma 12 2 2 2" xfId="2038"/>
    <cellStyle name="Comma 12 2 3" xfId="1584"/>
    <cellStyle name="Comma 12 3" xfId="1130"/>
    <cellStyle name="Comma 12 3 2" xfId="2265"/>
    <cellStyle name="Comma 12 4" xfId="676"/>
    <cellStyle name="Comma 12 4 2" xfId="1811"/>
    <cellStyle name="Comma 12 5" xfId="1357"/>
    <cellStyle name="Comma 13" xfId="39"/>
    <cellStyle name="Comma 2" xfId="3"/>
    <cellStyle name="Comma 2 2" xfId="41"/>
    <cellStyle name="Comma 2 3" xfId="2323"/>
    <cellStyle name="Comma 3" xfId="54"/>
    <cellStyle name="Comma 3 2" xfId="4"/>
    <cellStyle name="Comma 3 2 2" xfId="197"/>
    <cellStyle name="Comma 3 2 2 2" xfId="435"/>
    <cellStyle name="Comma 3 2 2 2 2" xfId="889"/>
    <cellStyle name="Comma 3 2 2 2 2 2" xfId="2024"/>
    <cellStyle name="Comma 3 2 2 2 3" xfId="1570"/>
    <cellStyle name="Comma 3 2 2 3" xfId="1116"/>
    <cellStyle name="Comma 3 2 2 3 2" xfId="2251"/>
    <cellStyle name="Comma 3 2 2 4" xfId="662"/>
    <cellStyle name="Comma 3 2 2 4 2" xfId="1797"/>
    <cellStyle name="Comma 3 2 2 5" xfId="1343"/>
    <cellStyle name="Comma 3 2 2 6" xfId="2324"/>
    <cellStyle name="Comma 3 2 3" xfId="141"/>
    <cellStyle name="Comma 3 2 3 2" xfId="379"/>
    <cellStyle name="Comma 3 2 3 2 2" xfId="833"/>
    <cellStyle name="Comma 3 2 3 2 2 2" xfId="1968"/>
    <cellStyle name="Comma 3 2 3 2 3" xfId="1514"/>
    <cellStyle name="Comma 3 2 3 3" xfId="1060"/>
    <cellStyle name="Comma 3 2 3 3 2" xfId="2195"/>
    <cellStyle name="Comma 3 2 3 4" xfId="606"/>
    <cellStyle name="Comma 3 2 3 4 2" xfId="1741"/>
    <cellStyle name="Comma 3 2 3 5" xfId="1287"/>
    <cellStyle name="Comma 3 2 4" xfId="267"/>
    <cellStyle name="Comma 3 2 4 2" xfId="494"/>
    <cellStyle name="Comma 3 2 4 2 2" xfId="948"/>
    <cellStyle name="Comma 3 2 4 2 2 2" xfId="2083"/>
    <cellStyle name="Comma 3 2 4 2 3" xfId="1629"/>
    <cellStyle name="Comma 3 2 4 3" xfId="1175"/>
    <cellStyle name="Comma 3 2 4 3 2" xfId="2310"/>
    <cellStyle name="Comma 3 2 4 4" xfId="721"/>
    <cellStyle name="Comma 3 2 4 4 2" xfId="1856"/>
    <cellStyle name="Comma 3 2 4 5" xfId="1402"/>
    <cellStyle name="Comma 3 2 5" xfId="323"/>
    <cellStyle name="Comma 3 2 5 2" xfId="777"/>
    <cellStyle name="Comma 3 2 5 2 2" xfId="1912"/>
    <cellStyle name="Comma 3 2 5 3" xfId="1458"/>
    <cellStyle name="Comma 3 2 6" xfId="1004"/>
    <cellStyle name="Comma 3 2 6 2" xfId="2139"/>
    <cellStyle name="Comma 3 2 7" xfId="550"/>
    <cellStyle name="Comma 3 2 7 2" xfId="1685"/>
    <cellStyle name="Comma 3 2 8" xfId="1231"/>
    <cellStyle name="Comma 3 2 9" xfId="85"/>
    <cellStyle name="Comma 3 3" xfId="169"/>
    <cellStyle name="Comma 3 3 2" xfId="407"/>
    <cellStyle name="Comma 3 3 2 2" xfId="861"/>
    <cellStyle name="Comma 3 3 2 2 2" xfId="1996"/>
    <cellStyle name="Comma 3 3 2 3" xfId="1542"/>
    <cellStyle name="Comma 3 3 3" xfId="1088"/>
    <cellStyle name="Comma 3 3 3 2" xfId="2223"/>
    <cellStyle name="Comma 3 3 4" xfId="634"/>
    <cellStyle name="Comma 3 3 4 2" xfId="1769"/>
    <cellStyle name="Comma 3 3 5" xfId="1315"/>
    <cellStyle name="Comma 3 4" xfId="113"/>
    <cellStyle name="Comma 3 4 2" xfId="351"/>
    <cellStyle name="Comma 3 4 2 2" xfId="805"/>
    <cellStyle name="Comma 3 4 2 2 2" xfId="1940"/>
    <cellStyle name="Comma 3 4 2 3" xfId="1486"/>
    <cellStyle name="Comma 3 4 3" xfId="1032"/>
    <cellStyle name="Comma 3 4 3 2" xfId="2167"/>
    <cellStyle name="Comma 3 4 4" xfId="578"/>
    <cellStyle name="Comma 3 4 4 2" xfId="1713"/>
    <cellStyle name="Comma 3 4 5" xfId="1259"/>
    <cellStyle name="Comma 3 5" xfId="239"/>
    <cellStyle name="Comma 3 5 2" xfId="466"/>
    <cellStyle name="Comma 3 5 2 2" xfId="920"/>
    <cellStyle name="Comma 3 5 2 2 2" xfId="2055"/>
    <cellStyle name="Comma 3 5 2 3" xfId="1601"/>
    <cellStyle name="Comma 3 5 3" xfId="1147"/>
    <cellStyle name="Comma 3 5 3 2" xfId="2282"/>
    <cellStyle name="Comma 3 5 4" xfId="693"/>
    <cellStyle name="Comma 3 5 4 2" xfId="1828"/>
    <cellStyle name="Comma 3 5 5" xfId="1374"/>
    <cellStyle name="Comma 3 6" xfId="295"/>
    <cellStyle name="Comma 3 6 2" xfId="749"/>
    <cellStyle name="Comma 3 6 2 2" xfId="1884"/>
    <cellStyle name="Comma 3 6 3" xfId="1430"/>
    <cellStyle name="Comma 3 7" xfId="976"/>
    <cellStyle name="Comma 3 7 2" xfId="2111"/>
    <cellStyle name="Comma 3 8" xfId="522"/>
    <cellStyle name="Comma 3 8 2" xfId="1657"/>
    <cellStyle name="Comma 3 9" xfId="1203"/>
    <cellStyle name="Comma 4" xfId="57"/>
    <cellStyle name="Comma 4 2" xfId="87"/>
    <cellStyle name="Comma 4 2 2" xfId="199"/>
    <cellStyle name="Comma 4 2 2 2" xfId="437"/>
    <cellStyle name="Comma 4 2 2 2 2" xfId="891"/>
    <cellStyle name="Comma 4 2 2 2 2 2" xfId="2026"/>
    <cellStyle name="Comma 4 2 2 2 3" xfId="1572"/>
    <cellStyle name="Comma 4 2 2 3" xfId="1118"/>
    <cellStyle name="Comma 4 2 2 3 2" xfId="2253"/>
    <cellStyle name="Comma 4 2 2 4" xfId="664"/>
    <cellStyle name="Comma 4 2 2 4 2" xfId="1799"/>
    <cellStyle name="Comma 4 2 2 5" xfId="1345"/>
    <cellStyle name="Comma 4 2 3" xfId="143"/>
    <cellStyle name="Comma 4 2 3 2" xfId="381"/>
    <cellStyle name="Comma 4 2 3 2 2" xfId="835"/>
    <cellStyle name="Comma 4 2 3 2 2 2" xfId="1970"/>
    <cellStyle name="Comma 4 2 3 2 3" xfId="1516"/>
    <cellStyle name="Comma 4 2 3 3" xfId="1062"/>
    <cellStyle name="Comma 4 2 3 3 2" xfId="2197"/>
    <cellStyle name="Comma 4 2 3 4" xfId="608"/>
    <cellStyle name="Comma 4 2 3 4 2" xfId="1743"/>
    <cellStyle name="Comma 4 2 3 5" xfId="1289"/>
    <cellStyle name="Comma 4 2 4" xfId="269"/>
    <cellStyle name="Comma 4 2 4 2" xfId="496"/>
    <cellStyle name="Comma 4 2 4 2 2" xfId="950"/>
    <cellStyle name="Comma 4 2 4 2 2 2" xfId="2085"/>
    <cellStyle name="Comma 4 2 4 2 3" xfId="1631"/>
    <cellStyle name="Comma 4 2 4 3" xfId="1177"/>
    <cellStyle name="Comma 4 2 4 3 2" xfId="2312"/>
    <cellStyle name="Comma 4 2 4 4" xfId="723"/>
    <cellStyle name="Comma 4 2 4 4 2" xfId="1858"/>
    <cellStyle name="Comma 4 2 4 5" xfId="1404"/>
    <cellStyle name="Comma 4 2 5" xfId="325"/>
    <cellStyle name="Comma 4 2 5 2" xfId="779"/>
    <cellStyle name="Comma 4 2 5 2 2" xfId="1914"/>
    <cellStyle name="Comma 4 2 5 3" xfId="1460"/>
    <cellStyle name="Comma 4 2 6" xfId="1006"/>
    <cellStyle name="Comma 4 2 6 2" xfId="2141"/>
    <cellStyle name="Comma 4 2 7" xfId="552"/>
    <cellStyle name="Comma 4 2 7 2" xfId="1687"/>
    <cellStyle name="Comma 4 2 8" xfId="1233"/>
    <cellStyle name="Comma 4 3" xfId="171"/>
    <cellStyle name="Comma 4 3 2" xfId="409"/>
    <cellStyle name="Comma 4 3 2 2" xfId="863"/>
    <cellStyle name="Comma 4 3 2 2 2" xfId="1998"/>
    <cellStyle name="Comma 4 3 2 3" xfId="1544"/>
    <cellStyle name="Comma 4 3 3" xfId="1090"/>
    <cellStyle name="Comma 4 3 3 2" xfId="2225"/>
    <cellStyle name="Comma 4 3 4" xfId="636"/>
    <cellStyle name="Comma 4 3 4 2" xfId="1771"/>
    <cellStyle name="Comma 4 3 5" xfId="1317"/>
    <cellStyle name="Comma 4 4" xfId="115"/>
    <cellStyle name="Comma 4 4 2" xfId="353"/>
    <cellStyle name="Comma 4 4 2 2" xfId="807"/>
    <cellStyle name="Comma 4 4 2 2 2" xfId="1942"/>
    <cellStyle name="Comma 4 4 2 3" xfId="1488"/>
    <cellStyle name="Comma 4 4 3" xfId="1034"/>
    <cellStyle name="Comma 4 4 3 2" xfId="2169"/>
    <cellStyle name="Comma 4 4 4" xfId="580"/>
    <cellStyle name="Comma 4 4 4 2" xfId="1715"/>
    <cellStyle name="Comma 4 4 5" xfId="1261"/>
    <cellStyle name="Comma 4 5" xfId="241"/>
    <cellStyle name="Comma 4 5 2" xfId="468"/>
    <cellStyle name="Comma 4 5 2 2" xfId="922"/>
    <cellStyle name="Comma 4 5 2 2 2" xfId="2057"/>
    <cellStyle name="Comma 4 5 2 3" xfId="1603"/>
    <cellStyle name="Comma 4 5 3" xfId="1149"/>
    <cellStyle name="Comma 4 5 3 2" xfId="2284"/>
    <cellStyle name="Comma 4 5 4" xfId="695"/>
    <cellStyle name="Comma 4 5 4 2" xfId="1830"/>
    <cellStyle name="Comma 4 5 5" xfId="1376"/>
    <cellStyle name="Comma 4 6" xfId="297"/>
    <cellStyle name="Comma 4 6 2" xfId="751"/>
    <cellStyle name="Comma 4 6 2 2" xfId="1886"/>
    <cellStyle name="Comma 4 6 3" xfId="1432"/>
    <cellStyle name="Comma 4 7" xfId="978"/>
    <cellStyle name="Comma 4 7 2" xfId="2113"/>
    <cellStyle name="Comma 4 8" xfId="524"/>
    <cellStyle name="Comma 4 8 2" xfId="1659"/>
    <cellStyle name="Comma 4 9" xfId="1205"/>
    <cellStyle name="Comma 5" xfId="59"/>
    <cellStyle name="Comma 5 2" xfId="89"/>
    <cellStyle name="Comma 5 2 2" xfId="201"/>
    <cellStyle name="Comma 5 2 2 2" xfId="439"/>
    <cellStyle name="Comma 5 2 2 2 2" xfId="893"/>
    <cellStyle name="Comma 5 2 2 2 2 2" xfId="2028"/>
    <cellStyle name="Comma 5 2 2 2 3" xfId="1574"/>
    <cellStyle name="Comma 5 2 2 3" xfId="1120"/>
    <cellStyle name="Comma 5 2 2 3 2" xfId="2255"/>
    <cellStyle name="Comma 5 2 2 4" xfId="666"/>
    <cellStyle name="Comma 5 2 2 4 2" xfId="1801"/>
    <cellStyle name="Comma 5 2 2 5" xfId="1347"/>
    <cellStyle name="Comma 5 2 3" xfId="145"/>
    <cellStyle name="Comma 5 2 3 2" xfId="383"/>
    <cellStyle name="Comma 5 2 3 2 2" xfId="837"/>
    <cellStyle name="Comma 5 2 3 2 2 2" xfId="1972"/>
    <cellStyle name="Comma 5 2 3 2 3" xfId="1518"/>
    <cellStyle name="Comma 5 2 3 3" xfId="1064"/>
    <cellStyle name="Comma 5 2 3 3 2" xfId="2199"/>
    <cellStyle name="Comma 5 2 3 4" xfId="610"/>
    <cellStyle name="Comma 5 2 3 4 2" xfId="1745"/>
    <cellStyle name="Comma 5 2 3 5" xfId="1291"/>
    <cellStyle name="Comma 5 2 4" xfId="271"/>
    <cellStyle name="Comma 5 2 4 2" xfId="498"/>
    <cellStyle name="Comma 5 2 4 2 2" xfId="952"/>
    <cellStyle name="Comma 5 2 4 2 2 2" xfId="2087"/>
    <cellStyle name="Comma 5 2 4 2 3" xfId="1633"/>
    <cellStyle name="Comma 5 2 4 3" xfId="1179"/>
    <cellStyle name="Comma 5 2 4 3 2" xfId="2314"/>
    <cellStyle name="Comma 5 2 4 4" xfId="725"/>
    <cellStyle name="Comma 5 2 4 4 2" xfId="1860"/>
    <cellStyle name="Comma 5 2 4 5" xfId="1406"/>
    <cellStyle name="Comma 5 2 5" xfId="327"/>
    <cellStyle name="Comma 5 2 5 2" xfId="781"/>
    <cellStyle name="Comma 5 2 5 2 2" xfId="1916"/>
    <cellStyle name="Comma 5 2 5 3" xfId="1462"/>
    <cellStyle name="Comma 5 2 6" xfId="1008"/>
    <cellStyle name="Comma 5 2 6 2" xfId="2143"/>
    <cellStyle name="Comma 5 2 7" xfId="554"/>
    <cellStyle name="Comma 5 2 7 2" xfId="1689"/>
    <cellStyle name="Comma 5 2 8" xfId="1235"/>
    <cellStyle name="Comma 5 3" xfId="173"/>
    <cellStyle name="Comma 5 3 2" xfId="411"/>
    <cellStyle name="Comma 5 3 2 2" xfId="865"/>
    <cellStyle name="Comma 5 3 2 2 2" xfId="2000"/>
    <cellStyle name="Comma 5 3 2 3" xfId="1546"/>
    <cellStyle name="Comma 5 3 3" xfId="1092"/>
    <cellStyle name="Comma 5 3 3 2" xfId="2227"/>
    <cellStyle name="Comma 5 3 4" xfId="638"/>
    <cellStyle name="Comma 5 3 4 2" xfId="1773"/>
    <cellStyle name="Comma 5 3 5" xfId="1319"/>
    <cellStyle name="Comma 5 4" xfId="117"/>
    <cellStyle name="Comma 5 4 2" xfId="355"/>
    <cellStyle name="Comma 5 4 2 2" xfId="809"/>
    <cellStyle name="Comma 5 4 2 2 2" xfId="1944"/>
    <cellStyle name="Comma 5 4 2 3" xfId="1490"/>
    <cellStyle name="Comma 5 4 3" xfId="1036"/>
    <cellStyle name="Comma 5 4 3 2" xfId="2171"/>
    <cellStyle name="Comma 5 4 4" xfId="582"/>
    <cellStyle name="Comma 5 4 4 2" xfId="1717"/>
    <cellStyle name="Comma 5 4 5" xfId="1263"/>
    <cellStyle name="Comma 5 5" xfId="243"/>
    <cellStyle name="Comma 5 5 2" xfId="470"/>
    <cellStyle name="Comma 5 5 2 2" xfId="924"/>
    <cellStyle name="Comma 5 5 2 2 2" xfId="2059"/>
    <cellStyle name="Comma 5 5 2 3" xfId="1605"/>
    <cellStyle name="Comma 5 5 3" xfId="1151"/>
    <cellStyle name="Comma 5 5 3 2" xfId="2286"/>
    <cellStyle name="Comma 5 5 4" xfId="697"/>
    <cellStyle name="Comma 5 5 4 2" xfId="1832"/>
    <cellStyle name="Comma 5 5 5" xfId="1378"/>
    <cellStyle name="Comma 5 6" xfId="299"/>
    <cellStyle name="Comma 5 6 2" xfId="753"/>
    <cellStyle name="Comma 5 6 2 2" xfId="1888"/>
    <cellStyle name="Comma 5 6 3" xfId="1434"/>
    <cellStyle name="Comma 5 7" xfId="980"/>
    <cellStyle name="Comma 5 7 2" xfId="2115"/>
    <cellStyle name="Comma 5 8" xfId="526"/>
    <cellStyle name="Comma 5 8 2" xfId="1661"/>
    <cellStyle name="Comma 5 9" xfId="1207"/>
    <cellStyle name="Comma 6" xfId="61"/>
    <cellStyle name="Comma 6 2" xfId="91"/>
    <cellStyle name="Comma 6 2 2" xfId="203"/>
    <cellStyle name="Comma 6 2 2 2" xfId="441"/>
    <cellStyle name="Comma 6 2 2 2 2" xfId="895"/>
    <cellStyle name="Comma 6 2 2 2 2 2" xfId="2030"/>
    <cellStyle name="Comma 6 2 2 2 3" xfId="1576"/>
    <cellStyle name="Comma 6 2 2 3" xfId="1122"/>
    <cellStyle name="Comma 6 2 2 3 2" xfId="2257"/>
    <cellStyle name="Comma 6 2 2 4" xfId="668"/>
    <cellStyle name="Comma 6 2 2 4 2" xfId="1803"/>
    <cellStyle name="Comma 6 2 2 5" xfId="1349"/>
    <cellStyle name="Comma 6 2 3" xfId="147"/>
    <cellStyle name="Comma 6 2 3 2" xfId="385"/>
    <cellStyle name="Comma 6 2 3 2 2" xfId="839"/>
    <cellStyle name="Comma 6 2 3 2 2 2" xfId="1974"/>
    <cellStyle name="Comma 6 2 3 2 3" xfId="1520"/>
    <cellStyle name="Comma 6 2 3 3" xfId="1066"/>
    <cellStyle name="Comma 6 2 3 3 2" xfId="2201"/>
    <cellStyle name="Comma 6 2 3 4" xfId="612"/>
    <cellStyle name="Comma 6 2 3 4 2" xfId="1747"/>
    <cellStyle name="Comma 6 2 3 5" xfId="1293"/>
    <cellStyle name="Comma 6 2 4" xfId="273"/>
    <cellStyle name="Comma 6 2 4 2" xfId="500"/>
    <cellStyle name="Comma 6 2 4 2 2" xfId="954"/>
    <cellStyle name="Comma 6 2 4 2 2 2" xfId="2089"/>
    <cellStyle name="Comma 6 2 4 2 3" xfId="1635"/>
    <cellStyle name="Comma 6 2 4 3" xfId="1181"/>
    <cellStyle name="Comma 6 2 4 3 2" xfId="2316"/>
    <cellStyle name="Comma 6 2 4 4" xfId="727"/>
    <cellStyle name="Comma 6 2 4 4 2" xfId="1862"/>
    <cellStyle name="Comma 6 2 4 5" xfId="1408"/>
    <cellStyle name="Comma 6 2 5" xfId="329"/>
    <cellStyle name="Comma 6 2 5 2" xfId="783"/>
    <cellStyle name="Comma 6 2 5 2 2" xfId="1918"/>
    <cellStyle name="Comma 6 2 5 3" xfId="1464"/>
    <cellStyle name="Comma 6 2 6" xfId="1010"/>
    <cellStyle name="Comma 6 2 6 2" xfId="2145"/>
    <cellStyle name="Comma 6 2 7" xfId="556"/>
    <cellStyle name="Comma 6 2 7 2" xfId="1691"/>
    <cellStyle name="Comma 6 2 8" xfId="1237"/>
    <cellStyle name="Comma 6 3" xfId="175"/>
    <cellStyle name="Comma 6 3 2" xfId="413"/>
    <cellStyle name="Comma 6 3 2 2" xfId="867"/>
    <cellStyle name="Comma 6 3 2 2 2" xfId="2002"/>
    <cellStyle name="Comma 6 3 2 3" xfId="1548"/>
    <cellStyle name="Comma 6 3 3" xfId="1094"/>
    <cellStyle name="Comma 6 3 3 2" xfId="2229"/>
    <cellStyle name="Comma 6 3 4" xfId="640"/>
    <cellStyle name="Comma 6 3 4 2" xfId="1775"/>
    <cellStyle name="Comma 6 3 5" xfId="1321"/>
    <cellStyle name="Comma 6 4" xfId="119"/>
    <cellStyle name="Comma 6 4 2" xfId="357"/>
    <cellStyle name="Comma 6 4 2 2" xfId="811"/>
    <cellStyle name="Comma 6 4 2 2 2" xfId="1946"/>
    <cellStyle name="Comma 6 4 2 3" xfId="1492"/>
    <cellStyle name="Comma 6 4 3" xfId="1038"/>
    <cellStyle name="Comma 6 4 3 2" xfId="2173"/>
    <cellStyle name="Comma 6 4 4" xfId="584"/>
    <cellStyle name="Comma 6 4 4 2" xfId="1719"/>
    <cellStyle name="Comma 6 4 5" xfId="1265"/>
    <cellStyle name="Comma 6 5" xfId="245"/>
    <cellStyle name="Comma 6 5 2" xfId="472"/>
    <cellStyle name="Comma 6 5 2 2" xfId="926"/>
    <cellStyle name="Comma 6 5 2 2 2" xfId="2061"/>
    <cellStyle name="Comma 6 5 2 3" xfId="1607"/>
    <cellStyle name="Comma 6 5 3" xfId="1153"/>
    <cellStyle name="Comma 6 5 3 2" xfId="2288"/>
    <cellStyle name="Comma 6 5 4" xfId="699"/>
    <cellStyle name="Comma 6 5 4 2" xfId="1834"/>
    <cellStyle name="Comma 6 5 5" xfId="1380"/>
    <cellStyle name="Comma 6 6" xfId="301"/>
    <cellStyle name="Comma 6 6 2" xfId="755"/>
    <cellStyle name="Comma 6 6 2 2" xfId="1890"/>
    <cellStyle name="Comma 6 6 3" xfId="1436"/>
    <cellStyle name="Comma 6 7" xfId="982"/>
    <cellStyle name="Comma 6 7 2" xfId="2117"/>
    <cellStyle name="Comma 6 8" xfId="528"/>
    <cellStyle name="Comma 6 8 2" xfId="1663"/>
    <cellStyle name="Comma 6 9" xfId="1209"/>
    <cellStyle name="Comma 7" xfId="63"/>
    <cellStyle name="Comma 7 2" xfId="93"/>
    <cellStyle name="Comma 7 2 2" xfId="205"/>
    <cellStyle name="Comma 7 2 2 2" xfId="443"/>
    <cellStyle name="Comma 7 2 2 2 2" xfId="897"/>
    <cellStyle name="Comma 7 2 2 2 2 2" xfId="2032"/>
    <cellStyle name="Comma 7 2 2 2 3" xfId="1578"/>
    <cellStyle name="Comma 7 2 2 3" xfId="1124"/>
    <cellStyle name="Comma 7 2 2 3 2" xfId="2259"/>
    <cellStyle name="Comma 7 2 2 4" xfId="670"/>
    <cellStyle name="Comma 7 2 2 4 2" xfId="1805"/>
    <cellStyle name="Comma 7 2 2 5" xfId="1351"/>
    <cellStyle name="Comma 7 2 3" xfId="149"/>
    <cellStyle name="Comma 7 2 3 2" xfId="387"/>
    <cellStyle name="Comma 7 2 3 2 2" xfId="841"/>
    <cellStyle name="Comma 7 2 3 2 2 2" xfId="1976"/>
    <cellStyle name="Comma 7 2 3 2 3" xfId="1522"/>
    <cellStyle name="Comma 7 2 3 3" xfId="1068"/>
    <cellStyle name="Comma 7 2 3 3 2" xfId="2203"/>
    <cellStyle name="Comma 7 2 3 4" xfId="614"/>
    <cellStyle name="Comma 7 2 3 4 2" xfId="1749"/>
    <cellStyle name="Comma 7 2 3 5" xfId="1295"/>
    <cellStyle name="Comma 7 2 4" xfId="275"/>
    <cellStyle name="Comma 7 2 4 2" xfId="502"/>
    <cellStyle name="Comma 7 2 4 2 2" xfId="956"/>
    <cellStyle name="Comma 7 2 4 2 2 2" xfId="2091"/>
    <cellStyle name="Comma 7 2 4 2 3" xfId="1637"/>
    <cellStyle name="Comma 7 2 4 3" xfId="1183"/>
    <cellStyle name="Comma 7 2 4 3 2" xfId="2318"/>
    <cellStyle name="Comma 7 2 4 4" xfId="729"/>
    <cellStyle name="Comma 7 2 4 4 2" xfId="1864"/>
    <cellStyle name="Comma 7 2 4 5" xfId="1410"/>
    <cellStyle name="Comma 7 2 5" xfId="331"/>
    <cellStyle name="Comma 7 2 5 2" xfId="785"/>
    <cellStyle name="Comma 7 2 5 2 2" xfId="1920"/>
    <cellStyle name="Comma 7 2 5 3" xfId="1466"/>
    <cellStyle name="Comma 7 2 6" xfId="1012"/>
    <cellStyle name="Comma 7 2 6 2" xfId="2147"/>
    <cellStyle name="Comma 7 2 7" xfId="558"/>
    <cellStyle name="Comma 7 2 7 2" xfId="1693"/>
    <cellStyle name="Comma 7 2 8" xfId="1239"/>
    <cellStyle name="Comma 7 3" xfId="177"/>
    <cellStyle name="Comma 7 3 2" xfId="415"/>
    <cellStyle name="Comma 7 3 2 2" xfId="869"/>
    <cellStyle name="Comma 7 3 2 2 2" xfId="2004"/>
    <cellStyle name="Comma 7 3 2 3" xfId="1550"/>
    <cellStyle name="Comma 7 3 3" xfId="1096"/>
    <cellStyle name="Comma 7 3 3 2" xfId="2231"/>
    <cellStyle name="Comma 7 3 4" xfId="642"/>
    <cellStyle name="Comma 7 3 4 2" xfId="1777"/>
    <cellStyle name="Comma 7 3 5" xfId="1323"/>
    <cellStyle name="Comma 7 4" xfId="121"/>
    <cellStyle name="Comma 7 4 2" xfId="359"/>
    <cellStyle name="Comma 7 4 2 2" xfId="813"/>
    <cellStyle name="Comma 7 4 2 2 2" xfId="1948"/>
    <cellStyle name="Comma 7 4 2 3" xfId="1494"/>
    <cellStyle name="Comma 7 4 3" xfId="1040"/>
    <cellStyle name="Comma 7 4 3 2" xfId="2175"/>
    <cellStyle name="Comma 7 4 4" xfId="586"/>
    <cellStyle name="Comma 7 4 4 2" xfId="1721"/>
    <cellStyle name="Comma 7 4 5" xfId="1267"/>
    <cellStyle name="Comma 7 5" xfId="247"/>
    <cellStyle name="Comma 7 5 2" xfId="474"/>
    <cellStyle name="Comma 7 5 2 2" xfId="928"/>
    <cellStyle name="Comma 7 5 2 2 2" xfId="2063"/>
    <cellStyle name="Comma 7 5 2 3" xfId="1609"/>
    <cellStyle name="Comma 7 5 3" xfId="1155"/>
    <cellStyle name="Comma 7 5 3 2" xfId="2290"/>
    <cellStyle name="Comma 7 5 4" xfId="701"/>
    <cellStyle name="Comma 7 5 4 2" xfId="1836"/>
    <cellStyle name="Comma 7 5 5" xfId="1382"/>
    <cellStyle name="Comma 7 6" xfId="303"/>
    <cellStyle name="Comma 7 6 2" xfId="757"/>
    <cellStyle name="Comma 7 6 2 2" xfId="1892"/>
    <cellStyle name="Comma 7 6 3" xfId="1438"/>
    <cellStyle name="Comma 7 7" xfId="984"/>
    <cellStyle name="Comma 7 7 2" xfId="2119"/>
    <cellStyle name="Comma 7 8" xfId="530"/>
    <cellStyle name="Comma 7 8 2" xfId="1665"/>
    <cellStyle name="Comma 7 9" xfId="1211"/>
    <cellStyle name="Comma 8" xfId="65"/>
    <cellStyle name="Comma 8 2" xfId="95"/>
    <cellStyle name="Comma 8 2 2" xfId="207"/>
    <cellStyle name="Comma 8 2 2 2" xfId="445"/>
    <cellStyle name="Comma 8 2 2 2 2" xfId="899"/>
    <cellStyle name="Comma 8 2 2 2 2 2" xfId="2034"/>
    <cellStyle name="Comma 8 2 2 2 3" xfId="1580"/>
    <cellStyle name="Comma 8 2 2 3" xfId="1126"/>
    <cellStyle name="Comma 8 2 2 3 2" xfId="2261"/>
    <cellStyle name="Comma 8 2 2 4" xfId="672"/>
    <cellStyle name="Comma 8 2 2 4 2" xfId="1807"/>
    <cellStyle name="Comma 8 2 2 5" xfId="1353"/>
    <cellStyle name="Comma 8 2 3" xfId="151"/>
    <cellStyle name="Comma 8 2 3 2" xfId="389"/>
    <cellStyle name="Comma 8 2 3 2 2" xfId="843"/>
    <cellStyle name="Comma 8 2 3 2 2 2" xfId="1978"/>
    <cellStyle name="Comma 8 2 3 2 3" xfId="1524"/>
    <cellStyle name="Comma 8 2 3 3" xfId="1070"/>
    <cellStyle name="Comma 8 2 3 3 2" xfId="2205"/>
    <cellStyle name="Comma 8 2 3 4" xfId="616"/>
    <cellStyle name="Comma 8 2 3 4 2" xfId="1751"/>
    <cellStyle name="Comma 8 2 3 5" xfId="1297"/>
    <cellStyle name="Comma 8 2 4" xfId="277"/>
    <cellStyle name="Comma 8 2 4 2" xfId="504"/>
    <cellStyle name="Comma 8 2 4 2 2" xfId="958"/>
    <cellStyle name="Comma 8 2 4 2 2 2" xfId="2093"/>
    <cellStyle name="Comma 8 2 4 2 3" xfId="1639"/>
    <cellStyle name="Comma 8 2 4 3" xfId="1185"/>
    <cellStyle name="Comma 8 2 4 3 2" xfId="2320"/>
    <cellStyle name="Comma 8 2 4 4" xfId="731"/>
    <cellStyle name="Comma 8 2 4 4 2" xfId="1866"/>
    <cellStyle name="Comma 8 2 4 5" xfId="1412"/>
    <cellStyle name="Comma 8 2 5" xfId="333"/>
    <cellStyle name="Comma 8 2 5 2" xfId="787"/>
    <cellStyle name="Comma 8 2 5 2 2" xfId="1922"/>
    <cellStyle name="Comma 8 2 5 3" xfId="1468"/>
    <cellStyle name="Comma 8 2 6" xfId="1014"/>
    <cellStyle name="Comma 8 2 6 2" xfId="2149"/>
    <cellStyle name="Comma 8 2 7" xfId="560"/>
    <cellStyle name="Comma 8 2 7 2" xfId="1695"/>
    <cellStyle name="Comma 8 2 8" xfId="1241"/>
    <cellStyle name="Comma 8 3" xfId="179"/>
    <cellStyle name="Comma 8 3 2" xfId="417"/>
    <cellStyle name="Comma 8 3 2 2" xfId="871"/>
    <cellStyle name="Comma 8 3 2 2 2" xfId="2006"/>
    <cellStyle name="Comma 8 3 2 3" xfId="1552"/>
    <cellStyle name="Comma 8 3 3" xfId="1098"/>
    <cellStyle name="Comma 8 3 3 2" xfId="2233"/>
    <cellStyle name="Comma 8 3 4" xfId="644"/>
    <cellStyle name="Comma 8 3 4 2" xfId="1779"/>
    <cellStyle name="Comma 8 3 5" xfId="1325"/>
    <cellStyle name="Comma 8 4" xfId="123"/>
    <cellStyle name="Comma 8 4 2" xfId="361"/>
    <cellStyle name="Comma 8 4 2 2" xfId="815"/>
    <cellStyle name="Comma 8 4 2 2 2" xfId="1950"/>
    <cellStyle name="Comma 8 4 2 3" xfId="1496"/>
    <cellStyle name="Comma 8 4 3" xfId="1042"/>
    <cellStyle name="Comma 8 4 3 2" xfId="2177"/>
    <cellStyle name="Comma 8 4 4" xfId="588"/>
    <cellStyle name="Comma 8 4 4 2" xfId="1723"/>
    <cellStyle name="Comma 8 4 5" xfId="1269"/>
    <cellStyle name="Comma 8 5" xfId="249"/>
    <cellStyle name="Comma 8 5 2" xfId="476"/>
    <cellStyle name="Comma 8 5 2 2" xfId="930"/>
    <cellStyle name="Comma 8 5 2 2 2" xfId="2065"/>
    <cellStyle name="Comma 8 5 2 3" xfId="1611"/>
    <cellStyle name="Comma 8 5 3" xfId="1157"/>
    <cellStyle name="Comma 8 5 3 2" xfId="2292"/>
    <cellStyle name="Comma 8 5 4" xfId="703"/>
    <cellStyle name="Comma 8 5 4 2" xfId="1838"/>
    <cellStyle name="Comma 8 5 5" xfId="1384"/>
    <cellStyle name="Comma 8 6" xfId="305"/>
    <cellStyle name="Comma 8 6 2" xfId="759"/>
    <cellStyle name="Comma 8 6 2 2" xfId="1894"/>
    <cellStyle name="Comma 8 6 3" xfId="1440"/>
    <cellStyle name="Comma 8 7" xfId="986"/>
    <cellStyle name="Comma 8 7 2" xfId="2121"/>
    <cellStyle name="Comma 8 8" xfId="532"/>
    <cellStyle name="Comma 8 8 2" xfId="1667"/>
    <cellStyle name="Comma 8 9" xfId="1213"/>
    <cellStyle name="Comma 9" xfId="67"/>
    <cellStyle name="Comma 9 2" xfId="97"/>
    <cellStyle name="Comma 9 2 2" xfId="209"/>
    <cellStyle name="Comma 9 2 2 2" xfId="447"/>
    <cellStyle name="Comma 9 2 2 2 2" xfId="901"/>
    <cellStyle name="Comma 9 2 2 2 2 2" xfId="2036"/>
    <cellStyle name="Comma 9 2 2 2 3" xfId="1582"/>
    <cellStyle name="Comma 9 2 2 3" xfId="1128"/>
    <cellStyle name="Comma 9 2 2 3 2" xfId="2263"/>
    <cellStyle name="Comma 9 2 2 4" xfId="674"/>
    <cellStyle name="Comma 9 2 2 4 2" xfId="1809"/>
    <cellStyle name="Comma 9 2 2 5" xfId="1355"/>
    <cellStyle name="Comma 9 2 3" xfId="153"/>
    <cellStyle name="Comma 9 2 3 2" xfId="391"/>
    <cellStyle name="Comma 9 2 3 2 2" xfId="845"/>
    <cellStyle name="Comma 9 2 3 2 2 2" xfId="1980"/>
    <cellStyle name="Comma 9 2 3 2 3" xfId="1526"/>
    <cellStyle name="Comma 9 2 3 3" xfId="1072"/>
    <cellStyle name="Comma 9 2 3 3 2" xfId="2207"/>
    <cellStyle name="Comma 9 2 3 4" xfId="618"/>
    <cellStyle name="Comma 9 2 3 4 2" xfId="1753"/>
    <cellStyle name="Comma 9 2 3 5" xfId="1299"/>
    <cellStyle name="Comma 9 2 4" xfId="279"/>
    <cellStyle name="Comma 9 2 4 2" xfId="506"/>
    <cellStyle name="Comma 9 2 4 2 2" xfId="960"/>
    <cellStyle name="Comma 9 2 4 2 2 2" xfId="2095"/>
    <cellStyle name="Comma 9 2 4 2 3" xfId="1641"/>
    <cellStyle name="Comma 9 2 4 3" xfId="1187"/>
    <cellStyle name="Comma 9 2 4 3 2" xfId="2322"/>
    <cellStyle name="Comma 9 2 4 4" xfId="733"/>
    <cellStyle name="Comma 9 2 4 4 2" xfId="1868"/>
    <cellStyle name="Comma 9 2 4 5" xfId="1414"/>
    <cellStyle name="Comma 9 2 5" xfId="335"/>
    <cellStyle name="Comma 9 2 5 2" xfId="789"/>
    <cellStyle name="Comma 9 2 5 2 2" xfId="1924"/>
    <cellStyle name="Comma 9 2 5 3" xfId="1470"/>
    <cellStyle name="Comma 9 2 6" xfId="1016"/>
    <cellStyle name="Comma 9 2 6 2" xfId="2151"/>
    <cellStyle name="Comma 9 2 7" xfId="562"/>
    <cellStyle name="Comma 9 2 7 2" xfId="1697"/>
    <cellStyle name="Comma 9 2 8" xfId="1243"/>
    <cellStyle name="Comma 9 3" xfId="181"/>
    <cellStyle name="Comma 9 3 2" xfId="419"/>
    <cellStyle name="Comma 9 3 2 2" xfId="873"/>
    <cellStyle name="Comma 9 3 2 2 2" xfId="2008"/>
    <cellStyle name="Comma 9 3 2 3" xfId="1554"/>
    <cellStyle name="Comma 9 3 3" xfId="1100"/>
    <cellStyle name="Comma 9 3 3 2" xfId="2235"/>
    <cellStyle name="Comma 9 3 4" xfId="646"/>
    <cellStyle name="Comma 9 3 4 2" xfId="1781"/>
    <cellStyle name="Comma 9 3 5" xfId="1327"/>
    <cellStyle name="Comma 9 4" xfId="125"/>
    <cellStyle name="Comma 9 4 2" xfId="363"/>
    <cellStyle name="Comma 9 4 2 2" xfId="817"/>
    <cellStyle name="Comma 9 4 2 2 2" xfId="1952"/>
    <cellStyle name="Comma 9 4 2 3" xfId="1498"/>
    <cellStyle name="Comma 9 4 3" xfId="1044"/>
    <cellStyle name="Comma 9 4 3 2" xfId="2179"/>
    <cellStyle name="Comma 9 4 4" xfId="590"/>
    <cellStyle name="Comma 9 4 4 2" xfId="1725"/>
    <cellStyle name="Comma 9 4 5" xfId="1271"/>
    <cellStyle name="Comma 9 5" xfId="251"/>
    <cellStyle name="Comma 9 5 2" xfId="478"/>
    <cellStyle name="Comma 9 5 2 2" xfId="932"/>
    <cellStyle name="Comma 9 5 2 2 2" xfId="2067"/>
    <cellStyle name="Comma 9 5 2 3" xfId="1613"/>
    <cellStyle name="Comma 9 5 3" xfId="1159"/>
    <cellStyle name="Comma 9 5 3 2" xfId="2294"/>
    <cellStyle name="Comma 9 5 4" xfId="705"/>
    <cellStyle name="Comma 9 5 4 2" xfId="1840"/>
    <cellStyle name="Comma 9 5 5" xfId="1386"/>
    <cellStyle name="Comma 9 6" xfId="307"/>
    <cellStyle name="Comma 9 6 2" xfId="761"/>
    <cellStyle name="Comma 9 6 2 2" xfId="1896"/>
    <cellStyle name="Comma 9 6 3" xfId="1442"/>
    <cellStyle name="Comma 9 7" xfId="988"/>
    <cellStyle name="Comma 9 7 2" xfId="2123"/>
    <cellStyle name="Comma 9 8" xfId="534"/>
    <cellStyle name="Comma 9 8 2" xfId="1669"/>
    <cellStyle name="Comma 9 9" xfId="1215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Linked Cell" xfId="15" builtinId="24" customBuiltin="1"/>
    <cellStyle name="Neutral 2" xfId="229"/>
    <cellStyle name="Neutral 3" xfId="44"/>
    <cellStyle name="Normal" xfId="0" builtinId="0"/>
    <cellStyle name="Normal 10" xfId="66"/>
    <cellStyle name="Normal 10 2" xfId="96"/>
    <cellStyle name="Normal 10 2 2" xfId="208"/>
    <cellStyle name="Normal 10 2 2 2" xfId="446"/>
    <cellStyle name="Normal 10 2 2 2 2" xfId="900"/>
    <cellStyle name="Normal 10 2 2 2 2 2" xfId="2035"/>
    <cellStyle name="Normal 10 2 2 2 3" xfId="1581"/>
    <cellStyle name="Normal 10 2 2 3" xfId="1127"/>
    <cellStyle name="Normal 10 2 2 3 2" xfId="2262"/>
    <cellStyle name="Normal 10 2 2 4" xfId="673"/>
    <cellStyle name="Normal 10 2 2 4 2" xfId="1808"/>
    <cellStyle name="Normal 10 2 2 5" xfId="1354"/>
    <cellStyle name="Normal 10 2 3" xfId="152"/>
    <cellStyle name="Normal 10 2 3 2" xfId="390"/>
    <cellStyle name="Normal 10 2 3 2 2" xfId="844"/>
    <cellStyle name="Normal 10 2 3 2 2 2" xfId="1979"/>
    <cellStyle name="Normal 10 2 3 2 3" xfId="1525"/>
    <cellStyle name="Normal 10 2 3 3" xfId="1071"/>
    <cellStyle name="Normal 10 2 3 3 2" xfId="2206"/>
    <cellStyle name="Normal 10 2 3 4" xfId="617"/>
    <cellStyle name="Normal 10 2 3 4 2" xfId="1752"/>
    <cellStyle name="Normal 10 2 3 5" xfId="1298"/>
    <cellStyle name="Normal 10 2 4" xfId="278"/>
    <cellStyle name="Normal 10 2 4 2" xfId="505"/>
    <cellStyle name="Normal 10 2 4 2 2" xfId="959"/>
    <cellStyle name="Normal 10 2 4 2 2 2" xfId="2094"/>
    <cellStyle name="Normal 10 2 4 2 3" xfId="1640"/>
    <cellStyle name="Normal 10 2 4 3" xfId="1186"/>
    <cellStyle name="Normal 10 2 4 3 2" xfId="2321"/>
    <cellStyle name="Normal 10 2 4 4" xfId="732"/>
    <cellStyle name="Normal 10 2 4 4 2" xfId="1867"/>
    <cellStyle name="Normal 10 2 4 5" xfId="1413"/>
    <cellStyle name="Normal 10 2 5" xfId="334"/>
    <cellStyle name="Normal 10 2 5 2" xfId="788"/>
    <cellStyle name="Normal 10 2 5 2 2" xfId="1923"/>
    <cellStyle name="Normal 10 2 5 3" xfId="1469"/>
    <cellStyle name="Normal 10 2 6" xfId="1015"/>
    <cellStyle name="Normal 10 2 6 2" xfId="2150"/>
    <cellStyle name="Normal 10 2 7" xfId="561"/>
    <cellStyle name="Normal 10 2 7 2" xfId="1696"/>
    <cellStyle name="Normal 10 2 8" xfId="1242"/>
    <cellStyle name="Normal 10 3" xfId="180"/>
    <cellStyle name="Normal 10 3 2" xfId="418"/>
    <cellStyle name="Normal 10 3 2 2" xfId="872"/>
    <cellStyle name="Normal 10 3 2 2 2" xfId="2007"/>
    <cellStyle name="Normal 10 3 2 3" xfId="1553"/>
    <cellStyle name="Normal 10 3 3" xfId="1099"/>
    <cellStyle name="Normal 10 3 3 2" xfId="2234"/>
    <cellStyle name="Normal 10 3 4" xfId="645"/>
    <cellStyle name="Normal 10 3 4 2" xfId="1780"/>
    <cellStyle name="Normal 10 3 5" xfId="1326"/>
    <cellStyle name="Normal 10 4" xfId="124"/>
    <cellStyle name="Normal 10 4 2" xfId="362"/>
    <cellStyle name="Normal 10 4 2 2" xfId="816"/>
    <cellStyle name="Normal 10 4 2 2 2" xfId="1951"/>
    <cellStyle name="Normal 10 4 2 3" xfId="1497"/>
    <cellStyle name="Normal 10 4 3" xfId="1043"/>
    <cellStyle name="Normal 10 4 3 2" xfId="2178"/>
    <cellStyle name="Normal 10 4 4" xfId="589"/>
    <cellStyle name="Normal 10 4 4 2" xfId="1724"/>
    <cellStyle name="Normal 10 4 5" xfId="1270"/>
    <cellStyle name="Normal 10 5" xfId="250"/>
    <cellStyle name="Normal 10 5 2" xfId="477"/>
    <cellStyle name="Normal 10 5 2 2" xfId="931"/>
    <cellStyle name="Normal 10 5 2 2 2" xfId="2066"/>
    <cellStyle name="Normal 10 5 2 3" xfId="1612"/>
    <cellStyle name="Normal 10 5 3" xfId="1158"/>
    <cellStyle name="Normal 10 5 3 2" xfId="2293"/>
    <cellStyle name="Normal 10 5 4" xfId="704"/>
    <cellStyle name="Normal 10 5 4 2" xfId="1839"/>
    <cellStyle name="Normal 10 5 5" xfId="1385"/>
    <cellStyle name="Normal 10 6" xfId="306"/>
    <cellStyle name="Normal 10 6 2" xfId="760"/>
    <cellStyle name="Normal 10 6 2 2" xfId="1895"/>
    <cellStyle name="Normal 10 6 3" xfId="1441"/>
    <cellStyle name="Normal 10 7" xfId="987"/>
    <cellStyle name="Normal 10 7 2" xfId="2122"/>
    <cellStyle name="Normal 10 8" xfId="533"/>
    <cellStyle name="Normal 10 8 2" xfId="1668"/>
    <cellStyle name="Normal 10 9" xfId="1214"/>
    <cellStyle name="Normal 11" xfId="69"/>
    <cellStyle name="Normal 12" xfId="225"/>
    <cellStyle name="Normal 13" xfId="210"/>
    <cellStyle name="Normal 13 2" xfId="448"/>
    <cellStyle name="Normal 13 2 2" xfId="902"/>
    <cellStyle name="Normal 13 2 2 2" xfId="2037"/>
    <cellStyle name="Normal 13 2 3" xfId="1583"/>
    <cellStyle name="Normal 13 3" xfId="1129"/>
    <cellStyle name="Normal 13 3 2" xfId="2264"/>
    <cellStyle name="Normal 13 4" xfId="675"/>
    <cellStyle name="Normal 13 4 2" xfId="1810"/>
    <cellStyle name="Normal 13 5" xfId="1356"/>
    <cellStyle name="Normal 14" xfId="38"/>
    <cellStyle name="Normal 2" xfId="42"/>
    <cellStyle name="Normal 2 2" xfId="55"/>
    <cellStyle name="Normal 2 2 2" xfId="2325"/>
    <cellStyle name="Normal 3" xfId="51"/>
    <cellStyle name="Normal 3 2" xfId="82"/>
    <cellStyle name="Normal 3 2 2" xfId="194"/>
    <cellStyle name="Normal 3 2 2 2" xfId="432"/>
    <cellStyle name="Normal 3 2 2 2 2" xfId="886"/>
    <cellStyle name="Normal 3 2 2 2 2 2" xfId="2021"/>
    <cellStyle name="Normal 3 2 2 2 3" xfId="1567"/>
    <cellStyle name="Normal 3 2 2 3" xfId="1113"/>
    <cellStyle name="Normal 3 2 2 3 2" xfId="2248"/>
    <cellStyle name="Normal 3 2 2 4" xfId="659"/>
    <cellStyle name="Normal 3 2 2 4 2" xfId="1794"/>
    <cellStyle name="Normal 3 2 2 5" xfId="1340"/>
    <cellStyle name="Normal 3 2 3" xfId="138"/>
    <cellStyle name="Normal 3 2 3 2" xfId="376"/>
    <cellStyle name="Normal 3 2 3 2 2" xfId="830"/>
    <cellStyle name="Normal 3 2 3 2 2 2" xfId="1965"/>
    <cellStyle name="Normal 3 2 3 2 3" xfId="1511"/>
    <cellStyle name="Normal 3 2 3 3" xfId="1057"/>
    <cellStyle name="Normal 3 2 3 3 2" xfId="2192"/>
    <cellStyle name="Normal 3 2 3 4" xfId="603"/>
    <cellStyle name="Normal 3 2 3 4 2" xfId="1738"/>
    <cellStyle name="Normal 3 2 3 5" xfId="1284"/>
    <cellStyle name="Normal 3 2 4" xfId="264"/>
    <cellStyle name="Normal 3 2 4 2" xfId="491"/>
    <cellStyle name="Normal 3 2 4 2 2" xfId="945"/>
    <cellStyle name="Normal 3 2 4 2 2 2" xfId="2080"/>
    <cellStyle name="Normal 3 2 4 2 3" xfId="1626"/>
    <cellStyle name="Normal 3 2 4 3" xfId="1172"/>
    <cellStyle name="Normal 3 2 4 3 2" xfId="2307"/>
    <cellStyle name="Normal 3 2 4 4" xfId="718"/>
    <cellStyle name="Normal 3 2 4 4 2" xfId="1853"/>
    <cellStyle name="Normal 3 2 4 5" xfId="1399"/>
    <cellStyle name="Normal 3 2 5" xfId="320"/>
    <cellStyle name="Normal 3 2 5 2" xfId="774"/>
    <cellStyle name="Normal 3 2 5 2 2" xfId="1909"/>
    <cellStyle name="Normal 3 2 5 3" xfId="1455"/>
    <cellStyle name="Normal 3 2 6" xfId="1001"/>
    <cellStyle name="Normal 3 2 6 2" xfId="2136"/>
    <cellStyle name="Normal 3 2 7" xfId="547"/>
    <cellStyle name="Normal 3 2 7 2" xfId="1682"/>
    <cellStyle name="Normal 3 2 8" xfId="1228"/>
    <cellStyle name="Normal 3 3" xfId="166"/>
    <cellStyle name="Normal 3 3 2" xfId="404"/>
    <cellStyle name="Normal 3 3 2 2" xfId="858"/>
    <cellStyle name="Normal 3 3 2 2 2" xfId="1993"/>
    <cellStyle name="Normal 3 3 2 3" xfId="1539"/>
    <cellStyle name="Normal 3 3 3" xfId="1085"/>
    <cellStyle name="Normal 3 3 3 2" xfId="2220"/>
    <cellStyle name="Normal 3 3 4" xfId="631"/>
    <cellStyle name="Normal 3 3 4 2" xfId="1766"/>
    <cellStyle name="Normal 3 3 5" xfId="1312"/>
    <cellStyle name="Normal 3 4" xfId="110"/>
    <cellStyle name="Normal 3 4 2" xfId="348"/>
    <cellStyle name="Normal 3 4 2 2" xfId="802"/>
    <cellStyle name="Normal 3 4 2 2 2" xfId="1937"/>
    <cellStyle name="Normal 3 4 2 3" xfId="1483"/>
    <cellStyle name="Normal 3 4 3" xfId="1029"/>
    <cellStyle name="Normal 3 4 3 2" xfId="2164"/>
    <cellStyle name="Normal 3 4 4" xfId="575"/>
    <cellStyle name="Normal 3 4 4 2" xfId="1710"/>
    <cellStyle name="Normal 3 4 5" xfId="1256"/>
    <cellStyle name="Normal 3 5" xfId="236"/>
    <cellStyle name="Normal 3 5 2" xfId="463"/>
    <cellStyle name="Normal 3 5 2 2" xfId="917"/>
    <cellStyle name="Normal 3 5 2 2 2" xfId="2052"/>
    <cellStyle name="Normal 3 5 2 3" xfId="1598"/>
    <cellStyle name="Normal 3 5 3" xfId="1144"/>
    <cellStyle name="Normal 3 5 3 2" xfId="2279"/>
    <cellStyle name="Normal 3 5 4" xfId="690"/>
    <cellStyle name="Normal 3 5 4 2" xfId="1825"/>
    <cellStyle name="Normal 3 5 5" xfId="1371"/>
    <cellStyle name="Normal 3 6" xfId="292"/>
    <cellStyle name="Normal 3 6 2" xfId="746"/>
    <cellStyle name="Normal 3 6 2 2" xfId="1881"/>
    <cellStyle name="Normal 3 6 3" xfId="1427"/>
    <cellStyle name="Normal 3 7" xfId="973"/>
    <cellStyle name="Normal 3 7 2" xfId="2108"/>
    <cellStyle name="Normal 3 8" xfId="519"/>
    <cellStyle name="Normal 3 8 2" xfId="1654"/>
    <cellStyle name="Normal 3 9" xfId="1200"/>
    <cellStyle name="Normal 4" xfId="53"/>
    <cellStyle name="Normal 4 2" xfId="84"/>
    <cellStyle name="Normal 4 2 2" xfId="196"/>
    <cellStyle name="Normal 4 2 2 2" xfId="434"/>
    <cellStyle name="Normal 4 2 2 2 2" xfId="888"/>
    <cellStyle name="Normal 4 2 2 2 2 2" xfId="2023"/>
    <cellStyle name="Normal 4 2 2 2 3" xfId="1569"/>
    <cellStyle name="Normal 4 2 2 3" xfId="1115"/>
    <cellStyle name="Normal 4 2 2 3 2" xfId="2250"/>
    <cellStyle name="Normal 4 2 2 4" xfId="661"/>
    <cellStyle name="Normal 4 2 2 4 2" xfId="1796"/>
    <cellStyle name="Normal 4 2 2 5" xfId="1342"/>
    <cellStyle name="Normal 4 2 3" xfId="140"/>
    <cellStyle name="Normal 4 2 3 2" xfId="378"/>
    <cellStyle name="Normal 4 2 3 2 2" xfId="832"/>
    <cellStyle name="Normal 4 2 3 2 2 2" xfId="1967"/>
    <cellStyle name="Normal 4 2 3 2 3" xfId="1513"/>
    <cellStyle name="Normal 4 2 3 3" xfId="1059"/>
    <cellStyle name="Normal 4 2 3 3 2" xfId="2194"/>
    <cellStyle name="Normal 4 2 3 4" xfId="605"/>
    <cellStyle name="Normal 4 2 3 4 2" xfId="1740"/>
    <cellStyle name="Normal 4 2 3 5" xfId="1286"/>
    <cellStyle name="Normal 4 2 4" xfId="266"/>
    <cellStyle name="Normal 4 2 4 2" xfId="493"/>
    <cellStyle name="Normal 4 2 4 2 2" xfId="947"/>
    <cellStyle name="Normal 4 2 4 2 2 2" xfId="2082"/>
    <cellStyle name="Normal 4 2 4 2 3" xfId="1628"/>
    <cellStyle name="Normal 4 2 4 3" xfId="1174"/>
    <cellStyle name="Normal 4 2 4 3 2" xfId="2309"/>
    <cellStyle name="Normal 4 2 4 4" xfId="720"/>
    <cellStyle name="Normal 4 2 4 4 2" xfId="1855"/>
    <cellStyle name="Normal 4 2 4 5" xfId="1401"/>
    <cellStyle name="Normal 4 2 5" xfId="322"/>
    <cellStyle name="Normal 4 2 5 2" xfId="776"/>
    <cellStyle name="Normal 4 2 5 2 2" xfId="1911"/>
    <cellStyle name="Normal 4 2 5 3" xfId="1457"/>
    <cellStyle name="Normal 4 2 6" xfId="1003"/>
    <cellStyle name="Normal 4 2 6 2" xfId="2138"/>
    <cellStyle name="Normal 4 2 7" xfId="549"/>
    <cellStyle name="Normal 4 2 7 2" xfId="1684"/>
    <cellStyle name="Normal 4 2 8" xfId="1230"/>
    <cellStyle name="Normal 4 3" xfId="168"/>
    <cellStyle name="Normal 4 3 2" xfId="406"/>
    <cellStyle name="Normal 4 3 2 2" xfId="860"/>
    <cellStyle name="Normal 4 3 2 2 2" xfId="1995"/>
    <cellStyle name="Normal 4 3 2 3" xfId="1541"/>
    <cellStyle name="Normal 4 3 3" xfId="1087"/>
    <cellStyle name="Normal 4 3 3 2" xfId="2222"/>
    <cellStyle name="Normal 4 3 4" xfId="633"/>
    <cellStyle name="Normal 4 3 4 2" xfId="1768"/>
    <cellStyle name="Normal 4 3 5" xfId="1314"/>
    <cellStyle name="Normal 4 4" xfId="112"/>
    <cellStyle name="Normal 4 4 2" xfId="350"/>
    <cellStyle name="Normal 4 4 2 2" xfId="804"/>
    <cellStyle name="Normal 4 4 2 2 2" xfId="1939"/>
    <cellStyle name="Normal 4 4 2 3" xfId="1485"/>
    <cellStyle name="Normal 4 4 3" xfId="1031"/>
    <cellStyle name="Normal 4 4 3 2" xfId="2166"/>
    <cellStyle name="Normal 4 4 4" xfId="577"/>
    <cellStyle name="Normal 4 4 4 2" xfId="1712"/>
    <cellStyle name="Normal 4 4 5" xfId="1258"/>
    <cellStyle name="Normal 4 5" xfId="238"/>
    <cellStyle name="Normal 4 5 2" xfId="465"/>
    <cellStyle name="Normal 4 5 2 2" xfId="919"/>
    <cellStyle name="Normal 4 5 2 2 2" xfId="2054"/>
    <cellStyle name="Normal 4 5 2 3" xfId="1600"/>
    <cellStyle name="Normal 4 5 3" xfId="1146"/>
    <cellStyle name="Normal 4 5 3 2" xfId="2281"/>
    <cellStyle name="Normal 4 5 4" xfId="692"/>
    <cellStyle name="Normal 4 5 4 2" xfId="1827"/>
    <cellStyle name="Normal 4 5 5" xfId="1373"/>
    <cellStyle name="Normal 4 6" xfId="294"/>
    <cellStyle name="Normal 4 6 2" xfId="748"/>
    <cellStyle name="Normal 4 6 2 2" xfId="1883"/>
    <cellStyle name="Normal 4 6 3" xfId="1429"/>
    <cellStyle name="Normal 4 7" xfId="975"/>
    <cellStyle name="Normal 4 7 2" xfId="2110"/>
    <cellStyle name="Normal 4 8" xfId="521"/>
    <cellStyle name="Normal 4 8 2" xfId="1656"/>
    <cellStyle name="Normal 4 9" xfId="1202"/>
    <cellStyle name="Normal 5" xfId="56"/>
    <cellStyle name="Normal 5 2" xfId="86"/>
    <cellStyle name="Normal 5 2 2" xfId="198"/>
    <cellStyle name="Normal 5 2 2 2" xfId="436"/>
    <cellStyle name="Normal 5 2 2 2 2" xfId="890"/>
    <cellStyle name="Normal 5 2 2 2 2 2" xfId="2025"/>
    <cellStyle name="Normal 5 2 2 2 3" xfId="1571"/>
    <cellStyle name="Normal 5 2 2 3" xfId="1117"/>
    <cellStyle name="Normal 5 2 2 3 2" xfId="2252"/>
    <cellStyle name="Normal 5 2 2 4" xfId="663"/>
    <cellStyle name="Normal 5 2 2 4 2" xfId="1798"/>
    <cellStyle name="Normal 5 2 2 5" xfId="1344"/>
    <cellStyle name="Normal 5 2 3" xfId="142"/>
    <cellStyle name="Normal 5 2 3 2" xfId="380"/>
    <cellStyle name="Normal 5 2 3 2 2" xfId="834"/>
    <cellStyle name="Normal 5 2 3 2 2 2" xfId="1969"/>
    <cellStyle name="Normal 5 2 3 2 3" xfId="1515"/>
    <cellStyle name="Normal 5 2 3 3" xfId="1061"/>
    <cellStyle name="Normal 5 2 3 3 2" xfId="2196"/>
    <cellStyle name="Normal 5 2 3 4" xfId="607"/>
    <cellStyle name="Normal 5 2 3 4 2" xfId="1742"/>
    <cellStyle name="Normal 5 2 3 5" xfId="1288"/>
    <cellStyle name="Normal 5 2 4" xfId="268"/>
    <cellStyle name="Normal 5 2 4 2" xfId="495"/>
    <cellStyle name="Normal 5 2 4 2 2" xfId="949"/>
    <cellStyle name="Normal 5 2 4 2 2 2" xfId="2084"/>
    <cellStyle name="Normal 5 2 4 2 3" xfId="1630"/>
    <cellStyle name="Normal 5 2 4 3" xfId="1176"/>
    <cellStyle name="Normal 5 2 4 3 2" xfId="2311"/>
    <cellStyle name="Normal 5 2 4 4" xfId="722"/>
    <cellStyle name="Normal 5 2 4 4 2" xfId="1857"/>
    <cellStyle name="Normal 5 2 4 5" xfId="1403"/>
    <cellStyle name="Normal 5 2 5" xfId="324"/>
    <cellStyle name="Normal 5 2 5 2" xfId="778"/>
    <cellStyle name="Normal 5 2 5 2 2" xfId="1913"/>
    <cellStyle name="Normal 5 2 5 3" xfId="1459"/>
    <cellStyle name="Normal 5 2 6" xfId="1005"/>
    <cellStyle name="Normal 5 2 6 2" xfId="2140"/>
    <cellStyle name="Normal 5 2 7" xfId="551"/>
    <cellStyle name="Normal 5 2 7 2" xfId="1686"/>
    <cellStyle name="Normal 5 2 8" xfId="1232"/>
    <cellStyle name="Normal 5 3" xfId="170"/>
    <cellStyle name="Normal 5 3 2" xfId="408"/>
    <cellStyle name="Normal 5 3 2 2" xfId="862"/>
    <cellStyle name="Normal 5 3 2 2 2" xfId="1997"/>
    <cellStyle name="Normal 5 3 2 3" xfId="1543"/>
    <cellStyle name="Normal 5 3 3" xfId="1089"/>
    <cellStyle name="Normal 5 3 3 2" xfId="2224"/>
    <cellStyle name="Normal 5 3 4" xfId="635"/>
    <cellStyle name="Normal 5 3 4 2" xfId="1770"/>
    <cellStyle name="Normal 5 3 5" xfId="1316"/>
    <cellStyle name="Normal 5 4" xfId="114"/>
    <cellStyle name="Normal 5 4 2" xfId="352"/>
    <cellStyle name="Normal 5 4 2 2" xfId="806"/>
    <cellStyle name="Normal 5 4 2 2 2" xfId="1941"/>
    <cellStyle name="Normal 5 4 2 3" xfId="1487"/>
    <cellStyle name="Normal 5 4 3" xfId="1033"/>
    <cellStyle name="Normal 5 4 3 2" xfId="2168"/>
    <cellStyle name="Normal 5 4 4" xfId="579"/>
    <cellStyle name="Normal 5 4 4 2" xfId="1714"/>
    <cellStyle name="Normal 5 4 5" xfId="1260"/>
    <cellStyle name="Normal 5 5" xfId="240"/>
    <cellStyle name="Normal 5 5 2" xfId="467"/>
    <cellStyle name="Normal 5 5 2 2" xfId="921"/>
    <cellStyle name="Normal 5 5 2 2 2" xfId="2056"/>
    <cellStyle name="Normal 5 5 2 3" xfId="1602"/>
    <cellStyle name="Normal 5 5 3" xfId="1148"/>
    <cellStyle name="Normal 5 5 3 2" xfId="2283"/>
    <cellStyle name="Normal 5 5 4" xfId="694"/>
    <cellStyle name="Normal 5 5 4 2" xfId="1829"/>
    <cellStyle name="Normal 5 5 5" xfId="1375"/>
    <cellStyle name="Normal 5 6" xfId="296"/>
    <cellStyle name="Normal 5 6 2" xfId="750"/>
    <cellStyle name="Normal 5 6 2 2" xfId="1885"/>
    <cellStyle name="Normal 5 6 3" xfId="1431"/>
    <cellStyle name="Normal 5 7" xfId="977"/>
    <cellStyle name="Normal 5 7 2" xfId="2112"/>
    <cellStyle name="Normal 5 8" xfId="523"/>
    <cellStyle name="Normal 5 8 2" xfId="1658"/>
    <cellStyle name="Normal 5 9" xfId="1204"/>
    <cellStyle name="Normal 6" xfId="58"/>
    <cellStyle name="Normal 6 2" xfId="88"/>
    <cellStyle name="Normal 6 2 2" xfId="200"/>
    <cellStyle name="Normal 6 2 2 2" xfId="438"/>
    <cellStyle name="Normal 6 2 2 2 2" xfId="892"/>
    <cellStyle name="Normal 6 2 2 2 2 2" xfId="2027"/>
    <cellStyle name="Normal 6 2 2 2 3" xfId="1573"/>
    <cellStyle name="Normal 6 2 2 3" xfId="1119"/>
    <cellStyle name="Normal 6 2 2 3 2" xfId="2254"/>
    <cellStyle name="Normal 6 2 2 4" xfId="665"/>
    <cellStyle name="Normal 6 2 2 4 2" xfId="1800"/>
    <cellStyle name="Normal 6 2 2 5" xfId="1346"/>
    <cellStyle name="Normal 6 2 3" xfId="144"/>
    <cellStyle name="Normal 6 2 3 2" xfId="382"/>
    <cellStyle name="Normal 6 2 3 2 2" xfId="836"/>
    <cellStyle name="Normal 6 2 3 2 2 2" xfId="1971"/>
    <cellStyle name="Normal 6 2 3 2 3" xfId="1517"/>
    <cellStyle name="Normal 6 2 3 3" xfId="1063"/>
    <cellStyle name="Normal 6 2 3 3 2" xfId="2198"/>
    <cellStyle name="Normal 6 2 3 4" xfId="609"/>
    <cellStyle name="Normal 6 2 3 4 2" xfId="1744"/>
    <cellStyle name="Normal 6 2 3 5" xfId="1290"/>
    <cellStyle name="Normal 6 2 4" xfId="270"/>
    <cellStyle name="Normal 6 2 4 2" xfId="497"/>
    <cellStyle name="Normal 6 2 4 2 2" xfId="951"/>
    <cellStyle name="Normal 6 2 4 2 2 2" xfId="2086"/>
    <cellStyle name="Normal 6 2 4 2 3" xfId="1632"/>
    <cellStyle name="Normal 6 2 4 3" xfId="1178"/>
    <cellStyle name="Normal 6 2 4 3 2" xfId="2313"/>
    <cellStyle name="Normal 6 2 4 4" xfId="724"/>
    <cellStyle name="Normal 6 2 4 4 2" xfId="1859"/>
    <cellStyle name="Normal 6 2 4 5" xfId="1405"/>
    <cellStyle name="Normal 6 2 5" xfId="326"/>
    <cellStyle name="Normal 6 2 5 2" xfId="780"/>
    <cellStyle name="Normal 6 2 5 2 2" xfId="1915"/>
    <cellStyle name="Normal 6 2 5 3" xfId="1461"/>
    <cellStyle name="Normal 6 2 6" xfId="1007"/>
    <cellStyle name="Normal 6 2 6 2" xfId="2142"/>
    <cellStyle name="Normal 6 2 7" xfId="553"/>
    <cellStyle name="Normal 6 2 7 2" xfId="1688"/>
    <cellStyle name="Normal 6 2 8" xfId="1234"/>
    <cellStyle name="Normal 6 3" xfId="172"/>
    <cellStyle name="Normal 6 3 2" xfId="410"/>
    <cellStyle name="Normal 6 3 2 2" xfId="864"/>
    <cellStyle name="Normal 6 3 2 2 2" xfId="1999"/>
    <cellStyle name="Normal 6 3 2 3" xfId="1545"/>
    <cellStyle name="Normal 6 3 3" xfId="1091"/>
    <cellStyle name="Normal 6 3 3 2" xfId="2226"/>
    <cellStyle name="Normal 6 3 4" xfId="637"/>
    <cellStyle name="Normal 6 3 4 2" xfId="1772"/>
    <cellStyle name="Normal 6 3 5" xfId="1318"/>
    <cellStyle name="Normal 6 4" xfId="116"/>
    <cellStyle name="Normal 6 4 2" xfId="354"/>
    <cellStyle name="Normal 6 4 2 2" xfId="808"/>
    <cellStyle name="Normal 6 4 2 2 2" xfId="1943"/>
    <cellStyle name="Normal 6 4 2 3" xfId="1489"/>
    <cellStyle name="Normal 6 4 3" xfId="1035"/>
    <cellStyle name="Normal 6 4 3 2" xfId="2170"/>
    <cellStyle name="Normal 6 4 4" xfId="581"/>
    <cellStyle name="Normal 6 4 4 2" xfId="1716"/>
    <cellStyle name="Normal 6 4 5" xfId="1262"/>
    <cellStyle name="Normal 6 5" xfId="242"/>
    <cellStyle name="Normal 6 5 2" xfId="469"/>
    <cellStyle name="Normal 6 5 2 2" xfId="923"/>
    <cellStyle name="Normal 6 5 2 2 2" xfId="2058"/>
    <cellStyle name="Normal 6 5 2 3" xfId="1604"/>
    <cellStyle name="Normal 6 5 3" xfId="1150"/>
    <cellStyle name="Normal 6 5 3 2" xfId="2285"/>
    <cellStyle name="Normal 6 5 4" xfId="696"/>
    <cellStyle name="Normal 6 5 4 2" xfId="1831"/>
    <cellStyle name="Normal 6 5 5" xfId="1377"/>
    <cellStyle name="Normal 6 6" xfId="298"/>
    <cellStyle name="Normal 6 6 2" xfId="752"/>
    <cellStyle name="Normal 6 6 2 2" xfId="1887"/>
    <cellStyle name="Normal 6 6 3" xfId="1433"/>
    <cellStyle name="Normal 6 7" xfId="979"/>
    <cellStyle name="Normal 6 7 2" xfId="2114"/>
    <cellStyle name="Normal 6 8" xfId="525"/>
    <cellStyle name="Normal 6 8 2" xfId="1660"/>
    <cellStyle name="Normal 6 9" xfId="1206"/>
    <cellStyle name="Normal 7" xfId="60"/>
    <cellStyle name="Normal 7 2" xfId="90"/>
    <cellStyle name="Normal 7 2 2" xfId="202"/>
    <cellStyle name="Normal 7 2 2 2" xfId="440"/>
    <cellStyle name="Normal 7 2 2 2 2" xfId="894"/>
    <cellStyle name="Normal 7 2 2 2 2 2" xfId="2029"/>
    <cellStyle name="Normal 7 2 2 2 3" xfId="1575"/>
    <cellStyle name="Normal 7 2 2 3" xfId="1121"/>
    <cellStyle name="Normal 7 2 2 3 2" xfId="2256"/>
    <cellStyle name="Normal 7 2 2 4" xfId="667"/>
    <cellStyle name="Normal 7 2 2 4 2" xfId="1802"/>
    <cellStyle name="Normal 7 2 2 5" xfId="1348"/>
    <cellStyle name="Normal 7 2 3" xfId="146"/>
    <cellStyle name="Normal 7 2 3 2" xfId="384"/>
    <cellStyle name="Normal 7 2 3 2 2" xfId="838"/>
    <cellStyle name="Normal 7 2 3 2 2 2" xfId="1973"/>
    <cellStyle name="Normal 7 2 3 2 3" xfId="1519"/>
    <cellStyle name="Normal 7 2 3 3" xfId="1065"/>
    <cellStyle name="Normal 7 2 3 3 2" xfId="2200"/>
    <cellStyle name="Normal 7 2 3 4" xfId="611"/>
    <cellStyle name="Normal 7 2 3 4 2" xfId="1746"/>
    <cellStyle name="Normal 7 2 3 5" xfId="1292"/>
    <cellStyle name="Normal 7 2 4" xfId="272"/>
    <cellStyle name="Normal 7 2 4 2" xfId="499"/>
    <cellStyle name="Normal 7 2 4 2 2" xfId="953"/>
    <cellStyle name="Normal 7 2 4 2 2 2" xfId="2088"/>
    <cellStyle name="Normal 7 2 4 2 3" xfId="1634"/>
    <cellStyle name="Normal 7 2 4 3" xfId="1180"/>
    <cellStyle name="Normal 7 2 4 3 2" xfId="2315"/>
    <cellStyle name="Normal 7 2 4 4" xfId="726"/>
    <cellStyle name="Normal 7 2 4 4 2" xfId="1861"/>
    <cellStyle name="Normal 7 2 4 5" xfId="1407"/>
    <cellStyle name="Normal 7 2 5" xfId="328"/>
    <cellStyle name="Normal 7 2 5 2" xfId="782"/>
    <cellStyle name="Normal 7 2 5 2 2" xfId="1917"/>
    <cellStyle name="Normal 7 2 5 3" xfId="1463"/>
    <cellStyle name="Normal 7 2 6" xfId="1009"/>
    <cellStyle name="Normal 7 2 6 2" xfId="2144"/>
    <cellStyle name="Normal 7 2 7" xfId="555"/>
    <cellStyle name="Normal 7 2 7 2" xfId="1690"/>
    <cellStyle name="Normal 7 2 8" xfId="1236"/>
    <cellStyle name="Normal 7 3" xfId="174"/>
    <cellStyle name="Normal 7 3 2" xfId="412"/>
    <cellStyle name="Normal 7 3 2 2" xfId="866"/>
    <cellStyle name="Normal 7 3 2 2 2" xfId="2001"/>
    <cellStyle name="Normal 7 3 2 3" xfId="1547"/>
    <cellStyle name="Normal 7 3 3" xfId="1093"/>
    <cellStyle name="Normal 7 3 3 2" xfId="2228"/>
    <cellStyle name="Normal 7 3 4" xfId="639"/>
    <cellStyle name="Normal 7 3 4 2" xfId="1774"/>
    <cellStyle name="Normal 7 3 5" xfId="1320"/>
    <cellStyle name="Normal 7 4" xfId="118"/>
    <cellStyle name="Normal 7 4 2" xfId="356"/>
    <cellStyle name="Normal 7 4 2 2" xfId="810"/>
    <cellStyle name="Normal 7 4 2 2 2" xfId="1945"/>
    <cellStyle name="Normal 7 4 2 3" xfId="1491"/>
    <cellStyle name="Normal 7 4 3" xfId="1037"/>
    <cellStyle name="Normal 7 4 3 2" xfId="2172"/>
    <cellStyle name="Normal 7 4 4" xfId="583"/>
    <cellStyle name="Normal 7 4 4 2" xfId="1718"/>
    <cellStyle name="Normal 7 4 5" xfId="1264"/>
    <cellStyle name="Normal 7 5" xfId="244"/>
    <cellStyle name="Normal 7 5 2" xfId="471"/>
    <cellStyle name="Normal 7 5 2 2" xfId="925"/>
    <cellStyle name="Normal 7 5 2 2 2" xfId="2060"/>
    <cellStyle name="Normal 7 5 2 3" xfId="1606"/>
    <cellStyle name="Normal 7 5 3" xfId="1152"/>
    <cellStyle name="Normal 7 5 3 2" xfId="2287"/>
    <cellStyle name="Normal 7 5 4" xfId="698"/>
    <cellStyle name="Normal 7 5 4 2" xfId="1833"/>
    <cellStyle name="Normal 7 5 5" xfId="1379"/>
    <cellStyle name="Normal 7 6" xfId="300"/>
    <cellStyle name="Normal 7 6 2" xfId="754"/>
    <cellStyle name="Normal 7 6 2 2" xfId="1889"/>
    <cellStyle name="Normal 7 6 3" xfId="1435"/>
    <cellStyle name="Normal 7 7" xfId="981"/>
    <cellStyle name="Normal 7 7 2" xfId="2116"/>
    <cellStyle name="Normal 7 8" xfId="527"/>
    <cellStyle name="Normal 7 8 2" xfId="1662"/>
    <cellStyle name="Normal 7 9" xfId="1208"/>
    <cellStyle name="Normal 8" xfId="62"/>
    <cellStyle name="Normal 8 2" xfId="92"/>
    <cellStyle name="Normal 8 2 2" xfId="204"/>
    <cellStyle name="Normal 8 2 2 2" xfId="442"/>
    <cellStyle name="Normal 8 2 2 2 2" xfId="896"/>
    <cellStyle name="Normal 8 2 2 2 2 2" xfId="2031"/>
    <cellStyle name="Normal 8 2 2 2 3" xfId="1577"/>
    <cellStyle name="Normal 8 2 2 3" xfId="1123"/>
    <cellStyle name="Normal 8 2 2 3 2" xfId="2258"/>
    <cellStyle name="Normal 8 2 2 4" xfId="669"/>
    <cellStyle name="Normal 8 2 2 4 2" xfId="1804"/>
    <cellStyle name="Normal 8 2 2 5" xfId="1350"/>
    <cellStyle name="Normal 8 2 3" xfId="148"/>
    <cellStyle name="Normal 8 2 3 2" xfId="386"/>
    <cellStyle name="Normal 8 2 3 2 2" xfId="840"/>
    <cellStyle name="Normal 8 2 3 2 2 2" xfId="1975"/>
    <cellStyle name="Normal 8 2 3 2 3" xfId="1521"/>
    <cellStyle name="Normal 8 2 3 3" xfId="1067"/>
    <cellStyle name="Normal 8 2 3 3 2" xfId="2202"/>
    <cellStyle name="Normal 8 2 3 4" xfId="613"/>
    <cellStyle name="Normal 8 2 3 4 2" xfId="1748"/>
    <cellStyle name="Normal 8 2 3 5" xfId="1294"/>
    <cellStyle name="Normal 8 2 4" xfId="274"/>
    <cellStyle name="Normal 8 2 4 2" xfId="501"/>
    <cellStyle name="Normal 8 2 4 2 2" xfId="955"/>
    <cellStyle name="Normal 8 2 4 2 2 2" xfId="2090"/>
    <cellStyle name="Normal 8 2 4 2 3" xfId="1636"/>
    <cellStyle name="Normal 8 2 4 3" xfId="1182"/>
    <cellStyle name="Normal 8 2 4 3 2" xfId="2317"/>
    <cellStyle name="Normal 8 2 4 4" xfId="728"/>
    <cellStyle name="Normal 8 2 4 4 2" xfId="1863"/>
    <cellStyle name="Normal 8 2 4 5" xfId="1409"/>
    <cellStyle name="Normal 8 2 5" xfId="330"/>
    <cellStyle name="Normal 8 2 5 2" xfId="784"/>
    <cellStyle name="Normal 8 2 5 2 2" xfId="1919"/>
    <cellStyle name="Normal 8 2 5 3" xfId="1465"/>
    <cellStyle name="Normal 8 2 6" xfId="1011"/>
    <cellStyle name="Normal 8 2 6 2" xfId="2146"/>
    <cellStyle name="Normal 8 2 7" xfId="557"/>
    <cellStyle name="Normal 8 2 7 2" xfId="1692"/>
    <cellStyle name="Normal 8 2 8" xfId="1238"/>
    <cellStyle name="Normal 8 3" xfId="176"/>
    <cellStyle name="Normal 8 3 2" xfId="414"/>
    <cellStyle name="Normal 8 3 2 2" xfId="868"/>
    <cellStyle name="Normal 8 3 2 2 2" xfId="2003"/>
    <cellStyle name="Normal 8 3 2 3" xfId="1549"/>
    <cellStyle name="Normal 8 3 3" xfId="1095"/>
    <cellStyle name="Normal 8 3 3 2" xfId="2230"/>
    <cellStyle name="Normal 8 3 4" xfId="641"/>
    <cellStyle name="Normal 8 3 4 2" xfId="1776"/>
    <cellStyle name="Normal 8 3 5" xfId="1322"/>
    <cellStyle name="Normal 8 4" xfId="120"/>
    <cellStyle name="Normal 8 4 2" xfId="358"/>
    <cellStyle name="Normal 8 4 2 2" xfId="812"/>
    <cellStyle name="Normal 8 4 2 2 2" xfId="1947"/>
    <cellStyle name="Normal 8 4 2 3" xfId="1493"/>
    <cellStyle name="Normal 8 4 3" xfId="1039"/>
    <cellStyle name="Normal 8 4 3 2" xfId="2174"/>
    <cellStyle name="Normal 8 4 4" xfId="585"/>
    <cellStyle name="Normal 8 4 4 2" xfId="1720"/>
    <cellStyle name="Normal 8 4 5" xfId="1266"/>
    <cellStyle name="Normal 8 5" xfId="246"/>
    <cellStyle name="Normal 8 5 2" xfId="473"/>
    <cellStyle name="Normal 8 5 2 2" xfId="927"/>
    <cellStyle name="Normal 8 5 2 2 2" xfId="2062"/>
    <cellStyle name="Normal 8 5 2 3" xfId="1608"/>
    <cellStyle name="Normal 8 5 3" xfId="1154"/>
    <cellStyle name="Normal 8 5 3 2" xfId="2289"/>
    <cellStyle name="Normal 8 5 4" xfId="700"/>
    <cellStyle name="Normal 8 5 4 2" xfId="1835"/>
    <cellStyle name="Normal 8 5 5" xfId="1381"/>
    <cellStyle name="Normal 8 6" xfId="302"/>
    <cellStyle name="Normal 8 6 2" xfId="756"/>
    <cellStyle name="Normal 8 6 2 2" xfId="1891"/>
    <cellStyle name="Normal 8 6 3" xfId="1437"/>
    <cellStyle name="Normal 8 7" xfId="983"/>
    <cellStyle name="Normal 8 7 2" xfId="2118"/>
    <cellStyle name="Normal 8 8" xfId="529"/>
    <cellStyle name="Normal 8 8 2" xfId="1664"/>
    <cellStyle name="Normal 8 9" xfId="1210"/>
    <cellStyle name="Normal 9" xfId="64"/>
    <cellStyle name="Normal 9 2" xfId="94"/>
    <cellStyle name="Normal 9 2 2" xfId="206"/>
    <cellStyle name="Normal 9 2 2 2" xfId="444"/>
    <cellStyle name="Normal 9 2 2 2 2" xfId="898"/>
    <cellStyle name="Normal 9 2 2 2 2 2" xfId="2033"/>
    <cellStyle name="Normal 9 2 2 2 3" xfId="1579"/>
    <cellStyle name="Normal 9 2 2 3" xfId="1125"/>
    <cellStyle name="Normal 9 2 2 3 2" xfId="2260"/>
    <cellStyle name="Normal 9 2 2 4" xfId="671"/>
    <cellStyle name="Normal 9 2 2 4 2" xfId="1806"/>
    <cellStyle name="Normal 9 2 2 5" xfId="1352"/>
    <cellStyle name="Normal 9 2 3" xfId="150"/>
    <cellStyle name="Normal 9 2 3 2" xfId="388"/>
    <cellStyle name="Normal 9 2 3 2 2" xfId="842"/>
    <cellStyle name="Normal 9 2 3 2 2 2" xfId="1977"/>
    <cellStyle name="Normal 9 2 3 2 3" xfId="1523"/>
    <cellStyle name="Normal 9 2 3 3" xfId="1069"/>
    <cellStyle name="Normal 9 2 3 3 2" xfId="2204"/>
    <cellStyle name="Normal 9 2 3 4" xfId="615"/>
    <cellStyle name="Normal 9 2 3 4 2" xfId="1750"/>
    <cellStyle name="Normal 9 2 3 5" xfId="1296"/>
    <cellStyle name="Normal 9 2 4" xfId="276"/>
    <cellStyle name="Normal 9 2 4 2" xfId="503"/>
    <cellStyle name="Normal 9 2 4 2 2" xfId="957"/>
    <cellStyle name="Normal 9 2 4 2 2 2" xfId="2092"/>
    <cellStyle name="Normal 9 2 4 2 3" xfId="1638"/>
    <cellStyle name="Normal 9 2 4 3" xfId="1184"/>
    <cellStyle name="Normal 9 2 4 3 2" xfId="2319"/>
    <cellStyle name="Normal 9 2 4 4" xfId="730"/>
    <cellStyle name="Normal 9 2 4 4 2" xfId="1865"/>
    <cellStyle name="Normal 9 2 4 5" xfId="1411"/>
    <cellStyle name="Normal 9 2 5" xfId="332"/>
    <cellStyle name="Normal 9 2 5 2" xfId="786"/>
    <cellStyle name="Normal 9 2 5 2 2" xfId="1921"/>
    <cellStyle name="Normal 9 2 5 3" xfId="1467"/>
    <cellStyle name="Normal 9 2 6" xfId="1013"/>
    <cellStyle name="Normal 9 2 6 2" xfId="2148"/>
    <cellStyle name="Normal 9 2 7" xfId="559"/>
    <cellStyle name="Normal 9 2 7 2" xfId="1694"/>
    <cellStyle name="Normal 9 2 8" xfId="1240"/>
    <cellStyle name="Normal 9 3" xfId="178"/>
    <cellStyle name="Normal 9 3 2" xfId="416"/>
    <cellStyle name="Normal 9 3 2 2" xfId="870"/>
    <cellStyle name="Normal 9 3 2 2 2" xfId="2005"/>
    <cellStyle name="Normal 9 3 2 3" xfId="1551"/>
    <cellStyle name="Normal 9 3 3" xfId="1097"/>
    <cellStyle name="Normal 9 3 3 2" xfId="2232"/>
    <cellStyle name="Normal 9 3 4" xfId="643"/>
    <cellStyle name="Normal 9 3 4 2" xfId="1778"/>
    <cellStyle name="Normal 9 3 5" xfId="1324"/>
    <cellStyle name="Normal 9 4" xfId="122"/>
    <cellStyle name="Normal 9 4 2" xfId="360"/>
    <cellStyle name="Normal 9 4 2 2" xfId="814"/>
    <cellStyle name="Normal 9 4 2 2 2" xfId="1949"/>
    <cellStyle name="Normal 9 4 2 3" xfId="1495"/>
    <cellStyle name="Normal 9 4 3" xfId="1041"/>
    <cellStyle name="Normal 9 4 3 2" xfId="2176"/>
    <cellStyle name="Normal 9 4 4" xfId="587"/>
    <cellStyle name="Normal 9 4 4 2" xfId="1722"/>
    <cellStyle name="Normal 9 4 5" xfId="1268"/>
    <cellStyle name="Normal 9 5" xfId="248"/>
    <cellStyle name="Normal 9 5 2" xfId="475"/>
    <cellStyle name="Normal 9 5 2 2" xfId="929"/>
    <cellStyle name="Normal 9 5 2 2 2" xfId="2064"/>
    <cellStyle name="Normal 9 5 2 3" xfId="1610"/>
    <cellStyle name="Normal 9 5 3" xfId="1156"/>
    <cellStyle name="Normal 9 5 3 2" xfId="2291"/>
    <cellStyle name="Normal 9 5 4" xfId="702"/>
    <cellStyle name="Normal 9 5 4 2" xfId="1837"/>
    <cellStyle name="Normal 9 5 5" xfId="1383"/>
    <cellStyle name="Normal 9 6" xfId="304"/>
    <cellStyle name="Normal 9 6 2" xfId="758"/>
    <cellStyle name="Normal 9 6 2 2" xfId="1893"/>
    <cellStyle name="Normal 9 6 3" xfId="1439"/>
    <cellStyle name="Normal 9 7" xfId="985"/>
    <cellStyle name="Normal 9 7 2" xfId="2120"/>
    <cellStyle name="Normal 9 8" xfId="531"/>
    <cellStyle name="Normal 9 8 2" xfId="1666"/>
    <cellStyle name="Normal 9 9" xfId="1212"/>
    <cellStyle name="Note 2" xfId="52"/>
    <cellStyle name="Note 2 2" xfId="83"/>
    <cellStyle name="Note 2 2 2" xfId="195"/>
    <cellStyle name="Note 2 2 2 2" xfId="433"/>
    <cellStyle name="Note 2 2 2 2 2" xfId="887"/>
    <cellStyle name="Note 2 2 2 2 2 2" xfId="2022"/>
    <cellStyle name="Note 2 2 2 2 3" xfId="1568"/>
    <cellStyle name="Note 2 2 2 3" xfId="1114"/>
    <cellStyle name="Note 2 2 2 3 2" xfId="2249"/>
    <cellStyle name="Note 2 2 2 4" xfId="660"/>
    <cellStyle name="Note 2 2 2 4 2" xfId="1795"/>
    <cellStyle name="Note 2 2 2 5" xfId="1341"/>
    <cellStyle name="Note 2 2 3" xfId="139"/>
    <cellStyle name="Note 2 2 3 2" xfId="377"/>
    <cellStyle name="Note 2 2 3 2 2" xfId="831"/>
    <cellStyle name="Note 2 2 3 2 2 2" xfId="1966"/>
    <cellStyle name="Note 2 2 3 2 3" xfId="1512"/>
    <cellStyle name="Note 2 2 3 3" xfId="1058"/>
    <cellStyle name="Note 2 2 3 3 2" xfId="2193"/>
    <cellStyle name="Note 2 2 3 4" xfId="604"/>
    <cellStyle name="Note 2 2 3 4 2" xfId="1739"/>
    <cellStyle name="Note 2 2 3 5" xfId="1285"/>
    <cellStyle name="Note 2 2 4" xfId="265"/>
    <cellStyle name="Note 2 2 4 2" xfId="492"/>
    <cellStyle name="Note 2 2 4 2 2" xfId="946"/>
    <cellStyle name="Note 2 2 4 2 2 2" xfId="2081"/>
    <cellStyle name="Note 2 2 4 2 3" xfId="1627"/>
    <cellStyle name="Note 2 2 4 3" xfId="1173"/>
    <cellStyle name="Note 2 2 4 3 2" xfId="2308"/>
    <cellStyle name="Note 2 2 4 4" xfId="719"/>
    <cellStyle name="Note 2 2 4 4 2" xfId="1854"/>
    <cellStyle name="Note 2 2 4 5" xfId="1400"/>
    <cellStyle name="Note 2 2 5" xfId="321"/>
    <cellStyle name="Note 2 2 5 2" xfId="775"/>
    <cellStyle name="Note 2 2 5 2 2" xfId="1910"/>
    <cellStyle name="Note 2 2 5 3" xfId="1456"/>
    <cellStyle name="Note 2 2 6" xfId="1002"/>
    <cellStyle name="Note 2 2 6 2" xfId="2137"/>
    <cellStyle name="Note 2 2 7" xfId="548"/>
    <cellStyle name="Note 2 2 7 2" xfId="1683"/>
    <cellStyle name="Note 2 2 8" xfId="1229"/>
    <cellStyle name="Note 2 3" xfId="167"/>
    <cellStyle name="Note 2 3 2" xfId="405"/>
    <cellStyle name="Note 2 3 2 2" xfId="859"/>
    <cellStyle name="Note 2 3 2 2 2" xfId="1994"/>
    <cellStyle name="Note 2 3 2 3" xfId="1540"/>
    <cellStyle name="Note 2 3 3" xfId="1086"/>
    <cellStyle name="Note 2 3 3 2" xfId="2221"/>
    <cellStyle name="Note 2 3 4" xfId="632"/>
    <cellStyle name="Note 2 3 4 2" xfId="1767"/>
    <cellStyle name="Note 2 3 5" xfId="1313"/>
    <cellStyle name="Note 2 4" xfId="111"/>
    <cellStyle name="Note 2 4 2" xfId="349"/>
    <cellStyle name="Note 2 4 2 2" xfId="803"/>
    <cellStyle name="Note 2 4 2 2 2" xfId="1938"/>
    <cellStyle name="Note 2 4 2 3" xfId="1484"/>
    <cellStyle name="Note 2 4 3" xfId="1030"/>
    <cellStyle name="Note 2 4 3 2" xfId="2165"/>
    <cellStyle name="Note 2 4 4" xfId="576"/>
    <cellStyle name="Note 2 4 4 2" xfId="1711"/>
    <cellStyle name="Note 2 4 5" xfId="1257"/>
    <cellStyle name="Note 2 5" xfId="237"/>
    <cellStyle name="Note 2 5 2" xfId="464"/>
    <cellStyle name="Note 2 5 2 2" xfId="918"/>
    <cellStyle name="Note 2 5 2 2 2" xfId="2053"/>
    <cellStyle name="Note 2 5 2 3" xfId="1599"/>
    <cellStyle name="Note 2 5 3" xfId="1145"/>
    <cellStyle name="Note 2 5 3 2" xfId="2280"/>
    <cellStyle name="Note 2 5 4" xfId="691"/>
    <cellStyle name="Note 2 5 4 2" xfId="1826"/>
    <cellStyle name="Note 2 5 5" xfId="1372"/>
    <cellStyle name="Note 2 6" xfId="293"/>
    <cellStyle name="Note 2 6 2" xfId="747"/>
    <cellStyle name="Note 2 6 2 2" xfId="1882"/>
    <cellStyle name="Note 2 6 3" xfId="1428"/>
    <cellStyle name="Note 2 7" xfId="974"/>
    <cellStyle name="Note 2 7 2" xfId="2109"/>
    <cellStyle name="Note 2 8" xfId="520"/>
    <cellStyle name="Note 2 8 2" xfId="1655"/>
    <cellStyle name="Note 2 9" xfId="1201"/>
    <cellStyle name="Output" xfId="13" builtinId="21" customBuiltin="1"/>
    <cellStyle name="Percent" xfId="6" builtinId="5"/>
    <cellStyle name="Percent 2" xfId="227"/>
    <cellStyle name="Percent 2 2" xfId="2326"/>
    <cellStyle name="Percent 3" xfId="212"/>
    <cellStyle name="Percent 3 2" xfId="450"/>
    <cellStyle name="Percent 3 2 2" xfId="904"/>
    <cellStyle name="Percent 3 2 2 2" xfId="2039"/>
    <cellStyle name="Percent 3 2 3" xfId="1585"/>
    <cellStyle name="Percent 3 3" xfId="1131"/>
    <cellStyle name="Percent 3 3 2" xfId="2266"/>
    <cellStyle name="Percent 3 4" xfId="677"/>
    <cellStyle name="Percent 3 4 2" xfId="1812"/>
    <cellStyle name="Percent 3 5" xfId="1358"/>
    <cellStyle name="Percent 4" xfId="40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11TH DECEMBER, 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Share'!$E$7:$E$13</c:f>
              <c:strCache>
                <c:ptCount val="7"/>
                <c:pt idx="0">
                  <c:v>ETHICAL FUNDS</c:v>
                </c:pt>
                <c:pt idx="1">
                  <c:v>MIXED FUNDS</c:v>
                </c:pt>
                <c:pt idx="2">
                  <c:v>FIXED INCOME FUNDS</c:v>
                </c:pt>
                <c:pt idx="3">
                  <c:v>EQUITY BASED FUNDS</c:v>
                </c:pt>
                <c:pt idx="4">
                  <c:v>REAL ESTATE FUNDS</c:v>
                </c:pt>
                <c:pt idx="5">
                  <c:v>MONEY MARKET FUNDS</c:v>
                </c:pt>
                <c:pt idx="6">
                  <c:v>BOND FUNDS</c:v>
                </c:pt>
              </c:strCache>
            </c:strRef>
          </c:cat>
          <c:val>
            <c:numRef>
              <c:f>'Market Share'!$F$7:$F$13</c:f>
              <c:numCache>
                <c:formatCode>General</c:formatCode>
                <c:ptCount val="7"/>
                <c:pt idx="0" formatCode="#,##0.00">
                  <c:v>10366675105.879999</c:v>
                </c:pt>
                <c:pt idx="1">
                  <c:v>28893069276.419998</c:v>
                </c:pt>
                <c:pt idx="2" formatCode="#,##0.00">
                  <c:v>413717352736.78656</c:v>
                </c:pt>
                <c:pt idx="3" formatCode="#,##0.00">
                  <c:v>14154102520.949999</c:v>
                </c:pt>
                <c:pt idx="4" formatCode="#,##0.00">
                  <c:v>42249159096.868912</c:v>
                </c:pt>
                <c:pt idx="5" formatCode="#,##0.00">
                  <c:v>750604159899.30261</c:v>
                </c:pt>
                <c:pt idx="6" formatCode="#,##0.00">
                  <c:v>214424096192.75998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December 11, 2020)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44127</c:v>
                </c:pt>
                <c:pt idx="1">
                  <c:v>44134</c:v>
                </c:pt>
                <c:pt idx="2">
                  <c:v>44141</c:v>
                </c:pt>
                <c:pt idx="3">
                  <c:v>44148</c:v>
                </c:pt>
                <c:pt idx="4">
                  <c:v>44155</c:v>
                </c:pt>
                <c:pt idx="5">
                  <c:v>44162</c:v>
                </c:pt>
                <c:pt idx="6">
                  <c:v>44169</c:v>
                </c:pt>
                <c:pt idx="7">
                  <c:v>44176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1453811387552.8225</c:v>
                </c:pt>
                <c:pt idx="1">
                  <c:v>1481563677423.3984</c:v>
                </c:pt>
                <c:pt idx="2">
                  <c:v>1486283709838.7119</c:v>
                </c:pt>
                <c:pt idx="3">
                  <c:v>1488904927747.1514</c:v>
                </c:pt>
                <c:pt idx="4">
                  <c:v>1484395604929.3279</c:v>
                </c:pt>
                <c:pt idx="5">
                  <c:v>1469675584060.5674</c:v>
                </c:pt>
                <c:pt idx="6">
                  <c:v>1476841800766.1191</c:v>
                </c:pt>
                <c:pt idx="7">
                  <c:v>1474408614828.968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December 11, 2020)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084813985407787"/>
          <c:y val="1.478232944304562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44127</c:v>
                </c:pt>
                <c:pt idx="1">
                  <c:v>44134</c:v>
                </c:pt>
                <c:pt idx="2">
                  <c:v>44141</c:v>
                </c:pt>
                <c:pt idx="3">
                  <c:v>44148</c:v>
                </c:pt>
                <c:pt idx="4">
                  <c:v>44155</c:v>
                </c:pt>
                <c:pt idx="5">
                  <c:v>44162</c:v>
                </c:pt>
                <c:pt idx="6">
                  <c:v>44169</c:v>
                </c:pt>
                <c:pt idx="7">
                  <c:v>44176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44127</c:v>
                </c:pt>
                <c:pt idx="1">
                  <c:v>44134</c:v>
                </c:pt>
                <c:pt idx="2">
                  <c:v>44141</c:v>
                </c:pt>
                <c:pt idx="3">
                  <c:v>44148</c:v>
                </c:pt>
                <c:pt idx="4">
                  <c:v>44155</c:v>
                </c:pt>
                <c:pt idx="5">
                  <c:v>44162</c:v>
                </c:pt>
                <c:pt idx="6">
                  <c:v>44169</c:v>
                </c:pt>
                <c:pt idx="7">
                  <c:v>44176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6024609941.7800007</c:v>
                </c:pt>
                <c:pt idx="1">
                  <c:v>6207922099.6599998</c:v>
                </c:pt>
                <c:pt idx="2">
                  <c:v>6758319304.3699999</c:v>
                </c:pt>
                <c:pt idx="3">
                  <c:v>8036206520.5299997</c:v>
                </c:pt>
                <c:pt idx="4">
                  <c:v>8290843224.3899994</c:v>
                </c:pt>
                <c:pt idx="5">
                  <c:v>8316213813.6800003</c:v>
                </c:pt>
                <c:pt idx="6">
                  <c:v>9680886012.0100002</c:v>
                </c:pt>
                <c:pt idx="7">
                  <c:v>10366675105.879999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MIXED/BALANCED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44127</c:v>
                </c:pt>
                <c:pt idx="1">
                  <c:v>44134</c:v>
                </c:pt>
                <c:pt idx="2">
                  <c:v>44141</c:v>
                </c:pt>
                <c:pt idx="3">
                  <c:v>44148</c:v>
                </c:pt>
                <c:pt idx="4">
                  <c:v>44155</c:v>
                </c:pt>
                <c:pt idx="5">
                  <c:v>44162</c:v>
                </c:pt>
                <c:pt idx="6">
                  <c:v>44169</c:v>
                </c:pt>
                <c:pt idx="7">
                  <c:v>44176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26177170704.640644</c:v>
                </c:pt>
                <c:pt idx="1">
                  <c:v>26766516862.49065</c:v>
                </c:pt>
                <c:pt idx="2">
                  <c:v>27157149224.650646</c:v>
                </c:pt>
                <c:pt idx="3">
                  <c:v>29554978877.700001</c:v>
                </c:pt>
                <c:pt idx="4">
                  <c:v>28945803297.180645</c:v>
                </c:pt>
                <c:pt idx="5">
                  <c:v>29372267371.92065</c:v>
                </c:pt>
                <c:pt idx="6">
                  <c:v>29069195742.49065</c:v>
                </c:pt>
                <c:pt idx="7">
                  <c:v>28893069276.419998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44127</c:v>
                </c:pt>
                <c:pt idx="1">
                  <c:v>44134</c:v>
                </c:pt>
                <c:pt idx="2">
                  <c:v>44141</c:v>
                </c:pt>
                <c:pt idx="3">
                  <c:v>44148</c:v>
                </c:pt>
                <c:pt idx="4">
                  <c:v>44155</c:v>
                </c:pt>
                <c:pt idx="5">
                  <c:v>44162</c:v>
                </c:pt>
                <c:pt idx="6">
                  <c:v>44169</c:v>
                </c:pt>
                <c:pt idx="7">
                  <c:v>44176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12548085588.360003</c:v>
                </c:pt>
                <c:pt idx="1">
                  <c:v>13001401417.809999</c:v>
                </c:pt>
                <c:pt idx="2">
                  <c:v>13181858080.250002</c:v>
                </c:pt>
                <c:pt idx="3">
                  <c:v>15493832478.309999</c:v>
                </c:pt>
                <c:pt idx="4">
                  <c:v>14734989703.129999</c:v>
                </c:pt>
                <c:pt idx="5">
                  <c:v>14547459281.550003</c:v>
                </c:pt>
                <c:pt idx="6">
                  <c:v>14397003172.85</c:v>
                </c:pt>
                <c:pt idx="7">
                  <c:v>14154102520.949999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44127</c:v>
                </c:pt>
                <c:pt idx="1">
                  <c:v>44134</c:v>
                </c:pt>
                <c:pt idx="2">
                  <c:v>44141</c:v>
                </c:pt>
                <c:pt idx="3">
                  <c:v>44148</c:v>
                </c:pt>
                <c:pt idx="4">
                  <c:v>44155</c:v>
                </c:pt>
                <c:pt idx="5">
                  <c:v>44162</c:v>
                </c:pt>
                <c:pt idx="6">
                  <c:v>44169</c:v>
                </c:pt>
                <c:pt idx="7">
                  <c:v>44176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42199465715.618896</c:v>
                </c:pt>
                <c:pt idx="1">
                  <c:v>42331646337.318916</c:v>
                </c:pt>
                <c:pt idx="2">
                  <c:v>42214114830.608917</c:v>
                </c:pt>
                <c:pt idx="3">
                  <c:v>42226005382.15892</c:v>
                </c:pt>
                <c:pt idx="4">
                  <c:v>42288210075.28891</c:v>
                </c:pt>
                <c:pt idx="5">
                  <c:v>42237273851.878914</c:v>
                </c:pt>
                <c:pt idx="6">
                  <c:v>42245517361.358917</c:v>
                </c:pt>
                <c:pt idx="7">
                  <c:v>42249159096.868912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44127</c:v>
                </c:pt>
                <c:pt idx="1">
                  <c:v>44134</c:v>
                </c:pt>
                <c:pt idx="2">
                  <c:v>44141</c:v>
                </c:pt>
                <c:pt idx="3">
                  <c:v>44148</c:v>
                </c:pt>
                <c:pt idx="4">
                  <c:v>44155</c:v>
                </c:pt>
                <c:pt idx="5">
                  <c:v>44162</c:v>
                </c:pt>
                <c:pt idx="6">
                  <c:v>44169</c:v>
                </c:pt>
                <c:pt idx="7">
                  <c:v>44176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815165326720.50293</c:v>
                </c:pt>
                <c:pt idx="1">
                  <c:v>819910200359.48889</c:v>
                </c:pt>
                <c:pt idx="2">
                  <c:v>811132173250.49231</c:v>
                </c:pt>
                <c:pt idx="3">
                  <c:v>795709860514.28735</c:v>
                </c:pt>
                <c:pt idx="4">
                  <c:v>780062936115.14832</c:v>
                </c:pt>
                <c:pt idx="5">
                  <c:v>767677186154.91333</c:v>
                </c:pt>
                <c:pt idx="6">
                  <c:v>759145393298.31982</c:v>
                </c:pt>
                <c:pt idx="7">
                  <c:v>750604159899.30261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44127</c:v>
                </c:pt>
                <c:pt idx="1">
                  <c:v>44134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272530107565.88998</c:v>
                </c:pt>
                <c:pt idx="1">
                  <c:v>276071831140.66998</c:v>
                </c:pt>
                <c:pt idx="2">
                  <c:v>279825229804.9101</c:v>
                </c:pt>
                <c:pt idx="3">
                  <c:v>282844255018.625</c:v>
                </c:pt>
                <c:pt idx="4">
                  <c:v>288637298993.57996</c:v>
                </c:pt>
                <c:pt idx="5">
                  <c:v>291355228866.43463</c:v>
                </c:pt>
                <c:pt idx="6">
                  <c:v>410887858524.85992</c:v>
                </c:pt>
                <c:pt idx="7">
                  <c:v>413717352736.78656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279166621316.03003</c:v>
                </c:pt>
                <c:pt idx="1">
                  <c:v>297274159205.95996</c:v>
                </c:pt>
                <c:pt idx="2">
                  <c:v>306014865343.42999</c:v>
                </c:pt>
                <c:pt idx="3">
                  <c:v>315039788955.53998</c:v>
                </c:pt>
                <c:pt idx="4">
                  <c:v>321435523520.61011</c:v>
                </c:pt>
                <c:pt idx="5">
                  <c:v>316169954720.19</c:v>
                </c:pt>
                <c:pt idx="6">
                  <c:v>211415946654.23004</c:v>
                </c:pt>
                <c:pt idx="7">
                  <c:v>214424096192.75998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69</xdr:row>
      <xdr:rowOff>0</xdr:rowOff>
    </xdr:from>
    <xdr:to>
      <xdr:col>14</xdr:col>
      <xdr:colOff>990600</xdr:colOff>
      <xdr:row>73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88</xdr:row>
      <xdr:rowOff>0</xdr:rowOff>
    </xdr:from>
    <xdr:to>
      <xdr:col>13</xdr:col>
      <xdr:colOff>304800</xdr:colOff>
      <xdr:row>89</xdr:row>
      <xdr:rowOff>142872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942975</xdr:colOff>
      <xdr:row>0</xdr:row>
      <xdr:rowOff>142876</xdr:rowOff>
    </xdr:from>
    <xdr:to>
      <xdr:col>12</xdr:col>
      <xdr:colOff>76200</xdr:colOff>
      <xdr:row>23</xdr:row>
      <xdr:rowOff>142875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6"/>
  <sheetViews>
    <sheetView tabSelected="1" zoomScale="170" zoomScaleNormal="170" workbookViewId="0">
      <selection sqref="A1:K1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31.140625" style="4" customWidth="1"/>
    <col min="4" max="4" width="17.7109375" style="4" customWidth="1"/>
    <col min="5" max="6" width="8.7109375" style="4" customWidth="1"/>
    <col min="7" max="7" width="17.7109375" style="4" customWidth="1"/>
    <col min="8" max="11" width="8.7109375" style="4" customWidth="1"/>
    <col min="12" max="12" width="8.42578125" style="4" customWidth="1"/>
    <col min="13" max="13" width="18.85546875" style="5" customWidth="1"/>
    <col min="14" max="14" width="18.425781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35" t="s">
        <v>216</v>
      </c>
      <c r="B1" s="436"/>
      <c r="C1" s="436"/>
      <c r="D1" s="436"/>
      <c r="E1" s="436"/>
      <c r="F1" s="436"/>
      <c r="G1" s="436"/>
      <c r="H1" s="436"/>
      <c r="I1" s="436"/>
      <c r="J1" s="436"/>
      <c r="K1" s="437"/>
      <c r="M1" s="4"/>
    </row>
    <row r="2" spans="1:19" ht="24.75" customHeight="1" thickBot="1">
      <c r="A2" s="187"/>
      <c r="B2" s="190"/>
      <c r="C2" s="188"/>
      <c r="D2" s="438" t="s">
        <v>210</v>
      </c>
      <c r="E2" s="439"/>
      <c r="F2" s="440"/>
      <c r="G2" s="438" t="s">
        <v>217</v>
      </c>
      <c r="H2" s="439"/>
      <c r="I2" s="440"/>
      <c r="J2" s="429" t="s">
        <v>84</v>
      </c>
      <c r="K2" s="430"/>
      <c r="M2" s="4"/>
    </row>
    <row r="3" spans="1:19" ht="14.25" customHeight="1">
      <c r="A3" s="191" t="s">
        <v>2</v>
      </c>
      <c r="B3" s="189" t="s">
        <v>3</v>
      </c>
      <c r="C3" s="36" t="s">
        <v>4</v>
      </c>
      <c r="D3" s="37" t="s">
        <v>79</v>
      </c>
      <c r="E3" s="38" t="s">
        <v>83</v>
      </c>
      <c r="F3" s="38" t="s">
        <v>5</v>
      </c>
      <c r="G3" s="37" t="s">
        <v>79</v>
      </c>
      <c r="H3" s="38" t="s">
        <v>83</v>
      </c>
      <c r="I3" s="38" t="s">
        <v>5</v>
      </c>
      <c r="J3" s="70" t="s">
        <v>79</v>
      </c>
      <c r="K3" s="53" t="s">
        <v>5</v>
      </c>
      <c r="L3" s="7"/>
      <c r="M3" s="4"/>
    </row>
    <row r="4" spans="1:19" ht="12.95" customHeight="1">
      <c r="A4" s="192"/>
      <c r="B4" s="39"/>
      <c r="C4" s="39" t="s">
        <v>0</v>
      </c>
      <c r="D4" s="40" t="s">
        <v>6</v>
      </c>
      <c r="E4" s="40"/>
      <c r="F4" s="40" t="s">
        <v>6</v>
      </c>
      <c r="G4" s="40" t="s">
        <v>6</v>
      </c>
      <c r="H4" s="40"/>
      <c r="I4" s="40" t="s">
        <v>6</v>
      </c>
      <c r="J4" s="271" t="s">
        <v>102</v>
      </c>
      <c r="K4" s="271" t="s">
        <v>102</v>
      </c>
      <c r="L4" s="8"/>
      <c r="M4" s="194"/>
    </row>
    <row r="5" spans="1:19" ht="13.5" customHeight="1">
      <c r="A5" s="400">
        <v>1</v>
      </c>
      <c r="B5" s="401" t="s">
        <v>7</v>
      </c>
      <c r="C5" s="401" t="s">
        <v>8</v>
      </c>
      <c r="D5" s="73">
        <v>6044169526.7600002</v>
      </c>
      <c r="E5" s="55">
        <f>(D5/$D$19)</f>
        <v>0.41982136519620628</v>
      </c>
      <c r="F5" s="73">
        <v>9688.52</v>
      </c>
      <c r="G5" s="73">
        <v>5962769068.0299997</v>
      </c>
      <c r="H5" s="55">
        <f t="shared" ref="H5:H18" si="0">(G5/$G$19)</f>
        <v>0.42127496668928954</v>
      </c>
      <c r="I5" s="73">
        <v>9553.51</v>
      </c>
      <c r="J5" s="186">
        <f t="shared" ref="J5:J13" si="1">((G5-D5)/D5)</f>
        <v>-1.3467600200425801E-2</v>
      </c>
      <c r="K5" s="186">
        <f t="shared" ref="K5:K13" si="2">((I5-F5)/F5)</f>
        <v>-1.3935048903238082E-2</v>
      </c>
      <c r="L5" s="9"/>
      <c r="M5" s="194"/>
      <c r="N5" s="276"/>
    </row>
    <row r="6" spans="1:19" ht="12.75" customHeight="1">
      <c r="A6" s="400">
        <v>2</v>
      </c>
      <c r="B6" s="54" t="s">
        <v>170</v>
      </c>
      <c r="C6" s="401" t="s">
        <v>61</v>
      </c>
      <c r="D6" s="74">
        <v>749479136.37</v>
      </c>
      <c r="E6" s="55">
        <f t="shared" ref="E6:E18" si="3">(D6/$D$19)</f>
        <v>5.2057996193497727E-2</v>
      </c>
      <c r="F6" s="73">
        <v>1.51</v>
      </c>
      <c r="G6" s="74">
        <v>733773616.00999999</v>
      </c>
      <c r="H6" s="55">
        <f t="shared" si="0"/>
        <v>5.1841762126840267E-2</v>
      </c>
      <c r="I6" s="73">
        <v>1.47</v>
      </c>
      <c r="J6" s="186">
        <f t="shared" si="1"/>
        <v>-2.0955246914634022E-2</v>
      </c>
      <c r="K6" s="186">
        <f t="shared" si="2"/>
        <v>-2.6490066225165587E-2</v>
      </c>
      <c r="L6" s="9"/>
      <c r="M6" s="194"/>
      <c r="N6" s="276"/>
    </row>
    <row r="7" spans="1:19" ht="12.95" customHeight="1">
      <c r="A7" s="400">
        <v>3</v>
      </c>
      <c r="B7" s="54" t="s">
        <v>76</v>
      </c>
      <c r="C7" s="401" t="s">
        <v>13</v>
      </c>
      <c r="D7" s="74">
        <v>266123632.97</v>
      </c>
      <c r="E7" s="55">
        <f t="shared" si="3"/>
        <v>1.8484654742027033E-2</v>
      </c>
      <c r="F7" s="73">
        <v>136.75</v>
      </c>
      <c r="G7" s="74">
        <v>256512650.78</v>
      </c>
      <c r="H7" s="55">
        <f t="shared" si="0"/>
        <v>1.8122848156591091E-2</v>
      </c>
      <c r="I7" s="73">
        <v>131.85</v>
      </c>
      <c r="J7" s="186">
        <f t="shared" si="1"/>
        <v>-3.6114726387653964E-2</v>
      </c>
      <c r="K7" s="186">
        <f t="shared" si="2"/>
        <v>-3.5831809872029295E-2</v>
      </c>
      <c r="L7" s="9"/>
      <c r="M7" s="234"/>
      <c r="N7" s="10"/>
    </row>
    <row r="8" spans="1:19" ht="12.95" customHeight="1">
      <c r="A8" s="400">
        <v>4</v>
      </c>
      <c r="B8" s="401" t="s">
        <v>14</v>
      </c>
      <c r="C8" s="401" t="s">
        <v>15</v>
      </c>
      <c r="D8" s="74">
        <v>534585693</v>
      </c>
      <c r="E8" s="55">
        <f t="shared" si="3"/>
        <v>3.7131734054773741E-2</v>
      </c>
      <c r="F8" s="96">
        <v>15.73</v>
      </c>
      <c r="G8" s="74">
        <v>517895153</v>
      </c>
      <c r="H8" s="55">
        <f t="shared" si="0"/>
        <v>3.6589755672141323E-2</v>
      </c>
      <c r="I8" s="96">
        <v>15.24</v>
      </c>
      <c r="J8" s="186">
        <f t="shared" si="1"/>
        <v>-3.1221449093288771E-2</v>
      </c>
      <c r="K8" s="186">
        <f t="shared" si="2"/>
        <v>-3.1150667514303891E-2</v>
      </c>
      <c r="L8" s="48"/>
      <c r="M8" s="194"/>
      <c r="N8" s="10"/>
      <c r="O8" s="327"/>
      <c r="P8" s="328"/>
      <c r="Q8" s="328"/>
      <c r="R8" s="329"/>
    </row>
    <row r="9" spans="1:19" ht="12.95" customHeight="1">
      <c r="A9" s="400">
        <v>5</v>
      </c>
      <c r="B9" s="401" t="s">
        <v>77</v>
      </c>
      <c r="C9" s="401" t="s">
        <v>20</v>
      </c>
      <c r="D9" s="73">
        <v>336414028.92000002</v>
      </c>
      <c r="E9" s="55">
        <f t="shared" si="3"/>
        <v>2.3366948307298609E-2</v>
      </c>
      <c r="F9" s="73">
        <v>157.68270000000001</v>
      </c>
      <c r="G9" s="73">
        <v>327495970.64999998</v>
      </c>
      <c r="H9" s="55">
        <f t="shared" si="0"/>
        <v>2.3137883180177714E-2</v>
      </c>
      <c r="I9" s="73">
        <v>153.88910000000001</v>
      </c>
      <c r="J9" s="230">
        <f>((G9-D9)/D9)</f>
        <v>-2.650917471732659E-2</v>
      </c>
      <c r="K9" s="230">
        <f>((I9-F9)/F9)</f>
        <v>-2.4058441414308594E-2</v>
      </c>
      <c r="L9" s="48"/>
      <c r="M9" s="194"/>
      <c r="N9" s="10"/>
      <c r="O9" s="327"/>
      <c r="P9" s="328"/>
      <c r="Q9" s="328"/>
      <c r="R9" s="329"/>
    </row>
    <row r="10" spans="1:19" ht="12.95" customHeight="1">
      <c r="A10" s="400">
        <v>6</v>
      </c>
      <c r="B10" s="401" t="s">
        <v>55</v>
      </c>
      <c r="C10" s="401" t="s">
        <v>100</v>
      </c>
      <c r="D10" s="73">
        <v>1717780749.1099999</v>
      </c>
      <c r="E10" s="55">
        <f t="shared" si="3"/>
        <v>0.11931516083495811</v>
      </c>
      <c r="F10" s="73">
        <v>0.87109999999999999</v>
      </c>
      <c r="G10" s="73">
        <v>1665118913.6600001</v>
      </c>
      <c r="H10" s="55">
        <f t="shared" si="0"/>
        <v>0.11764214023428171</v>
      </c>
      <c r="I10" s="73">
        <v>0.84660000000000002</v>
      </c>
      <c r="J10" s="186">
        <f t="shared" si="1"/>
        <v>-3.0656901631529201E-2</v>
      </c>
      <c r="K10" s="186">
        <f t="shared" si="2"/>
        <v>-2.812535874182065E-2</v>
      </c>
      <c r="L10" s="9"/>
      <c r="M10" s="227"/>
      <c r="N10" s="10"/>
      <c r="O10" s="330"/>
      <c r="P10" s="329"/>
      <c r="Q10" s="329"/>
      <c r="R10" s="331"/>
      <c r="S10" s="332"/>
    </row>
    <row r="11" spans="1:19" ht="12.95" customHeight="1">
      <c r="A11" s="400">
        <v>7</v>
      </c>
      <c r="B11" s="401" t="s">
        <v>9</v>
      </c>
      <c r="C11" s="401" t="s">
        <v>16</v>
      </c>
      <c r="D11" s="73">
        <v>2693643348.8800001</v>
      </c>
      <c r="E11" s="55">
        <f t="shared" si="3"/>
        <v>0.18709750331650252</v>
      </c>
      <c r="F11" s="73">
        <v>18.709700000000002</v>
      </c>
      <c r="G11" s="73">
        <v>2693643348.8800001</v>
      </c>
      <c r="H11" s="55">
        <f t="shared" si="0"/>
        <v>0.19030831131066356</v>
      </c>
      <c r="I11" s="73">
        <v>18.709700000000002</v>
      </c>
      <c r="J11" s="186">
        <f t="shared" si="1"/>
        <v>0</v>
      </c>
      <c r="K11" s="186">
        <f t="shared" si="2"/>
        <v>0</v>
      </c>
      <c r="L11" s="49"/>
      <c r="M11" s="227"/>
      <c r="N11" s="10"/>
    </row>
    <row r="12" spans="1:19" ht="12.95" customHeight="1">
      <c r="A12" s="400">
        <v>8</v>
      </c>
      <c r="B12" s="75" t="s">
        <v>17</v>
      </c>
      <c r="C12" s="75" t="s">
        <v>72</v>
      </c>
      <c r="D12" s="73">
        <v>260038949.97999999</v>
      </c>
      <c r="E12" s="55">
        <f t="shared" si="3"/>
        <v>1.8062019356249348E-2</v>
      </c>
      <c r="F12" s="73">
        <v>149.53</v>
      </c>
      <c r="G12" s="73">
        <v>257043508.69</v>
      </c>
      <c r="H12" s="55">
        <f t="shared" si="0"/>
        <v>1.8160353742636852E-2</v>
      </c>
      <c r="I12" s="73">
        <v>147.78</v>
      </c>
      <c r="J12" s="186">
        <f>((G12-D12)/D12)</f>
        <v>-1.1519202374222692E-2</v>
      </c>
      <c r="K12" s="186">
        <f>((I12-F12)/F12)</f>
        <v>-1.1703337122985354E-2</v>
      </c>
      <c r="L12" s="9"/>
      <c r="M12" s="350"/>
      <c r="N12" s="10"/>
    </row>
    <row r="13" spans="1:19" ht="12.95" customHeight="1">
      <c r="A13" s="400">
        <v>9</v>
      </c>
      <c r="B13" s="401" t="s">
        <v>74</v>
      </c>
      <c r="C13" s="401" t="s">
        <v>73</v>
      </c>
      <c r="D13" s="73">
        <v>282658430.98000002</v>
      </c>
      <c r="E13" s="55">
        <f t="shared" si="3"/>
        <v>1.9633143619294316E-2</v>
      </c>
      <c r="F13" s="73">
        <v>10.295400000000001</v>
      </c>
      <c r="G13" s="73">
        <v>272251167.81999999</v>
      </c>
      <c r="H13" s="55">
        <f t="shared" si="0"/>
        <v>1.9234788459178614E-2</v>
      </c>
      <c r="I13" s="73">
        <v>10.068</v>
      </c>
      <c r="J13" s="186">
        <f t="shared" si="1"/>
        <v>-3.6819220724876978E-2</v>
      </c>
      <c r="K13" s="186">
        <f t="shared" si="2"/>
        <v>-2.2087534238592103E-2</v>
      </c>
      <c r="L13" s="48"/>
      <c r="M13"/>
      <c r="N13" s="50"/>
      <c r="O13" s="50"/>
    </row>
    <row r="14" spans="1:19" ht="12.95" customHeight="1">
      <c r="A14" s="400">
        <v>10</v>
      </c>
      <c r="B14" s="401" t="s">
        <v>7</v>
      </c>
      <c r="C14" s="54" t="s">
        <v>91</v>
      </c>
      <c r="D14" s="73">
        <v>308960998.06</v>
      </c>
      <c r="E14" s="55">
        <f t="shared" si="3"/>
        <v>2.1460090989119281E-2</v>
      </c>
      <c r="F14" s="73">
        <v>2441.9499999999998</v>
      </c>
      <c r="G14" s="73">
        <v>306202136.49000001</v>
      </c>
      <c r="H14" s="55">
        <f t="shared" si="0"/>
        <v>2.1633454755381285E-2</v>
      </c>
      <c r="I14" s="73">
        <v>2419.9899999999998</v>
      </c>
      <c r="J14" s="186">
        <f t="shared" ref="J14:J19" si="4">((G14-D14)/D14)</f>
        <v>-8.9294816734901399E-3</v>
      </c>
      <c r="K14" s="186">
        <f>((I14-F14)/F14)</f>
        <v>-8.9928131206617815E-3</v>
      </c>
      <c r="L14" s="48"/>
      <c r="M14" s="343"/>
      <c r="N14" s="282"/>
      <c r="O14" s="282"/>
    </row>
    <row r="15" spans="1:19" ht="12.95" customHeight="1">
      <c r="A15" s="400">
        <v>11</v>
      </c>
      <c r="B15" s="401" t="s">
        <v>105</v>
      </c>
      <c r="C15" s="73" t="s">
        <v>106</v>
      </c>
      <c r="D15" s="73">
        <v>263843519.94999999</v>
      </c>
      <c r="E15" s="55">
        <f t="shared" si="3"/>
        <v>1.8326280600365393E-2</v>
      </c>
      <c r="F15" s="73">
        <v>123.17</v>
      </c>
      <c r="G15" s="73">
        <v>249310703.69</v>
      </c>
      <c r="H15" s="55">
        <f t="shared" si="0"/>
        <v>1.7614024154550684E-2</v>
      </c>
      <c r="I15" s="73">
        <v>120.64</v>
      </c>
      <c r="J15" s="186">
        <f t="shared" si="4"/>
        <v>-5.5081194576065584E-2</v>
      </c>
      <c r="K15" s="186">
        <f>((I15-F15)/F15)</f>
        <v>-2.0540716083461891E-2</v>
      </c>
      <c r="L15" s="48"/>
      <c r="M15" s="333"/>
      <c r="N15" s="282"/>
      <c r="O15" s="282"/>
    </row>
    <row r="16" spans="1:19" ht="12.95" customHeight="1">
      <c r="A16" s="400">
        <v>12</v>
      </c>
      <c r="B16" s="412" t="s">
        <v>65</v>
      </c>
      <c r="C16" s="412" t="s">
        <v>159</v>
      </c>
      <c r="D16" s="73">
        <v>284088497.66000003</v>
      </c>
      <c r="E16" s="55">
        <f t="shared" si="3"/>
        <v>1.9732474477447966E-2</v>
      </c>
      <c r="F16" s="73">
        <v>1.1399999999999999</v>
      </c>
      <c r="G16" s="73">
        <v>276448474.25</v>
      </c>
      <c r="H16" s="55">
        <f t="shared" si="0"/>
        <v>1.9531331911777423E-2</v>
      </c>
      <c r="I16" s="73">
        <v>1.1200000000000001</v>
      </c>
      <c r="J16" s="186">
        <f t="shared" si="4"/>
        <v>-2.6893110678291816E-2</v>
      </c>
      <c r="K16" s="186">
        <f>((I16-F16)/F16)</f>
        <v>-1.7543859649122629E-2</v>
      </c>
      <c r="L16" s="48"/>
      <c r="M16" s="50"/>
      <c r="N16" s="282"/>
      <c r="O16" s="282"/>
    </row>
    <row r="17" spans="1:18" ht="12.95" customHeight="1">
      <c r="A17" s="400">
        <v>13</v>
      </c>
      <c r="B17" s="401" t="s">
        <v>115</v>
      </c>
      <c r="C17" s="54" t="s">
        <v>162</v>
      </c>
      <c r="D17" s="73">
        <v>280626534.72000003</v>
      </c>
      <c r="E17" s="55">
        <f t="shared" si="3"/>
        <v>1.9492010340680353E-2</v>
      </c>
      <c r="F17" s="73">
        <v>1.5389120000000001</v>
      </c>
      <c r="G17" s="73">
        <v>272681049.82999998</v>
      </c>
      <c r="H17" s="55">
        <f t="shared" si="0"/>
        <v>1.9265160007594612E-2</v>
      </c>
      <c r="I17" s="73">
        <v>1.4962420000000001</v>
      </c>
      <c r="J17" s="186">
        <f t="shared" si="4"/>
        <v>-2.8313377057974185E-2</v>
      </c>
      <c r="K17" s="186">
        <f>((I17-F17)/F17)</f>
        <v>-2.7727381422719417E-2</v>
      </c>
      <c r="L17" s="48"/>
      <c r="M17" s="50"/>
      <c r="N17" s="282"/>
      <c r="O17" s="282"/>
    </row>
    <row r="18" spans="1:18" ht="12.95" customHeight="1">
      <c r="A18" s="400">
        <v>14</v>
      </c>
      <c r="B18" s="401" t="s">
        <v>174</v>
      </c>
      <c r="C18" s="54" t="s">
        <v>175</v>
      </c>
      <c r="D18" s="73">
        <v>374590125.49000001</v>
      </c>
      <c r="E18" s="55">
        <f t="shared" si="3"/>
        <v>2.6018617971579356E-2</v>
      </c>
      <c r="F18" s="73">
        <v>128.66999999999999</v>
      </c>
      <c r="G18" s="73">
        <v>362956759.17000002</v>
      </c>
      <c r="H18" s="55">
        <f t="shared" si="0"/>
        <v>2.5643219598895414E-2</v>
      </c>
      <c r="I18" s="73">
        <v>124.68</v>
      </c>
      <c r="J18" s="186">
        <f t="shared" si="4"/>
        <v>-3.1056254632399687E-2</v>
      </c>
      <c r="K18" s="186">
        <f>((I18-F18)/F18)</f>
        <v>-3.1009559337840841E-2</v>
      </c>
      <c r="L18" s="48"/>
      <c r="N18" s="50"/>
      <c r="O18" s="50"/>
    </row>
    <row r="19" spans="1:18" ht="12.95" customHeight="1">
      <c r="A19" s="237"/>
      <c r="B19" s="238"/>
      <c r="C19" s="239" t="s">
        <v>56</v>
      </c>
      <c r="D19" s="78">
        <f>SUM(D5:D18)</f>
        <v>14397003172.85</v>
      </c>
      <c r="E19" s="66">
        <f>(D19/$D$120)</f>
        <v>9.748507365773016E-3</v>
      </c>
      <c r="F19" s="79"/>
      <c r="G19" s="78">
        <f>SUM(G5:G18)</f>
        <v>14154102520.949999</v>
      </c>
      <c r="H19" s="66">
        <f>(G19/$G$120)</f>
        <v>9.5998506645946866E-3</v>
      </c>
      <c r="I19" s="79"/>
      <c r="J19" s="186">
        <f t="shared" si="4"/>
        <v>-1.6871612028124421E-2</v>
      </c>
      <c r="K19" s="186"/>
      <c r="L19" s="9"/>
      <c r="M19" s="49"/>
      <c r="Q19" s="50"/>
      <c r="R19" s="50"/>
    </row>
    <row r="20" spans="1:18" ht="12.95" customHeight="1">
      <c r="A20" s="240"/>
      <c r="B20" s="80"/>
      <c r="C20" s="80" t="s">
        <v>59</v>
      </c>
      <c r="D20" s="399"/>
      <c r="E20" s="82"/>
      <c r="F20" s="83"/>
      <c r="G20" s="81"/>
      <c r="H20" s="82"/>
      <c r="I20" s="83"/>
      <c r="J20" s="186"/>
      <c r="K20" s="186"/>
      <c r="L20" s="9"/>
      <c r="M20" s="4"/>
      <c r="O20" s="94"/>
    </row>
    <row r="21" spans="1:18" ht="12.95" customHeight="1">
      <c r="A21" s="400">
        <v>15</v>
      </c>
      <c r="B21" s="401" t="s">
        <v>7</v>
      </c>
      <c r="C21" s="401" t="s">
        <v>48</v>
      </c>
      <c r="D21" s="84">
        <v>308269327936.48999</v>
      </c>
      <c r="E21" s="55">
        <f>(D21/$D$46)</f>
        <v>0.40607416004611124</v>
      </c>
      <c r="F21" s="84">
        <v>100</v>
      </c>
      <c r="G21" s="84">
        <v>309175210965.94</v>
      </c>
      <c r="H21" s="55">
        <f t="shared" ref="H21:H45" si="5">(G21/$G$46)</f>
        <v>0.41190180854768704</v>
      </c>
      <c r="I21" s="84">
        <v>100</v>
      </c>
      <c r="J21" s="186">
        <f>((G21-D21)/D21)</f>
        <v>2.9386090257952726E-3</v>
      </c>
      <c r="K21" s="186">
        <f t="shared" ref="K21:K30" si="6">((I21-F21)/F21)</f>
        <v>0</v>
      </c>
      <c r="L21" s="9"/>
      <c r="M21" s="4"/>
      <c r="N21" s="194"/>
      <c r="O21" s="194"/>
    </row>
    <row r="22" spans="1:18" ht="12.95" customHeight="1">
      <c r="A22" s="400">
        <v>16</v>
      </c>
      <c r="B22" s="401" t="s">
        <v>21</v>
      </c>
      <c r="C22" s="401" t="s">
        <v>22</v>
      </c>
      <c r="D22" s="84">
        <v>223470267599.04001</v>
      </c>
      <c r="E22" s="55">
        <f t="shared" ref="E22:E45" si="7">(D22/$D$46)</f>
        <v>0.29437084064767993</v>
      </c>
      <c r="F22" s="84">
        <v>100</v>
      </c>
      <c r="G22" s="84">
        <v>216321264138.47</v>
      </c>
      <c r="H22" s="55">
        <f t="shared" si="5"/>
        <v>0.28819619673769276</v>
      </c>
      <c r="I22" s="84">
        <v>100</v>
      </c>
      <c r="J22" s="186">
        <f t="shared" ref="J22:J46" si="8">((G22-D22)/D22)</f>
        <v>-3.1990848435359008E-2</v>
      </c>
      <c r="K22" s="186">
        <f t="shared" si="6"/>
        <v>0</v>
      </c>
      <c r="L22" s="9"/>
      <c r="M22" s="233"/>
      <c r="N22" s="95"/>
      <c r="O22" s="94"/>
      <c r="P22" s="214"/>
    </row>
    <row r="23" spans="1:18" ht="12.95" customHeight="1">
      <c r="A23" s="400">
        <v>17</v>
      </c>
      <c r="B23" s="401" t="s">
        <v>55</v>
      </c>
      <c r="C23" s="401" t="s">
        <v>101</v>
      </c>
      <c r="D23" s="84">
        <v>12186456372.799999</v>
      </c>
      <c r="E23" s="55">
        <f t="shared" si="7"/>
        <v>1.6052862179473323E-2</v>
      </c>
      <c r="F23" s="84">
        <v>1</v>
      </c>
      <c r="G23" s="84">
        <v>12261535324.190001</v>
      </c>
      <c r="H23" s="55">
        <f t="shared" si="5"/>
        <v>1.6335554716130202E-2</v>
      </c>
      <c r="I23" s="84">
        <v>1</v>
      </c>
      <c r="J23" s="186">
        <f t="shared" si="8"/>
        <v>6.1608517762043171E-3</v>
      </c>
      <c r="K23" s="186">
        <f t="shared" si="6"/>
        <v>0</v>
      </c>
      <c r="L23" s="9"/>
      <c r="M23" s="4"/>
      <c r="N23" s="10"/>
    </row>
    <row r="24" spans="1:18" ht="12.95" customHeight="1">
      <c r="A24" s="400">
        <v>18</v>
      </c>
      <c r="B24" s="401" t="s">
        <v>50</v>
      </c>
      <c r="C24" s="401" t="s">
        <v>51</v>
      </c>
      <c r="D24" s="84">
        <v>871071914.58000004</v>
      </c>
      <c r="E24" s="55">
        <f t="shared" si="7"/>
        <v>1.1474375294505629E-3</v>
      </c>
      <c r="F24" s="84">
        <v>100</v>
      </c>
      <c r="G24" s="84">
        <v>865461915</v>
      </c>
      <c r="H24" s="55">
        <f t="shared" si="5"/>
        <v>1.1530204084082164E-3</v>
      </c>
      <c r="I24" s="84">
        <v>100</v>
      </c>
      <c r="J24" s="186">
        <f t="shared" si="8"/>
        <v>-6.4403403279337567E-3</v>
      </c>
      <c r="K24" s="186">
        <f t="shared" si="6"/>
        <v>0</v>
      </c>
      <c r="L24" s="9"/>
      <c r="M24" s="233"/>
      <c r="N24" s="95"/>
    </row>
    <row r="25" spans="1:18" ht="12.95" customHeight="1">
      <c r="A25" s="400">
        <v>19</v>
      </c>
      <c r="B25" s="401" t="s">
        <v>9</v>
      </c>
      <c r="C25" s="401" t="s">
        <v>23</v>
      </c>
      <c r="D25" s="84">
        <v>86514410008.360001</v>
      </c>
      <c r="E25" s="55">
        <f t="shared" si="7"/>
        <v>0.11396289929716087</v>
      </c>
      <c r="F25" s="76">
        <v>1</v>
      </c>
      <c r="G25" s="84">
        <v>86949957443.039993</v>
      </c>
      <c r="H25" s="55">
        <f t="shared" si="5"/>
        <v>0.11583996211092779</v>
      </c>
      <c r="I25" s="76">
        <v>1</v>
      </c>
      <c r="J25" s="186">
        <f t="shared" si="8"/>
        <v>5.0343917809519264E-3</v>
      </c>
      <c r="K25" s="186">
        <f t="shared" si="6"/>
        <v>0</v>
      </c>
      <c r="L25" s="9"/>
      <c r="M25" s="215"/>
      <c r="N25" s="10"/>
    </row>
    <row r="26" spans="1:18" ht="12.95" customHeight="1">
      <c r="A26" s="400">
        <v>20</v>
      </c>
      <c r="B26" s="401" t="s">
        <v>74</v>
      </c>
      <c r="C26" s="401" t="s">
        <v>75</v>
      </c>
      <c r="D26" s="84">
        <v>1484840888.5799999</v>
      </c>
      <c r="E26" s="55">
        <f t="shared" si="7"/>
        <v>1.9559374287034699E-3</v>
      </c>
      <c r="F26" s="76">
        <v>10</v>
      </c>
      <c r="G26" s="84">
        <v>1488994791.3099999</v>
      </c>
      <c r="H26" s="55">
        <f t="shared" si="5"/>
        <v>1.9837284028771654E-3</v>
      </c>
      <c r="I26" s="76">
        <v>10</v>
      </c>
      <c r="J26" s="186">
        <f t="shared" si="8"/>
        <v>2.7975406401776334E-3</v>
      </c>
      <c r="K26" s="186">
        <f t="shared" si="6"/>
        <v>0</v>
      </c>
      <c r="L26" s="9"/>
      <c r="M26" s="50"/>
      <c r="N26" s="50"/>
      <c r="O26" s="443"/>
      <c r="P26" s="443"/>
    </row>
    <row r="27" spans="1:18" ht="12.95" customHeight="1">
      <c r="A27" s="400">
        <v>21</v>
      </c>
      <c r="B27" s="401" t="s">
        <v>105</v>
      </c>
      <c r="C27" s="401" t="s">
        <v>107</v>
      </c>
      <c r="D27" s="84">
        <v>28657620874.34</v>
      </c>
      <c r="E27" s="55">
        <f t="shared" si="7"/>
        <v>3.7749844927371476E-2</v>
      </c>
      <c r="F27" s="76">
        <v>1</v>
      </c>
      <c r="G27" s="84">
        <v>26348854142.549999</v>
      </c>
      <c r="H27" s="55">
        <f t="shared" si="5"/>
        <v>3.5103527998145964E-2</v>
      </c>
      <c r="I27" s="76">
        <v>1</v>
      </c>
      <c r="J27" s="186">
        <f t="shared" si="8"/>
        <v>-8.056379634281742E-2</v>
      </c>
      <c r="K27" s="186">
        <f t="shared" si="6"/>
        <v>0</v>
      </c>
      <c r="L27" s="9"/>
      <c r="M27" s="233"/>
      <c r="N27" s="10"/>
      <c r="O27" s="442"/>
      <c r="P27" s="442"/>
    </row>
    <row r="28" spans="1:18" ht="12.95" customHeight="1">
      <c r="A28" s="400">
        <v>22</v>
      </c>
      <c r="B28" s="401" t="s">
        <v>112</v>
      </c>
      <c r="C28" s="401" t="s">
        <v>111</v>
      </c>
      <c r="D28" s="84">
        <v>6491310877.8811512</v>
      </c>
      <c r="E28" s="55">
        <f t="shared" si="7"/>
        <v>8.5508137639850948E-3</v>
      </c>
      <c r="F28" s="76">
        <v>100</v>
      </c>
      <c r="G28" s="84">
        <v>6764318682.5200005</v>
      </c>
      <c r="H28" s="55">
        <f t="shared" si="5"/>
        <v>9.0118321265731712E-3</v>
      </c>
      <c r="I28" s="76">
        <v>100</v>
      </c>
      <c r="J28" s="186">
        <f t="shared" si="8"/>
        <v>4.2057422572243618E-2</v>
      </c>
      <c r="K28" s="186">
        <f t="shared" si="6"/>
        <v>0</v>
      </c>
      <c r="L28" s="9"/>
      <c r="M28" s="4"/>
      <c r="N28" s="10"/>
      <c r="O28" s="443"/>
      <c r="P28" s="443"/>
    </row>
    <row r="29" spans="1:18" ht="12.95" customHeight="1">
      <c r="A29" s="400">
        <v>23</v>
      </c>
      <c r="B29" s="401" t="s">
        <v>113</v>
      </c>
      <c r="C29" s="401" t="s">
        <v>114</v>
      </c>
      <c r="D29" s="84">
        <v>8580289889.6199999</v>
      </c>
      <c r="E29" s="55">
        <f t="shared" si="7"/>
        <v>1.1302564654104699E-2</v>
      </c>
      <c r="F29" s="76">
        <v>100</v>
      </c>
      <c r="G29" s="84">
        <v>8404338281.8800001</v>
      </c>
      <c r="H29" s="55">
        <f t="shared" si="5"/>
        <v>1.1196764860732299E-2</v>
      </c>
      <c r="I29" s="76">
        <v>100</v>
      </c>
      <c r="J29" s="186">
        <f t="shared" si="8"/>
        <v>-2.0506487543370429E-2</v>
      </c>
      <c r="K29" s="186">
        <f t="shared" si="6"/>
        <v>0</v>
      </c>
      <c r="L29" s="9"/>
      <c r="M29" s="338"/>
      <c r="N29" s="10"/>
    </row>
    <row r="30" spans="1:18" ht="12.95" customHeight="1">
      <c r="A30" s="400">
        <v>24</v>
      </c>
      <c r="B30" s="401" t="s">
        <v>115</v>
      </c>
      <c r="C30" s="54" t="s">
        <v>120</v>
      </c>
      <c r="D30" s="84">
        <v>1071284349.41</v>
      </c>
      <c r="E30" s="55">
        <f t="shared" si="7"/>
        <v>1.4111715079446179E-3</v>
      </c>
      <c r="F30" s="76">
        <v>10</v>
      </c>
      <c r="G30" s="84">
        <v>1046903220.91</v>
      </c>
      <c r="H30" s="55">
        <f t="shared" si="5"/>
        <v>1.3947474272597254E-3</v>
      </c>
      <c r="I30" s="76">
        <v>10</v>
      </c>
      <c r="J30" s="186">
        <f t="shared" si="8"/>
        <v>-2.2758783429840716E-2</v>
      </c>
      <c r="K30" s="186">
        <f t="shared" si="6"/>
        <v>0</v>
      </c>
      <c r="L30" s="9"/>
      <c r="M30" s="369"/>
      <c r="N30" s="370"/>
    </row>
    <row r="31" spans="1:18" ht="12.95" customHeight="1">
      <c r="A31" s="400">
        <v>25</v>
      </c>
      <c r="B31" s="401" t="s">
        <v>14</v>
      </c>
      <c r="C31" s="401" t="s">
        <v>122</v>
      </c>
      <c r="D31" s="75">
        <v>2759716234</v>
      </c>
      <c r="E31" s="55">
        <f t="shared" si="7"/>
        <v>3.6352933948655603E-3</v>
      </c>
      <c r="F31" s="76">
        <v>100</v>
      </c>
      <c r="G31" s="75">
        <v>2754268644</v>
      </c>
      <c r="H31" s="55">
        <f t="shared" si="5"/>
        <v>3.6694023176869939E-3</v>
      </c>
      <c r="I31" s="76">
        <v>100</v>
      </c>
      <c r="J31" s="186">
        <f t="shared" si="8"/>
        <v>-1.9739674437846567E-3</v>
      </c>
      <c r="K31" s="186">
        <f t="shared" ref="K31:K45" si="9">((I31-F31)/F31)</f>
        <v>0</v>
      </c>
      <c r="L31" s="9"/>
      <c r="M31" s="278"/>
      <c r="N31" s="10"/>
      <c r="O31" s="443"/>
      <c r="P31" s="443"/>
    </row>
    <row r="32" spans="1:18" ht="12.95" customHeight="1">
      <c r="A32" s="400">
        <v>26</v>
      </c>
      <c r="B32" s="401" t="s">
        <v>65</v>
      </c>
      <c r="C32" s="401" t="s">
        <v>123</v>
      </c>
      <c r="D32" s="75">
        <v>10981090202.379999</v>
      </c>
      <c r="E32" s="55">
        <f t="shared" si="7"/>
        <v>1.4465068614418613E-2</v>
      </c>
      <c r="F32" s="76">
        <v>100</v>
      </c>
      <c r="G32" s="75">
        <v>10330016561.74</v>
      </c>
      <c r="H32" s="55">
        <f t="shared" si="5"/>
        <v>1.3762269267367002E-2</v>
      </c>
      <c r="I32" s="76">
        <v>100</v>
      </c>
      <c r="J32" s="186">
        <f t="shared" si="8"/>
        <v>-5.9290437346456566E-2</v>
      </c>
      <c r="K32" s="186">
        <f t="shared" si="9"/>
        <v>0</v>
      </c>
      <c r="L32" s="9"/>
      <c r="M32" s="334"/>
      <c r="N32" s="213"/>
    </row>
    <row r="33" spans="1:16" ht="12.95" customHeight="1">
      <c r="A33" s="400">
        <v>27</v>
      </c>
      <c r="B33" s="401" t="s">
        <v>126</v>
      </c>
      <c r="C33" s="401" t="s">
        <v>128</v>
      </c>
      <c r="D33" s="75">
        <v>14927609839.67</v>
      </c>
      <c r="E33" s="55">
        <f t="shared" si="7"/>
        <v>1.9663703384687373E-2</v>
      </c>
      <c r="F33" s="76">
        <v>100</v>
      </c>
      <c r="G33" s="75">
        <v>14672737361.209999</v>
      </c>
      <c r="H33" s="55">
        <f t="shared" si="5"/>
        <v>1.9547903069413342E-2</v>
      </c>
      <c r="I33" s="76">
        <v>100</v>
      </c>
      <c r="J33" s="186">
        <f t="shared" si="8"/>
        <v>-1.7073897375230126E-2</v>
      </c>
      <c r="K33" s="186">
        <f t="shared" si="9"/>
        <v>0</v>
      </c>
      <c r="L33" s="9"/>
      <c r="M33" s="351"/>
      <c r="N33" s="351"/>
    </row>
    <row r="34" spans="1:16" ht="12.95" customHeight="1">
      <c r="A34" s="400">
        <v>28</v>
      </c>
      <c r="B34" s="401" t="s">
        <v>126</v>
      </c>
      <c r="C34" s="401" t="s">
        <v>127</v>
      </c>
      <c r="D34" s="75">
        <v>489021181.57999998</v>
      </c>
      <c r="E34" s="55">
        <f t="shared" si="7"/>
        <v>6.4417328471863663E-4</v>
      </c>
      <c r="F34" s="76">
        <v>1000000</v>
      </c>
      <c r="G34" s="75">
        <v>488310131.99000001</v>
      </c>
      <c r="H34" s="55">
        <f t="shared" si="5"/>
        <v>6.5055612275784528E-4</v>
      </c>
      <c r="I34" s="76">
        <v>1000000</v>
      </c>
      <c r="J34" s="186">
        <f t="shared" si="8"/>
        <v>-1.454026158340652E-3</v>
      </c>
      <c r="K34" s="186">
        <f t="shared" si="9"/>
        <v>0</v>
      </c>
      <c r="L34" s="9"/>
      <c r="M34" s="371"/>
      <c r="N34" s="213"/>
    </row>
    <row r="35" spans="1:16" ht="12.95" customHeight="1">
      <c r="A35" s="400">
        <v>29</v>
      </c>
      <c r="B35" s="401" t="s">
        <v>138</v>
      </c>
      <c r="C35" s="401" t="s">
        <v>139</v>
      </c>
      <c r="D35" s="75">
        <v>10311335578</v>
      </c>
      <c r="E35" s="55">
        <f t="shared" si="7"/>
        <v>1.3582820457092566E-2</v>
      </c>
      <c r="F35" s="76">
        <v>1</v>
      </c>
      <c r="G35" s="75">
        <v>10208083416.5</v>
      </c>
      <c r="H35" s="55">
        <f t="shared" si="5"/>
        <v>1.3599822598730956E-2</v>
      </c>
      <c r="I35" s="76">
        <v>1</v>
      </c>
      <c r="J35" s="186">
        <f t="shared" si="8"/>
        <v>-1.0013461468589594E-2</v>
      </c>
      <c r="K35" s="186">
        <f t="shared" si="9"/>
        <v>0</v>
      </c>
      <c r="L35" s="9"/>
      <c r="M35" s="372"/>
      <c r="N35" s="213"/>
      <c r="O35" s="59"/>
    </row>
    <row r="36" spans="1:16" ht="12.95" customHeight="1">
      <c r="A36" s="400">
        <v>30</v>
      </c>
      <c r="B36" s="401" t="s">
        <v>18</v>
      </c>
      <c r="C36" s="75" t="s">
        <v>144</v>
      </c>
      <c r="D36" s="75">
        <v>14402139899.629999</v>
      </c>
      <c r="E36" s="55">
        <f t="shared" si="7"/>
        <v>1.897151721761212E-2</v>
      </c>
      <c r="F36" s="76">
        <v>1</v>
      </c>
      <c r="G36" s="75">
        <v>14396847298.959999</v>
      </c>
      <c r="H36" s="55">
        <f t="shared" si="5"/>
        <v>1.9180345737614096E-2</v>
      </c>
      <c r="I36" s="76">
        <v>1</v>
      </c>
      <c r="J36" s="186">
        <f t="shared" si="8"/>
        <v>-3.6748710308917684E-4</v>
      </c>
      <c r="K36" s="186">
        <f t="shared" si="9"/>
        <v>0</v>
      </c>
      <c r="L36" s="9"/>
      <c r="M36" s="313"/>
      <c r="N36" s="444"/>
      <c r="O36" s="347"/>
    </row>
    <row r="37" spans="1:16" ht="12.95" customHeight="1" thickBot="1">
      <c r="A37" s="400">
        <v>31</v>
      </c>
      <c r="B37" s="401" t="s">
        <v>78</v>
      </c>
      <c r="C37" s="401" t="s">
        <v>147</v>
      </c>
      <c r="D37" s="75">
        <v>598714312.26999998</v>
      </c>
      <c r="E37" s="55">
        <f t="shared" si="7"/>
        <v>7.8866883413296882E-4</v>
      </c>
      <c r="F37" s="76">
        <v>100</v>
      </c>
      <c r="G37" s="75">
        <v>594846646.92999995</v>
      </c>
      <c r="H37" s="55">
        <f t="shared" si="5"/>
        <v>7.9249047461954069E-4</v>
      </c>
      <c r="I37" s="76">
        <v>100</v>
      </c>
      <c r="J37" s="230">
        <f t="shared" ref="J37:J44" si="10">((G37-D37)/D37)</f>
        <v>-6.459951367015002E-3</v>
      </c>
      <c r="K37" s="230">
        <f t="shared" ref="K37:K44" si="11">((I37-F37)/F37)</f>
        <v>0</v>
      </c>
      <c r="L37" s="9"/>
      <c r="M37" s="304"/>
      <c r="N37" s="445"/>
      <c r="O37" s="348"/>
    </row>
    <row r="38" spans="1:16" ht="12.95" customHeight="1">
      <c r="A38" s="400">
        <v>32</v>
      </c>
      <c r="B38" s="54" t="s">
        <v>170</v>
      </c>
      <c r="C38" s="401" t="s">
        <v>157</v>
      </c>
      <c r="D38" s="74">
        <v>13484503951.98</v>
      </c>
      <c r="E38" s="55">
        <f t="shared" si="7"/>
        <v>1.7762742250720637E-2</v>
      </c>
      <c r="F38" s="76">
        <v>1</v>
      </c>
      <c r="G38" s="74">
        <v>13185330693.690001</v>
      </c>
      <c r="H38" s="55">
        <f t="shared" si="5"/>
        <v>1.756629046055231E-2</v>
      </c>
      <c r="I38" s="76">
        <v>1</v>
      </c>
      <c r="J38" s="230">
        <f t="shared" si="10"/>
        <v>-2.2186448930964928E-2</v>
      </c>
      <c r="K38" s="230">
        <f t="shared" si="11"/>
        <v>0</v>
      </c>
      <c r="L38" s="9"/>
      <c r="M38" s="4"/>
      <c r="N38" s="213"/>
    </row>
    <row r="39" spans="1:16" ht="12.95" customHeight="1">
      <c r="A39" s="400">
        <v>33</v>
      </c>
      <c r="B39" s="54" t="s">
        <v>182</v>
      </c>
      <c r="C39" s="401" t="s">
        <v>158</v>
      </c>
      <c r="D39" s="74">
        <v>803939832.42999995</v>
      </c>
      <c r="E39" s="55">
        <f t="shared" si="7"/>
        <v>1.0590064031569212E-3</v>
      </c>
      <c r="F39" s="76">
        <v>10</v>
      </c>
      <c r="G39" s="74">
        <v>806522985.38</v>
      </c>
      <c r="H39" s="55">
        <f t="shared" si="5"/>
        <v>1.0744984220287285E-3</v>
      </c>
      <c r="I39" s="76">
        <v>10</v>
      </c>
      <c r="J39" s="186">
        <f t="shared" si="10"/>
        <v>3.2131172580318265E-3</v>
      </c>
      <c r="K39" s="186">
        <f t="shared" si="11"/>
        <v>0</v>
      </c>
      <c r="L39" s="9"/>
      <c r="M39" s="4"/>
      <c r="N39" s="362"/>
      <c r="O39" s="360"/>
    </row>
    <row r="40" spans="1:16" ht="12.95" customHeight="1" thickBot="1">
      <c r="A40" s="400">
        <v>34</v>
      </c>
      <c r="B40" s="54" t="s">
        <v>52</v>
      </c>
      <c r="C40" s="401" t="s">
        <v>169</v>
      </c>
      <c r="D40" s="74">
        <v>1226085757.51</v>
      </c>
      <c r="E40" s="55">
        <f t="shared" si="7"/>
        <v>1.6150868704912071E-3</v>
      </c>
      <c r="F40" s="76">
        <v>1</v>
      </c>
      <c r="G40" s="74">
        <v>1217886421.3699999</v>
      </c>
      <c r="H40" s="55">
        <f t="shared" si="5"/>
        <v>1.6225415291241999E-3</v>
      </c>
      <c r="I40" s="76">
        <v>1</v>
      </c>
      <c r="J40" s="186">
        <f t="shared" si="10"/>
        <v>-6.6874083560449736E-3</v>
      </c>
      <c r="K40" s="186">
        <f t="shared" si="11"/>
        <v>0</v>
      </c>
      <c r="L40" s="9"/>
      <c r="M40" s="4"/>
      <c r="N40" s="365"/>
      <c r="O40" s="361"/>
    </row>
    <row r="41" spans="1:16" ht="12.95" customHeight="1">
      <c r="A41" s="400">
        <v>35</v>
      </c>
      <c r="B41" s="401" t="s">
        <v>11</v>
      </c>
      <c r="C41" s="54" t="s">
        <v>171</v>
      </c>
      <c r="D41" s="74">
        <v>8543086501.6000004</v>
      </c>
      <c r="E41" s="55">
        <f t="shared" si="7"/>
        <v>1.1253557720323069E-2</v>
      </c>
      <c r="F41" s="76">
        <v>100</v>
      </c>
      <c r="G41" s="74">
        <v>9313708250.6000004</v>
      </c>
      <c r="H41" s="55">
        <f>(G41/$G$46)</f>
        <v>1.2408282218752268E-2</v>
      </c>
      <c r="I41" s="76">
        <v>100</v>
      </c>
      <c r="J41" s="186">
        <f t="shared" si="10"/>
        <v>9.0204137445602753E-2</v>
      </c>
      <c r="K41" s="186">
        <f t="shared" si="11"/>
        <v>0</v>
      </c>
      <c r="L41" s="9"/>
      <c r="M41" s="337"/>
      <c r="N41" s="213"/>
    </row>
    <row r="42" spans="1:16" ht="12.95" customHeight="1">
      <c r="A42" s="400">
        <v>36</v>
      </c>
      <c r="B42" s="401" t="s">
        <v>172</v>
      </c>
      <c r="C42" s="54" t="s">
        <v>173</v>
      </c>
      <c r="D42" s="74">
        <v>703923279.75</v>
      </c>
      <c r="E42" s="55">
        <f t="shared" si="7"/>
        <v>9.2725752664006577E-4</v>
      </c>
      <c r="F42" s="76">
        <v>1</v>
      </c>
      <c r="G42" s="74">
        <v>701492309.80999994</v>
      </c>
      <c r="H42" s="55">
        <f>(G42/$G$46)</f>
        <v>9.3457023993060297E-4</v>
      </c>
      <c r="I42" s="76">
        <v>1</v>
      </c>
      <c r="J42" s="186">
        <f t="shared" si="10"/>
        <v>-3.453458650868063E-3</v>
      </c>
      <c r="K42" s="186">
        <f t="shared" si="11"/>
        <v>0</v>
      </c>
      <c r="L42" s="9"/>
      <c r="M42" s="4"/>
      <c r="N42" s="213"/>
    </row>
    <row r="43" spans="1:16" ht="12.95" customHeight="1">
      <c r="A43" s="400">
        <v>37</v>
      </c>
      <c r="B43" s="401" t="s">
        <v>174</v>
      </c>
      <c r="C43" s="54" t="s">
        <v>176</v>
      </c>
      <c r="D43" s="74">
        <v>279786426.63</v>
      </c>
      <c r="E43" s="55">
        <f t="shared" si="7"/>
        <v>3.6855446808995243E-4</v>
      </c>
      <c r="F43" s="76">
        <v>100</v>
      </c>
      <c r="G43" s="74">
        <v>279493260.72000003</v>
      </c>
      <c r="H43" s="55">
        <f>(G43/$G$46)</f>
        <v>3.7235772948220199E-4</v>
      </c>
      <c r="I43" s="76">
        <v>100</v>
      </c>
      <c r="J43" s="186">
        <f t="shared" si="10"/>
        <v>-1.047820344721941E-3</v>
      </c>
      <c r="K43" s="186">
        <f t="shared" si="11"/>
        <v>0</v>
      </c>
      <c r="L43" s="9"/>
      <c r="M43" s="4"/>
      <c r="N43" s="213"/>
    </row>
    <row r="44" spans="1:16" ht="12.95" customHeight="1">
      <c r="A44" s="400">
        <v>38</v>
      </c>
      <c r="B44" s="401" t="s">
        <v>192</v>
      </c>
      <c r="C44" s="54" t="s">
        <v>193</v>
      </c>
      <c r="D44" s="74">
        <v>98655282.658633888</v>
      </c>
      <c r="E44" s="55">
        <f t="shared" si="7"/>
        <v>1.2995571537357078E-4</v>
      </c>
      <c r="F44" s="76">
        <v>1</v>
      </c>
      <c r="G44" s="74">
        <v>98739680.042459011</v>
      </c>
      <c r="H44" s="55">
        <f t="shared" ref="H44" si="12">(G44/$G$46)</f>
        <v>1.315469395422821E-4</v>
      </c>
      <c r="I44" s="76">
        <v>1</v>
      </c>
      <c r="J44" s="186">
        <f t="shared" si="10"/>
        <v>8.5547759380665272E-4</v>
      </c>
      <c r="K44" s="186">
        <f t="shared" si="11"/>
        <v>0</v>
      </c>
      <c r="L44" s="9"/>
      <c r="M44" s="4"/>
      <c r="N44" s="213"/>
    </row>
    <row r="45" spans="1:16" ht="12.95" customHeight="1">
      <c r="A45" s="400">
        <v>39</v>
      </c>
      <c r="B45" s="403" t="s">
        <v>137</v>
      </c>
      <c r="C45" s="403" t="s">
        <v>213</v>
      </c>
      <c r="D45" s="74">
        <v>1938904307.1300001</v>
      </c>
      <c r="E45" s="55">
        <f t="shared" si="7"/>
        <v>2.5540618756914103E-3</v>
      </c>
      <c r="F45" s="76">
        <v>1</v>
      </c>
      <c r="G45" s="74">
        <v>1929037330.55</v>
      </c>
      <c r="H45" s="55">
        <f t="shared" si="5"/>
        <v>2.5699795359631237E-3</v>
      </c>
      <c r="I45" s="76">
        <v>1</v>
      </c>
      <c r="J45" s="186">
        <f t="shared" si="8"/>
        <v>-5.0889445877839289E-3</v>
      </c>
      <c r="K45" s="186">
        <f t="shared" si="9"/>
        <v>0</v>
      </c>
      <c r="L45" s="9"/>
      <c r="M45" s="251"/>
      <c r="N45" s="213"/>
    </row>
    <row r="46" spans="1:16" ht="12.95" customHeight="1">
      <c r="A46" s="237"/>
      <c r="B46" s="241"/>
      <c r="C46" s="239" t="s">
        <v>56</v>
      </c>
      <c r="D46" s="85">
        <f>SUM(D21:D45)</f>
        <v>759145393298.31982</v>
      </c>
      <c r="E46" s="66">
        <f>(D46/$D$120)</f>
        <v>0.51403298098991324</v>
      </c>
      <c r="F46" s="86"/>
      <c r="G46" s="85">
        <f>SUM(G21:G45)</f>
        <v>750604159899.30261</v>
      </c>
      <c r="H46" s="66">
        <f>(G46/$G$120)</f>
        <v>0.5090882896030644</v>
      </c>
      <c r="I46" s="86"/>
      <c r="J46" s="186">
        <f t="shared" si="8"/>
        <v>-1.1251116682546714E-2</v>
      </c>
      <c r="K46" s="186"/>
      <c r="L46" s="9"/>
      <c r="M46" s="4"/>
    </row>
    <row r="47" spans="1:16" ht="12.95" customHeight="1">
      <c r="A47" s="240"/>
      <c r="B47" s="80"/>
      <c r="C47" s="80" t="s">
        <v>81</v>
      </c>
      <c r="D47" s="399"/>
      <c r="E47" s="82"/>
      <c r="F47" s="83"/>
      <c r="G47" s="81"/>
      <c r="H47" s="82"/>
      <c r="I47" s="83"/>
      <c r="J47" s="186"/>
      <c r="K47" s="186"/>
      <c r="L47" s="9"/>
      <c r="M47" s="4"/>
      <c r="O47" s="59"/>
      <c r="P47" s="60"/>
    </row>
    <row r="48" spans="1:16" ht="12.95" customHeight="1">
      <c r="A48" s="400">
        <v>40</v>
      </c>
      <c r="B48" s="401" t="s">
        <v>7</v>
      </c>
      <c r="C48" s="401" t="s">
        <v>24</v>
      </c>
      <c r="D48" s="73">
        <v>146656803320.64999</v>
      </c>
      <c r="E48" s="55">
        <f>(D48/$D$58)</f>
        <v>0.69368846409919416</v>
      </c>
      <c r="F48" s="96">
        <v>224.18</v>
      </c>
      <c r="G48" s="73">
        <v>149298621235.10999</v>
      </c>
      <c r="H48" s="55">
        <f t="shared" ref="H48:H57" si="13">(G48/$G$58)</f>
        <v>0.69627725561634457</v>
      </c>
      <c r="I48" s="96">
        <v>224.34</v>
      </c>
      <c r="J48" s="186">
        <f>((G48-D48)/D48)</f>
        <v>1.8013606287898751E-2</v>
      </c>
      <c r="K48" s="186">
        <f t="shared" ref="K48:K57" si="14">((I48-F48)/F48)</f>
        <v>7.137121955571264E-4</v>
      </c>
      <c r="L48" s="9"/>
      <c r="M48" s="4"/>
    </row>
    <row r="49" spans="1:16" ht="12.95" customHeight="1">
      <c r="A49" s="400">
        <v>41</v>
      </c>
      <c r="B49" s="401" t="s">
        <v>78</v>
      </c>
      <c r="C49" s="401" t="s">
        <v>25</v>
      </c>
      <c r="D49" s="73">
        <v>2346652291.3400002</v>
      </c>
      <c r="E49" s="55">
        <f t="shared" ref="E49:E57" si="15">(D49/$D$58)</f>
        <v>1.1099693890063746E-2</v>
      </c>
      <c r="F49" s="96">
        <v>443.43470000000002</v>
      </c>
      <c r="G49" s="73">
        <v>2200740419.5599999</v>
      </c>
      <c r="H49" s="55">
        <f t="shared" si="13"/>
        <v>1.0263493975889767E-2</v>
      </c>
      <c r="I49" s="96">
        <v>416.03179999999998</v>
      </c>
      <c r="J49" s="230">
        <f t="shared" ref="J49:J58" si="16">((G49-D49)/D49)</f>
        <v>-6.217873534927524E-2</v>
      </c>
      <c r="K49" s="230">
        <f t="shared" si="14"/>
        <v>-6.179692297422832E-2</v>
      </c>
      <c r="L49" s="9"/>
      <c r="M49" s="215"/>
      <c r="N49" s="216"/>
    </row>
    <row r="50" spans="1:16" ht="12.95" customHeight="1">
      <c r="A50" s="400">
        <v>42</v>
      </c>
      <c r="B50" s="413" t="s">
        <v>21</v>
      </c>
      <c r="C50" s="413" t="s">
        <v>28</v>
      </c>
      <c r="D50" s="73">
        <v>19593429845.869999</v>
      </c>
      <c r="E50" s="55">
        <f t="shared" si="15"/>
        <v>9.2677161566790317E-2</v>
      </c>
      <c r="F50" s="344">
        <v>1480.21</v>
      </c>
      <c r="G50" s="73">
        <v>19768069659.98</v>
      </c>
      <c r="H50" s="55">
        <f t="shared" si="13"/>
        <v>9.2191456142173389E-2</v>
      </c>
      <c r="I50" s="344">
        <v>1460.14</v>
      </c>
      <c r="J50" s="186">
        <f t="shared" si="16"/>
        <v>8.9131824026619857E-3</v>
      </c>
      <c r="K50" s="186">
        <f t="shared" si="14"/>
        <v>-1.3558886914694493E-2</v>
      </c>
      <c r="L50" s="9"/>
      <c r="M50" s="310" t="s">
        <v>183</v>
      </c>
      <c r="N50" s="217"/>
      <c r="O50" s="95"/>
    </row>
    <row r="51" spans="1:16" ht="12.95" customHeight="1">
      <c r="A51" s="400" t="s">
        <v>198</v>
      </c>
      <c r="B51" s="401" t="s">
        <v>21</v>
      </c>
      <c r="C51" s="401" t="s">
        <v>86</v>
      </c>
      <c r="D51" s="73">
        <v>4344569315.3199997</v>
      </c>
      <c r="E51" s="55">
        <f t="shared" si="15"/>
        <v>2.0549865722407051E-2</v>
      </c>
      <c r="F51" s="344">
        <v>48235.55</v>
      </c>
      <c r="G51" s="73">
        <v>4477546908.0600004</v>
      </c>
      <c r="H51" s="55">
        <f t="shared" si="13"/>
        <v>2.0881733851566935E-2</v>
      </c>
      <c r="I51" s="344">
        <v>48939.21</v>
      </c>
      <c r="J51" s="186">
        <f t="shared" si="16"/>
        <v>3.0607773311635205E-2</v>
      </c>
      <c r="K51" s="186">
        <f t="shared" si="14"/>
        <v>1.4587995783193022E-2</v>
      </c>
      <c r="L51" s="9"/>
      <c r="M51" s="317"/>
      <c r="N51" s="218"/>
    </row>
    <row r="52" spans="1:16" ht="12.95" customHeight="1">
      <c r="A52" s="400" t="s">
        <v>199</v>
      </c>
      <c r="B52" s="401" t="s">
        <v>21</v>
      </c>
      <c r="C52" s="401" t="s">
        <v>85</v>
      </c>
      <c r="D52" s="73">
        <v>551736343.03999996</v>
      </c>
      <c r="E52" s="55">
        <f t="shared" si="15"/>
        <v>2.6097196156274938E-3</v>
      </c>
      <c r="F52" s="344">
        <v>48161.38</v>
      </c>
      <c r="G52" s="73">
        <v>560155515.08000004</v>
      </c>
      <c r="H52" s="55">
        <f t="shared" si="13"/>
        <v>2.6123720469197606E-3</v>
      </c>
      <c r="I52" s="344">
        <v>48868.55</v>
      </c>
      <c r="J52" s="186">
        <f t="shared" si="16"/>
        <v>1.5259411757455509E-2</v>
      </c>
      <c r="K52" s="186">
        <f>((I52-F52)/F52)</f>
        <v>1.4683341714876227E-2</v>
      </c>
      <c r="L52" s="9"/>
      <c r="M52" s="310"/>
      <c r="N52" s="218"/>
    </row>
    <row r="53" spans="1:16" ht="12.95" customHeight="1">
      <c r="A53" s="400">
        <v>44</v>
      </c>
      <c r="B53" s="411" t="s">
        <v>55</v>
      </c>
      <c r="C53" s="413" t="s">
        <v>132</v>
      </c>
      <c r="D53" s="73">
        <v>27843507798.200001</v>
      </c>
      <c r="E53" s="55">
        <f t="shared" si="15"/>
        <v>0.1317001306610894</v>
      </c>
      <c r="F53" s="344">
        <v>46035.28</v>
      </c>
      <c r="G53" s="73">
        <v>27899218941.84</v>
      </c>
      <c r="H53" s="55">
        <f t="shared" si="13"/>
        <v>0.13011233083039114</v>
      </c>
      <c r="I53" s="344">
        <v>45970.3</v>
      </c>
      <c r="J53" s="186">
        <f t="shared" si="16"/>
        <v>2.0008665590475977E-3</v>
      </c>
      <c r="K53" s="186">
        <f>((I53-F53)/F53)</f>
        <v>-1.4115261164914371E-3</v>
      </c>
      <c r="L53" s="9"/>
      <c r="M53" s="281"/>
      <c r="N53" s="218"/>
    </row>
    <row r="54" spans="1:16" ht="12.95" customHeight="1">
      <c r="A54" s="400">
        <v>45</v>
      </c>
      <c r="B54" s="54" t="s">
        <v>170</v>
      </c>
      <c r="C54" s="401" t="s">
        <v>156</v>
      </c>
      <c r="D54" s="73">
        <v>3856286950.23</v>
      </c>
      <c r="E54" s="55">
        <f t="shared" si="15"/>
        <v>1.8240284194535914E-2</v>
      </c>
      <c r="F54" s="344">
        <v>379.5</v>
      </c>
      <c r="G54" s="73">
        <v>3872333223.4899998</v>
      </c>
      <c r="H54" s="55">
        <f t="shared" si="13"/>
        <v>1.8059226048964681E-2</v>
      </c>
      <c r="I54" s="344">
        <v>379.5</v>
      </c>
      <c r="J54" s="186">
        <f>((G54-D54)/D54)</f>
        <v>4.161068267765371E-3</v>
      </c>
      <c r="K54" s="186">
        <f>((I54-F54)/F54)</f>
        <v>0</v>
      </c>
      <c r="L54" s="9"/>
      <c r="M54" s="318"/>
      <c r="N54" s="218"/>
    </row>
    <row r="55" spans="1:16" ht="12.95" customHeight="1">
      <c r="A55" s="400">
        <v>46</v>
      </c>
      <c r="B55" s="401" t="s">
        <v>115</v>
      </c>
      <c r="C55" s="401" t="s">
        <v>164</v>
      </c>
      <c r="D55" s="73">
        <v>553981339.39999998</v>
      </c>
      <c r="E55" s="55">
        <f t="shared" si="15"/>
        <v>2.6203384757254584E-3</v>
      </c>
      <c r="F55" s="344">
        <v>41684.019999999997</v>
      </c>
      <c r="G55" s="73">
        <v>565826551.20000005</v>
      </c>
      <c r="H55" s="55">
        <f t="shared" si="13"/>
        <v>2.6388198026556734E-3</v>
      </c>
      <c r="I55" s="344">
        <v>42215.73</v>
      </c>
      <c r="J55" s="186">
        <f>((G55-D55)/D55)</f>
        <v>2.1381968953736338E-2</v>
      </c>
      <c r="K55" s="186">
        <f>((I55-F55)/F55)</f>
        <v>1.2755727494613197E-2</v>
      </c>
      <c r="L55" s="9"/>
      <c r="M55" s="318"/>
      <c r="N55" s="218"/>
    </row>
    <row r="56" spans="1:16" ht="12.95" customHeight="1">
      <c r="A56" s="400">
        <v>47</v>
      </c>
      <c r="B56" s="401" t="s">
        <v>78</v>
      </c>
      <c r="C56" s="401" t="s">
        <v>188</v>
      </c>
      <c r="D56" s="73">
        <v>653667166.91999996</v>
      </c>
      <c r="E56" s="55">
        <f t="shared" si="15"/>
        <v>3.0918536527855681E-3</v>
      </c>
      <c r="F56" s="344">
        <v>39966.080600000001</v>
      </c>
      <c r="G56" s="73">
        <v>702516700.52999997</v>
      </c>
      <c r="H56" s="55">
        <f t="shared" si="13"/>
        <v>3.2762954957191999E-3</v>
      </c>
      <c r="I56" s="344">
        <v>43155.214</v>
      </c>
      <c r="J56" s="186">
        <f>((G56-D56)/D56)</f>
        <v>7.4731508758766427E-2</v>
      </c>
      <c r="K56" s="186">
        <f>((I56-F56)/F56)</f>
        <v>7.9796000811748313E-2</v>
      </c>
      <c r="L56" s="9"/>
      <c r="M56" s="318"/>
      <c r="N56" s="218"/>
    </row>
    <row r="57" spans="1:16" ht="12.95" customHeight="1">
      <c r="A57" s="400">
        <v>48</v>
      </c>
      <c r="B57" s="401" t="s">
        <v>9</v>
      </c>
      <c r="C57" s="401" t="s">
        <v>189</v>
      </c>
      <c r="D57" s="73">
        <v>5015312283.2600002</v>
      </c>
      <c r="E57" s="55">
        <f t="shared" si="15"/>
        <v>2.3722488121780728E-2</v>
      </c>
      <c r="F57" s="344">
        <v>457.49090000000001</v>
      </c>
      <c r="G57" s="73">
        <v>5079067037.9099998</v>
      </c>
      <c r="H57" s="55">
        <f t="shared" si="13"/>
        <v>2.3687016189374962E-2</v>
      </c>
      <c r="I57" s="344">
        <v>462.64530000000002</v>
      </c>
      <c r="J57" s="186">
        <f t="shared" si="16"/>
        <v>1.2712020916982347E-2</v>
      </c>
      <c r="K57" s="186">
        <f t="shared" si="14"/>
        <v>1.1266672189545211E-2</v>
      </c>
      <c r="L57" s="9"/>
      <c r="M57" s="219"/>
      <c r="N57" s="232"/>
      <c r="O57"/>
    </row>
    <row r="58" spans="1:16" ht="12.95" customHeight="1">
      <c r="A58" s="237"/>
      <c r="B58" s="241"/>
      <c r="C58" s="239" t="s">
        <v>56</v>
      </c>
      <c r="D58" s="208">
        <f>SUM(D48:D57)</f>
        <v>211415946654.23004</v>
      </c>
      <c r="E58" s="66">
        <f>(D58/$D$120)</f>
        <v>0.1431540917548223</v>
      </c>
      <c r="F58" s="86"/>
      <c r="G58" s="208">
        <f>SUM(G48:G57)</f>
        <v>214424096192.75998</v>
      </c>
      <c r="H58" s="66">
        <f>(G58/$G$120)</f>
        <v>0.14543057740993551</v>
      </c>
      <c r="I58" s="86"/>
      <c r="J58" s="186">
        <f t="shared" si="16"/>
        <v>1.4228583917795731E-2</v>
      </c>
      <c r="K58" s="186"/>
      <c r="L58" s="9"/>
      <c r="M58" s="319"/>
      <c r="N58"/>
      <c r="O58"/>
    </row>
    <row r="59" spans="1:16" ht="15">
      <c r="A59" s="240"/>
      <c r="B59" s="80"/>
      <c r="C59" s="80" t="s">
        <v>62</v>
      </c>
      <c r="D59" s="399"/>
      <c r="E59" s="82"/>
      <c r="F59" s="87"/>
      <c r="G59" s="87"/>
      <c r="H59" s="82"/>
      <c r="I59" s="87"/>
      <c r="J59" s="186"/>
      <c r="K59" s="186"/>
      <c r="L59" s="9"/>
      <c r="M59" s="4"/>
      <c r="N59" s="220"/>
      <c r="O59"/>
    </row>
    <row r="60" spans="1:16" ht="12.95" customHeight="1">
      <c r="A60" s="400">
        <v>49</v>
      </c>
      <c r="B60" s="401" t="s">
        <v>11</v>
      </c>
      <c r="C60" s="54" t="s">
        <v>26</v>
      </c>
      <c r="D60" s="73">
        <v>12992135882.01</v>
      </c>
      <c r="E60" s="55">
        <f>(D60/$D$85)</f>
        <v>3.1619663644122838E-2</v>
      </c>
      <c r="F60" s="344">
        <v>3246.49</v>
      </c>
      <c r="G60" s="73">
        <v>14458364996.549999</v>
      </c>
      <c r="H60" s="55">
        <f>(G60/$G$85)</f>
        <v>3.4947446368653136E-2</v>
      </c>
      <c r="I60" s="344">
        <v>3260.2</v>
      </c>
      <c r="J60" s="186">
        <f t="shared" ref="J60:J68" si="17">((G60-D60)/D60)</f>
        <v>0.11285512465816053</v>
      </c>
      <c r="K60" s="186">
        <f t="shared" ref="K60:K84" si="18">((I60-F60)/F60)</f>
        <v>4.2230224026564185E-3</v>
      </c>
      <c r="L60" s="9"/>
      <c r="M60" s="235"/>
      <c r="N60"/>
      <c r="O60"/>
    </row>
    <row r="61" spans="1:16" ht="12.95" customHeight="1">
      <c r="A61" s="400">
        <v>50</v>
      </c>
      <c r="B61" s="401" t="s">
        <v>55</v>
      </c>
      <c r="C61" s="401" t="s">
        <v>211</v>
      </c>
      <c r="D61" s="73">
        <v>114425187770.27</v>
      </c>
      <c r="E61" s="55">
        <f t="shared" ref="E61:E84" si="19">(D61/$D$85)</f>
        <v>0.2784827670038027</v>
      </c>
      <c r="F61" s="96">
        <v>1.8791</v>
      </c>
      <c r="G61" s="73">
        <v>112619505710.63</v>
      </c>
      <c r="H61" s="55">
        <f t="shared" ref="H61:H84" si="20">(G61/$G$85)</f>
        <v>0.27221363804452336</v>
      </c>
      <c r="I61" s="96">
        <v>1.8809</v>
      </c>
      <c r="J61" s="230">
        <f t="shared" si="17"/>
        <v>-1.5780459659504725E-2</v>
      </c>
      <c r="K61" s="230">
        <f t="shared" si="18"/>
        <v>9.5790538023523164E-4</v>
      </c>
      <c r="L61" s="9"/>
      <c r="M61" s="235"/>
      <c r="N61" s="380"/>
      <c r="O61" s="380"/>
    </row>
    <row r="62" spans="1:16" ht="12.95" customHeight="1">
      <c r="A62" s="400">
        <v>51</v>
      </c>
      <c r="B62" s="401" t="s">
        <v>65</v>
      </c>
      <c r="C62" s="401" t="s">
        <v>68</v>
      </c>
      <c r="D62" s="73">
        <v>11424513408.67</v>
      </c>
      <c r="E62" s="55">
        <f t="shared" si="19"/>
        <v>2.780445606177186E-2</v>
      </c>
      <c r="F62" s="76">
        <v>1</v>
      </c>
      <c r="G62" s="73">
        <v>10743285874.969999</v>
      </c>
      <c r="H62" s="55">
        <f t="shared" si="20"/>
        <v>2.5967694620256949E-2</v>
      </c>
      <c r="I62" s="76">
        <v>1</v>
      </c>
      <c r="J62" s="186">
        <f t="shared" si="17"/>
        <v>-5.9628581921311499E-2</v>
      </c>
      <c r="K62" s="186">
        <f t="shared" si="18"/>
        <v>0</v>
      </c>
      <c r="L62" s="9"/>
      <c r="M62" s="339"/>
      <c r="N62" s="220"/>
      <c r="O62"/>
    </row>
    <row r="63" spans="1:16" ht="12" customHeight="1" thickBot="1">
      <c r="A63" s="400">
        <v>52</v>
      </c>
      <c r="B63" s="401" t="s">
        <v>18</v>
      </c>
      <c r="C63" s="401" t="s">
        <v>27</v>
      </c>
      <c r="D63" s="73">
        <v>25787883102.98</v>
      </c>
      <c r="E63" s="55">
        <f t="shared" si="19"/>
        <v>6.2761365584181064E-2</v>
      </c>
      <c r="F63" s="76">
        <v>24.894400000000001</v>
      </c>
      <c r="G63" s="73">
        <v>26246505147.200001</v>
      </c>
      <c r="H63" s="55">
        <f t="shared" si="20"/>
        <v>6.3440667822068461E-2</v>
      </c>
      <c r="I63" s="76">
        <v>24.985199999999999</v>
      </c>
      <c r="J63" s="186">
        <f t="shared" si="17"/>
        <v>1.7784400619025753E-2</v>
      </c>
      <c r="K63" s="186">
        <f t="shared" si="18"/>
        <v>3.647406645671235E-3</v>
      </c>
      <c r="L63" s="9"/>
      <c r="M63" s="314"/>
      <c r="N63" s="314"/>
      <c r="O63" s="299"/>
    </row>
    <row r="64" spans="1:16" ht="12.95" customHeight="1" thickBot="1">
      <c r="A64" s="400">
        <v>53</v>
      </c>
      <c r="B64" s="401" t="s">
        <v>133</v>
      </c>
      <c r="C64" s="406" t="s">
        <v>136</v>
      </c>
      <c r="D64" s="76">
        <v>551256363.69000006</v>
      </c>
      <c r="E64" s="55">
        <f t="shared" si="19"/>
        <v>1.3416224214292461E-3</v>
      </c>
      <c r="F64" s="76">
        <v>2.2503000000000002</v>
      </c>
      <c r="G64" s="73">
        <v>550549139.97000003</v>
      </c>
      <c r="H64" s="55">
        <f t="shared" si="20"/>
        <v>1.3307373653245527E-3</v>
      </c>
      <c r="I64" s="76">
        <v>2.2383999999999999</v>
      </c>
      <c r="J64" s="230">
        <f t="shared" si="17"/>
        <v>-1.2829307135177801E-3</v>
      </c>
      <c r="K64" s="230">
        <f t="shared" si="18"/>
        <v>-5.2881837977159681E-3</v>
      </c>
      <c r="L64" s="9"/>
      <c r="N64" s="312"/>
      <c r="O64" s="311"/>
      <c r="P64" s="296"/>
    </row>
    <row r="65" spans="1:16" ht="12.95" customHeight="1" thickBot="1">
      <c r="A65" s="400">
        <v>54</v>
      </c>
      <c r="B65" s="401" t="s">
        <v>7</v>
      </c>
      <c r="C65" s="401" t="s">
        <v>87</v>
      </c>
      <c r="D65" s="73">
        <v>33029123348.889999</v>
      </c>
      <c r="E65" s="55">
        <f t="shared" si="19"/>
        <v>8.0384763539786228E-2</v>
      </c>
      <c r="F65" s="96">
        <v>294.14</v>
      </c>
      <c r="G65" s="73">
        <v>34598531797.209999</v>
      </c>
      <c r="H65" s="55">
        <f t="shared" si="20"/>
        <v>8.3628427882796896E-2</v>
      </c>
      <c r="I65" s="96">
        <v>294.27</v>
      </c>
      <c r="J65" s="186">
        <f t="shared" si="17"/>
        <v>4.7515897765198857E-2</v>
      </c>
      <c r="K65" s="186">
        <f t="shared" si="18"/>
        <v>4.4196641055278254E-4</v>
      </c>
      <c r="L65" s="9"/>
      <c r="M65" s="4"/>
      <c r="N65"/>
      <c r="O65" s="305"/>
      <c r="P65" s="298"/>
    </row>
    <row r="66" spans="1:16" ht="12.95" customHeight="1">
      <c r="A66" s="400">
        <v>55</v>
      </c>
      <c r="B66" s="401" t="s">
        <v>29</v>
      </c>
      <c r="C66" s="401" t="s">
        <v>49</v>
      </c>
      <c r="D66" s="73">
        <v>5105837207.4700003</v>
      </c>
      <c r="E66" s="55">
        <f t="shared" si="19"/>
        <v>1.2426352109309364E-2</v>
      </c>
      <c r="F66" s="96">
        <v>1.01</v>
      </c>
      <c r="G66" s="73">
        <v>5099187517.75</v>
      </c>
      <c r="H66" s="55">
        <f t="shared" si="20"/>
        <v>1.2325292821338782E-2</v>
      </c>
      <c r="I66" s="96">
        <v>1.02</v>
      </c>
      <c r="J66" s="186">
        <f t="shared" si="17"/>
        <v>-1.3023701010818681E-3</v>
      </c>
      <c r="K66" s="186">
        <f t="shared" si="18"/>
        <v>9.9009900990099098E-3</v>
      </c>
      <c r="L66" s="9"/>
      <c r="M66" s="4"/>
      <c r="N66" s="222"/>
      <c r="O66" s="221"/>
    </row>
    <row r="67" spans="1:16" ht="12.95" customHeight="1">
      <c r="A67" s="400">
        <v>56</v>
      </c>
      <c r="B67" s="54" t="s">
        <v>170</v>
      </c>
      <c r="C67" s="401" t="s">
        <v>143</v>
      </c>
      <c r="D67" s="74">
        <v>26573567396.68</v>
      </c>
      <c r="E67" s="55">
        <f t="shared" si="19"/>
        <v>6.4673527935535782E-2</v>
      </c>
      <c r="F67" s="96">
        <v>3.86</v>
      </c>
      <c r="G67" s="74">
        <v>26543637287.75</v>
      </c>
      <c r="H67" s="55">
        <f t="shared" si="20"/>
        <v>6.4158868638602831E-2</v>
      </c>
      <c r="I67" s="96">
        <v>3.86</v>
      </c>
      <c r="J67" s="186">
        <f t="shared" si="17"/>
        <v>-1.1263112883270485E-3</v>
      </c>
      <c r="K67" s="186">
        <f t="shared" si="18"/>
        <v>0</v>
      </c>
      <c r="L67" s="9"/>
      <c r="M67" s="4"/>
      <c r="N67" s="311"/>
      <c r="O67" s="315"/>
    </row>
    <row r="68" spans="1:16" ht="12" customHeight="1" thickBot="1">
      <c r="A68" s="400">
        <v>57</v>
      </c>
      <c r="B68" s="401" t="s">
        <v>7</v>
      </c>
      <c r="C68" s="54" t="s">
        <v>92</v>
      </c>
      <c r="D68" s="73">
        <v>35077575059.940002</v>
      </c>
      <c r="E68" s="55">
        <f t="shared" si="19"/>
        <v>8.5370191238731158E-2</v>
      </c>
      <c r="F68" s="73">
        <v>3931.49</v>
      </c>
      <c r="G68" s="73">
        <v>36107394454.779999</v>
      </c>
      <c r="H68" s="55">
        <f t="shared" si="20"/>
        <v>8.7275513622828593E-2</v>
      </c>
      <c r="I68" s="73">
        <v>3934.27</v>
      </c>
      <c r="J68" s="186">
        <f t="shared" si="17"/>
        <v>2.9358340566024228E-2</v>
      </c>
      <c r="K68" s="186">
        <f t="shared" si="18"/>
        <v>7.071110444132378E-4</v>
      </c>
      <c r="L68" s="9"/>
      <c r="M68" s="4"/>
      <c r="N68" s="305"/>
      <c r="O68" s="316"/>
    </row>
    <row r="69" spans="1:16" ht="12.95" customHeight="1">
      <c r="A69" s="400">
        <v>58</v>
      </c>
      <c r="B69" s="401" t="s">
        <v>7</v>
      </c>
      <c r="C69" s="54" t="s">
        <v>93</v>
      </c>
      <c r="D69" s="73">
        <v>384386968.69999999</v>
      </c>
      <c r="E69" s="55">
        <f t="shared" si="19"/>
        <v>9.3550335140103302E-4</v>
      </c>
      <c r="F69" s="73">
        <v>3447.4</v>
      </c>
      <c r="G69" s="73">
        <v>383185610.99000001</v>
      </c>
      <c r="H69" s="55">
        <f t="shared" si="20"/>
        <v>9.262014475708701E-4</v>
      </c>
      <c r="I69" s="73">
        <v>3436.57</v>
      </c>
      <c r="J69" s="186">
        <f t="shared" ref="J69:J84" si="21">((G69-D69)/D69)</f>
        <v>-3.1253861546424963E-3</v>
      </c>
      <c r="K69" s="186">
        <f t="shared" si="18"/>
        <v>-3.1414979404768601E-3</v>
      </c>
      <c r="L69" s="9"/>
      <c r="M69" s="4"/>
      <c r="N69" s="441"/>
      <c r="O69" s="441"/>
    </row>
    <row r="70" spans="1:16" ht="12.95" customHeight="1">
      <c r="A70" s="400">
        <v>59</v>
      </c>
      <c r="B70" s="401" t="s">
        <v>115</v>
      </c>
      <c r="C70" s="54" t="s">
        <v>116</v>
      </c>
      <c r="D70" s="73">
        <v>56918710.049999997</v>
      </c>
      <c r="E70" s="55">
        <f t="shared" si="19"/>
        <v>1.3852614252060272E-4</v>
      </c>
      <c r="F70" s="73">
        <v>12.199476000000001</v>
      </c>
      <c r="G70" s="73">
        <v>56900550.219999999</v>
      </c>
      <c r="H70" s="55">
        <f t="shared" si="20"/>
        <v>1.3753484073993148E-4</v>
      </c>
      <c r="I70" s="73">
        <v>12.221107</v>
      </c>
      <c r="J70" s="186">
        <f t="shared" si="21"/>
        <v>-3.1904851645523567E-4</v>
      </c>
      <c r="K70" s="186">
        <f t="shared" si="18"/>
        <v>1.7731089433676733E-3</v>
      </c>
      <c r="L70" s="9"/>
      <c r="M70" s="254"/>
      <c r="N70" s="255"/>
      <c r="O70" s="417"/>
      <c r="P70" s="59"/>
    </row>
    <row r="71" spans="1:16" ht="12.95" customHeight="1">
      <c r="A71" s="400">
        <v>60</v>
      </c>
      <c r="B71" s="401" t="s">
        <v>37</v>
      </c>
      <c r="C71" s="401" t="s">
        <v>110</v>
      </c>
      <c r="D71" s="73">
        <v>11825350934.52</v>
      </c>
      <c r="E71" s="55">
        <f t="shared" si="19"/>
        <v>2.8779996023670609E-2</v>
      </c>
      <c r="F71" s="73">
        <v>1147.25</v>
      </c>
      <c r="G71" s="73">
        <v>12367229224.809999</v>
      </c>
      <c r="H71" s="55">
        <f t="shared" si="20"/>
        <v>2.9892942954892743E-2</v>
      </c>
      <c r="I71" s="73">
        <v>1148.43</v>
      </c>
      <c r="J71" s="186">
        <f t="shared" si="21"/>
        <v>4.5823442643733621E-2</v>
      </c>
      <c r="K71" s="186">
        <f t="shared" si="18"/>
        <v>1.0285465242972881E-3</v>
      </c>
      <c r="L71" s="9"/>
      <c r="M71" s="4"/>
      <c r="N71" s="223"/>
      <c r="O71" s="417"/>
    </row>
    <row r="72" spans="1:16" ht="12.95" customHeight="1">
      <c r="A72" s="400">
        <v>61</v>
      </c>
      <c r="B72" s="401" t="s">
        <v>7</v>
      </c>
      <c r="C72" s="411" t="s">
        <v>118</v>
      </c>
      <c r="D72" s="73">
        <v>111472457703.60001</v>
      </c>
      <c r="E72" s="55">
        <f t="shared" si="19"/>
        <v>0.27129654817204973</v>
      </c>
      <c r="F72" s="73">
        <v>482.33</v>
      </c>
      <c r="G72" s="73">
        <v>111325820157.75999</v>
      </c>
      <c r="H72" s="55">
        <f t="shared" si="20"/>
        <v>0.26908665885374938</v>
      </c>
      <c r="I72" s="73">
        <v>481.63</v>
      </c>
      <c r="J72" s="186">
        <f t="shared" si="21"/>
        <v>-1.3154598800531867E-3</v>
      </c>
      <c r="K72" s="186">
        <f t="shared" si="18"/>
        <v>-1.4512885368938044E-3</v>
      </c>
      <c r="L72" s="9"/>
      <c r="M72" s="256"/>
      <c r="N72" s="257"/>
      <c r="O72" s="417"/>
    </row>
    <row r="73" spans="1:16" ht="12.95" customHeight="1" thickBot="1">
      <c r="A73" s="400">
        <v>62</v>
      </c>
      <c r="B73" s="54" t="s">
        <v>124</v>
      </c>
      <c r="C73" s="401" t="s">
        <v>125</v>
      </c>
      <c r="D73" s="73">
        <v>183730623.37</v>
      </c>
      <c r="E73" s="55">
        <f t="shared" si="19"/>
        <v>4.4715515330537265E-4</v>
      </c>
      <c r="F73" s="73">
        <v>0.85540000000000005</v>
      </c>
      <c r="G73" s="73">
        <v>179559253.09999999</v>
      </c>
      <c r="H73" s="55">
        <f t="shared" si="20"/>
        <v>4.3401431414997571E-4</v>
      </c>
      <c r="I73" s="73">
        <v>0.85570000000000002</v>
      </c>
      <c r="J73" s="186">
        <f t="shared" si="21"/>
        <v>-2.2703728934722171E-2</v>
      </c>
      <c r="K73" s="186">
        <f t="shared" si="18"/>
        <v>3.5071311667052486E-4</v>
      </c>
      <c r="L73" s="9"/>
      <c r="M73" s="359"/>
      <c r="N73" s="257"/>
      <c r="O73" s="417"/>
    </row>
    <row r="74" spans="1:16" ht="12.95" customHeight="1">
      <c r="A74" s="400">
        <v>63</v>
      </c>
      <c r="B74" s="401" t="s">
        <v>126</v>
      </c>
      <c r="C74" s="401" t="s">
        <v>129</v>
      </c>
      <c r="D74" s="73">
        <v>756340686.90999997</v>
      </c>
      <c r="E74" s="55">
        <f t="shared" si="19"/>
        <v>1.8407472287581335E-3</v>
      </c>
      <c r="F74" s="73">
        <v>1229.46</v>
      </c>
      <c r="G74" s="73">
        <v>748807287.76999998</v>
      </c>
      <c r="H74" s="55">
        <f t="shared" si="20"/>
        <v>1.8099489490023951E-3</v>
      </c>
      <c r="I74" s="73">
        <v>1221.82</v>
      </c>
      <c r="J74" s="186">
        <f t="shared" si="21"/>
        <v>-9.9603251158910822E-3</v>
      </c>
      <c r="K74" s="186">
        <f t="shared" si="18"/>
        <v>-6.2141102597889318E-3</v>
      </c>
      <c r="L74" s="9"/>
      <c r="M74" s="351"/>
      <c r="N74" s="257"/>
      <c r="O74" s="417"/>
    </row>
    <row r="75" spans="1:16" ht="12.95" customHeight="1">
      <c r="A75" s="400">
        <v>64</v>
      </c>
      <c r="B75" s="401" t="s">
        <v>65</v>
      </c>
      <c r="C75" s="401" t="s">
        <v>130</v>
      </c>
      <c r="D75" s="73">
        <v>288641322.69</v>
      </c>
      <c r="E75" s="55">
        <f t="shared" si="19"/>
        <v>7.0248199527301518E-4</v>
      </c>
      <c r="F75" s="73">
        <v>156.49</v>
      </c>
      <c r="G75" s="73">
        <v>287609433.94</v>
      </c>
      <c r="H75" s="55">
        <f t="shared" si="20"/>
        <v>6.951833952272764E-4</v>
      </c>
      <c r="I75" s="73">
        <v>156.91999999999999</v>
      </c>
      <c r="J75" s="186">
        <f t="shared" si="21"/>
        <v>-3.5749862160528059E-3</v>
      </c>
      <c r="K75" s="186">
        <f t="shared" si="18"/>
        <v>2.7477794108248348E-3</v>
      </c>
      <c r="L75" s="9"/>
      <c r="M75" s="351"/>
      <c r="N75" s="257"/>
      <c r="O75" s="417"/>
    </row>
    <row r="76" spans="1:16" ht="12.95" customHeight="1">
      <c r="A76" s="400">
        <v>65</v>
      </c>
      <c r="B76" s="401" t="s">
        <v>134</v>
      </c>
      <c r="C76" s="401" t="s">
        <v>135</v>
      </c>
      <c r="D76" s="73">
        <v>607823547.36000001</v>
      </c>
      <c r="E76" s="55">
        <f t="shared" si="19"/>
        <v>1.4792930351900989E-3</v>
      </c>
      <c r="F76" s="73">
        <v>171.40900099999999</v>
      </c>
      <c r="G76" s="73">
        <v>609077500.62</v>
      </c>
      <c r="H76" s="55">
        <f t="shared" si="20"/>
        <v>1.4722068015539697E-3</v>
      </c>
      <c r="I76" s="73">
        <v>171.30969099999999</v>
      </c>
      <c r="J76" s="186">
        <f t="shared" si="21"/>
        <v>2.0630218514013947E-3</v>
      </c>
      <c r="K76" s="186">
        <f t="shared" si="18"/>
        <v>-5.7937447520625056E-4</v>
      </c>
      <c r="L76" s="9"/>
      <c r="M76" s="351"/>
      <c r="N76" s="224"/>
      <c r="O76" s="417"/>
    </row>
    <row r="77" spans="1:16" ht="12.95" customHeight="1">
      <c r="A77" s="400">
        <v>66</v>
      </c>
      <c r="B77" s="401" t="s">
        <v>138</v>
      </c>
      <c r="C77" s="401" t="s">
        <v>141</v>
      </c>
      <c r="D77" s="73">
        <v>3659831993.8600001</v>
      </c>
      <c r="E77" s="55">
        <f t="shared" si="19"/>
        <v>8.9071310284009504E-3</v>
      </c>
      <c r="F77" s="73">
        <v>1.7312000000000001</v>
      </c>
      <c r="G77" s="73">
        <v>3517895394.5500002</v>
      </c>
      <c r="H77" s="55">
        <f t="shared" si="20"/>
        <v>8.503137156995539E-3</v>
      </c>
      <c r="I77" s="73">
        <v>1.7185999999999999</v>
      </c>
      <c r="J77" s="186">
        <f t="shared" ref="J77:J83" si="22">((G77-D77)/D77)</f>
        <v>-3.8782271849670445E-2</v>
      </c>
      <c r="K77" s="186">
        <f t="shared" ref="K77:K83" si="23">((I77-F77)/F77)</f>
        <v>-7.2781885397413155E-3</v>
      </c>
      <c r="L77" s="9"/>
      <c r="M77" s="352"/>
      <c r="N77" s="224"/>
      <c r="O77" s="417"/>
    </row>
    <row r="78" spans="1:16" ht="12.95" customHeight="1">
      <c r="A78" s="400">
        <v>67</v>
      </c>
      <c r="B78" s="401" t="s">
        <v>65</v>
      </c>
      <c r="C78" s="401" t="s">
        <v>160</v>
      </c>
      <c r="D78" s="73">
        <v>1854668885.1500001</v>
      </c>
      <c r="E78" s="55">
        <f t="shared" si="19"/>
        <v>4.5138079567707337E-3</v>
      </c>
      <c r="F78" s="73">
        <v>503.5</v>
      </c>
      <c r="G78" s="73">
        <v>1856525099.0799999</v>
      </c>
      <c r="H78" s="55">
        <f t="shared" si="20"/>
        <v>4.4874238095136175E-3</v>
      </c>
      <c r="I78" s="73">
        <v>504.56</v>
      </c>
      <c r="J78" s="186">
        <f t="shared" si="22"/>
        <v>1.0008330569743198E-3</v>
      </c>
      <c r="K78" s="186">
        <f t="shared" si="23"/>
        <v>2.1052631578947416E-3</v>
      </c>
      <c r="L78" s="9"/>
      <c r="M78" s="264"/>
      <c r="N78" s="224"/>
      <c r="O78" s="417"/>
    </row>
    <row r="79" spans="1:16" ht="12.95" customHeight="1">
      <c r="A79" s="400">
        <v>68</v>
      </c>
      <c r="B79" s="401" t="s">
        <v>7</v>
      </c>
      <c r="C79" s="54" t="s">
        <v>168</v>
      </c>
      <c r="D79" s="73">
        <v>9261774968.2600002</v>
      </c>
      <c r="E79" s="55">
        <f t="shared" si="19"/>
        <v>2.2540882569543327E-2</v>
      </c>
      <c r="F79" s="96">
        <v>110.75</v>
      </c>
      <c r="G79" s="73">
        <v>9700092418.1800003</v>
      </c>
      <c r="H79" s="55">
        <f t="shared" si="20"/>
        <v>2.3446182167638857E-2</v>
      </c>
      <c r="I79" s="96">
        <v>110.84</v>
      </c>
      <c r="J79" s="186">
        <f t="shared" si="22"/>
        <v>4.7325426435225332E-2</v>
      </c>
      <c r="K79" s="186">
        <f t="shared" si="23"/>
        <v>8.1264108352147545E-4</v>
      </c>
      <c r="L79" s="9"/>
      <c r="M79" s="264"/>
      <c r="N79" s="224"/>
      <c r="O79" s="417"/>
    </row>
    <row r="80" spans="1:16" ht="12.95" customHeight="1">
      <c r="A80" s="400">
        <v>69</v>
      </c>
      <c r="B80" s="401" t="s">
        <v>174</v>
      </c>
      <c r="C80" s="54" t="s">
        <v>177</v>
      </c>
      <c r="D80" s="73">
        <v>541202444.96000004</v>
      </c>
      <c r="E80" s="55">
        <f t="shared" si="19"/>
        <v>1.317153655751684E-3</v>
      </c>
      <c r="F80" s="96">
        <v>1.45</v>
      </c>
      <c r="G80" s="73">
        <v>506410683.51999998</v>
      </c>
      <c r="H80" s="55">
        <f t="shared" si="20"/>
        <v>1.2240498982458354E-3</v>
      </c>
      <c r="I80" s="96">
        <v>1.42</v>
      </c>
      <c r="J80" s="186">
        <f t="shared" si="22"/>
        <v>-6.4286038919449992E-2</v>
      </c>
      <c r="K80" s="186">
        <f t="shared" si="23"/>
        <v>-2.0689655172413814E-2</v>
      </c>
      <c r="L80" s="9"/>
      <c r="M80" s="264"/>
      <c r="N80" s="224"/>
      <c r="O80" s="417"/>
    </row>
    <row r="81" spans="1:18" ht="12.95" customHeight="1">
      <c r="A81" s="400">
        <v>70</v>
      </c>
      <c r="B81" s="414" t="s">
        <v>113</v>
      </c>
      <c r="C81" s="415" t="s">
        <v>181</v>
      </c>
      <c r="D81" s="73">
        <v>1407522339.47</v>
      </c>
      <c r="E81" s="55">
        <f t="shared" si="19"/>
        <v>3.4255632291574291E-3</v>
      </c>
      <c r="F81" s="344">
        <v>41152.980000000003</v>
      </c>
      <c r="G81" s="73">
        <v>1471694616.8099999</v>
      </c>
      <c r="H81" s="55">
        <f t="shared" si="20"/>
        <v>3.5572465285165717E-3</v>
      </c>
      <c r="I81" s="344">
        <v>41145.39</v>
      </c>
      <c r="J81" s="186">
        <f t="shared" si="22"/>
        <v>4.559236861857828E-2</v>
      </c>
      <c r="K81" s="186">
        <f t="shared" si="23"/>
        <v>-1.8443378827010299E-4</v>
      </c>
      <c r="L81" s="9"/>
      <c r="M81" s="264"/>
      <c r="N81" s="224"/>
      <c r="O81" s="417"/>
    </row>
    <row r="82" spans="1:18" ht="12.95" customHeight="1">
      <c r="A82" s="400">
        <v>71</v>
      </c>
      <c r="B82" s="401" t="s">
        <v>9</v>
      </c>
      <c r="C82" s="401" t="s">
        <v>187</v>
      </c>
      <c r="D82" s="73">
        <v>2362982385.75</v>
      </c>
      <c r="E82" s="55">
        <f t="shared" si="19"/>
        <v>5.7509180101680529E-3</v>
      </c>
      <c r="F82" s="344">
        <v>1.1328</v>
      </c>
      <c r="G82" s="73">
        <v>2451138473.0500002</v>
      </c>
      <c r="H82" s="55">
        <f t="shared" si="20"/>
        <v>5.9246692381536457E-3</v>
      </c>
      <c r="I82" s="344">
        <v>1.1297999999999999</v>
      </c>
      <c r="J82" s="186">
        <f t="shared" si="22"/>
        <v>3.7307128411801449E-2</v>
      </c>
      <c r="K82" s="186">
        <f t="shared" si="23"/>
        <v>-2.6483050847458632E-3</v>
      </c>
      <c r="L82" s="9"/>
      <c r="M82" s="264"/>
      <c r="N82" s="224"/>
      <c r="O82" s="417"/>
    </row>
    <row r="83" spans="1:18" ht="12.95" customHeight="1">
      <c r="A83" s="400">
        <v>72</v>
      </c>
      <c r="B83" s="401" t="s">
        <v>190</v>
      </c>
      <c r="C83" s="401" t="s">
        <v>191</v>
      </c>
      <c r="D83" s="73">
        <v>525462508.5</v>
      </c>
      <c r="E83" s="55">
        <f t="shared" si="19"/>
        <v>1.2788465212539445E-3</v>
      </c>
      <c r="F83" s="344">
        <v>47104.5</v>
      </c>
      <c r="G83" s="73">
        <v>526017332.55000001</v>
      </c>
      <c r="H83" s="55">
        <f t="shared" si="20"/>
        <v>1.2714413090732998E-3</v>
      </c>
      <c r="I83" s="344">
        <v>47155.65</v>
      </c>
      <c r="J83" s="186">
        <f t="shared" si="22"/>
        <v>1.0558775193758889E-3</v>
      </c>
      <c r="K83" s="186">
        <f t="shared" si="23"/>
        <v>1.0858835143139499E-3</v>
      </c>
      <c r="L83" s="9"/>
      <c r="M83" s="264"/>
      <c r="N83" s="224"/>
      <c r="O83" s="417"/>
    </row>
    <row r="84" spans="1:18" ht="12.95" customHeight="1">
      <c r="A84" s="400">
        <v>73</v>
      </c>
      <c r="B84" s="54" t="s">
        <v>11</v>
      </c>
      <c r="C84" s="401" t="s">
        <v>205</v>
      </c>
      <c r="D84" s="73">
        <f>1867729.32*391.75</f>
        <v>731682961.11000001</v>
      </c>
      <c r="E84" s="55">
        <f t="shared" si="19"/>
        <v>1.7807363881153257E-3</v>
      </c>
      <c r="F84" s="344">
        <f>1.01728240743333*391.75</f>
        <v>398.52038311200704</v>
      </c>
      <c r="G84" s="73">
        <f>1947303.586*391.53</f>
        <v>762427773.02657986</v>
      </c>
      <c r="H84" s="55">
        <f t="shared" si="20"/>
        <v>1.8428711485825645E-3</v>
      </c>
      <c r="I84" s="344">
        <f>1.02503195540316*391.53</f>
        <v>401.33076149899921</v>
      </c>
      <c r="J84" s="186">
        <f t="shared" si="21"/>
        <v>4.2019308294316993E-2</v>
      </c>
      <c r="K84" s="186">
        <f t="shared" si="18"/>
        <v>7.0520317305885274E-3</v>
      </c>
      <c r="L84" s="9"/>
      <c r="M84" s="338"/>
      <c r="N84" s="338"/>
      <c r="O84" s="417"/>
    </row>
    <row r="85" spans="1:18" ht="12.95" customHeight="1">
      <c r="A85" s="237"/>
      <c r="B85" s="238"/>
      <c r="C85" s="239" t="s">
        <v>56</v>
      </c>
      <c r="D85" s="78">
        <f>SUM(D60:D84)</f>
        <v>410887858524.85992</v>
      </c>
      <c r="E85" s="66">
        <f>(D85/$D$120)</f>
        <v>0.2782206315610174</v>
      </c>
      <c r="F85" s="88"/>
      <c r="G85" s="78">
        <f>SUM(G60:G84)</f>
        <v>413717352736.78656</v>
      </c>
      <c r="H85" s="66">
        <f>(G85/$G$120)</f>
        <v>0.28059884388614892</v>
      </c>
      <c r="I85" s="88"/>
      <c r="J85" s="186">
        <f>((G85-D85)/D85)</f>
        <v>6.886293068101069E-3</v>
      </c>
      <c r="K85" s="186"/>
      <c r="L85" s="9"/>
      <c r="M85" s="4"/>
      <c r="N85"/>
      <c r="O85"/>
    </row>
    <row r="86" spans="1:18" ht="12.95" customHeight="1">
      <c r="A86" s="240"/>
      <c r="B86" s="80"/>
      <c r="C86" s="336" t="s">
        <v>58</v>
      </c>
      <c r="D86" s="399"/>
      <c r="E86" s="82"/>
      <c r="F86" s="83"/>
      <c r="G86" s="81"/>
      <c r="H86" s="82"/>
      <c r="I86" s="83"/>
      <c r="J86" s="186"/>
      <c r="K86" s="186"/>
      <c r="L86" s="9"/>
      <c r="M86" s="4"/>
      <c r="N86" s="220"/>
      <c r="O86"/>
    </row>
    <row r="87" spans="1:18" ht="12.95" customHeight="1">
      <c r="A87" s="400">
        <v>74</v>
      </c>
      <c r="B87" s="401" t="s">
        <v>29</v>
      </c>
      <c r="C87" s="401" t="s">
        <v>179</v>
      </c>
      <c r="D87" s="73">
        <v>2274379253.6799998</v>
      </c>
      <c r="E87" s="55">
        <f>(D87/$D$90)</f>
        <v>5.3837173639642216E-2</v>
      </c>
      <c r="F87" s="96">
        <v>69.3</v>
      </c>
      <c r="G87" s="73">
        <v>2275148554.9899998</v>
      </c>
      <c r="H87" s="55">
        <f>(G87/$G$90)</f>
        <v>5.3850741733664734E-2</v>
      </c>
      <c r="I87" s="96">
        <v>69.3</v>
      </c>
      <c r="J87" s="186">
        <f>((G87-D87)/D87)</f>
        <v>3.382467144629441E-4</v>
      </c>
      <c r="K87" s="186">
        <f>((I87-F87)/F87)</f>
        <v>0</v>
      </c>
      <c r="L87" s="9"/>
      <c r="M87" s="4"/>
      <c r="N87" s="225"/>
      <c r="O87"/>
    </row>
    <row r="88" spans="1:18" ht="12.95" customHeight="1">
      <c r="A88" s="400">
        <v>75</v>
      </c>
      <c r="B88" s="401" t="s">
        <v>29</v>
      </c>
      <c r="C88" s="401" t="s">
        <v>31</v>
      </c>
      <c r="D88" s="73">
        <v>9809747566.0799999</v>
      </c>
      <c r="E88" s="55">
        <f t="shared" ref="E88:E89" si="24">(D88/$D$90)</f>
        <v>0.23220801114043804</v>
      </c>
      <c r="F88" s="96">
        <v>40.65</v>
      </c>
      <c r="G88" s="73">
        <v>9812620000.2800007</v>
      </c>
      <c r="H88" s="55">
        <f>(G88/$G$90)</f>
        <v>0.23225598355180552</v>
      </c>
      <c r="I88" s="96">
        <v>40.65</v>
      </c>
      <c r="J88" s="186">
        <f>((G88-D88)/D88)</f>
        <v>2.9281428300285966E-4</v>
      </c>
      <c r="K88" s="186">
        <f>((I88-F88)/F88)</f>
        <v>0</v>
      </c>
      <c r="L88" s="9"/>
      <c r="M88" s="4"/>
      <c r="N88" s="225"/>
      <c r="O88"/>
    </row>
    <row r="89" spans="1:18" ht="12.95" customHeight="1">
      <c r="A89" s="400">
        <v>76</v>
      </c>
      <c r="B89" s="54" t="s">
        <v>11</v>
      </c>
      <c r="C89" s="401" t="s">
        <v>32</v>
      </c>
      <c r="D89" s="73">
        <v>30161390541.598915</v>
      </c>
      <c r="E89" s="55">
        <f t="shared" si="24"/>
        <v>0.71395481521991966</v>
      </c>
      <c r="F89" s="96">
        <v>11.3</v>
      </c>
      <c r="G89" s="73">
        <v>30161390541.598915</v>
      </c>
      <c r="H89" s="55">
        <f>(G89/$G$90)</f>
        <v>0.71389327471452979</v>
      </c>
      <c r="I89" s="96">
        <v>11.3</v>
      </c>
      <c r="J89" s="186">
        <f>((G89-D89)/D89)</f>
        <v>0</v>
      </c>
      <c r="K89" s="186">
        <f>((I89-F89)/F89)</f>
        <v>0</v>
      </c>
      <c r="L89" s="9"/>
      <c r="M89" s="4"/>
      <c r="N89" s="225"/>
      <c r="O89"/>
    </row>
    <row r="90" spans="1:18" ht="12.95" customHeight="1">
      <c r="A90" s="237"/>
      <c r="B90" s="241"/>
      <c r="C90" s="239" t="s">
        <v>56</v>
      </c>
      <c r="D90" s="78">
        <f>SUM(D87:D89)</f>
        <v>42245517361.358917</v>
      </c>
      <c r="E90" s="66">
        <f>(D90/$D$120)</f>
        <v>2.8605309884541345E-2</v>
      </c>
      <c r="F90" s="88"/>
      <c r="G90" s="78">
        <f>SUM(G87:G89)</f>
        <v>42249159096.868912</v>
      </c>
      <c r="H90" s="66">
        <f>(G90/$G$120)</f>
        <v>2.8654986597300803E-2</v>
      </c>
      <c r="I90" s="88"/>
      <c r="J90" s="186">
        <f>((G90-D90)/D90)</f>
        <v>8.6204069389040686E-5</v>
      </c>
      <c r="K90" s="186"/>
      <c r="L90" s="9"/>
      <c r="M90" s="4"/>
      <c r="N90"/>
      <c r="O90"/>
    </row>
    <row r="91" spans="1:18" ht="12.95" customHeight="1">
      <c r="A91" s="240"/>
      <c r="B91" s="80"/>
      <c r="C91" s="80" t="s">
        <v>82</v>
      </c>
      <c r="D91" s="399"/>
      <c r="E91" s="82"/>
      <c r="F91" s="83"/>
      <c r="G91" s="81"/>
      <c r="H91" s="82"/>
      <c r="I91" s="83"/>
      <c r="J91" s="186"/>
      <c r="K91" s="186"/>
      <c r="L91" s="9"/>
      <c r="M91" s="4"/>
      <c r="N91"/>
      <c r="O91"/>
    </row>
    <row r="92" spans="1:18" ht="12.95" customHeight="1">
      <c r="A92" s="400">
        <v>77</v>
      </c>
      <c r="B92" s="401" t="s">
        <v>7</v>
      </c>
      <c r="C92" s="401" t="s">
        <v>35</v>
      </c>
      <c r="D92" s="73">
        <v>1624597601.6300001</v>
      </c>
      <c r="E92" s="55">
        <f>(D92/$D$111)</f>
        <v>5.5887256600474645E-2</v>
      </c>
      <c r="F92" s="73">
        <v>3235.5</v>
      </c>
      <c r="G92" s="73">
        <v>1595379954.0999999</v>
      </c>
      <c r="H92" s="55">
        <f t="shared" ref="H92:H110" si="25">(G92/$G$111)</f>
        <v>5.5216700546314397E-2</v>
      </c>
      <c r="I92" s="73">
        <v>3179.52</v>
      </c>
      <c r="J92" s="186">
        <f>((G92-D92)/D92)</f>
        <v>-1.7984544296190886E-2</v>
      </c>
      <c r="K92" s="186">
        <f t="shared" ref="K92:K102" si="26">((I92-F92)/F92)</f>
        <v>-1.7301808066759395E-2</v>
      </c>
      <c r="L92" s="9"/>
      <c r="M92" s="4"/>
      <c r="N92" s="226"/>
      <c r="O92"/>
    </row>
    <row r="93" spans="1:18" ht="12.95" customHeight="1">
      <c r="A93" s="400">
        <v>78</v>
      </c>
      <c r="B93" s="401" t="s">
        <v>14</v>
      </c>
      <c r="C93" s="401" t="s">
        <v>33</v>
      </c>
      <c r="D93" s="73">
        <v>177134955</v>
      </c>
      <c r="E93" s="55">
        <f t="shared" ref="E93:E110" si="27">(D93/$D$111)</f>
        <v>6.0935622907888221E-3</v>
      </c>
      <c r="F93" s="73">
        <v>131.66</v>
      </c>
      <c r="G93" s="73">
        <v>173792663</v>
      </c>
      <c r="H93" s="65">
        <f t="shared" si="25"/>
        <v>6.0150294638941114E-3</v>
      </c>
      <c r="I93" s="73">
        <v>129.16</v>
      </c>
      <c r="J93" s="186">
        <f>((G93-D93)/D93)</f>
        <v>-1.8868619127150821E-2</v>
      </c>
      <c r="K93" s="186">
        <f t="shared" si="26"/>
        <v>-1.8988303205225581E-2</v>
      </c>
      <c r="L93" s="9"/>
      <c r="M93" s="4"/>
      <c r="N93" s="349"/>
      <c r="O93" s="279"/>
    </row>
    <row r="94" spans="1:18" ht="12.95" customHeight="1">
      <c r="A94" s="400">
        <v>79</v>
      </c>
      <c r="B94" s="401" t="s">
        <v>55</v>
      </c>
      <c r="C94" s="401" t="s">
        <v>99</v>
      </c>
      <c r="D94" s="73">
        <v>1059392934.54</v>
      </c>
      <c r="E94" s="55">
        <f t="shared" si="27"/>
        <v>3.6443833669311934E-2</v>
      </c>
      <c r="F94" s="73">
        <v>1.3884000000000001</v>
      </c>
      <c r="G94" s="73">
        <v>1043289624.52</v>
      </c>
      <c r="H94" s="65">
        <f t="shared" si="25"/>
        <v>3.6108646490230857E-2</v>
      </c>
      <c r="I94" s="73">
        <v>1.3665</v>
      </c>
      <c r="J94" s="186">
        <f t="shared" ref="J94:J99" si="28">((G94-D94)/D94)</f>
        <v>-1.5200507285799688E-2</v>
      </c>
      <c r="K94" s="186">
        <f t="shared" si="26"/>
        <v>-1.5773552290406244E-2</v>
      </c>
      <c r="L94" s="9"/>
      <c r="M94" s="4"/>
      <c r="N94" s="434"/>
      <c r="O94" s="61"/>
    </row>
    <row r="95" spans="1:18" ht="12.95" customHeight="1">
      <c r="A95" s="400">
        <v>80</v>
      </c>
      <c r="B95" s="401" t="s">
        <v>9</v>
      </c>
      <c r="C95" s="401" t="s">
        <v>208</v>
      </c>
      <c r="D95" s="73">
        <v>4078400342.73</v>
      </c>
      <c r="E95" s="55">
        <f t="shared" si="27"/>
        <v>0.14029973098872403</v>
      </c>
      <c r="F95" s="73">
        <v>413.63760000000002</v>
      </c>
      <c r="G95" s="73">
        <v>3996581752.3600001</v>
      </c>
      <c r="H95" s="65">
        <f t="shared" si="25"/>
        <v>0.13832319834645124</v>
      </c>
      <c r="I95" s="73">
        <v>403.87290000000002</v>
      </c>
      <c r="J95" s="186">
        <f>((G95-D95)/D95)</f>
        <v>-2.0061441617875146E-2</v>
      </c>
      <c r="K95" s="186">
        <f t="shared" si="26"/>
        <v>-2.3606896471694071E-2</v>
      </c>
      <c r="L95" s="9"/>
      <c r="M95" s="4"/>
      <c r="N95" s="434"/>
      <c r="O95" s="277"/>
    </row>
    <row r="96" spans="1:18" ht="15.75" customHeight="1">
      <c r="A96" s="400">
        <v>81</v>
      </c>
      <c r="B96" s="401" t="s">
        <v>18</v>
      </c>
      <c r="C96" s="401" t="s">
        <v>19</v>
      </c>
      <c r="D96" s="73">
        <v>2488794789.71</v>
      </c>
      <c r="E96" s="55">
        <f t="shared" si="27"/>
        <v>8.5616224533935456E-2</v>
      </c>
      <c r="F96" s="73">
        <v>12.203900000000001</v>
      </c>
      <c r="G96" s="73">
        <v>2436844843.5500002</v>
      </c>
      <c r="H96" s="65">
        <f t="shared" si="25"/>
        <v>8.4340117009955057E-2</v>
      </c>
      <c r="I96" s="73">
        <v>12.0252</v>
      </c>
      <c r="J96" s="186">
        <f>((G96-D96)/D96)</f>
        <v>-2.087353540548563E-2</v>
      </c>
      <c r="K96" s="186">
        <f t="shared" si="26"/>
        <v>-1.4642860069322181E-2</v>
      </c>
      <c r="L96" s="9"/>
      <c r="M96" s="313"/>
      <c r="N96" s="366"/>
      <c r="O96" s="364"/>
      <c r="P96" s="357"/>
      <c r="Q96" s="296"/>
      <c r="R96" s="382">
        <v>2301437352.3499999</v>
      </c>
    </row>
    <row r="97" spans="1:18" ht="12.95" customHeight="1" thickBot="1">
      <c r="A97" s="400">
        <v>82</v>
      </c>
      <c r="B97" s="54" t="s">
        <v>34</v>
      </c>
      <c r="C97" s="54" t="s">
        <v>163</v>
      </c>
      <c r="D97" s="73">
        <v>3881817777.9000001</v>
      </c>
      <c r="E97" s="55">
        <f t="shared" si="27"/>
        <v>0.13353715776270753</v>
      </c>
      <c r="F97" s="73">
        <v>182.7</v>
      </c>
      <c r="G97" s="73">
        <v>3855036623.8099999</v>
      </c>
      <c r="H97" s="65">
        <f t="shared" si="25"/>
        <v>0.13342426818448619</v>
      </c>
      <c r="I97" s="73">
        <v>180.39</v>
      </c>
      <c r="J97" s="186">
        <f t="shared" si="28"/>
        <v>-6.8991270642508934E-3</v>
      </c>
      <c r="K97" s="186">
        <f t="shared" si="26"/>
        <v>-1.2643678160919554E-2</v>
      </c>
      <c r="L97" s="9"/>
      <c r="M97" s="305"/>
      <c r="N97" s="365"/>
      <c r="O97" s="363"/>
      <c r="P97" s="358"/>
      <c r="Q97" s="298"/>
      <c r="R97" s="383"/>
    </row>
    <row r="98" spans="1:18" ht="12.75" customHeight="1">
      <c r="A98" s="400">
        <v>83</v>
      </c>
      <c r="B98" s="403" t="s">
        <v>137</v>
      </c>
      <c r="C98" s="403" t="s">
        <v>212</v>
      </c>
      <c r="D98" s="73">
        <v>5376501383.9300003</v>
      </c>
      <c r="E98" s="55">
        <f t="shared" si="27"/>
        <v>0.18495528502259628</v>
      </c>
      <c r="F98" s="73">
        <v>115.05</v>
      </c>
      <c r="G98" s="73">
        <v>5377582473.6099997</v>
      </c>
      <c r="H98" s="65">
        <f t="shared" si="25"/>
        <v>0.18612015297380377</v>
      </c>
      <c r="I98" s="73">
        <v>115.05</v>
      </c>
      <c r="J98" s="186">
        <f>((G98-D98)/D98)</f>
        <v>2.0107679749337655E-4</v>
      </c>
      <c r="K98" s="186">
        <f t="shared" si="26"/>
        <v>0</v>
      </c>
      <c r="L98" s="9"/>
      <c r="M98" s="4"/>
      <c r="N98" s="308"/>
      <c r="O98" s="308"/>
      <c r="P98" s="308"/>
      <c r="Q98" s="306"/>
    </row>
    <row r="99" spans="1:18" ht="12.95" customHeight="1" thickBot="1">
      <c r="A99" s="400">
        <v>84</v>
      </c>
      <c r="B99" s="401" t="s">
        <v>11</v>
      </c>
      <c r="C99" s="73" t="s">
        <v>12</v>
      </c>
      <c r="D99" s="73">
        <v>2154958082.0500002</v>
      </c>
      <c r="E99" s="55">
        <f t="shared" si="27"/>
        <v>7.4132015936721724E-2</v>
      </c>
      <c r="F99" s="73">
        <v>3839.32</v>
      </c>
      <c r="G99" s="73">
        <v>2119594413.1500001</v>
      </c>
      <c r="H99" s="65">
        <f t="shared" si="25"/>
        <v>7.3359960233779248E-2</v>
      </c>
      <c r="I99" s="73">
        <v>3724.92</v>
      </c>
      <c r="J99" s="186">
        <f t="shared" si="28"/>
        <v>-1.6410374380163732E-2</v>
      </c>
      <c r="K99" s="186">
        <f t="shared" si="26"/>
        <v>-2.9796943208693229E-2</v>
      </c>
      <c r="L99" s="9"/>
      <c r="M99" s="4"/>
      <c r="N99" s="298"/>
      <c r="O99" s="298"/>
      <c r="P99" s="298"/>
      <c r="Q99" s="307"/>
    </row>
    <row r="100" spans="1:18" ht="13.5" customHeight="1">
      <c r="A100" s="400">
        <v>85</v>
      </c>
      <c r="B100" s="54" t="s">
        <v>60</v>
      </c>
      <c r="C100" s="73" t="s">
        <v>214</v>
      </c>
      <c r="D100" s="73">
        <v>1811238814.45</v>
      </c>
      <c r="E100" s="55">
        <f t="shared" si="27"/>
        <v>6.2307840591630109E-2</v>
      </c>
      <c r="F100" s="73">
        <v>1.0577000000000001</v>
      </c>
      <c r="G100" s="73">
        <v>1811654100.8599999</v>
      </c>
      <c r="H100" s="65">
        <f t="shared" si="25"/>
        <v>6.2702030148749685E-2</v>
      </c>
      <c r="I100" s="73">
        <v>1.0589999999999999</v>
      </c>
      <c r="J100" s="186">
        <f>((G100-D100)/D100)</f>
        <v>2.2928307779554355E-4</v>
      </c>
      <c r="K100" s="186">
        <f t="shared" si="26"/>
        <v>1.2290819703128077E-3</v>
      </c>
      <c r="L100" s="9"/>
      <c r="M100" s="4"/>
      <c r="N100" s="308"/>
      <c r="O100" s="308"/>
      <c r="P100" s="308"/>
      <c r="Q100" s="308"/>
    </row>
    <row r="101" spans="1:18" ht="12.95" customHeight="1">
      <c r="A101" s="400">
        <v>86</v>
      </c>
      <c r="B101" s="54" t="s">
        <v>76</v>
      </c>
      <c r="C101" s="401" t="s">
        <v>41</v>
      </c>
      <c r="D101" s="73">
        <v>1049634079.73</v>
      </c>
      <c r="E101" s="55">
        <f t="shared" si="27"/>
        <v>3.6108122461597461E-2</v>
      </c>
      <c r="F101" s="74">
        <v>552.20000000000005</v>
      </c>
      <c r="G101" s="73">
        <v>1049170381.91</v>
      </c>
      <c r="H101" s="65">
        <f t="shared" si="25"/>
        <v>3.6312181716403567E-2</v>
      </c>
      <c r="I101" s="74">
        <v>552.20000000000005</v>
      </c>
      <c r="J101" s="186">
        <f>((G101-D101)/D101)</f>
        <v>-4.4177092660647088E-4</v>
      </c>
      <c r="K101" s="186">
        <f t="shared" si="26"/>
        <v>0</v>
      </c>
      <c r="L101" s="9"/>
      <c r="M101" s="293"/>
      <c r="N101" s="255"/>
    </row>
    <row r="102" spans="1:18" ht="12.95" customHeight="1">
      <c r="A102" s="400">
        <v>87</v>
      </c>
      <c r="B102" s="54" t="s">
        <v>65</v>
      </c>
      <c r="C102" s="401" t="s">
        <v>71</v>
      </c>
      <c r="D102" s="73">
        <v>2004664188.3199999</v>
      </c>
      <c r="E102" s="55">
        <f t="shared" si="27"/>
        <v>6.8961804312658304E-2</v>
      </c>
      <c r="F102" s="74">
        <v>2.82</v>
      </c>
      <c r="G102" s="73">
        <v>1987043770.9200001</v>
      </c>
      <c r="H102" s="65">
        <f t="shared" si="25"/>
        <v>6.8772332627937582E-2</v>
      </c>
      <c r="I102" s="74">
        <v>2.79</v>
      </c>
      <c r="J102" s="186">
        <f>((G102-D102)/D102)</f>
        <v>-8.7897102680157962E-3</v>
      </c>
      <c r="K102" s="186">
        <f t="shared" si="26"/>
        <v>-1.0638297872340358E-2</v>
      </c>
      <c r="L102" s="9"/>
      <c r="M102" s="209"/>
    </row>
    <row r="103" spans="1:18" ht="12.95" customHeight="1" thickBot="1">
      <c r="A103" s="400">
        <v>88</v>
      </c>
      <c r="B103" s="54" t="s">
        <v>115</v>
      </c>
      <c r="C103" s="404" t="s">
        <v>67</v>
      </c>
      <c r="D103" s="73">
        <v>156101720.81</v>
      </c>
      <c r="E103" s="55">
        <f t="shared" si="27"/>
        <v>5.3700048048396813E-3</v>
      </c>
      <c r="F103" s="74">
        <v>1.6307659999999999</v>
      </c>
      <c r="G103" s="73">
        <v>153995865.78999999</v>
      </c>
      <c r="H103" s="65">
        <f t="shared" si="25"/>
        <v>5.3298548630026643E-3</v>
      </c>
      <c r="I103" s="74">
        <v>1.6081000000000001</v>
      </c>
      <c r="J103" s="186">
        <f>((G103-D103)/D103)</f>
        <v>-1.3490274220379433E-2</v>
      </c>
      <c r="K103" s="186">
        <f t="shared" ref="K103:K110" si="29">((I103-F103)/F103)</f>
        <v>-1.3898989799885363E-2</v>
      </c>
      <c r="L103" s="9"/>
      <c r="M103" s="293"/>
      <c r="N103" s="294"/>
      <c r="O103" s="255"/>
    </row>
    <row r="104" spans="1:18" ht="12.95" customHeight="1">
      <c r="A104" s="400">
        <v>89</v>
      </c>
      <c r="B104" s="401" t="s">
        <v>55</v>
      </c>
      <c r="C104" s="401" t="s">
        <v>131</v>
      </c>
      <c r="D104" s="73">
        <v>535182370.19999999</v>
      </c>
      <c r="E104" s="55">
        <f t="shared" si="27"/>
        <v>1.8410635606877838E-2</v>
      </c>
      <c r="F104" s="74">
        <v>1.0751999999999999</v>
      </c>
      <c r="G104" s="73">
        <v>529503308.18000001</v>
      </c>
      <c r="H104" s="65">
        <f t="shared" si="25"/>
        <v>1.8326308746026313E-2</v>
      </c>
      <c r="I104" s="74">
        <v>1.0637000000000001</v>
      </c>
      <c r="J104" s="186">
        <f t="shared" ref="J104:J110" si="30">((G104-D104)/D104)</f>
        <v>-1.0611451976412622E-2</v>
      </c>
      <c r="K104" s="186">
        <f t="shared" si="29"/>
        <v>-1.0695684523809378E-2</v>
      </c>
      <c r="L104" s="9"/>
      <c r="M104" s="4"/>
      <c r="Q104" s="308"/>
    </row>
    <row r="105" spans="1:18" ht="12.95" customHeight="1">
      <c r="A105" s="400">
        <v>90</v>
      </c>
      <c r="B105" s="401" t="s">
        <v>138</v>
      </c>
      <c r="C105" s="401" t="s">
        <v>140</v>
      </c>
      <c r="D105" s="73">
        <v>423537612.24000001</v>
      </c>
      <c r="E105" s="55">
        <f t="shared" si="27"/>
        <v>1.4569980400968303E-2</v>
      </c>
      <c r="F105" s="74">
        <v>1.1178999999999999</v>
      </c>
      <c r="G105" s="73">
        <v>566733579.5</v>
      </c>
      <c r="H105" s="65">
        <f t="shared" si="25"/>
        <v>1.9614862446009448E-2</v>
      </c>
      <c r="I105" s="74">
        <v>1.1778</v>
      </c>
      <c r="J105" s="186">
        <f t="shared" si="30"/>
        <v>0.33809504308877575</v>
      </c>
      <c r="K105" s="186">
        <f t="shared" si="29"/>
        <v>5.3582610251364231E-2</v>
      </c>
      <c r="L105" s="9"/>
      <c r="M105" s="4"/>
    </row>
    <row r="106" spans="1:18" ht="12.95" customHeight="1">
      <c r="A106" s="400">
        <v>91</v>
      </c>
      <c r="B106" s="401" t="s">
        <v>112</v>
      </c>
      <c r="C106" s="401" t="s">
        <v>142</v>
      </c>
      <c r="D106" s="73">
        <v>255154487.44064382</v>
      </c>
      <c r="E106" s="55">
        <f t="shared" si="27"/>
        <v>8.7774869900402053E-3</v>
      </c>
      <c r="F106" s="74">
        <v>127.4806674543</v>
      </c>
      <c r="G106" s="73">
        <v>253437090.97999999</v>
      </c>
      <c r="H106" s="65">
        <f t="shared" si="25"/>
        <v>8.7715530861525066E-3</v>
      </c>
      <c r="I106" s="74">
        <v>126.63</v>
      </c>
      <c r="J106" s="186">
        <f t="shared" si="30"/>
        <v>-6.730810333262679E-3</v>
      </c>
      <c r="K106" s="186">
        <f t="shared" si="29"/>
        <v>-6.6729134015944876E-3</v>
      </c>
      <c r="L106" s="9"/>
      <c r="N106" s="376"/>
    </row>
    <row r="107" spans="1:18" ht="12.95" customHeight="1">
      <c r="A107" s="400">
        <v>92</v>
      </c>
      <c r="B107" s="401" t="s">
        <v>50</v>
      </c>
      <c r="C107" s="401" t="s">
        <v>148</v>
      </c>
      <c r="D107" s="73">
        <v>177164220.63999999</v>
      </c>
      <c r="E107" s="55">
        <f t="shared" si="27"/>
        <v>6.0945690486041825E-3</v>
      </c>
      <c r="F107" s="74">
        <v>3.8868</v>
      </c>
      <c r="G107" s="73">
        <v>172130517.12</v>
      </c>
      <c r="H107" s="65">
        <f t="shared" si="25"/>
        <v>5.9575019695286549E-3</v>
      </c>
      <c r="I107" s="74">
        <v>3.7444000000000002</v>
      </c>
      <c r="J107" s="186">
        <f t="shared" si="30"/>
        <v>-2.8412641682479062E-2</v>
      </c>
      <c r="K107" s="186">
        <f t="shared" si="29"/>
        <v>-3.663682206442314E-2</v>
      </c>
      <c r="L107" s="9"/>
      <c r="M107" s="4"/>
    </row>
    <row r="108" spans="1:18" ht="12.95" customHeight="1">
      <c r="A108" s="400">
        <v>93</v>
      </c>
      <c r="B108" s="401" t="s">
        <v>113</v>
      </c>
      <c r="C108" s="401" t="s">
        <v>209</v>
      </c>
      <c r="D108" s="73">
        <v>401415014.97000003</v>
      </c>
      <c r="E108" s="55">
        <f t="shared" si="27"/>
        <v>1.3808948088070041E-2</v>
      </c>
      <c r="F108" s="74">
        <v>127.42</v>
      </c>
      <c r="G108" s="73">
        <v>397016131.41000003</v>
      </c>
      <c r="H108" s="65">
        <f t="shared" si="25"/>
        <v>1.3740877703637043E-2</v>
      </c>
      <c r="I108" s="74">
        <v>125.9</v>
      </c>
      <c r="J108" s="186">
        <f>((G108-D108)/D108)</f>
        <v>-1.0958442997775644E-2</v>
      </c>
      <c r="K108" s="186">
        <f t="shared" si="29"/>
        <v>-1.1929053523779595E-2</v>
      </c>
      <c r="L108" s="9"/>
      <c r="M108" s="4"/>
    </row>
    <row r="109" spans="1:18" ht="12.95" customHeight="1">
      <c r="A109" s="400">
        <v>94</v>
      </c>
      <c r="B109" s="401" t="s">
        <v>134</v>
      </c>
      <c r="C109" s="401" t="s">
        <v>166</v>
      </c>
      <c r="D109" s="73">
        <v>121057345.91</v>
      </c>
      <c r="E109" s="55">
        <f t="shared" si="27"/>
        <v>4.1644545993768109E-3</v>
      </c>
      <c r="F109" s="74">
        <v>141.42469399999999</v>
      </c>
      <c r="G109" s="73">
        <v>117298230.92</v>
      </c>
      <c r="H109" s="65">
        <f t="shared" si="25"/>
        <v>4.059735910982935E-3</v>
      </c>
      <c r="I109" s="74">
        <v>135.89094800000001</v>
      </c>
      <c r="J109" s="186">
        <f>((G109-D109)/D109)</f>
        <v>-3.1052349295636352E-2</v>
      </c>
      <c r="K109" s="186">
        <f>((I109-F109)/F109)</f>
        <v>-3.9128569724888214E-2</v>
      </c>
      <c r="L109" s="9"/>
      <c r="M109" s="4"/>
    </row>
    <row r="110" spans="1:18" ht="12.95" customHeight="1">
      <c r="A110" s="400">
        <v>95</v>
      </c>
      <c r="B110" s="401" t="s">
        <v>133</v>
      </c>
      <c r="C110" s="401" t="s">
        <v>186</v>
      </c>
      <c r="D110" s="73">
        <v>1292448020.29</v>
      </c>
      <c r="E110" s="55">
        <f t="shared" si="27"/>
        <v>4.446108629007646E-2</v>
      </c>
      <c r="F110" s="74">
        <v>2.2715000000000001</v>
      </c>
      <c r="G110" s="73">
        <v>1256983950.73</v>
      </c>
      <c r="H110" s="65">
        <f t="shared" si="25"/>
        <v>4.3504687532654782E-2</v>
      </c>
      <c r="I110" s="74">
        <v>2.2084999999999999</v>
      </c>
      <c r="J110" s="186">
        <f t="shared" si="30"/>
        <v>-2.7439455206904571E-2</v>
      </c>
      <c r="K110" s="186">
        <f t="shared" si="29"/>
        <v>-2.7734976887519334E-2</v>
      </c>
      <c r="L110" s="9"/>
      <c r="M110" s="273"/>
      <c r="N110" s="299"/>
    </row>
    <row r="111" spans="1:18" ht="12.95" customHeight="1">
      <c r="A111" s="242"/>
      <c r="B111" s="68"/>
      <c r="C111" s="43" t="s">
        <v>56</v>
      </c>
      <c r="D111" s="69">
        <f>SUM(D92:D110)</f>
        <v>29069195742.49065</v>
      </c>
      <c r="E111" s="66">
        <f>(D111/$D$120)</f>
        <v>1.9683351139851847E-2</v>
      </c>
      <c r="F111" s="68"/>
      <c r="G111" s="69">
        <f>SUM(G92:G110)</f>
        <v>28893069276.419998</v>
      </c>
      <c r="H111" s="66">
        <f>(G111/$G$120)</f>
        <v>1.9596378497674209E-2</v>
      </c>
      <c r="I111" s="68"/>
      <c r="J111" s="186">
        <f>((G111-D111)/D111)</f>
        <v>-6.0588695893366842E-3</v>
      </c>
      <c r="K111" s="210"/>
      <c r="L111" s="9"/>
      <c r="M111" s="274"/>
      <c r="N111" s="10"/>
    </row>
    <row r="112" spans="1:18" s="13" customFormat="1" ht="12.95" customHeight="1">
      <c r="A112" s="236"/>
      <c r="B112" s="236"/>
      <c r="C112" s="80" t="s">
        <v>90</v>
      </c>
      <c r="D112" s="399"/>
      <c r="E112" s="82"/>
      <c r="F112" s="83"/>
      <c r="G112" s="81"/>
      <c r="H112" s="82"/>
      <c r="I112" s="83"/>
      <c r="J112" s="186"/>
      <c r="K112" s="186"/>
      <c r="L112" s="9"/>
      <c r="M112" s="274"/>
      <c r="N112" s="10"/>
    </row>
    <row r="113" spans="1:16" ht="16.5" customHeight="1" thickBot="1">
      <c r="A113" s="400">
        <v>96</v>
      </c>
      <c r="B113" s="401" t="s">
        <v>18</v>
      </c>
      <c r="C113" s="54" t="s">
        <v>36</v>
      </c>
      <c r="D113" s="84">
        <v>612128800.95000005</v>
      </c>
      <c r="E113" s="55">
        <f>(D113/$D$119)</f>
        <v>6.3230658866409523E-2</v>
      </c>
      <c r="F113" s="368">
        <v>13.5969</v>
      </c>
      <c r="G113" s="84">
        <v>597756270.98000002</v>
      </c>
      <c r="H113" s="55">
        <f t="shared" ref="H113:H118" si="31">(G113/$G$119)</f>
        <v>5.7661329681389498E-2</v>
      </c>
      <c r="I113" s="368">
        <v>13.3775</v>
      </c>
      <c r="J113" s="186">
        <f t="shared" ref="J113:J119" si="32">((G113-D113)/D113)</f>
        <v>-2.3479584603263923E-2</v>
      </c>
      <c r="K113" s="230">
        <f t="shared" ref="K113:K118" si="33">((I113-F113)/F113)</f>
        <v>-1.6136031007067807E-2</v>
      </c>
      <c r="L113" s="9"/>
      <c r="M113" s="367"/>
      <c r="N113" s="365"/>
      <c r="O113" s="302"/>
      <c r="P113" s="420"/>
    </row>
    <row r="114" spans="1:16" ht="12" customHeight="1" thickBot="1">
      <c r="A114" s="400">
        <v>97</v>
      </c>
      <c r="B114" s="401" t="s">
        <v>37</v>
      </c>
      <c r="C114" s="54" t="s">
        <v>165</v>
      </c>
      <c r="D114" s="84">
        <v>2803774171.4400001</v>
      </c>
      <c r="E114" s="55">
        <f t="shared" ref="E114:E118" si="34">(D114/$D$119)</f>
        <v>0.28961958316229203</v>
      </c>
      <c r="F114" s="368">
        <v>1.4</v>
      </c>
      <c r="G114" s="84">
        <v>2780087070.6999998</v>
      </c>
      <c r="H114" s="55">
        <f t="shared" si="31"/>
        <v>0.26817538336116359</v>
      </c>
      <c r="I114" s="368">
        <v>1.39</v>
      </c>
      <c r="J114" s="230">
        <f t="shared" si="32"/>
        <v>-8.4482912287599504E-3</v>
      </c>
      <c r="K114" s="230">
        <f t="shared" si="33"/>
        <v>-7.1428571428571496E-3</v>
      </c>
      <c r="L114" s="9"/>
      <c r="M114" s="314"/>
      <c r="N114" s="312"/>
      <c r="O114" s="303"/>
      <c r="P114" s="421"/>
    </row>
    <row r="115" spans="1:16" ht="12" customHeight="1" thickBot="1">
      <c r="A115" s="400">
        <v>98</v>
      </c>
      <c r="B115" s="401" t="s">
        <v>7</v>
      </c>
      <c r="C115" s="54" t="s">
        <v>39</v>
      </c>
      <c r="D115" s="76">
        <v>1506441654.22</v>
      </c>
      <c r="E115" s="55">
        <f t="shared" si="34"/>
        <v>0.15560989483308915</v>
      </c>
      <c r="F115" s="76">
        <v>1.1299999999999999</v>
      </c>
      <c r="G115" s="76">
        <v>1481298751.1300001</v>
      </c>
      <c r="H115" s="55">
        <f t="shared" si="31"/>
        <v>0.14289043844827398</v>
      </c>
      <c r="I115" s="76">
        <v>1.1100000000000001</v>
      </c>
      <c r="J115" s="186">
        <f t="shared" si="32"/>
        <v>-1.6690260136904084E-2</v>
      </c>
      <c r="K115" s="186">
        <f t="shared" si="33"/>
        <v>-1.7699115044247607E-2</v>
      </c>
      <c r="L115" s="9"/>
      <c r="M115" s="418"/>
      <c r="N115" s="297"/>
      <c r="O115" s="298"/>
    </row>
    <row r="116" spans="1:16" ht="12" customHeight="1" thickBot="1">
      <c r="A116" s="400">
        <v>99</v>
      </c>
      <c r="B116" s="411" t="s">
        <v>9</v>
      </c>
      <c r="C116" s="401" t="s">
        <v>40</v>
      </c>
      <c r="D116" s="76">
        <v>353866433.49000001</v>
      </c>
      <c r="E116" s="55">
        <f t="shared" si="34"/>
        <v>3.6553104029011109E-2</v>
      </c>
      <c r="F116" s="76">
        <v>34.721600000000002</v>
      </c>
      <c r="G116" s="76">
        <v>352951704.11000001</v>
      </c>
      <c r="H116" s="55">
        <f t="shared" si="31"/>
        <v>3.4046760461298252E-2</v>
      </c>
      <c r="I116" s="76">
        <v>34.588099999999997</v>
      </c>
      <c r="J116" s="186">
        <f t="shared" si="32"/>
        <v>-2.5849566204358423E-3</v>
      </c>
      <c r="K116" s="186">
        <f t="shared" si="33"/>
        <v>-3.8448689000508342E-3</v>
      </c>
      <c r="L116" s="9"/>
      <c r="M116" s="419"/>
      <c r="P116" s="300"/>
    </row>
    <row r="117" spans="1:16" ht="12" customHeight="1">
      <c r="A117" s="400">
        <v>100</v>
      </c>
      <c r="B117" s="401" t="s">
        <v>7</v>
      </c>
      <c r="C117" s="401" t="s">
        <v>89</v>
      </c>
      <c r="D117" s="73">
        <v>219630348.91999999</v>
      </c>
      <c r="E117" s="55">
        <f t="shared" si="34"/>
        <v>2.2687009086516358E-2</v>
      </c>
      <c r="F117" s="96">
        <v>207.32</v>
      </c>
      <c r="G117" s="73">
        <v>217965222.83000001</v>
      </c>
      <c r="H117" s="55">
        <f t="shared" si="31"/>
        <v>2.1025567079493955E-2</v>
      </c>
      <c r="I117" s="96">
        <v>203.9</v>
      </c>
      <c r="J117" s="186">
        <f>((G117-D117)/D117)</f>
        <v>-7.5814936241188294E-3</v>
      </c>
      <c r="K117" s="186">
        <f t="shared" si="33"/>
        <v>-1.6496237700173586E-2</v>
      </c>
      <c r="L117" s="9"/>
      <c r="M117" s="355"/>
      <c r="N117" s="10"/>
      <c r="P117" s="353"/>
    </row>
    <row r="118" spans="1:16" ht="12" customHeight="1" thickBot="1">
      <c r="A118" s="400">
        <v>101</v>
      </c>
      <c r="B118" s="54" t="s">
        <v>34</v>
      </c>
      <c r="C118" s="54" t="s">
        <v>185</v>
      </c>
      <c r="D118" s="73">
        <v>4185044602.9899998</v>
      </c>
      <c r="E118" s="55">
        <f t="shared" si="34"/>
        <v>0.43229975002268178</v>
      </c>
      <c r="F118" s="96">
        <v>111.36</v>
      </c>
      <c r="G118" s="73">
        <v>4936616086.1300001</v>
      </c>
      <c r="H118" s="55">
        <f t="shared" si="31"/>
        <v>0.47620052096838084</v>
      </c>
      <c r="I118" s="96">
        <v>111</v>
      </c>
      <c r="J118" s="186">
        <f t="shared" si="32"/>
        <v>0.1795850592853995</v>
      </c>
      <c r="K118" s="186">
        <f t="shared" si="33"/>
        <v>-3.2327586206896499E-3</v>
      </c>
      <c r="L118" s="9"/>
      <c r="M118" s="4"/>
      <c r="N118" s="10"/>
      <c r="P118" s="301"/>
    </row>
    <row r="119" spans="1:16" ht="12" customHeight="1">
      <c r="A119" s="243"/>
      <c r="B119" s="244"/>
      <c r="C119" s="239" t="s">
        <v>56</v>
      </c>
      <c r="D119" s="91">
        <f>SUM(D113:D118)</f>
        <v>9680886012.0100002</v>
      </c>
      <c r="E119" s="66">
        <f>(D119/$D$120)</f>
        <v>6.5551273040809046E-3</v>
      </c>
      <c r="F119" s="88"/>
      <c r="G119" s="91">
        <f>SUM(G113:G118)</f>
        <v>10366675105.879999</v>
      </c>
      <c r="H119" s="66">
        <f>(G119/$G$120)</f>
        <v>7.0310733412816771E-3</v>
      </c>
      <c r="I119" s="88"/>
      <c r="J119" s="186">
        <f t="shared" si="32"/>
        <v>7.0839496820767914E-2</v>
      </c>
      <c r="K119" s="186"/>
      <c r="L119" s="9"/>
      <c r="M119" s="345" t="s">
        <v>184</v>
      </c>
      <c r="N119" s="10"/>
    </row>
    <row r="120" spans="1:16" ht="15" customHeight="1">
      <c r="A120" s="245"/>
      <c r="B120" s="246"/>
      <c r="C120" s="247" t="s">
        <v>42</v>
      </c>
      <c r="D120" s="42">
        <f>SUM(D19,D46,D58,D85,D90,D111,D119)</f>
        <v>1476841800766.1194</v>
      </c>
      <c r="E120" s="56"/>
      <c r="F120" s="41"/>
      <c r="G120" s="42">
        <f>SUM(G19,G46,G58,G85,G90,G111,G119)</f>
        <v>1474408614828.9678</v>
      </c>
      <c r="H120" s="56"/>
      <c r="I120" s="41"/>
      <c r="J120" s="186">
        <f>((G120-D120)/D120)</f>
        <v>-1.6475603113951566E-3</v>
      </c>
      <c r="K120" s="186"/>
      <c r="L120" s="9"/>
      <c r="M120" s="346">
        <f>((G120-D120)/D120)</f>
        <v>-1.6475603113951566E-3</v>
      </c>
      <c r="N120" s="194"/>
    </row>
    <row r="121" spans="1:16" ht="11.25" customHeight="1">
      <c r="A121" s="340"/>
      <c r="B121" s="162"/>
      <c r="C121" s="162"/>
      <c r="D121" s="162"/>
      <c r="E121" s="162"/>
      <c r="F121" s="162"/>
      <c r="G121" s="162"/>
      <c r="H121" s="162"/>
      <c r="I121" s="162"/>
      <c r="J121" s="162"/>
      <c r="K121" s="162"/>
      <c r="L121" s="9"/>
      <c r="M121" s="4"/>
    </row>
    <row r="122" spans="1:16" ht="12" customHeight="1">
      <c r="A122" s="426" t="s">
        <v>218</v>
      </c>
      <c r="B122" s="427"/>
      <c r="C122" s="427"/>
      <c r="D122" s="427"/>
      <c r="E122" s="427"/>
      <c r="F122" s="427"/>
      <c r="G122" s="427"/>
      <c r="H122" s="427"/>
      <c r="I122" s="427"/>
      <c r="J122" s="427"/>
      <c r="K122" s="428"/>
      <c r="L122" s="9"/>
      <c r="M122" s="4"/>
    </row>
    <row r="123" spans="1:16" ht="27" customHeight="1">
      <c r="A123" s="267"/>
      <c r="B123" s="268"/>
      <c r="C123" s="267" t="s">
        <v>63</v>
      </c>
      <c r="D123" s="438" t="s">
        <v>210</v>
      </c>
      <c r="E123" s="439"/>
      <c r="F123" s="440"/>
      <c r="G123" s="438" t="s">
        <v>217</v>
      </c>
      <c r="H123" s="439"/>
      <c r="I123" s="440"/>
      <c r="J123" s="424" t="s">
        <v>84</v>
      </c>
      <c r="K123" s="425"/>
      <c r="M123" s="4"/>
    </row>
    <row r="124" spans="1:16" ht="27" customHeight="1">
      <c r="A124" s="248"/>
      <c r="B124" s="375"/>
      <c r="C124" s="249"/>
      <c r="D124" s="92" t="s">
        <v>97</v>
      </c>
      <c r="E124" s="93" t="s">
        <v>83</v>
      </c>
      <c r="F124" s="93" t="s">
        <v>98</v>
      </c>
      <c r="G124" s="92" t="s">
        <v>97</v>
      </c>
      <c r="H124" s="93" t="s">
        <v>83</v>
      </c>
      <c r="I124" s="93" t="s">
        <v>98</v>
      </c>
      <c r="J124" s="408" t="s">
        <v>155</v>
      </c>
      <c r="K124" s="211" t="s">
        <v>154</v>
      </c>
      <c r="M124" s="4"/>
    </row>
    <row r="125" spans="1:16" ht="12" customHeight="1">
      <c r="A125" s="400">
        <v>1</v>
      </c>
      <c r="B125" s="54" t="s">
        <v>43</v>
      </c>
      <c r="C125" s="54" t="s">
        <v>44</v>
      </c>
      <c r="D125" s="90">
        <v>2334423000</v>
      </c>
      <c r="E125" s="77">
        <f>(D125/$D$135)</f>
        <v>0.10358927130477226</v>
      </c>
      <c r="F125" s="89">
        <v>15.47</v>
      </c>
      <c r="G125" s="90">
        <v>2286135000</v>
      </c>
      <c r="H125" s="77">
        <f t="shared" ref="H125:H134" si="35">(G125/$G$135)</f>
        <v>0.12054038328293787</v>
      </c>
      <c r="I125" s="89">
        <v>15.15</v>
      </c>
      <c r="J125" s="186">
        <f t="shared" ref="J125:J134" si="36">((G125-D125)/D125)</f>
        <v>-2.068519715578539E-2</v>
      </c>
      <c r="K125" s="186">
        <f t="shared" ref="K125:K131" si="37">((I125-F125)/F125)</f>
        <v>-2.0685197155785408E-2</v>
      </c>
      <c r="M125" s="4"/>
    </row>
    <row r="126" spans="1:16" ht="12" customHeight="1">
      <c r="A126" s="400">
        <v>2</v>
      </c>
      <c r="B126" s="54" t="s">
        <v>43</v>
      </c>
      <c r="C126" s="404" t="s">
        <v>80</v>
      </c>
      <c r="D126" s="90">
        <v>332296352.69999999</v>
      </c>
      <c r="E126" s="77">
        <f t="shared" ref="E126:E134" si="38">(D126/$D$135)</f>
        <v>1.4745543988140363E-2</v>
      </c>
      <c r="F126" s="89">
        <v>3.9</v>
      </c>
      <c r="G126" s="90">
        <v>323775933.39999998</v>
      </c>
      <c r="H126" s="77">
        <f t="shared" si="35"/>
        <v>1.7071640611699204E-2</v>
      </c>
      <c r="I126" s="89">
        <v>3.8</v>
      </c>
      <c r="J126" s="186">
        <f t="shared" si="36"/>
        <v>-2.5641025641025678E-2</v>
      </c>
      <c r="K126" s="186">
        <f t="shared" si="37"/>
        <v>-2.5641025641025664E-2</v>
      </c>
      <c r="M126" s="4"/>
    </row>
    <row r="127" spans="1:16" ht="12" customHeight="1">
      <c r="A127" s="400">
        <v>3</v>
      </c>
      <c r="B127" s="54" t="s">
        <v>43</v>
      </c>
      <c r="C127" s="54" t="s">
        <v>69</v>
      </c>
      <c r="D127" s="90">
        <v>146382931.19999999</v>
      </c>
      <c r="E127" s="77">
        <f t="shared" si="38"/>
        <v>6.4956955849323839E-3</v>
      </c>
      <c r="F127" s="89">
        <v>5.82</v>
      </c>
      <c r="G127" s="90">
        <v>146382931.19999999</v>
      </c>
      <c r="H127" s="77">
        <f t="shared" si="35"/>
        <v>7.7182907540140552E-3</v>
      </c>
      <c r="I127" s="89">
        <v>5.7</v>
      </c>
      <c r="J127" s="186">
        <f t="shared" si="36"/>
        <v>0</v>
      </c>
      <c r="K127" s="186">
        <f t="shared" si="37"/>
        <v>-2.0618556701030945E-2</v>
      </c>
      <c r="M127" s="4"/>
      <c r="O127" s="194"/>
    </row>
    <row r="128" spans="1:16" ht="12" customHeight="1">
      <c r="A128" s="400">
        <v>4</v>
      </c>
      <c r="B128" s="54" t="s">
        <v>43</v>
      </c>
      <c r="C128" s="54" t="s">
        <v>70</v>
      </c>
      <c r="D128" s="90">
        <v>172108651.05000001</v>
      </c>
      <c r="E128" s="77">
        <f t="shared" si="38"/>
        <v>7.6372661456457673E-3</v>
      </c>
      <c r="F128" s="89">
        <v>16.350000000000001</v>
      </c>
      <c r="G128" s="90">
        <v>165792737.25</v>
      </c>
      <c r="H128" s="77">
        <f t="shared" si="35"/>
        <v>8.7417060207041191E-3</v>
      </c>
      <c r="I128" s="89">
        <v>14.73</v>
      </c>
      <c r="J128" s="186">
        <f t="shared" si="36"/>
        <v>-3.6697247706422083E-2</v>
      </c>
      <c r="K128" s="186">
        <f t="shared" si="37"/>
        <v>-9.9082568807339497E-2</v>
      </c>
      <c r="M128" s="4"/>
      <c r="O128" s="194"/>
    </row>
    <row r="129" spans="1:21" ht="12" customHeight="1">
      <c r="A129" s="400">
        <v>5</v>
      </c>
      <c r="B129" s="54" t="s">
        <v>43</v>
      </c>
      <c r="C129" s="54" t="s">
        <v>117</v>
      </c>
      <c r="D129" s="90">
        <v>980208759.96000004</v>
      </c>
      <c r="E129" s="77">
        <f t="shared" si="38"/>
        <v>4.3496449088623115E-2</v>
      </c>
      <c r="F129" s="89">
        <v>278.44</v>
      </c>
      <c r="G129" s="90">
        <v>964226330.10000002</v>
      </c>
      <c r="H129" s="77">
        <f t="shared" si="35"/>
        <v>5.0840484661559604E-2</v>
      </c>
      <c r="I129" s="89">
        <v>273.89999999999998</v>
      </c>
      <c r="J129" s="186">
        <f t="shared" si="36"/>
        <v>-1.6305128573480834E-2</v>
      </c>
      <c r="K129" s="186">
        <f t="shared" si="37"/>
        <v>-1.6305128573480897E-2</v>
      </c>
      <c r="M129" s="4"/>
    </row>
    <row r="130" spans="1:21" ht="12" customHeight="1">
      <c r="A130" s="400">
        <v>6</v>
      </c>
      <c r="B130" s="54" t="s">
        <v>45</v>
      </c>
      <c r="C130" s="54" t="s">
        <v>46</v>
      </c>
      <c r="D130" s="90">
        <v>16020123000</v>
      </c>
      <c r="E130" s="77">
        <f t="shared" si="38"/>
        <v>0.71088781586834182</v>
      </c>
      <c r="F130" s="89">
        <v>8600</v>
      </c>
      <c r="G130" s="90">
        <v>12566584580</v>
      </c>
      <c r="H130" s="77">
        <f t="shared" si="35"/>
        <v>0.66259469446496233</v>
      </c>
      <c r="I130" s="89">
        <v>8635</v>
      </c>
      <c r="J130" s="186">
        <f t="shared" si="36"/>
        <v>-0.21557502523544919</v>
      </c>
      <c r="K130" s="186">
        <f t="shared" si="37"/>
        <v>4.0697674418604651E-3</v>
      </c>
      <c r="M130" s="194"/>
      <c r="O130" s="195"/>
    </row>
    <row r="131" spans="1:21" ht="12" customHeight="1">
      <c r="A131" s="400">
        <v>7</v>
      </c>
      <c r="B131" s="54" t="s">
        <v>37</v>
      </c>
      <c r="C131" s="54" t="s">
        <v>121</v>
      </c>
      <c r="D131" s="90">
        <v>560084000</v>
      </c>
      <c r="E131" s="77">
        <f t="shared" si="38"/>
        <v>2.4853547720127014E-2</v>
      </c>
      <c r="F131" s="89">
        <v>11.62</v>
      </c>
      <c r="G131" s="90">
        <v>560084000</v>
      </c>
      <c r="H131" s="77">
        <f t="shared" si="35"/>
        <v>2.9531388142275485E-2</v>
      </c>
      <c r="I131" s="89">
        <v>11.62</v>
      </c>
      <c r="J131" s="186">
        <f t="shared" si="36"/>
        <v>0</v>
      </c>
      <c r="K131" s="186">
        <f t="shared" si="37"/>
        <v>0</v>
      </c>
      <c r="M131" s="194"/>
      <c r="O131" s="195"/>
    </row>
    <row r="132" spans="1:21" ht="12" customHeight="1">
      <c r="A132" s="400">
        <v>8</v>
      </c>
      <c r="B132" s="54" t="s">
        <v>53</v>
      </c>
      <c r="C132" s="54" t="s">
        <v>54</v>
      </c>
      <c r="D132" s="90">
        <v>501494430.95999998</v>
      </c>
      <c r="E132" s="77">
        <f t="shared" si="38"/>
        <v>2.2253654400486895E-2</v>
      </c>
      <c r="F132" s="96">
        <v>105</v>
      </c>
      <c r="G132" s="90">
        <v>487309164.37</v>
      </c>
      <c r="H132" s="77">
        <f t="shared" si="35"/>
        <v>2.5694210293988749E-2</v>
      </c>
      <c r="I132" s="96">
        <v>96</v>
      </c>
      <c r="J132" s="186">
        <f t="shared" si="36"/>
        <v>-2.8285990260839833E-2</v>
      </c>
      <c r="K132" s="186">
        <f>((I132-F132)/F132)</f>
        <v>-8.5714285714285715E-2</v>
      </c>
      <c r="M132" s="194"/>
      <c r="O132" s="195"/>
    </row>
    <row r="133" spans="1:21" ht="12" customHeight="1">
      <c r="A133" s="400">
        <v>9</v>
      </c>
      <c r="B133" s="54" t="s">
        <v>53</v>
      </c>
      <c r="C133" s="54" t="s">
        <v>119</v>
      </c>
      <c r="D133" s="90">
        <v>833903151.75999999</v>
      </c>
      <c r="E133" s="77">
        <f t="shared" si="38"/>
        <v>3.7004184686996025E-2</v>
      </c>
      <c r="F133" s="54">
        <v>120.92</v>
      </c>
      <c r="G133" s="90">
        <v>811078012.61000001</v>
      </c>
      <c r="H133" s="77">
        <f>(G133/$G$135)</f>
        <v>4.2765477328492375E-2</v>
      </c>
      <c r="I133" s="54">
        <v>120.92</v>
      </c>
      <c r="J133" s="186">
        <f>((G133-D133)/D133)</f>
        <v>-2.7371450871514543E-2</v>
      </c>
      <c r="K133" s="186">
        <f>((I133-F133)/F133)</f>
        <v>0</v>
      </c>
      <c r="M133" s="194"/>
      <c r="O133" s="195"/>
    </row>
    <row r="134" spans="1:21" ht="12" customHeight="1">
      <c r="A134" s="400">
        <v>10</v>
      </c>
      <c r="B134" s="401" t="s">
        <v>112</v>
      </c>
      <c r="C134" s="54" t="s">
        <v>180</v>
      </c>
      <c r="D134" s="90">
        <v>654350000</v>
      </c>
      <c r="E134" s="77">
        <f t="shared" si="38"/>
        <v>2.9036571211934481E-2</v>
      </c>
      <c r="F134" s="54">
        <v>100</v>
      </c>
      <c r="G134" s="90">
        <v>654350000</v>
      </c>
      <c r="H134" s="77">
        <f t="shared" si="35"/>
        <v>3.4501724439366173E-2</v>
      </c>
      <c r="I134" s="54">
        <v>100</v>
      </c>
      <c r="J134" s="186">
        <f t="shared" si="36"/>
        <v>0</v>
      </c>
      <c r="K134" s="186">
        <f>((I134-F134)/F134)</f>
        <v>0</v>
      </c>
      <c r="M134" s="4"/>
      <c r="N134" s="10"/>
      <c r="O134" s="195"/>
    </row>
    <row r="135" spans="1:21" ht="12" customHeight="1">
      <c r="A135" s="43"/>
      <c r="B135" s="43"/>
      <c r="C135" s="43" t="s">
        <v>47</v>
      </c>
      <c r="D135" s="44">
        <f>SUM(D125:D134)</f>
        <v>22535374277.629997</v>
      </c>
      <c r="E135" s="44"/>
      <c r="F135" s="45"/>
      <c r="G135" s="44">
        <f>SUM(G125:G134)</f>
        <v>18965718688.93</v>
      </c>
      <c r="H135" s="44"/>
      <c r="I135" s="45"/>
      <c r="J135" s="186">
        <f>((G135-D135)/D135)</f>
        <v>-0.15840232093431247</v>
      </c>
      <c r="K135" s="212"/>
      <c r="M135" s="194"/>
      <c r="N135" s="10"/>
      <c r="O135" s="195"/>
    </row>
    <row r="136" spans="1:21" ht="12" customHeight="1" thickBot="1">
      <c r="A136" s="46"/>
      <c r="B136" s="46"/>
      <c r="C136" s="46" t="s">
        <v>57</v>
      </c>
      <c r="D136" s="47">
        <f>SUM(D120,D135)</f>
        <v>1499377175043.7493</v>
      </c>
      <c r="E136" s="52"/>
      <c r="F136" s="57"/>
      <c r="G136" s="47">
        <f>SUM(G120,G135)</f>
        <v>1493374333517.8977</v>
      </c>
      <c r="H136" s="52"/>
      <c r="I136" s="57"/>
      <c r="J136" s="193">
        <f>((G136-D136)/D136)</f>
        <v>-4.0035566939161989E-3</v>
      </c>
      <c r="K136" s="67"/>
      <c r="M136" s="194"/>
    </row>
    <row r="137" spans="1:21" ht="7.5" customHeight="1" thickBot="1">
      <c r="A137" s="320"/>
      <c r="B137" s="321"/>
      <c r="C137" s="321"/>
      <c r="D137" s="322"/>
      <c r="E137" s="322"/>
      <c r="F137" s="323"/>
      <c r="G137" s="322"/>
      <c r="H137" s="322"/>
      <c r="I137" s="323"/>
      <c r="J137" s="324"/>
      <c r="K137" s="325"/>
      <c r="M137" s="4"/>
    </row>
    <row r="138" spans="1:21" ht="12" customHeight="1" thickBot="1">
      <c r="A138" s="431" t="s">
        <v>149</v>
      </c>
      <c r="B138" s="432"/>
      <c r="C138" s="432"/>
      <c r="D138" s="432"/>
      <c r="E138" s="432"/>
      <c r="F138" s="432"/>
      <c r="G138" s="432"/>
      <c r="H138" s="432"/>
      <c r="I138" s="432"/>
      <c r="J138" s="432"/>
      <c r="K138" s="433"/>
      <c r="M138" s="4"/>
      <c r="P138" s="70"/>
      <c r="Q138" s="53"/>
      <c r="R138" s="9"/>
    </row>
    <row r="139" spans="1:21" ht="25.5" customHeight="1" thickBot="1">
      <c r="A139" s="187"/>
      <c r="B139" s="190"/>
      <c r="C139" s="188"/>
      <c r="D139" s="438" t="s">
        <v>210</v>
      </c>
      <c r="E139" s="439"/>
      <c r="F139" s="440"/>
      <c r="G139" s="438" t="s">
        <v>217</v>
      </c>
      <c r="H139" s="439"/>
      <c r="I139" s="440"/>
      <c r="J139" s="429" t="s">
        <v>84</v>
      </c>
      <c r="K139" s="430"/>
      <c r="L139" s="9"/>
      <c r="M139" s="4"/>
      <c r="N139" s="10"/>
      <c r="P139" s="185"/>
      <c r="Q139" s="58"/>
      <c r="T139" s="194"/>
      <c r="U139" s="195"/>
    </row>
    <row r="140" spans="1:21" ht="12.75" customHeight="1">
      <c r="A140" s="191" t="s">
        <v>2</v>
      </c>
      <c r="B140" s="189" t="s">
        <v>3</v>
      </c>
      <c r="C140" s="36" t="s">
        <v>4</v>
      </c>
      <c r="D140" s="422" t="s">
        <v>153</v>
      </c>
      <c r="E140" s="423"/>
      <c r="F140" s="38" t="s">
        <v>167</v>
      </c>
      <c r="G140" s="422" t="s">
        <v>153</v>
      </c>
      <c r="H140" s="423"/>
      <c r="I140" s="38" t="s">
        <v>167</v>
      </c>
      <c r="J140" s="70" t="s">
        <v>79</v>
      </c>
      <c r="K140" s="53" t="s">
        <v>5</v>
      </c>
    </row>
    <row r="141" spans="1:21" ht="12.75" customHeight="1">
      <c r="A141" s="192"/>
      <c r="B141" s="39"/>
      <c r="C141" s="39" t="s">
        <v>150</v>
      </c>
      <c r="D141" s="449" t="s">
        <v>6</v>
      </c>
      <c r="E141" s="450"/>
      <c r="F141" s="266" t="s">
        <v>6</v>
      </c>
      <c r="G141" s="449" t="s">
        <v>6</v>
      </c>
      <c r="H141" s="450"/>
      <c r="I141" s="266" t="s">
        <v>6</v>
      </c>
      <c r="J141" s="185" t="s">
        <v>102</v>
      </c>
      <c r="K141" s="58" t="s">
        <v>102</v>
      </c>
    </row>
    <row r="142" spans="1:21" ht="12.75" customHeight="1" thickBot="1">
      <c r="A142" s="295">
        <v>1</v>
      </c>
      <c r="B142" s="378" t="s">
        <v>151</v>
      </c>
      <c r="C142" s="378" t="s">
        <v>152</v>
      </c>
      <c r="D142" s="447">
        <v>58605428797</v>
      </c>
      <c r="E142" s="448"/>
      <c r="F142" s="326">
        <v>107.71</v>
      </c>
      <c r="G142" s="447">
        <v>58605428797</v>
      </c>
      <c r="H142" s="448"/>
      <c r="I142" s="326">
        <v>107.71</v>
      </c>
      <c r="J142" s="193">
        <f>((G142-D142)/D142)</f>
        <v>0</v>
      </c>
      <c r="K142" s="270">
        <f>((I142-F142)/F142)</f>
        <v>0</v>
      </c>
      <c r="M142" s="4"/>
      <c r="O142" s="194"/>
    </row>
    <row r="143" spans="1:21" ht="12" customHeight="1">
      <c r="A143" s="19"/>
      <c r="B143" s="19"/>
      <c r="C143" s="22"/>
      <c r="D143" s="446"/>
      <c r="E143" s="446"/>
      <c r="F143" s="446"/>
      <c r="G143" s="23"/>
      <c r="H143" s="23"/>
      <c r="I143" s="24"/>
      <c r="K143" s="9"/>
      <c r="M143" s="4"/>
      <c r="O143" s="194"/>
    </row>
    <row r="144" spans="1:21" ht="12" customHeight="1">
      <c r="A144" s="19"/>
      <c r="B144" s="410" t="s">
        <v>215</v>
      </c>
      <c r="C144" s="354"/>
      <c r="D144" s="231"/>
      <c r="E144" s="22"/>
      <c r="F144" s="22"/>
      <c r="G144" s="284"/>
      <c r="H144" s="22"/>
      <c r="I144" s="12"/>
      <c r="M144" s="33"/>
    </row>
    <row r="145" spans="1:15" ht="12" customHeight="1">
      <c r="A145" s="19"/>
      <c r="B145" s="409"/>
      <c r="C145" s="356"/>
      <c r="D145" s="269"/>
      <c r="E145" s="161"/>
      <c r="F145" s="283"/>
      <c r="G145" s="234"/>
      <c r="H145"/>
      <c r="I145" s="283"/>
      <c r="M145" s="34"/>
      <c r="O145" s="278"/>
    </row>
    <row r="146" spans="1:15" ht="12" customHeight="1">
      <c r="A146" s="20"/>
      <c r="B146" s="409"/>
      <c r="C146" s="379"/>
      <c r="D146" s="161"/>
      <c r="E146" s="161"/>
      <c r="F146" s="28"/>
      <c r="G146" s="275"/>
      <c r="H146"/>
      <c r="I146" s="12"/>
      <c r="L146" s="32"/>
      <c r="M146" s="278"/>
    </row>
    <row r="147" spans="1:15" ht="12" customHeight="1">
      <c r="A147" s="21"/>
      <c r="B147" s="162"/>
      <c r="C147" s="283"/>
      <c r="D147"/>
      <c r="E147"/>
      <c r="F147" s="28"/>
      <c r="G147" s="29"/>
      <c r="H147" s="29"/>
      <c r="I147" s="30"/>
      <c r="J147" s="31"/>
      <c r="K147" s="31"/>
      <c r="L147" s="35"/>
      <c r="M147" s="14"/>
    </row>
    <row r="148" spans="1:15" ht="12" customHeight="1">
      <c r="A148" s="21"/>
      <c r="B148" s="12"/>
      <c r="C148" s="28"/>
      <c r="D148" s="275"/>
      <c r="E148"/>
      <c r="F148" s="29"/>
      <c r="G148" s="29"/>
      <c r="H148" s="29"/>
      <c r="I148" s="30"/>
      <c r="J148" s="34"/>
      <c r="K148" s="34"/>
      <c r="M148" s="14"/>
    </row>
    <row r="149" spans="1:15" ht="12" customHeight="1">
      <c r="A149" s="21"/>
      <c r="B149" s="12"/>
      <c r="C149" s="12"/>
      <c r="D149" s="335"/>
      <c r="E149" s="25"/>
      <c r="F149" s="12"/>
      <c r="G149" s="12"/>
      <c r="H149" s="12"/>
      <c r="I149" s="12"/>
      <c r="J149" s="13"/>
      <c r="M149" s="14"/>
    </row>
    <row r="150" spans="1:15" ht="12" customHeight="1">
      <c r="A150" s="21"/>
      <c r="B150" s="12"/>
      <c r="C150" s="12"/>
      <c r="D150" s="25"/>
      <c r="E150" s="25"/>
      <c r="F150" s="12"/>
      <c r="G150" s="12"/>
      <c r="H150" s="12"/>
      <c r="I150" s="12"/>
      <c r="J150" s="13"/>
      <c r="M150" s="14"/>
    </row>
    <row r="151" spans="1:15" ht="12" customHeight="1">
      <c r="A151" s="21"/>
      <c r="B151" s="12"/>
      <c r="C151" s="12"/>
      <c r="D151" s="12"/>
      <c r="E151" s="12"/>
      <c r="F151" s="12"/>
      <c r="G151" s="12"/>
      <c r="H151" s="12"/>
      <c r="I151" s="12"/>
      <c r="J151" s="13"/>
      <c r="M151" s="14"/>
    </row>
    <row r="152" spans="1:15" ht="12" customHeight="1">
      <c r="A152" s="21"/>
      <c r="B152" s="12"/>
      <c r="C152" s="12"/>
      <c r="D152" s="12"/>
      <c r="E152" s="12"/>
      <c r="F152" s="12"/>
      <c r="G152" s="12"/>
      <c r="H152" s="12"/>
      <c r="I152" s="12"/>
      <c r="J152" s="13"/>
      <c r="M152" s="14"/>
    </row>
    <row r="153" spans="1:15" ht="12" customHeight="1">
      <c r="A153" s="21"/>
      <c r="B153" s="11"/>
      <c r="C153" s="26"/>
      <c r="D153" s="12"/>
      <c r="E153" s="12"/>
      <c r="F153" s="12"/>
      <c r="G153" s="12"/>
      <c r="H153" s="12"/>
      <c r="I153" s="12"/>
      <c r="J153" s="13"/>
      <c r="M153" s="14"/>
    </row>
    <row r="154" spans="1:15" ht="12" customHeight="1">
      <c r="A154" s="21"/>
      <c r="B154" s="11"/>
      <c r="C154" s="11"/>
      <c r="D154" s="12"/>
      <c r="E154" s="12"/>
      <c r="F154" s="12"/>
      <c r="G154" s="12"/>
      <c r="H154" s="12"/>
      <c r="I154" s="12"/>
      <c r="J154" s="13"/>
      <c r="M154" s="14"/>
    </row>
    <row r="155" spans="1:15" ht="12" customHeight="1">
      <c r="A155" s="21"/>
      <c r="B155" s="11"/>
      <c r="C155" s="11"/>
      <c r="D155" s="12"/>
      <c r="E155" s="12"/>
      <c r="F155" s="12"/>
      <c r="G155" s="12"/>
      <c r="H155" s="12"/>
      <c r="I155" s="12"/>
      <c r="J155" s="13"/>
      <c r="M155" s="14"/>
    </row>
    <row r="156" spans="1:15" ht="12" customHeight="1">
      <c r="A156" s="21"/>
      <c r="B156" s="11"/>
      <c r="C156" s="11"/>
      <c r="D156" s="12"/>
      <c r="E156" s="12"/>
      <c r="F156" s="12"/>
      <c r="G156" s="12"/>
      <c r="H156" s="12"/>
      <c r="I156" s="12"/>
      <c r="J156" s="13"/>
      <c r="M156" s="14"/>
    </row>
    <row r="157" spans="1:15" ht="12" customHeight="1">
      <c r="A157" s="21"/>
      <c r="B157" s="11"/>
      <c r="C157" s="26"/>
      <c r="D157" s="12"/>
      <c r="E157" s="12"/>
      <c r="F157" s="12"/>
      <c r="G157" s="12"/>
      <c r="H157" s="12"/>
      <c r="I157" s="12"/>
      <c r="J157" s="13"/>
      <c r="M157" s="14"/>
    </row>
    <row r="158" spans="1:15" ht="12" customHeight="1">
      <c r="A158" s="6"/>
      <c r="B158" s="11"/>
      <c r="C158" s="11"/>
      <c r="D158" s="12"/>
      <c r="E158" s="12"/>
      <c r="F158" s="12"/>
      <c r="G158" s="12"/>
      <c r="H158" s="12"/>
      <c r="I158" s="12"/>
      <c r="M158" s="14"/>
    </row>
    <row r="159" spans="1:15" ht="12" customHeight="1">
      <c r="B159" s="16"/>
      <c r="C159" s="16"/>
      <c r="D159" s="13"/>
      <c r="E159" s="13"/>
      <c r="F159" s="13"/>
      <c r="G159" s="13"/>
      <c r="H159" s="13"/>
      <c r="I159" s="13"/>
      <c r="M159" s="14"/>
    </row>
    <row r="160" spans="1:15" ht="12" customHeight="1">
      <c r="B160" s="17"/>
      <c r="C160" s="17"/>
      <c r="M160" s="14"/>
    </row>
    <row r="161" spans="2:13" ht="12" customHeight="1">
      <c r="B161" s="17"/>
      <c r="C161" s="27"/>
      <c r="M161" s="14"/>
    </row>
    <row r="162" spans="2:13" ht="12" customHeight="1">
      <c r="B162" s="17"/>
      <c r="C162" s="17"/>
      <c r="M162" s="14"/>
    </row>
    <row r="163" spans="2:13" ht="12" customHeight="1">
      <c r="B163" s="17"/>
      <c r="C163" s="17"/>
      <c r="M163" s="14"/>
    </row>
    <row r="164" spans="2:13" ht="12" customHeight="1">
      <c r="B164" s="17"/>
      <c r="C164" s="17"/>
      <c r="M164" s="14"/>
    </row>
    <row r="165" spans="2:13" ht="12" customHeight="1">
      <c r="B165" s="17"/>
      <c r="C165" s="17"/>
      <c r="M165" s="14"/>
    </row>
    <row r="166" spans="2:13" ht="12" customHeight="1">
      <c r="B166" s="17"/>
      <c r="C166" s="17"/>
      <c r="M166" s="14"/>
    </row>
    <row r="167" spans="2:13" ht="12" customHeight="1">
      <c r="B167" s="17"/>
      <c r="C167" s="17"/>
      <c r="M167" s="14"/>
    </row>
    <row r="168" spans="2:13" ht="12" customHeight="1">
      <c r="B168" s="17"/>
      <c r="C168" s="17"/>
      <c r="M168" s="14"/>
    </row>
    <row r="169" spans="2:13" ht="12" customHeight="1">
      <c r="B169" s="17"/>
      <c r="C169" s="17"/>
      <c r="M169" s="14"/>
    </row>
    <row r="170" spans="2:13" ht="12" customHeight="1">
      <c r="B170" s="17"/>
      <c r="C170" s="17"/>
      <c r="M170" s="14"/>
    </row>
    <row r="171" spans="2:13" ht="12" customHeight="1">
      <c r="B171" s="17"/>
      <c r="C171" s="17"/>
      <c r="M171" s="14"/>
    </row>
    <row r="172" spans="2:13" ht="12" customHeight="1">
      <c r="B172" s="17"/>
      <c r="C172" s="17"/>
      <c r="M172" s="14"/>
    </row>
    <row r="173" spans="2:13" ht="12" customHeight="1">
      <c r="B173" s="17"/>
      <c r="C173" s="17"/>
      <c r="M173" s="14"/>
    </row>
    <row r="174" spans="2:13" ht="12" customHeight="1">
      <c r="B174" s="17"/>
      <c r="C174" s="17"/>
      <c r="M174" s="14"/>
    </row>
    <row r="175" spans="2:13" ht="12" customHeight="1">
      <c r="B175" s="17"/>
      <c r="C175" s="17"/>
      <c r="M175" s="14"/>
    </row>
    <row r="176" spans="2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4"/>
    </row>
    <row r="180" spans="2:13" ht="12" customHeight="1">
      <c r="B180" s="17"/>
      <c r="C180" s="17"/>
      <c r="M180" s="14"/>
    </row>
    <row r="181" spans="2:13" ht="12" customHeight="1">
      <c r="B181" s="17"/>
      <c r="C181" s="17"/>
      <c r="M181" s="14"/>
    </row>
    <row r="182" spans="2:13" ht="12" customHeight="1">
      <c r="B182" s="17"/>
      <c r="C182" s="17"/>
      <c r="M182" s="14"/>
    </row>
    <row r="183" spans="2:13" ht="12" customHeight="1">
      <c r="B183" s="17"/>
      <c r="C183" s="17"/>
      <c r="M183" s="14"/>
    </row>
    <row r="184" spans="2:13" ht="12" customHeight="1">
      <c r="B184" s="17"/>
      <c r="C184" s="17"/>
      <c r="M184" s="14"/>
    </row>
    <row r="185" spans="2:13" ht="12" customHeight="1">
      <c r="B185" s="17"/>
      <c r="C185" s="17"/>
      <c r="M185" s="14"/>
    </row>
    <row r="186" spans="2:13" ht="12" customHeight="1">
      <c r="B186" s="17"/>
      <c r="C186" s="17"/>
      <c r="M186" s="15"/>
    </row>
    <row r="187" spans="2:13" ht="12" customHeight="1">
      <c r="B187" s="17"/>
      <c r="C187" s="17"/>
      <c r="M187" s="15"/>
    </row>
    <row r="188" spans="2:13" ht="12" customHeight="1">
      <c r="B188" s="17"/>
      <c r="C188" s="17"/>
      <c r="M188" s="15"/>
    </row>
    <row r="189" spans="2:13" ht="12" customHeight="1">
      <c r="B189" s="17"/>
      <c r="C189" s="17"/>
    </row>
    <row r="190" spans="2:13" ht="12" customHeight="1">
      <c r="B190" s="17"/>
      <c r="C190" s="17"/>
    </row>
    <row r="191" spans="2:13" ht="12" customHeight="1">
      <c r="B191" s="17"/>
      <c r="C191" s="17"/>
    </row>
    <row r="192" spans="2:13" ht="12" customHeight="1">
      <c r="B192" s="17"/>
      <c r="C192" s="17"/>
    </row>
    <row r="193" spans="2:3" ht="12" customHeight="1">
      <c r="B193" s="17"/>
      <c r="C193" s="17"/>
    </row>
    <row r="194" spans="2:3" ht="12" customHeight="1">
      <c r="B194" s="18"/>
      <c r="C194" s="18"/>
    </row>
    <row r="195" spans="2:3" ht="12" customHeight="1">
      <c r="B195" s="18"/>
      <c r="C195" s="18"/>
    </row>
    <row r="196" spans="2:3" ht="12" customHeight="1">
      <c r="B196" s="18"/>
      <c r="C196" s="18"/>
    </row>
  </sheetData>
  <protectedRanges>
    <protectedRange password="CADF" sqref="I77 F77" name="BidOffer Prices_2_1"/>
    <protectedRange password="CADF" sqref="G44:G45 D44:D45" name="Yield_2_1_2"/>
    <protectedRange password="CADF" sqref="D18" name="Fund Name_1_1_1_4"/>
    <protectedRange password="CADF" sqref="F18" name="Fund Name_1_1_1_5"/>
    <protectedRange password="CADF" sqref="D43" name="Yield_2_1_2_5"/>
    <protectedRange password="CADF" sqref="D80" name="Yield_2_1_2_6"/>
    <protectedRange password="CADF" sqref="I80 F80" name="Fund Name_2_2"/>
    <protectedRange password="CADF" sqref="G18" name="Fund Name_1_1_1"/>
    <protectedRange password="CADF" sqref="I18" name="Fund Name_1_1_1_1"/>
    <protectedRange password="CADF" sqref="G43" name="Yield_2_1_2_1"/>
    <protectedRange password="CADF" sqref="G80" name="Yield_2_1_2_2"/>
  </protectedRanges>
  <mergeCells count="29">
    <mergeCell ref="D143:F143"/>
    <mergeCell ref="D123:F123"/>
    <mergeCell ref="G123:I123"/>
    <mergeCell ref="D139:F139"/>
    <mergeCell ref="G139:I139"/>
    <mergeCell ref="D142:E142"/>
    <mergeCell ref="G142:H142"/>
    <mergeCell ref="G141:H141"/>
    <mergeCell ref="D141:E141"/>
    <mergeCell ref="A1:K1"/>
    <mergeCell ref="J2:K2"/>
    <mergeCell ref="G2:I2"/>
    <mergeCell ref="D2:F2"/>
    <mergeCell ref="N69:O69"/>
    <mergeCell ref="O27:P27"/>
    <mergeCell ref="O28:P28"/>
    <mergeCell ref="O26:P26"/>
    <mergeCell ref="O31:P31"/>
    <mergeCell ref="N36:N37"/>
    <mergeCell ref="O70:O84"/>
    <mergeCell ref="M115:M116"/>
    <mergeCell ref="P113:P114"/>
    <mergeCell ref="D140:E140"/>
    <mergeCell ref="J123:K123"/>
    <mergeCell ref="A122:K122"/>
    <mergeCell ref="J139:K139"/>
    <mergeCell ref="G140:H140"/>
    <mergeCell ref="A138:K138"/>
    <mergeCell ref="N94:N95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6"/>
  <sheetViews>
    <sheetView showGridLines="0" zoomScaleNormal="100" workbookViewId="0">
      <selection activeCell="B27" sqref="B27"/>
    </sheetView>
  </sheetViews>
  <sheetFormatPr defaultRowHeight="15"/>
  <cols>
    <col min="1" max="1" width="19.28515625" customWidth="1"/>
    <col min="2" max="2" width="17.28515625" customWidth="1"/>
    <col min="4" max="4" width="4.28515625" customWidth="1"/>
    <col min="5" max="5" width="22" customWidth="1"/>
    <col min="6" max="6" width="19.5703125" customWidth="1"/>
  </cols>
  <sheetData>
    <row r="5" spans="1:7">
      <c r="E5" s="397"/>
      <c r="F5" s="397"/>
      <c r="G5" s="397"/>
    </row>
    <row r="6" spans="1:7">
      <c r="E6" s="392" t="s">
        <v>88</v>
      </c>
      <c r="F6" s="393" t="s">
        <v>203</v>
      </c>
      <c r="G6" s="397"/>
    </row>
    <row r="7" spans="1:7">
      <c r="E7" s="394" t="s">
        <v>90</v>
      </c>
      <c r="F7" s="395">
        <f>'NAV Trend'!J2</f>
        <v>10366675105.879999</v>
      </c>
      <c r="G7" s="397"/>
    </row>
    <row r="8" spans="1:7">
      <c r="E8" s="394" t="s">
        <v>82</v>
      </c>
      <c r="F8" s="396">
        <f>'NAV Trend'!J3</f>
        <v>28893069276.419998</v>
      </c>
      <c r="G8" s="397"/>
    </row>
    <row r="9" spans="1:7">
      <c r="A9" s="397"/>
      <c r="B9" s="397"/>
      <c r="E9" s="394" t="s">
        <v>62</v>
      </c>
      <c r="F9" s="395">
        <f>'NAV Trend'!J4</f>
        <v>413717352736.78656</v>
      </c>
      <c r="G9" s="397"/>
    </row>
    <row r="10" spans="1:7">
      <c r="A10" s="451"/>
      <c r="B10" s="451"/>
      <c r="E10" s="394" t="s">
        <v>0</v>
      </c>
      <c r="F10" s="395">
        <f>'NAV Trend'!J5</f>
        <v>14154102520.949999</v>
      </c>
      <c r="G10" s="397"/>
    </row>
    <row r="11" spans="1:7">
      <c r="A11" s="387"/>
      <c r="B11" s="387"/>
      <c r="E11" s="394" t="s">
        <v>58</v>
      </c>
      <c r="F11" s="395">
        <f>'NAV Trend'!J6</f>
        <v>42249159096.868912</v>
      </c>
      <c r="G11" s="397"/>
    </row>
    <row r="12" spans="1:7">
      <c r="A12" s="388"/>
      <c r="B12" s="389"/>
      <c r="E12" s="394" t="s">
        <v>59</v>
      </c>
      <c r="F12" s="395">
        <f>'NAV Trend'!J7</f>
        <v>750604159899.30261</v>
      </c>
      <c r="G12" s="397"/>
    </row>
    <row r="13" spans="1:7">
      <c r="A13" s="388"/>
      <c r="B13" s="389"/>
      <c r="E13" s="394" t="s">
        <v>81</v>
      </c>
      <c r="F13" s="395">
        <f>'NAV Trend'!J8</f>
        <v>214424096192.75998</v>
      </c>
      <c r="G13" s="397"/>
    </row>
    <row r="14" spans="1:7">
      <c r="A14" s="388"/>
      <c r="B14" s="389"/>
    </row>
    <row r="15" spans="1:7">
      <c r="A15" s="388"/>
      <c r="B15" s="389"/>
    </row>
    <row r="16" spans="1:7">
      <c r="A16" s="388"/>
      <c r="B16" s="389"/>
    </row>
    <row r="17" spans="1:13">
      <c r="A17" s="388"/>
      <c r="B17" s="389"/>
    </row>
    <row r="18" spans="1:13">
      <c r="A18" s="388"/>
      <c r="B18" s="389"/>
    </row>
    <row r="19" spans="1:13">
      <c r="A19" s="388"/>
      <c r="B19" s="389"/>
    </row>
    <row r="24" spans="1:13" s="380" customFormat="1"/>
    <row r="25" spans="1:13" ht="18.75">
      <c r="B25" s="398" t="s">
        <v>206</v>
      </c>
      <c r="M25" s="386"/>
    </row>
    <row r="26" spans="1:13" ht="27.75" customHeight="1">
      <c r="B26" s="452" t="s">
        <v>220</v>
      </c>
      <c r="C26" s="452"/>
      <c r="D26" s="452"/>
      <c r="E26" s="452"/>
      <c r="F26" s="452"/>
      <c r="G26" s="452"/>
      <c r="H26" s="452"/>
      <c r="I26" s="452"/>
      <c r="J26" s="452"/>
      <c r="K26" s="452"/>
      <c r="L26" s="452"/>
      <c r="M26" s="391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B1" zoomScale="110" zoomScaleNormal="110" workbookViewId="0">
      <pane xSplit="1" topLeftCell="F1" activePane="topRight" state="frozen"/>
      <selection activeCell="B1" sqref="B1"/>
      <selection pane="topRight" activeCell="J2" sqref="J2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1">
      <c r="B1" s="285" t="s">
        <v>88</v>
      </c>
      <c r="C1" s="286">
        <v>44127</v>
      </c>
      <c r="D1" s="286">
        <v>44134</v>
      </c>
      <c r="E1" s="286">
        <v>44141</v>
      </c>
      <c r="F1" s="286">
        <v>44148</v>
      </c>
      <c r="G1" s="286">
        <v>44155</v>
      </c>
      <c r="H1" s="286">
        <v>44162</v>
      </c>
      <c r="I1" s="286">
        <v>44169</v>
      </c>
      <c r="J1" s="286">
        <v>44176</v>
      </c>
    </row>
    <row r="2" spans="2:11">
      <c r="B2" s="287" t="s">
        <v>90</v>
      </c>
      <c r="C2" s="288">
        <v>6024609941.7800007</v>
      </c>
      <c r="D2" s="288">
        <v>6207922099.6599998</v>
      </c>
      <c r="E2" s="288">
        <v>6758319304.3699999</v>
      </c>
      <c r="F2" s="288">
        <v>8036206520.5299997</v>
      </c>
      <c r="G2" s="288">
        <v>8290843224.3899994</v>
      </c>
      <c r="H2" s="288">
        <v>8316213813.6800003</v>
      </c>
      <c r="I2" s="288">
        <v>9680886012.0100002</v>
      </c>
      <c r="J2" s="288">
        <v>10366675105.879999</v>
      </c>
      <c r="K2" s="342"/>
    </row>
    <row r="3" spans="2:11">
      <c r="B3" s="287" t="s">
        <v>219</v>
      </c>
      <c r="C3" s="289">
        <v>26177170704.640644</v>
      </c>
      <c r="D3" s="289">
        <v>26766516862.49065</v>
      </c>
      <c r="E3" s="289">
        <v>27157149224.650646</v>
      </c>
      <c r="F3" s="289">
        <v>29554978877.700001</v>
      </c>
      <c r="G3" s="289">
        <v>28945803297.180645</v>
      </c>
      <c r="H3" s="289">
        <v>29372267371.92065</v>
      </c>
      <c r="I3" s="289">
        <v>29069195742.49065</v>
      </c>
      <c r="J3" s="289">
        <v>28893069276.419998</v>
      </c>
      <c r="K3" s="342"/>
    </row>
    <row r="4" spans="2:11">
      <c r="B4" s="287" t="s">
        <v>62</v>
      </c>
      <c r="C4" s="288">
        <v>272530107565.88998</v>
      </c>
      <c r="D4" s="288">
        <v>276071831140.66998</v>
      </c>
      <c r="E4" s="288">
        <v>279825229804.9101</v>
      </c>
      <c r="F4" s="288">
        <v>282844255018.625</v>
      </c>
      <c r="G4" s="288">
        <v>288637298993.57996</v>
      </c>
      <c r="H4" s="288">
        <v>291355228866.43463</v>
      </c>
      <c r="I4" s="288">
        <v>410887858524.85992</v>
      </c>
      <c r="J4" s="288">
        <v>413717352736.78656</v>
      </c>
      <c r="K4" s="342"/>
    </row>
    <row r="5" spans="2:11">
      <c r="B5" s="287" t="s">
        <v>0</v>
      </c>
      <c r="C5" s="288">
        <v>12548085588.360003</v>
      </c>
      <c r="D5" s="288">
        <v>13001401417.809999</v>
      </c>
      <c r="E5" s="288">
        <v>13181858080.250002</v>
      </c>
      <c r="F5" s="288">
        <v>15493832478.309999</v>
      </c>
      <c r="G5" s="288">
        <v>14734989703.129999</v>
      </c>
      <c r="H5" s="288">
        <v>14547459281.550003</v>
      </c>
      <c r="I5" s="288">
        <v>14397003172.85</v>
      </c>
      <c r="J5" s="288">
        <v>14154102520.949999</v>
      </c>
      <c r="K5" s="342"/>
    </row>
    <row r="6" spans="2:11">
      <c r="B6" s="287" t="s">
        <v>58</v>
      </c>
      <c r="C6" s="288">
        <v>42199465715.618896</v>
      </c>
      <c r="D6" s="288">
        <v>42331646337.318916</v>
      </c>
      <c r="E6" s="288">
        <v>42214114830.608917</v>
      </c>
      <c r="F6" s="288">
        <v>42226005382.15892</v>
      </c>
      <c r="G6" s="288">
        <v>42288210075.28891</v>
      </c>
      <c r="H6" s="288">
        <v>42237273851.878914</v>
      </c>
      <c r="I6" s="288">
        <v>42245517361.358917</v>
      </c>
      <c r="J6" s="288">
        <v>42249159096.868912</v>
      </c>
      <c r="K6" s="342"/>
    </row>
    <row r="7" spans="2:11">
      <c r="B7" s="287" t="s">
        <v>59</v>
      </c>
      <c r="C7" s="290">
        <v>815165326720.50293</v>
      </c>
      <c r="D7" s="290">
        <v>819910200359.48889</v>
      </c>
      <c r="E7" s="290">
        <v>811132173250.49231</v>
      </c>
      <c r="F7" s="290">
        <v>795709860514.28735</v>
      </c>
      <c r="G7" s="290">
        <v>780062936115.14832</v>
      </c>
      <c r="H7" s="290">
        <v>767677186154.91333</v>
      </c>
      <c r="I7" s="290">
        <v>759145393298.31982</v>
      </c>
      <c r="J7" s="290">
        <v>750604159899.30261</v>
      </c>
      <c r="K7" s="342"/>
    </row>
    <row r="8" spans="2:11">
      <c r="B8" s="287" t="s">
        <v>81</v>
      </c>
      <c r="C8" s="290">
        <v>279166621316.03003</v>
      </c>
      <c r="D8" s="290">
        <v>297274159205.95996</v>
      </c>
      <c r="E8" s="290">
        <v>306014865343.42999</v>
      </c>
      <c r="F8" s="290">
        <v>315039788955.53998</v>
      </c>
      <c r="G8" s="290">
        <v>321435523520.61011</v>
      </c>
      <c r="H8" s="290">
        <v>316169954720.19</v>
      </c>
      <c r="I8" s="290">
        <v>211415946654.23004</v>
      </c>
      <c r="J8" s="290">
        <v>214424096192.75998</v>
      </c>
      <c r="K8" s="342"/>
    </row>
    <row r="9" spans="2:11" s="2" customFormat="1">
      <c r="B9" s="291" t="s">
        <v>1</v>
      </c>
      <c r="C9" s="292">
        <f t="shared" ref="C9:I9" si="0">SUM(C2:C8)</f>
        <v>1453811387552.8225</v>
      </c>
      <c r="D9" s="292">
        <f t="shared" si="0"/>
        <v>1481563677423.3984</v>
      </c>
      <c r="E9" s="292">
        <f t="shared" si="0"/>
        <v>1486283709838.7119</v>
      </c>
      <c r="F9" s="292">
        <f t="shared" si="0"/>
        <v>1488904927747.1514</v>
      </c>
      <c r="G9" s="292">
        <f t="shared" si="0"/>
        <v>1484395604929.3279</v>
      </c>
      <c r="H9" s="292">
        <f t="shared" si="0"/>
        <v>1469675584060.5674</v>
      </c>
      <c r="I9" s="292">
        <f t="shared" si="0"/>
        <v>1476841800766.1191</v>
      </c>
      <c r="J9" s="292">
        <f t="shared" ref="J9" si="1">SUM(J2:J8)</f>
        <v>1474408614828.968</v>
      </c>
      <c r="K9" s="342"/>
    </row>
    <row r="10" spans="2:11">
      <c r="C10" s="51"/>
      <c r="D10" s="51"/>
      <c r="E10" s="51"/>
      <c r="F10" s="51"/>
      <c r="G10" s="51"/>
      <c r="H10" s="51"/>
      <c r="I10" s="51"/>
    </row>
    <row r="11" spans="2:11">
      <c r="B11" s="258" t="s">
        <v>146</v>
      </c>
      <c r="C11" s="259" t="s">
        <v>145</v>
      </c>
      <c r="D11" s="260">
        <f t="shared" ref="D11:J11" si="2">(C9+D9)/2</f>
        <v>1467687532488.1104</v>
      </c>
      <c r="E11" s="261">
        <f t="shared" si="2"/>
        <v>1483923693631.0552</v>
      </c>
      <c r="F11" s="261">
        <f t="shared" si="2"/>
        <v>1487594318792.9316</v>
      </c>
      <c r="G11" s="261">
        <f t="shared" si="2"/>
        <v>1486650266338.2397</v>
      </c>
      <c r="H11" s="261">
        <f>(G9+H9)/2</f>
        <v>1477035594494.9478</v>
      </c>
      <c r="I11" s="261">
        <f t="shared" si="2"/>
        <v>1473258692413.3433</v>
      </c>
      <c r="J11" s="261">
        <f t="shared" si="2"/>
        <v>1475625207797.5435</v>
      </c>
    </row>
    <row r="12" spans="2:11">
      <c r="B12" s="61"/>
      <c r="C12" s="64"/>
      <c r="D12" s="64"/>
      <c r="E12" s="64"/>
      <c r="F12" s="64"/>
      <c r="G12" s="64"/>
      <c r="H12" s="64"/>
      <c r="I12" s="64"/>
    </row>
    <row r="13" spans="2:11">
      <c r="B13" s="61"/>
      <c r="C13" s="64"/>
      <c r="D13" s="64"/>
      <c r="E13" s="64"/>
      <c r="F13" s="64"/>
      <c r="G13" s="64"/>
      <c r="H13" s="341"/>
      <c r="I13" s="342"/>
      <c r="J13" s="341"/>
    </row>
    <row r="14" spans="2:11">
      <c r="B14" s="61"/>
      <c r="C14" s="64"/>
      <c r="D14" s="64"/>
      <c r="E14" s="64"/>
      <c r="F14" s="64"/>
      <c r="G14" s="64"/>
      <c r="H14" s="64"/>
      <c r="I14" s="64"/>
    </row>
    <row r="15" spans="2:11">
      <c r="B15" s="61"/>
      <c r="C15" s="64"/>
      <c r="D15" s="64"/>
      <c r="E15" s="64"/>
      <c r="F15" s="64"/>
      <c r="G15" s="64"/>
      <c r="H15" s="64"/>
      <c r="I15" s="64"/>
      <c r="J15" s="342"/>
    </row>
    <row r="16" spans="2:11">
      <c r="B16" s="61"/>
      <c r="C16" s="64"/>
      <c r="D16" s="64"/>
      <c r="E16" s="64"/>
      <c r="F16" s="64"/>
      <c r="G16" s="64"/>
      <c r="H16" s="64"/>
      <c r="I16" s="64"/>
    </row>
    <row r="17" spans="2:10">
      <c r="B17" s="61"/>
      <c r="C17" s="62"/>
      <c r="D17" s="62"/>
      <c r="E17" s="62"/>
      <c r="F17" s="62"/>
      <c r="G17" s="62"/>
      <c r="H17" s="62"/>
      <c r="I17" s="62"/>
    </row>
    <row r="18" spans="2:10">
      <c r="B18" s="61"/>
      <c r="C18" s="63"/>
      <c r="D18" s="63"/>
      <c r="E18" s="61"/>
      <c r="F18" s="61"/>
      <c r="G18" s="61"/>
      <c r="H18" s="61"/>
      <c r="I18" s="61"/>
    </row>
    <row r="19" spans="2:10">
      <c r="B19" s="61"/>
      <c r="C19" s="63"/>
      <c r="D19" s="63"/>
      <c r="E19" s="61"/>
      <c r="F19" s="61"/>
      <c r="G19" s="61"/>
      <c r="H19" s="61"/>
      <c r="I19" s="61"/>
      <c r="J19" s="374"/>
    </row>
    <row r="20" spans="2:10">
      <c r="B20" s="61"/>
      <c r="C20" s="63"/>
      <c r="D20" s="63"/>
      <c r="E20" s="61"/>
      <c r="F20" s="61"/>
      <c r="G20" s="61"/>
      <c r="H20" s="61"/>
      <c r="I20" s="61"/>
    </row>
    <row r="21" spans="2:10">
      <c r="C21" s="1"/>
      <c r="D21" s="1"/>
    </row>
    <row r="22" spans="2:10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5"/>
  <sheetViews>
    <sheetView zoomScale="150" zoomScaleNormal="150" workbookViewId="0">
      <pane xSplit="1" topLeftCell="AE1" activePane="topRight" state="frozen"/>
      <selection pane="topRight" sqref="A1:AO1"/>
    </sheetView>
  </sheetViews>
  <sheetFormatPr defaultRowHeight="15"/>
  <cols>
    <col min="1" max="1" width="31.5703125" customWidth="1"/>
    <col min="2" max="2" width="15.42578125" style="279" customWidth="1"/>
    <col min="3" max="3" width="8.42578125" style="279" customWidth="1"/>
    <col min="4" max="4" width="15.42578125" style="380" customWidth="1"/>
    <col min="5" max="5" width="8.42578125" style="380" customWidth="1"/>
    <col min="6" max="7" width="7.42578125" style="380" customWidth="1"/>
    <col min="8" max="8" width="16" style="380" customWidth="1"/>
    <col min="9" max="9" width="8.5703125" style="380" customWidth="1"/>
    <col min="10" max="11" width="7.42578125" style="380" customWidth="1"/>
    <col min="12" max="12" width="16.42578125" style="380" customWidth="1"/>
    <col min="13" max="13" width="8.7109375" style="380" customWidth="1"/>
    <col min="14" max="15" width="7.42578125" style="380" customWidth="1"/>
    <col min="16" max="16" width="16" style="380" customWidth="1"/>
    <col min="17" max="17" width="8.42578125" style="380" customWidth="1"/>
    <col min="18" max="19" width="7.42578125" style="380" customWidth="1"/>
    <col min="20" max="20" width="15.28515625" style="380" customWidth="1"/>
    <col min="21" max="21" width="9" style="380" customWidth="1"/>
    <col min="22" max="22" width="7.7109375" style="380" customWidth="1"/>
    <col min="23" max="23" width="7.140625" style="380" customWidth="1"/>
    <col min="24" max="24" width="15.140625" style="380" customWidth="1"/>
    <col min="25" max="25" width="8.140625" style="380" customWidth="1"/>
    <col min="26" max="27" width="7.140625" style="380" customWidth="1"/>
    <col min="28" max="28" width="15" style="380" customWidth="1"/>
    <col min="29" max="29" width="8.7109375" style="380" customWidth="1"/>
    <col min="30" max="31" width="7.140625" style="380" customWidth="1"/>
    <col min="32" max="32" width="15.28515625" style="380" customWidth="1"/>
    <col min="33" max="33" width="8.7109375" style="380" customWidth="1"/>
    <col min="34" max="35" width="7.140625" style="380" customWidth="1"/>
    <col min="36" max="36" width="7.140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50.25" customHeight="1" thickBot="1">
      <c r="A1" s="455" t="s">
        <v>95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6"/>
      <c r="R1" s="456"/>
      <c r="S1" s="456"/>
      <c r="T1" s="456"/>
      <c r="U1" s="456"/>
      <c r="V1" s="456"/>
      <c r="W1" s="456"/>
      <c r="X1" s="456"/>
      <c r="Y1" s="456"/>
      <c r="Z1" s="456"/>
      <c r="AA1" s="456"/>
      <c r="AB1" s="456"/>
      <c r="AC1" s="456"/>
      <c r="AD1" s="456"/>
      <c r="AE1" s="456"/>
      <c r="AF1" s="456"/>
      <c r="AG1" s="456"/>
      <c r="AH1" s="456"/>
      <c r="AI1" s="456"/>
      <c r="AJ1" s="456"/>
      <c r="AK1" s="456"/>
      <c r="AL1" s="456"/>
      <c r="AM1" s="456"/>
      <c r="AN1" s="456"/>
      <c r="AO1" s="457"/>
    </row>
    <row r="2" spans="1:49" ht="30.75" customHeight="1" thickBot="1">
      <c r="A2" s="100"/>
      <c r="B2" s="453" t="s">
        <v>196</v>
      </c>
      <c r="C2" s="454"/>
      <c r="D2" s="453" t="s">
        <v>197</v>
      </c>
      <c r="E2" s="454"/>
      <c r="F2" s="453" t="s">
        <v>84</v>
      </c>
      <c r="G2" s="454"/>
      <c r="H2" s="453" t="s">
        <v>200</v>
      </c>
      <c r="I2" s="454"/>
      <c r="J2" s="453" t="s">
        <v>84</v>
      </c>
      <c r="K2" s="454"/>
      <c r="L2" s="453" t="s">
        <v>201</v>
      </c>
      <c r="M2" s="454"/>
      <c r="N2" s="453" t="s">
        <v>84</v>
      </c>
      <c r="O2" s="454"/>
      <c r="P2" s="453" t="s">
        <v>202</v>
      </c>
      <c r="Q2" s="454"/>
      <c r="R2" s="453" t="s">
        <v>84</v>
      </c>
      <c r="S2" s="454"/>
      <c r="T2" s="453" t="s">
        <v>204</v>
      </c>
      <c r="U2" s="454"/>
      <c r="V2" s="453" t="s">
        <v>84</v>
      </c>
      <c r="W2" s="454"/>
      <c r="X2" s="453" t="s">
        <v>207</v>
      </c>
      <c r="Y2" s="454"/>
      <c r="Z2" s="453" t="s">
        <v>84</v>
      </c>
      <c r="AA2" s="454"/>
      <c r="AB2" s="453" t="s">
        <v>210</v>
      </c>
      <c r="AC2" s="454"/>
      <c r="AD2" s="453" t="s">
        <v>84</v>
      </c>
      <c r="AE2" s="454"/>
      <c r="AF2" s="453" t="s">
        <v>217</v>
      </c>
      <c r="AG2" s="454"/>
      <c r="AH2" s="453" t="s">
        <v>84</v>
      </c>
      <c r="AI2" s="454"/>
      <c r="AJ2" s="453" t="s">
        <v>103</v>
      </c>
      <c r="AK2" s="454"/>
      <c r="AL2" s="453" t="s">
        <v>104</v>
      </c>
      <c r="AM2" s="454"/>
      <c r="AN2" s="453" t="s">
        <v>94</v>
      </c>
      <c r="AO2" s="454"/>
      <c r="AP2" s="101"/>
      <c r="AQ2" s="458" t="s">
        <v>108</v>
      </c>
      <c r="AR2" s="459"/>
      <c r="AS2" s="101"/>
      <c r="AT2" s="101"/>
    </row>
    <row r="3" spans="1:49" ht="14.25" customHeight="1">
      <c r="A3" s="196" t="s">
        <v>4</v>
      </c>
      <c r="B3" s="163" t="s">
        <v>79</v>
      </c>
      <c r="C3" s="250" t="s">
        <v>5</v>
      </c>
      <c r="D3" s="163" t="s">
        <v>79</v>
      </c>
      <c r="E3" s="250" t="s">
        <v>5</v>
      </c>
      <c r="F3" s="102" t="s">
        <v>79</v>
      </c>
      <c r="G3" s="103" t="s">
        <v>5</v>
      </c>
      <c r="H3" s="163" t="s">
        <v>79</v>
      </c>
      <c r="I3" s="250" t="s">
        <v>5</v>
      </c>
      <c r="J3" s="102" t="s">
        <v>79</v>
      </c>
      <c r="K3" s="103" t="s">
        <v>5</v>
      </c>
      <c r="L3" s="163" t="s">
        <v>79</v>
      </c>
      <c r="M3" s="250" t="s">
        <v>5</v>
      </c>
      <c r="N3" s="102" t="s">
        <v>79</v>
      </c>
      <c r="O3" s="103" t="s">
        <v>5</v>
      </c>
      <c r="P3" s="163" t="s">
        <v>79</v>
      </c>
      <c r="Q3" s="250" t="s">
        <v>5</v>
      </c>
      <c r="R3" s="102" t="s">
        <v>79</v>
      </c>
      <c r="S3" s="103" t="s">
        <v>5</v>
      </c>
      <c r="T3" s="163" t="s">
        <v>79</v>
      </c>
      <c r="U3" s="250" t="s">
        <v>5</v>
      </c>
      <c r="V3" s="102" t="s">
        <v>79</v>
      </c>
      <c r="W3" s="103" t="s">
        <v>5</v>
      </c>
      <c r="X3" s="163" t="s">
        <v>79</v>
      </c>
      <c r="Y3" s="250" t="s">
        <v>5</v>
      </c>
      <c r="Z3" s="102" t="s">
        <v>79</v>
      </c>
      <c r="AA3" s="103" t="s">
        <v>5</v>
      </c>
      <c r="AB3" s="163" t="s">
        <v>79</v>
      </c>
      <c r="AC3" s="250" t="s">
        <v>5</v>
      </c>
      <c r="AD3" s="102" t="s">
        <v>79</v>
      </c>
      <c r="AE3" s="103" t="s">
        <v>5</v>
      </c>
      <c r="AF3" s="163" t="s">
        <v>79</v>
      </c>
      <c r="AG3" s="250" t="s">
        <v>5</v>
      </c>
      <c r="AH3" s="102" t="s">
        <v>79</v>
      </c>
      <c r="AI3" s="103" t="s">
        <v>5</v>
      </c>
      <c r="AJ3" s="104" t="s">
        <v>79</v>
      </c>
      <c r="AK3" s="105" t="s">
        <v>5</v>
      </c>
      <c r="AL3" s="106" t="s">
        <v>79</v>
      </c>
      <c r="AM3" s="107" t="s">
        <v>5</v>
      </c>
      <c r="AN3" s="108" t="s">
        <v>79</v>
      </c>
      <c r="AO3" s="109" t="s">
        <v>5</v>
      </c>
      <c r="AP3" s="101"/>
      <c r="AQ3" s="110" t="s">
        <v>79</v>
      </c>
      <c r="AR3" s="111" t="s">
        <v>5</v>
      </c>
      <c r="AS3" s="101"/>
      <c r="AT3" s="101"/>
    </row>
    <row r="4" spans="1:49">
      <c r="A4" s="197" t="s">
        <v>0</v>
      </c>
      <c r="B4" s="164" t="s">
        <v>6</v>
      </c>
      <c r="C4" s="164" t="s">
        <v>6</v>
      </c>
      <c r="D4" s="164" t="s">
        <v>6</v>
      </c>
      <c r="E4" s="164" t="s">
        <v>6</v>
      </c>
      <c r="F4" s="112" t="s">
        <v>102</v>
      </c>
      <c r="G4" s="112" t="s">
        <v>102</v>
      </c>
      <c r="H4" s="164" t="s">
        <v>6</v>
      </c>
      <c r="I4" s="164" t="s">
        <v>6</v>
      </c>
      <c r="J4" s="112" t="s">
        <v>102</v>
      </c>
      <c r="K4" s="112" t="s">
        <v>102</v>
      </c>
      <c r="L4" s="164" t="s">
        <v>6</v>
      </c>
      <c r="M4" s="164" t="s">
        <v>6</v>
      </c>
      <c r="N4" s="112" t="s">
        <v>102</v>
      </c>
      <c r="O4" s="112" t="s">
        <v>102</v>
      </c>
      <c r="P4" s="164" t="s">
        <v>6</v>
      </c>
      <c r="Q4" s="164" t="s">
        <v>6</v>
      </c>
      <c r="R4" s="112" t="s">
        <v>102</v>
      </c>
      <c r="S4" s="112" t="s">
        <v>102</v>
      </c>
      <c r="T4" s="164" t="s">
        <v>6</v>
      </c>
      <c r="U4" s="164" t="s">
        <v>6</v>
      </c>
      <c r="V4" s="112" t="s">
        <v>102</v>
      </c>
      <c r="W4" s="112" t="s">
        <v>102</v>
      </c>
      <c r="X4" s="164" t="s">
        <v>6</v>
      </c>
      <c r="Y4" s="164" t="s">
        <v>6</v>
      </c>
      <c r="Z4" s="112" t="s">
        <v>102</v>
      </c>
      <c r="AA4" s="112" t="s">
        <v>102</v>
      </c>
      <c r="AB4" s="164" t="s">
        <v>6</v>
      </c>
      <c r="AC4" s="164" t="s">
        <v>6</v>
      </c>
      <c r="AD4" s="112" t="s">
        <v>102</v>
      </c>
      <c r="AE4" s="112" t="s">
        <v>102</v>
      </c>
      <c r="AF4" s="164" t="s">
        <v>6</v>
      </c>
      <c r="AG4" s="164" t="s">
        <v>6</v>
      </c>
      <c r="AH4" s="112" t="s">
        <v>102</v>
      </c>
      <c r="AI4" s="112" t="s">
        <v>102</v>
      </c>
      <c r="AJ4" s="113" t="s">
        <v>102</v>
      </c>
      <c r="AK4" s="113" t="s">
        <v>102</v>
      </c>
      <c r="AL4" s="114" t="s">
        <v>102</v>
      </c>
      <c r="AM4" s="114" t="s">
        <v>102</v>
      </c>
      <c r="AN4" s="108" t="s">
        <v>102</v>
      </c>
      <c r="AO4" s="109" t="s">
        <v>102</v>
      </c>
      <c r="AP4" s="101"/>
      <c r="AQ4" s="115" t="s">
        <v>6</v>
      </c>
      <c r="AR4" s="115" t="s">
        <v>6</v>
      </c>
      <c r="AS4" s="101"/>
      <c r="AT4" s="101"/>
    </row>
    <row r="5" spans="1:49">
      <c r="A5" s="198" t="s">
        <v>8</v>
      </c>
      <c r="B5" s="165">
        <v>5312816875.8199997</v>
      </c>
      <c r="C5" s="165">
        <v>8506.9699999999993</v>
      </c>
      <c r="D5" s="165">
        <v>5287308817.7399998</v>
      </c>
      <c r="E5" s="165">
        <v>8472.9699999999993</v>
      </c>
      <c r="F5" s="116">
        <f t="shared" ref="F5:F18" si="0">((D5-B5)/B5)</f>
        <v>-4.8012304350435412E-3</v>
      </c>
      <c r="G5" s="116">
        <f t="shared" ref="G5:G18" si="1">((E5-C5)/C5)</f>
        <v>-3.9967226873963355E-3</v>
      </c>
      <c r="H5" s="165">
        <v>5706675740.0200005</v>
      </c>
      <c r="I5" s="165">
        <v>9150.0499999999993</v>
      </c>
      <c r="J5" s="116">
        <f t="shared" ref="J5:K9" si="2">((H5-D5)/D5)</f>
        <v>7.9315760954408246E-2</v>
      </c>
      <c r="K5" s="116">
        <f t="shared" si="2"/>
        <v>7.9910586252518304E-2</v>
      </c>
      <c r="L5" s="165">
        <v>5755318689.6899996</v>
      </c>
      <c r="M5" s="165">
        <v>9224.1299999999992</v>
      </c>
      <c r="N5" s="116">
        <f t="shared" ref="N5:O9" si="3">((L5-H5)/H5)</f>
        <v>8.5238678148250001E-3</v>
      </c>
      <c r="O5" s="116">
        <f t="shared" si="3"/>
        <v>8.0961306222370293E-3</v>
      </c>
      <c r="P5" s="165">
        <v>6277357784.6800003</v>
      </c>
      <c r="Q5" s="165">
        <v>10058.06</v>
      </c>
      <c r="R5" s="116">
        <f t="shared" ref="R5:R18" si="4">((P5-L5)/L5)</f>
        <v>9.070550618251158E-2</v>
      </c>
      <c r="S5" s="116">
        <f t="shared" ref="S5:S18" si="5">((Q5-M5)/M5)</f>
        <v>9.0407442219483075E-2</v>
      </c>
      <c r="T5" s="165">
        <v>6089309912.1199999</v>
      </c>
      <c r="U5" s="165">
        <v>9760.34</v>
      </c>
      <c r="V5" s="116">
        <f t="shared" ref="V5:V18" si="6">((T5-P5)/P5)</f>
        <v>-2.9956532511008771E-2</v>
      </c>
      <c r="W5" s="116">
        <f t="shared" ref="W5:W18" si="7">((U5-Q5)/Q5)</f>
        <v>-2.960014157799808E-2</v>
      </c>
      <c r="X5" s="165">
        <v>6146196147.6700001</v>
      </c>
      <c r="Y5" s="165">
        <v>9848.83</v>
      </c>
      <c r="Z5" s="116">
        <f t="shared" ref="Z5:Z18" si="8">((X5-T5)/T5)</f>
        <v>9.3419839638602311E-3</v>
      </c>
      <c r="AA5" s="116">
        <f t="shared" ref="AA5:AA18" si="9">((Y5-U5)/U5)</f>
        <v>9.0662825270430934E-3</v>
      </c>
      <c r="AB5" s="165">
        <v>6044169526.7600002</v>
      </c>
      <c r="AC5" s="165">
        <v>9688.52</v>
      </c>
      <c r="AD5" s="116">
        <f t="shared" ref="AD5:AD18" si="10">((AB5-X5)/X5)</f>
        <v>-1.6599961741975606E-2</v>
      </c>
      <c r="AE5" s="116">
        <f t="shared" ref="AE5:AE18" si="11">((AC5-Y5)/Y5)</f>
        <v>-1.6277060320870548E-2</v>
      </c>
      <c r="AF5" s="165">
        <v>5962769068.0299997</v>
      </c>
      <c r="AG5" s="165">
        <v>9553.51</v>
      </c>
      <c r="AH5" s="116">
        <f t="shared" ref="AH5:AH18" si="12">((AF5-AB5)/AB5)</f>
        <v>-1.3467600200425801E-2</v>
      </c>
      <c r="AI5" s="116">
        <f t="shared" ref="AI5:AI18" si="13">((AG5-AC5)/AC5)</f>
        <v>-1.3935048903238082E-2</v>
      </c>
      <c r="AJ5" s="117">
        <f>AVERAGE(F5,J5,N5,R5,V5,Z5,AD5,AH5)</f>
        <v>1.5382724253393919E-2</v>
      </c>
      <c r="AK5" s="117">
        <f>AVERAGE(G5,K5,O5,S5,W5,AA5,AE5,AI5)</f>
        <v>1.5458933516472305E-2</v>
      </c>
      <c r="AL5" s="118">
        <f>((AF5-D5)/D5)</f>
        <v>0.12775123859300463</v>
      </c>
      <c r="AM5" s="118">
        <f>((AG5-E5)/E5)</f>
        <v>0.1275278916365809</v>
      </c>
      <c r="AN5" s="119">
        <f>STDEV(F5,J5,N5,R5,V5,Z5,AD5,AH5)</f>
        <v>4.4980571630788647E-2</v>
      </c>
      <c r="AO5" s="203">
        <f>STDEV(G5,K5,O5,S5,W5,AA5,AE5,AI5)</f>
        <v>4.4954570186183547E-2</v>
      </c>
      <c r="AP5" s="120"/>
      <c r="AQ5" s="121">
        <v>7877662528.1199999</v>
      </c>
      <c r="AR5" s="121">
        <v>7704.04</v>
      </c>
      <c r="AS5" s="122" t="e">
        <f>(#REF!/AQ5)-1</f>
        <v>#REF!</v>
      </c>
      <c r="AT5" s="122" t="e">
        <f>(#REF!/AR5)-1</f>
        <v>#REF!</v>
      </c>
    </row>
    <row r="6" spans="1:49">
      <c r="A6" s="198" t="s">
        <v>61</v>
      </c>
      <c r="B6" s="166">
        <v>659698135.39999998</v>
      </c>
      <c r="C6" s="165">
        <v>1.33</v>
      </c>
      <c r="D6" s="166">
        <v>657062440.38</v>
      </c>
      <c r="E6" s="165">
        <v>1.32</v>
      </c>
      <c r="F6" s="116">
        <f t="shared" si="0"/>
        <v>-3.9953046379339226E-3</v>
      </c>
      <c r="G6" s="116">
        <f t="shared" si="1"/>
        <v>-7.5187969924812095E-3</v>
      </c>
      <c r="H6" s="166">
        <v>687714468.90999997</v>
      </c>
      <c r="I6" s="165">
        <v>1.39</v>
      </c>
      <c r="J6" s="116">
        <f t="shared" si="2"/>
        <v>4.6650099969605528E-2</v>
      </c>
      <c r="K6" s="116">
        <f t="shared" si="2"/>
        <v>5.3030303030302907E-2</v>
      </c>
      <c r="L6" s="166">
        <v>697075371.40999997</v>
      </c>
      <c r="M6" s="165">
        <v>1.41</v>
      </c>
      <c r="N6" s="116">
        <f t="shared" si="3"/>
        <v>1.3611611974424004E-2</v>
      </c>
      <c r="O6" s="116">
        <f t="shared" si="3"/>
        <v>1.4388489208633108E-2</v>
      </c>
      <c r="P6" s="166">
        <v>768499830.70000005</v>
      </c>
      <c r="Q6" s="165">
        <v>1.54</v>
      </c>
      <c r="R6" s="116">
        <f t="shared" si="4"/>
        <v>0.10246303659463281</v>
      </c>
      <c r="S6" s="116">
        <f t="shared" si="5"/>
        <v>9.2198581560283779E-2</v>
      </c>
      <c r="T6" s="166">
        <v>738058846.50999999</v>
      </c>
      <c r="U6" s="165">
        <v>1.48</v>
      </c>
      <c r="V6" s="116">
        <f t="shared" si="6"/>
        <v>-3.9610918537577831E-2</v>
      </c>
      <c r="W6" s="116">
        <f t="shared" si="7"/>
        <v>-3.8961038961038995E-2</v>
      </c>
      <c r="X6" s="166">
        <v>740322681.38999999</v>
      </c>
      <c r="Y6" s="165">
        <v>1.49</v>
      </c>
      <c r="Z6" s="116">
        <f t="shared" si="8"/>
        <v>3.0672823592655394E-3</v>
      </c>
      <c r="AA6" s="116">
        <f t="shared" si="9"/>
        <v>6.7567567567567632E-3</v>
      </c>
      <c r="AB6" s="166">
        <v>749479136.37</v>
      </c>
      <c r="AC6" s="165">
        <v>1.51</v>
      </c>
      <c r="AD6" s="116">
        <f t="shared" si="10"/>
        <v>1.236819458618805E-2</v>
      </c>
      <c r="AE6" s="116">
        <f t="shared" si="11"/>
        <v>1.3422818791946321E-2</v>
      </c>
      <c r="AF6" s="166">
        <v>733773616.00999999</v>
      </c>
      <c r="AG6" s="165">
        <v>1.47</v>
      </c>
      <c r="AH6" s="116">
        <f t="shared" si="12"/>
        <v>-2.0955246914634022E-2</v>
      </c>
      <c r="AI6" s="116">
        <f t="shared" si="13"/>
        <v>-2.6490066225165587E-2</v>
      </c>
      <c r="AJ6" s="117">
        <f t="shared" ref="AJ6:AJ69" si="14">AVERAGE(F6,J6,N6,R6,V6,Z6,AD6,AH6)</f>
        <v>1.4199844424246266E-2</v>
      </c>
      <c r="AK6" s="117">
        <f t="shared" ref="AK6:AK69" si="15">AVERAGE(G6,K6,O6,S6,W6,AA6,AE6,AI6)</f>
        <v>1.3353380896154635E-2</v>
      </c>
      <c r="AL6" s="118">
        <f t="shared" ref="AL6:AL69" si="16">((AF6-D6)/D6)</f>
        <v>0.11674868462369496</v>
      </c>
      <c r="AM6" s="118">
        <f t="shared" ref="AM6:AM69" si="17">((AG6-E6)/E6)</f>
        <v>0.11363636363636356</v>
      </c>
      <c r="AN6" s="119">
        <f t="shared" ref="AN6:AN69" si="18">STDEV(F6,J6,N6,R6,V6,Z6,AD6,AH6)</f>
        <v>4.380734964545533E-2</v>
      </c>
      <c r="AO6" s="203">
        <f t="shared" ref="AO6:AO69" si="19">STDEV(G6,K6,O6,S6,W6,AA6,AE6,AI6)</f>
        <v>4.2418597929280148E-2</v>
      </c>
      <c r="AP6" s="123"/>
      <c r="AQ6" s="124">
        <v>486981928.81999999</v>
      </c>
      <c r="AR6" s="125">
        <v>0.95</v>
      </c>
      <c r="AS6" s="122" t="e">
        <f>(#REF!/AQ6)-1</f>
        <v>#REF!</v>
      </c>
      <c r="AT6" s="122" t="e">
        <f>(#REF!/AR6)-1</f>
        <v>#REF!</v>
      </c>
    </row>
    <row r="7" spans="1:49">
      <c r="A7" s="198" t="s">
        <v>13</v>
      </c>
      <c r="B7" s="166">
        <v>244940316.15000001</v>
      </c>
      <c r="C7" s="165">
        <v>125</v>
      </c>
      <c r="D7" s="166">
        <v>249785901.68000001</v>
      </c>
      <c r="E7" s="165">
        <v>127.54</v>
      </c>
      <c r="F7" s="116">
        <f t="shared" si="0"/>
        <v>1.9782719342260478E-2</v>
      </c>
      <c r="G7" s="116">
        <f t="shared" si="1"/>
        <v>2.032000000000005E-2</v>
      </c>
      <c r="H7" s="166">
        <v>260856194.24000001</v>
      </c>
      <c r="I7" s="165">
        <v>133.81</v>
      </c>
      <c r="J7" s="116">
        <f t="shared" si="2"/>
        <v>4.4319124840689055E-2</v>
      </c>
      <c r="K7" s="116">
        <f t="shared" si="2"/>
        <v>4.9161047514505223E-2</v>
      </c>
      <c r="L7" s="166">
        <v>266450870.02000001</v>
      </c>
      <c r="M7" s="165">
        <v>136.59</v>
      </c>
      <c r="N7" s="116">
        <f t="shared" si="3"/>
        <v>2.144735644978641E-2</v>
      </c>
      <c r="O7" s="116">
        <f t="shared" si="3"/>
        <v>2.0775726776773043E-2</v>
      </c>
      <c r="P7" s="166">
        <v>280619856.60000002</v>
      </c>
      <c r="Q7" s="165">
        <v>144.36000000000001</v>
      </c>
      <c r="R7" s="116">
        <f t="shared" si="4"/>
        <v>5.3176732276897717E-2</v>
      </c>
      <c r="S7" s="116">
        <f t="shared" si="5"/>
        <v>5.6885569953876641E-2</v>
      </c>
      <c r="T7" s="166">
        <v>268876919.01999998</v>
      </c>
      <c r="U7" s="165">
        <v>137.85</v>
      </c>
      <c r="V7" s="116">
        <f t="shared" si="6"/>
        <v>-4.1846424277589916E-2</v>
      </c>
      <c r="W7" s="116">
        <f t="shared" si="7"/>
        <v>-4.5095594347464803E-2</v>
      </c>
      <c r="X7" s="166">
        <v>263451386.18000001</v>
      </c>
      <c r="Y7" s="165">
        <v>135.33000000000001</v>
      </c>
      <c r="Z7" s="116">
        <f t="shared" si="8"/>
        <v>-2.0178499738002443E-2</v>
      </c>
      <c r="AA7" s="116">
        <f t="shared" si="9"/>
        <v>-1.828073993471151E-2</v>
      </c>
      <c r="AB7" s="166">
        <v>266123632.97</v>
      </c>
      <c r="AC7" s="165">
        <v>136.75</v>
      </c>
      <c r="AD7" s="116">
        <f t="shared" si="10"/>
        <v>1.0143225392536788E-2</v>
      </c>
      <c r="AE7" s="116">
        <f t="shared" si="11"/>
        <v>1.0492869282494549E-2</v>
      </c>
      <c r="AF7" s="166">
        <v>256512650.78</v>
      </c>
      <c r="AG7" s="165">
        <v>131.85</v>
      </c>
      <c r="AH7" s="116">
        <f t="shared" si="12"/>
        <v>-3.6114726387653964E-2</v>
      </c>
      <c r="AI7" s="116">
        <f t="shared" si="13"/>
        <v>-3.5831809872029295E-2</v>
      </c>
      <c r="AJ7" s="117">
        <f t="shared" si="14"/>
        <v>6.3411884873655136E-3</v>
      </c>
      <c r="AK7" s="117">
        <f t="shared" si="15"/>
        <v>7.3033836716804882E-3</v>
      </c>
      <c r="AL7" s="118">
        <f t="shared" si="16"/>
        <v>2.693005912166177E-2</v>
      </c>
      <c r="AM7" s="118">
        <f t="shared" si="17"/>
        <v>3.3793319742825685E-2</v>
      </c>
      <c r="AN7" s="119">
        <f t="shared" si="18"/>
        <v>3.5631172054836333E-2</v>
      </c>
      <c r="AO7" s="203">
        <f t="shared" si="19"/>
        <v>3.7478396762009508E-2</v>
      </c>
      <c r="AP7" s="123"/>
      <c r="AQ7" s="121">
        <v>204065067.03999999</v>
      </c>
      <c r="AR7" s="125">
        <v>105.02</v>
      </c>
      <c r="AS7" s="122" t="e">
        <f>(#REF!/AQ7)-1</f>
        <v>#REF!</v>
      </c>
      <c r="AT7" s="122" t="e">
        <f>(#REF!/AR7)-1</f>
        <v>#REF!</v>
      </c>
    </row>
    <row r="8" spans="1:49">
      <c r="A8" s="198" t="s">
        <v>15</v>
      </c>
      <c r="B8" s="166">
        <v>454365762</v>
      </c>
      <c r="C8" s="177">
        <v>13.37</v>
      </c>
      <c r="D8" s="166">
        <v>465648121</v>
      </c>
      <c r="E8" s="177">
        <v>13.71</v>
      </c>
      <c r="F8" s="116">
        <f t="shared" si="0"/>
        <v>2.4831006082716243E-2</v>
      </c>
      <c r="G8" s="116">
        <f t="shared" si="1"/>
        <v>2.5430067314884192E-2</v>
      </c>
      <c r="H8" s="166">
        <v>492429359</v>
      </c>
      <c r="I8" s="177">
        <v>14.5</v>
      </c>
      <c r="J8" s="116">
        <f t="shared" si="2"/>
        <v>5.7513896850879806E-2</v>
      </c>
      <c r="K8" s="116">
        <f t="shared" si="2"/>
        <v>5.7622173595915323E-2</v>
      </c>
      <c r="L8" s="166">
        <v>501339226</v>
      </c>
      <c r="M8" s="177">
        <v>14.76</v>
      </c>
      <c r="N8" s="116">
        <f t="shared" si="3"/>
        <v>1.8093695749769462E-2</v>
      </c>
      <c r="O8" s="116">
        <f t="shared" si="3"/>
        <v>1.7931034482758606E-2</v>
      </c>
      <c r="P8" s="166">
        <v>574668652</v>
      </c>
      <c r="Q8" s="177">
        <v>16.920000000000002</v>
      </c>
      <c r="R8" s="116">
        <f t="shared" si="4"/>
        <v>0.14626708263996882</v>
      </c>
      <c r="S8" s="116">
        <f t="shared" si="5"/>
        <v>0.14634146341463428</v>
      </c>
      <c r="T8" s="166">
        <v>541188138</v>
      </c>
      <c r="U8" s="177">
        <v>15.93</v>
      </c>
      <c r="V8" s="116">
        <f t="shared" si="6"/>
        <v>-5.8260553944397164E-2</v>
      </c>
      <c r="W8" s="116">
        <f t="shared" si="7"/>
        <v>-5.8510638297872453E-2</v>
      </c>
      <c r="X8" s="166">
        <v>554780063</v>
      </c>
      <c r="Y8" s="177">
        <v>16.2</v>
      </c>
      <c r="Z8" s="116">
        <f t="shared" si="8"/>
        <v>2.5114972124536845E-2</v>
      </c>
      <c r="AA8" s="116">
        <f t="shared" si="9"/>
        <v>1.6949152542372854E-2</v>
      </c>
      <c r="AB8" s="166">
        <v>534585693</v>
      </c>
      <c r="AC8" s="177">
        <v>15.73</v>
      </c>
      <c r="AD8" s="116">
        <f t="shared" si="10"/>
        <v>-3.6400677217558915E-2</v>
      </c>
      <c r="AE8" s="116">
        <f t="shared" si="11"/>
        <v>-2.9012345679012275E-2</v>
      </c>
      <c r="AF8" s="166">
        <v>517895153</v>
      </c>
      <c r="AG8" s="177">
        <v>15.24</v>
      </c>
      <c r="AH8" s="116">
        <f t="shared" si="12"/>
        <v>-3.1221449093288771E-2</v>
      </c>
      <c r="AI8" s="116">
        <f t="shared" si="13"/>
        <v>-3.1150667514303891E-2</v>
      </c>
      <c r="AJ8" s="117">
        <f t="shared" si="14"/>
        <v>1.8242246649078288E-2</v>
      </c>
      <c r="AK8" s="117">
        <f t="shared" si="15"/>
        <v>1.8200029982422077E-2</v>
      </c>
      <c r="AL8" s="118">
        <f t="shared" si="16"/>
        <v>0.11220281934735865</v>
      </c>
      <c r="AM8" s="118">
        <f t="shared" si="17"/>
        <v>0.11159737417943102</v>
      </c>
      <c r="AN8" s="119">
        <f t="shared" si="18"/>
        <v>6.4706451585609476E-2</v>
      </c>
      <c r="AO8" s="203">
        <f t="shared" si="19"/>
        <v>6.3894186242279577E-2</v>
      </c>
      <c r="AP8" s="123"/>
      <c r="AQ8" s="126">
        <v>166618649</v>
      </c>
      <c r="AR8" s="127">
        <v>9.4</v>
      </c>
      <c r="AS8" s="122" t="e">
        <f>(#REF!/AQ8)-1</f>
        <v>#REF!</v>
      </c>
      <c r="AT8" s="122" t="e">
        <f>(#REF!/AR8)-1</f>
        <v>#REF!</v>
      </c>
    </row>
    <row r="9" spans="1:49" s="279" customFormat="1">
      <c r="A9" s="198" t="s">
        <v>20</v>
      </c>
      <c r="B9" s="165">
        <v>301938966.87</v>
      </c>
      <c r="C9" s="165">
        <v>141.4091</v>
      </c>
      <c r="D9" s="165">
        <v>299362371.57999998</v>
      </c>
      <c r="E9" s="165">
        <v>140.27799999999999</v>
      </c>
      <c r="F9" s="116">
        <f t="shared" si="0"/>
        <v>-8.5334970729676503E-3</v>
      </c>
      <c r="G9" s="116">
        <f t="shared" si="1"/>
        <v>-7.9987780135790665E-3</v>
      </c>
      <c r="H9" s="165">
        <v>319844949.38</v>
      </c>
      <c r="I9" s="165">
        <v>149.85419999999999</v>
      </c>
      <c r="J9" s="116">
        <f t="shared" si="2"/>
        <v>6.842068257241328E-2</v>
      </c>
      <c r="K9" s="116">
        <f t="shared" si="2"/>
        <v>6.8265872054064078E-2</v>
      </c>
      <c r="L9" s="165">
        <v>325359021.35000002</v>
      </c>
      <c r="M9" s="165">
        <v>152.4699</v>
      </c>
      <c r="N9" s="116">
        <f t="shared" si="3"/>
        <v>1.7239828175147746E-2</v>
      </c>
      <c r="O9" s="116">
        <f t="shared" si="3"/>
        <v>1.7454966227172838E-2</v>
      </c>
      <c r="P9" s="165">
        <v>355350909.62</v>
      </c>
      <c r="Q9" s="165">
        <v>166.57849999999999</v>
      </c>
      <c r="R9" s="116">
        <f t="shared" si="4"/>
        <v>9.2180902639661749E-2</v>
      </c>
      <c r="S9" s="116">
        <f t="shared" si="5"/>
        <v>9.2533673859561766E-2</v>
      </c>
      <c r="T9" s="165">
        <v>340747686.47000003</v>
      </c>
      <c r="U9" s="165">
        <v>160.15199999999999</v>
      </c>
      <c r="V9" s="116">
        <f t="shared" si="6"/>
        <v>-4.1095218148213437E-2</v>
      </c>
      <c r="W9" s="116">
        <f t="shared" si="7"/>
        <v>-3.8579408507100281E-2</v>
      </c>
      <c r="X9" s="165">
        <v>342388721.17000002</v>
      </c>
      <c r="Y9" s="165">
        <v>160.38</v>
      </c>
      <c r="Z9" s="116">
        <f t="shared" si="8"/>
        <v>4.8159819278610636E-3</v>
      </c>
      <c r="AA9" s="116">
        <f t="shared" si="9"/>
        <v>1.4236475348419543E-3</v>
      </c>
      <c r="AB9" s="165">
        <v>336414028.92000002</v>
      </c>
      <c r="AC9" s="165">
        <v>157.68270000000001</v>
      </c>
      <c r="AD9" s="116">
        <f t="shared" si="10"/>
        <v>-1.7450026477459506E-2</v>
      </c>
      <c r="AE9" s="116">
        <f t="shared" si="11"/>
        <v>-1.6818181818181722E-2</v>
      </c>
      <c r="AF9" s="165">
        <v>327495970.64999998</v>
      </c>
      <c r="AG9" s="165">
        <v>153.88910000000001</v>
      </c>
      <c r="AH9" s="116">
        <f t="shared" si="12"/>
        <v>-2.650917471732659E-2</v>
      </c>
      <c r="AI9" s="116">
        <f t="shared" si="13"/>
        <v>-2.4058441414308594E-2</v>
      </c>
      <c r="AJ9" s="117">
        <f t="shared" si="14"/>
        <v>1.1133684862389581E-2</v>
      </c>
      <c r="AK9" s="117">
        <f t="shared" si="15"/>
        <v>1.1527918740308871E-2</v>
      </c>
      <c r="AL9" s="118">
        <f t="shared" si="16"/>
        <v>9.397840791250453E-2</v>
      </c>
      <c r="AM9" s="118">
        <f t="shared" si="17"/>
        <v>9.7029470052324832E-2</v>
      </c>
      <c r="AN9" s="119">
        <f t="shared" si="18"/>
        <v>4.6715429936183363E-2</v>
      </c>
      <c r="AO9" s="203">
        <f t="shared" si="19"/>
        <v>4.610590367079262E-2</v>
      </c>
      <c r="AP9" s="123"/>
      <c r="AQ9" s="126"/>
      <c r="AR9" s="127"/>
      <c r="AS9" s="122"/>
      <c r="AT9" s="122"/>
    </row>
    <row r="10" spans="1:49">
      <c r="A10" s="198" t="s">
        <v>100</v>
      </c>
      <c r="B10" s="166">
        <v>1342760534.1099999</v>
      </c>
      <c r="C10" s="177">
        <v>0.76149999999999995</v>
      </c>
      <c r="D10" s="166">
        <v>1332003381.0799999</v>
      </c>
      <c r="E10" s="177">
        <v>0.75539999999999996</v>
      </c>
      <c r="F10" s="116">
        <f t="shared" si="0"/>
        <v>-8.0112222222333638E-3</v>
      </c>
      <c r="G10" s="116">
        <f t="shared" si="1"/>
        <v>-8.0105055810899464E-3</v>
      </c>
      <c r="H10" s="165">
        <v>1395373021.53</v>
      </c>
      <c r="I10" s="165">
        <v>0.79120000000000001</v>
      </c>
      <c r="J10" s="116">
        <f t="shared" ref="J10:J18" si="20">((H10-D10)/D10)</f>
        <v>4.7574684381521161E-2</v>
      </c>
      <c r="K10" s="116">
        <f t="shared" ref="K10:K18" si="21">((I10-E10)/E10)</f>
        <v>4.7392110140323081E-2</v>
      </c>
      <c r="L10" s="165">
        <v>1407588747.0699999</v>
      </c>
      <c r="M10" s="165">
        <v>0.8135</v>
      </c>
      <c r="N10" s="116">
        <f t="shared" ref="N10:N18" si="22">((L10-H10)/H10)</f>
        <v>8.7544515706672113E-3</v>
      </c>
      <c r="O10" s="116">
        <f t="shared" ref="O10:O18" si="23">((M10-I10)/I10)</f>
        <v>2.8185035389282086E-2</v>
      </c>
      <c r="P10" s="165">
        <v>2040698507.9100001</v>
      </c>
      <c r="Q10" s="165">
        <v>0.92149999999999999</v>
      </c>
      <c r="R10" s="116">
        <f t="shared" si="4"/>
        <v>0.44978319282380236</v>
      </c>
      <c r="S10" s="116">
        <f t="shared" si="5"/>
        <v>0.132759680393362</v>
      </c>
      <c r="T10" s="165">
        <v>1790400904.0599999</v>
      </c>
      <c r="U10" s="165">
        <v>0.88460000000000005</v>
      </c>
      <c r="V10" s="116">
        <f t="shared" si="6"/>
        <v>-0.12265290677668242</v>
      </c>
      <c r="W10" s="116">
        <f t="shared" si="7"/>
        <v>-4.0043407487791574E-2</v>
      </c>
      <c r="X10" s="165">
        <v>1739581374.5</v>
      </c>
      <c r="Y10" s="165">
        <v>0.88539999999999996</v>
      </c>
      <c r="Z10" s="116">
        <f t="shared" si="8"/>
        <v>-2.8384441409049287E-2</v>
      </c>
      <c r="AA10" s="116">
        <f t="shared" si="9"/>
        <v>9.0436355414866818E-4</v>
      </c>
      <c r="AB10" s="165">
        <v>1717780749.1099999</v>
      </c>
      <c r="AC10" s="165">
        <v>0.87109999999999999</v>
      </c>
      <c r="AD10" s="116">
        <f t="shared" si="10"/>
        <v>-1.2532110144181189E-2</v>
      </c>
      <c r="AE10" s="116">
        <f t="shared" si="11"/>
        <v>-1.6150892252089429E-2</v>
      </c>
      <c r="AF10" s="165">
        <v>1665118913.6600001</v>
      </c>
      <c r="AG10" s="165">
        <v>0.84660000000000002</v>
      </c>
      <c r="AH10" s="116">
        <f t="shared" si="12"/>
        <v>-3.0656901631529201E-2</v>
      </c>
      <c r="AI10" s="116">
        <f t="shared" si="13"/>
        <v>-2.812535874182065E-2</v>
      </c>
      <c r="AJ10" s="117">
        <f t="shared" si="14"/>
        <v>3.7984343324039417E-2</v>
      </c>
      <c r="AK10" s="117">
        <f t="shared" si="15"/>
        <v>1.4613878176790527E-2</v>
      </c>
      <c r="AL10" s="118">
        <f t="shared" si="16"/>
        <v>0.25008610136552895</v>
      </c>
      <c r="AM10" s="118">
        <f t="shared" si="17"/>
        <v>0.12073073868149334</v>
      </c>
      <c r="AN10" s="119">
        <f t="shared" si="18"/>
        <v>0.17325164192159034</v>
      </c>
      <c r="AO10" s="203">
        <f t="shared" si="19"/>
        <v>5.5648598056910914E-2</v>
      </c>
      <c r="AP10" s="123"/>
      <c r="AQ10" s="121">
        <v>1147996444.8800001</v>
      </c>
      <c r="AR10" s="125">
        <v>0.69840000000000002</v>
      </c>
      <c r="AS10" s="122" t="e">
        <f>(#REF!/AQ10)-1</f>
        <v>#REF!</v>
      </c>
      <c r="AT10" s="122" t="e">
        <f>(#REF!/AR10)-1</f>
        <v>#REF!</v>
      </c>
    </row>
    <row r="11" spans="1:49">
      <c r="A11" s="198" t="s">
        <v>16</v>
      </c>
      <c r="B11" s="166">
        <v>2176373571.4200001</v>
      </c>
      <c r="C11" s="177">
        <v>14.903700000000001</v>
      </c>
      <c r="D11" s="166">
        <v>2383260946.48</v>
      </c>
      <c r="E11" s="177">
        <v>16.558900000000001</v>
      </c>
      <c r="F11" s="116">
        <f t="shared" si="0"/>
        <v>9.5060598868150145E-2</v>
      </c>
      <c r="G11" s="116">
        <f t="shared" si="1"/>
        <v>0.11105966974643884</v>
      </c>
      <c r="H11" s="166">
        <v>2176373571.4200001</v>
      </c>
      <c r="I11" s="177">
        <v>14.903700000000001</v>
      </c>
      <c r="J11" s="116">
        <f t="shared" si="20"/>
        <v>-8.6808528191411841E-2</v>
      </c>
      <c r="K11" s="116">
        <f t="shared" si="21"/>
        <v>-9.995833056543614E-2</v>
      </c>
      <c r="L11" s="165">
        <v>2176373571.4200001</v>
      </c>
      <c r="M11" s="165">
        <v>14.903700000000001</v>
      </c>
      <c r="N11" s="116">
        <f t="shared" si="22"/>
        <v>0</v>
      </c>
      <c r="O11" s="116">
        <f t="shared" si="23"/>
        <v>0</v>
      </c>
      <c r="P11" s="165">
        <v>2848777956.3099999</v>
      </c>
      <c r="Q11" s="165">
        <v>19.779900000000001</v>
      </c>
      <c r="R11" s="116">
        <f t="shared" si="4"/>
        <v>0.30895632703869025</v>
      </c>
      <c r="S11" s="116">
        <f t="shared" si="5"/>
        <v>0.32718049880231087</v>
      </c>
      <c r="T11" s="165">
        <v>2730655369.46</v>
      </c>
      <c r="U11" s="165">
        <v>18.960100000000001</v>
      </c>
      <c r="V11" s="116">
        <f t="shared" si="6"/>
        <v>-4.1464301065781618E-2</v>
      </c>
      <c r="W11" s="116">
        <f t="shared" si="7"/>
        <v>-4.144611448996207E-2</v>
      </c>
      <c r="X11" s="165">
        <v>2693643348.8800001</v>
      </c>
      <c r="Y11" s="165">
        <v>18.709700000000002</v>
      </c>
      <c r="Z11" s="116">
        <f t="shared" si="8"/>
        <v>-1.3554262831533818E-2</v>
      </c>
      <c r="AA11" s="116">
        <f t="shared" si="9"/>
        <v>-1.3206681399359658E-2</v>
      </c>
      <c r="AB11" s="165">
        <v>2693643348.8800001</v>
      </c>
      <c r="AC11" s="165">
        <v>18.709700000000002</v>
      </c>
      <c r="AD11" s="116">
        <f t="shared" si="10"/>
        <v>0</v>
      </c>
      <c r="AE11" s="116">
        <f t="shared" si="11"/>
        <v>0</v>
      </c>
      <c r="AF11" s="165">
        <v>2693643348.8800001</v>
      </c>
      <c r="AG11" s="165">
        <v>18.709700000000002</v>
      </c>
      <c r="AH11" s="116">
        <f t="shared" si="12"/>
        <v>0</v>
      </c>
      <c r="AI11" s="116">
        <f t="shared" si="13"/>
        <v>0</v>
      </c>
      <c r="AJ11" s="117">
        <f t="shared" si="14"/>
        <v>3.2773729227264133E-2</v>
      </c>
      <c r="AK11" s="117">
        <f t="shared" si="15"/>
        <v>3.5453630261748983E-2</v>
      </c>
      <c r="AL11" s="118">
        <f t="shared" si="16"/>
        <v>0.13023433412040966</v>
      </c>
      <c r="AM11" s="118">
        <f t="shared" si="17"/>
        <v>0.12988785486958676</v>
      </c>
      <c r="AN11" s="119">
        <f t="shared" si="18"/>
        <v>0.12267047480678381</v>
      </c>
      <c r="AO11" s="203">
        <f t="shared" si="19"/>
        <v>0.13158892405634776</v>
      </c>
      <c r="AP11" s="123"/>
      <c r="AQ11" s="121">
        <v>2845469436.1399999</v>
      </c>
      <c r="AR11" s="125">
        <v>13.0688</v>
      </c>
      <c r="AS11" s="122" t="e">
        <f>(#REF!/AQ11)-1</f>
        <v>#REF!</v>
      </c>
      <c r="AT11" s="122" t="e">
        <f>(#REF!/AR11)-1</f>
        <v>#REF!</v>
      </c>
    </row>
    <row r="12" spans="1:49" ht="12.75" customHeight="1">
      <c r="A12" s="198" t="s">
        <v>72</v>
      </c>
      <c r="B12" s="166">
        <v>222728047.87</v>
      </c>
      <c r="C12" s="177">
        <v>131.30000000000001</v>
      </c>
      <c r="D12" s="166">
        <v>222657446.84999999</v>
      </c>
      <c r="E12" s="177">
        <v>131.26</v>
      </c>
      <c r="F12" s="116">
        <f t="shared" si="0"/>
        <v>-3.1698306825379499E-4</v>
      </c>
      <c r="G12" s="116">
        <f t="shared" si="1"/>
        <v>-3.0464584920046047E-4</v>
      </c>
      <c r="H12" s="166">
        <v>241532625.30000001</v>
      </c>
      <c r="I12" s="177">
        <v>141.87</v>
      </c>
      <c r="J12" s="116">
        <f t="shared" si="20"/>
        <v>8.4772275605566702E-2</v>
      </c>
      <c r="K12" s="116">
        <f t="shared" si="21"/>
        <v>8.0831936614353297E-2</v>
      </c>
      <c r="L12" s="166">
        <v>241532625.30000001</v>
      </c>
      <c r="M12" s="177">
        <v>141.87</v>
      </c>
      <c r="N12" s="116">
        <f t="shared" si="22"/>
        <v>0</v>
      </c>
      <c r="O12" s="116">
        <f t="shared" si="23"/>
        <v>0</v>
      </c>
      <c r="P12" s="165">
        <v>270938428.31</v>
      </c>
      <c r="Q12" s="165">
        <v>157.01</v>
      </c>
      <c r="R12" s="116">
        <f t="shared" si="4"/>
        <v>0.12174671216145634</v>
      </c>
      <c r="S12" s="116">
        <f t="shared" si="5"/>
        <v>0.10671741735391546</v>
      </c>
      <c r="T12" s="165">
        <v>259814542.24000001</v>
      </c>
      <c r="U12" s="165">
        <v>150.33000000000001</v>
      </c>
      <c r="V12" s="116">
        <f t="shared" si="6"/>
        <v>-4.1056878270779515E-2</v>
      </c>
      <c r="W12" s="116">
        <f t="shared" si="7"/>
        <v>-4.2545060824151194E-2</v>
      </c>
      <c r="X12" s="165">
        <v>260952299.19999999</v>
      </c>
      <c r="Y12" s="165">
        <v>151.69999999999999</v>
      </c>
      <c r="Z12" s="116">
        <f t="shared" si="8"/>
        <v>4.3791119241854892E-3</v>
      </c>
      <c r="AA12" s="116">
        <f t="shared" si="9"/>
        <v>9.1132841082949244E-3</v>
      </c>
      <c r="AB12" s="165">
        <v>260038949.97999999</v>
      </c>
      <c r="AC12" s="165">
        <v>149.53</v>
      </c>
      <c r="AD12" s="116">
        <f t="shared" si="10"/>
        <v>-3.5000619760778059E-3</v>
      </c>
      <c r="AE12" s="116">
        <f t="shared" si="11"/>
        <v>-1.4304548450889833E-2</v>
      </c>
      <c r="AF12" s="165">
        <v>257043508.69</v>
      </c>
      <c r="AG12" s="165">
        <v>147.78</v>
      </c>
      <c r="AH12" s="116">
        <f t="shared" si="12"/>
        <v>-1.1519202374222692E-2</v>
      </c>
      <c r="AI12" s="116">
        <f t="shared" si="13"/>
        <v>-1.1703337122985354E-2</v>
      </c>
      <c r="AJ12" s="117">
        <f t="shared" si="14"/>
        <v>1.9313121750234342E-2</v>
      </c>
      <c r="AK12" s="117">
        <f t="shared" si="15"/>
        <v>1.5975630728667107E-2</v>
      </c>
      <c r="AL12" s="118">
        <f t="shared" si="16"/>
        <v>0.15443481602106587</v>
      </c>
      <c r="AM12" s="118">
        <f t="shared" si="17"/>
        <v>0.12585707755599582</v>
      </c>
      <c r="AN12" s="119">
        <f t="shared" si="18"/>
        <v>5.4608364180880949E-2</v>
      </c>
      <c r="AO12" s="203">
        <f t="shared" si="19"/>
        <v>5.0871628479575229E-2</v>
      </c>
      <c r="AP12" s="123"/>
      <c r="AQ12" s="126">
        <v>155057555.75</v>
      </c>
      <c r="AR12" s="126">
        <v>111.51</v>
      </c>
      <c r="AS12" s="122" t="e">
        <f>(#REF!/AQ12)-1</f>
        <v>#REF!</v>
      </c>
      <c r="AT12" s="122" t="e">
        <f>(#REF!/AR12)-1</f>
        <v>#REF!</v>
      </c>
      <c r="AU12" s="227"/>
      <c r="AV12" s="228"/>
      <c r="AW12" s="280"/>
    </row>
    <row r="13" spans="1:49" ht="12.75" customHeight="1">
      <c r="A13" s="198" t="s">
        <v>73</v>
      </c>
      <c r="B13" s="166">
        <v>263036586.69999999</v>
      </c>
      <c r="C13" s="177">
        <v>9.2525999999999993</v>
      </c>
      <c r="D13" s="166">
        <v>260527669.31</v>
      </c>
      <c r="E13" s="177">
        <v>9.1670999999999996</v>
      </c>
      <c r="F13" s="116">
        <f t="shared" si="0"/>
        <v>-9.5382829494418224E-3</v>
      </c>
      <c r="G13" s="116">
        <f t="shared" si="1"/>
        <v>-9.2406458725114767E-3</v>
      </c>
      <c r="H13" s="166">
        <v>268792717.74000001</v>
      </c>
      <c r="I13" s="177">
        <v>9.4582999999999995</v>
      </c>
      <c r="J13" s="116">
        <f t="shared" si="20"/>
        <v>3.1724263499112199E-2</v>
      </c>
      <c r="K13" s="116">
        <f t="shared" si="21"/>
        <v>3.1765771072640191E-2</v>
      </c>
      <c r="L13" s="166">
        <v>270198190.02999997</v>
      </c>
      <c r="M13" s="177">
        <v>10.0738</v>
      </c>
      <c r="N13" s="116">
        <f t="shared" si="22"/>
        <v>5.2288332132549012E-3</v>
      </c>
      <c r="O13" s="116">
        <f t="shared" si="23"/>
        <v>6.5075119207468668E-2</v>
      </c>
      <c r="P13" s="166">
        <v>296637441.81999999</v>
      </c>
      <c r="Q13" s="177">
        <v>11.06</v>
      </c>
      <c r="R13" s="116">
        <f t="shared" si="4"/>
        <v>9.7851328267833645E-2</v>
      </c>
      <c r="S13" s="116">
        <f t="shared" si="5"/>
        <v>9.7897516329488385E-2</v>
      </c>
      <c r="T13" s="165">
        <v>288554065.04000002</v>
      </c>
      <c r="U13" s="165">
        <v>10.515499999999999</v>
      </c>
      <c r="V13" s="116">
        <f t="shared" si="6"/>
        <v>-2.7250021879924976E-2</v>
      </c>
      <c r="W13" s="116">
        <f t="shared" si="7"/>
        <v>-4.9231464737793947E-2</v>
      </c>
      <c r="X13" s="165">
        <v>288406336.14999998</v>
      </c>
      <c r="Y13" s="165">
        <v>10.520799999999999</v>
      </c>
      <c r="Z13" s="116">
        <f t="shared" si="8"/>
        <v>-5.1196260215418136E-4</v>
      </c>
      <c r="AA13" s="116">
        <f t="shared" si="9"/>
        <v>5.0401787837003312E-4</v>
      </c>
      <c r="AB13" s="165">
        <v>282658430.98000002</v>
      </c>
      <c r="AC13" s="165">
        <v>10.295400000000001</v>
      </c>
      <c r="AD13" s="116">
        <f t="shared" si="10"/>
        <v>-1.9929885198536258E-2</v>
      </c>
      <c r="AE13" s="116">
        <f t="shared" si="11"/>
        <v>-2.1424226294578238E-2</v>
      </c>
      <c r="AF13" s="165">
        <v>272251167.81999999</v>
      </c>
      <c r="AG13" s="165">
        <v>10.068</v>
      </c>
      <c r="AH13" s="116">
        <f t="shared" si="12"/>
        <v>-3.6819220724876978E-2</v>
      </c>
      <c r="AI13" s="116">
        <f t="shared" si="13"/>
        <v>-2.2087534238592103E-2</v>
      </c>
      <c r="AJ13" s="117">
        <f t="shared" si="14"/>
        <v>5.0943814531583149E-3</v>
      </c>
      <c r="AK13" s="117">
        <f t="shared" si="15"/>
        <v>1.1657319168061439E-2</v>
      </c>
      <c r="AL13" s="118">
        <f t="shared" si="16"/>
        <v>4.4999053425109653E-2</v>
      </c>
      <c r="AM13" s="118">
        <f t="shared" si="17"/>
        <v>9.8275354255980635E-2</v>
      </c>
      <c r="AN13" s="119">
        <f t="shared" si="18"/>
        <v>4.3074172298805467E-2</v>
      </c>
      <c r="AO13" s="203">
        <f t="shared" si="19"/>
        <v>4.9565039039850704E-2</v>
      </c>
      <c r="AP13" s="123"/>
      <c r="AQ13" s="131">
        <v>212579164.06</v>
      </c>
      <c r="AR13" s="131">
        <v>9.9</v>
      </c>
      <c r="AS13" s="122" t="e">
        <f>(#REF!/AQ13)-1</f>
        <v>#REF!</v>
      </c>
      <c r="AT13" s="122" t="e">
        <f>(#REF!/AR13)-1</f>
        <v>#REF!</v>
      </c>
    </row>
    <row r="14" spans="1:49" ht="12.75" customHeight="1">
      <c r="A14" s="199" t="s">
        <v>91</v>
      </c>
      <c r="B14" s="165">
        <v>365909428.94</v>
      </c>
      <c r="C14" s="165">
        <v>2154.69</v>
      </c>
      <c r="D14" s="165">
        <v>367309340.93000001</v>
      </c>
      <c r="E14" s="165">
        <v>2162.9699999999998</v>
      </c>
      <c r="F14" s="116">
        <f t="shared" si="0"/>
        <v>3.8258428979417204E-3</v>
      </c>
      <c r="G14" s="116">
        <f t="shared" si="1"/>
        <v>3.8427801679126673E-3</v>
      </c>
      <c r="H14" s="165">
        <v>390946377.02999997</v>
      </c>
      <c r="I14" s="165">
        <v>2302.66</v>
      </c>
      <c r="J14" s="116">
        <f t="shared" si="20"/>
        <v>6.4351851330959192E-2</v>
      </c>
      <c r="K14" s="116">
        <f t="shared" si="21"/>
        <v>6.4582495365169218E-2</v>
      </c>
      <c r="L14" s="165">
        <v>397234835.19</v>
      </c>
      <c r="M14" s="165">
        <v>2339.86</v>
      </c>
      <c r="N14" s="116">
        <f t="shared" si="22"/>
        <v>1.6085219174489164E-2</v>
      </c>
      <c r="O14" s="116">
        <f t="shared" si="23"/>
        <v>1.6155229169742939E-2</v>
      </c>
      <c r="P14" s="165">
        <v>432087348.44</v>
      </c>
      <c r="Q14" s="165">
        <v>2545.77</v>
      </c>
      <c r="R14" s="116">
        <f t="shared" si="4"/>
        <v>8.7737806865125056E-2</v>
      </c>
      <c r="S14" s="116">
        <f t="shared" si="5"/>
        <v>8.8000991512312637E-2</v>
      </c>
      <c r="T14" s="165">
        <v>418530685.13999999</v>
      </c>
      <c r="U14" s="165">
        <v>2462.35</v>
      </c>
      <c r="V14" s="116">
        <f t="shared" si="6"/>
        <v>-3.1374821199798453E-2</v>
      </c>
      <c r="W14" s="116">
        <f t="shared" si="7"/>
        <v>-3.2768081955557679E-2</v>
      </c>
      <c r="X14" s="165">
        <v>314656362.37</v>
      </c>
      <c r="Y14" s="165">
        <v>2487.23</v>
      </c>
      <c r="Z14" s="116">
        <f t="shared" si="8"/>
        <v>-0.24818806949663358</v>
      </c>
      <c r="AA14" s="116">
        <f t="shared" si="9"/>
        <v>1.0104168781854777E-2</v>
      </c>
      <c r="AB14" s="165">
        <v>308960998.06</v>
      </c>
      <c r="AC14" s="165">
        <v>2441.9499999999998</v>
      </c>
      <c r="AD14" s="116">
        <f t="shared" si="10"/>
        <v>-1.8100267438110478E-2</v>
      </c>
      <c r="AE14" s="116">
        <f t="shared" si="11"/>
        <v>-1.820499109451084E-2</v>
      </c>
      <c r="AF14" s="165">
        <v>306202136.49000001</v>
      </c>
      <c r="AG14" s="165">
        <v>2419.9899999999998</v>
      </c>
      <c r="AH14" s="116">
        <f t="shared" si="12"/>
        <v>-8.9294816734901399E-3</v>
      </c>
      <c r="AI14" s="116">
        <f t="shared" si="13"/>
        <v>-8.9928131206617815E-3</v>
      </c>
      <c r="AJ14" s="117">
        <f t="shared" si="14"/>
        <v>-1.682398994243969E-2</v>
      </c>
      <c r="AK14" s="117">
        <f t="shared" si="15"/>
        <v>1.533997235328274E-2</v>
      </c>
      <c r="AL14" s="118">
        <f t="shared" si="16"/>
        <v>-0.16636441721106543</v>
      </c>
      <c r="AM14" s="118">
        <f t="shared" si="17"/>
        <v>0.11882735313018673</v>
      </c>
      <c r="AN14" s="119">
        <f t="shared" si="18"/>
        <v>0.10200639639776231</v>
      </c>
      <c r="AO14" s="203">
        <f t="shared" si="19"/>
        <v>4.1224901281498243E-2</v>
      </c>
      <c r="AP14" s="123"/>
      <c r="AQ14" s="121">
        <v>305162610.31</v>
      </c>
      <c r="AR14" s="121">
        <v>1481.86</v>
      </c>
      <c r="AS14" s="122" t="e">
        <f>(#REF!/AQ14)-1</f>
        <v>#REF!</v>
      </c>
      <c r="AT14" s="122" t="e">
        <f>(#REF!/AR14)-1</f>
        <v>#REF!</v>
      </c>
    </row>
    <row r="15" spans="1:49" s="279" customFormat="1" ht="12.75" customHeight="1">
      <c r="A15" s="198" t="s">
        <v>106</v>
      </c>
      <c r="B15" s="165">
        <v>200763289.31</v>
      </c>
      <c r="C15" s="165">
        <v>110.73</v>
      </c>
      <c r="D15" s="165">
        <v>204999314.25</v>
      </c>
      <c r="E15" s="165">
        <v>110.75</v>
      </c>
      <c r="F15" s="116">
        <f t="shared" si="0"/>
        <v>2.1099599207398529E-2</v>
      </c>
      <c r="G15" s="116">
        <f t="shared" si="1"/>
        <v>1.8061952497061339E-4</v>
      </c>
      <c r="H15" s="165">
        <v>219911887.08000001</v>
      </c>
      <c r="I15" s="165">
        <v>116.57</v>
      </c>
      <c r="J15" s="116">
        <f t="shared" si="20"/>
        <v>7.2744501046544424E-2</v>
      </c>
      <c r="K15" s="116">
        <f t="shared" si="21"/>
        <v>5.2550790067720031E-2</v>
      </c>
      <c r="L15" s="165">
        <v>255015056.30000001</v>
      </c>
      <c r="M15" s="173">
        <v>119.04</v>
      </c>
      <c r="N15" s="116">
        <f t="shared" si="22"/>
        <v>0.15962379153806311</v>
      </c>
      <c r="O15" s="116">
        <f t="shared" si="23"/>
        <v>2.1188985159131965E-2</v>
      </c>
      <c r="P15" s="165">
        <v>366876908.81999999</v>
      </c>
      <c r="Q15" s="165">
        <v>129.69</v>
      </c>
      <c r="R15" s="116">
        <f t="shared" si="4"/>
        <v>0.43864803177897688</v>
      </c>
      <c r="S15" s="116">
        <f t="shared" si="5"/>
        <v>8.946572580645154E-2</v>
      </c>
      <c r="T15" s="165">
        <v>318504646.80000001</v>
      </c>
      <c r="U15" s="165">
        <v>124.95</v>
      </c>
      <c r="V15" s="116">
        <f t="shared" si="6"/>
        <v>-0.13184875051303041</v>
      </c>
      <c r="W15" s="116">
        <f t="shared" si="7"/>
        <v>-3.6548693037242619E-2</v>
      </c>
      <c r="X15" s="165">
        <v>251640689.53999999</v>
      </c>
      <c r="Y15" s="165">
        <v>125.17</v>
      </c>
      <c r="Z15" s="116">
        <f t="shared" si="8"/>
        <v>-0.2099308689269648</v>
      </c>
      <c r="AA15" s="116">
        <f t="shared" si="9"/>
        <v>1.7607042817126758E-3</v>
      </c>
      <c r="AB15" s="165">
        <v>263843519.94999999</v>
      </c>
      <c r="AC15" s="165">
        <v>123.17</v>
      </c>
      <c r="AD15" s="116">
        <f t="shared" si="10"/>
        <v>4.8493073327317657E-2</v>
      </c>
      <c r="AE15" s="116">
        <f t="shared" si="11"/>
        <v>-1.5978269553407365E-2</v>
      </c>
      <c r="AF15" s="165">
        <v>249310703.69</v>
      </c>
      <c r="AG15" s="165">
        <v>120.64</v>
      </c>
      <c r="AH15" s="116">
        <f t="shared" si="12"/>
        <v>-5.5081194576065584E-2</v>
      </c>
      <c r="AI15" s="116">
        <f t="shared" si="13"/>
        <v>-2.0540716083461891E-2</v>
      </c>
      <c r="AJ15" s="117">
        <f t="shared" si="14"/>
        <v>4.2968522860279974E-2</v>
      </c>
      <c r="AK15" s="117">
        <f t="shared" si="15"/>
        <v>1.1509893270734369E-2</v>
      </c>
      <c r="AL15" s="118">
        <f t="shared" si="16"/>
        <v>0.21615384228047482</v>
      </c>
      <c r="AM15" s="118">
        <f t="shared" si="17"/>
        <v>8.9300225733634317E-2</v>
      </c>
      <c r="AN15" s="119">
        <f t="shared" si="18"/>
        <v>0.19845799604895112</v>
      </c>
      <c r="AO15" s="203">
        <f t="shared" si="19"/>
        <v>4.1697926222697829E-2</v>
      </c>
      <c r="AP15" s="123"/>
      <c r="AQ15" s="121"/>
      <c r="AR15" s="121"/>
      <c r="AS15" s="122"/>
      <c r="AT15" s="122"/>
    </row>
    <row r="16" spans="1:49" s="279" customFormat="1" ht="12.75" customHeight="1">
      <c r="A16" s="198" t="s">
        <v>159</v>
      </c>
      <c r="B16" s="165">
        <v>247713317.71000001</v>
      </c>
      <c r="C16" s="165">
        <v>0.99</v>
      </c>
      <c r="D16" s="165">
        <v>247274465.28999999</v>
      </c>
      <c r="E16" s="165">
        <v>0.99</v>
      </c>
      <c r="F16" s="116">
        <f t="shared" si="0"/>
        <v>-1.7716141548505067E-3</v>
      </c>
      <c r="G16" s="116">
        <f t="shared" si="1"/>
        <v>0</v>
      </c>
      <c r="H16" s="165">
        <v>247274465.28999999</v>
      </c>
      <c r="I16" s="165">
        <v>0.99</v>
      </c>
      <c r="J16" s="116">
        <f t="shared" si="20"/>
        <v>0</v>
      </c>
      <c r="K16" s="116">
        <f t="shared" si="21"/>
        <v>0</v>
      </c>
      <c r="L16" s="165">
        <v>270797639.37</v>
      </c>
      <c r="M16" s="165">
        <v>1.0900000000000001</v>
      </c>
      <c r="N16" s="116">
        <f t="shared" si="22"/>
        <v>9.5129814768428952E-2</v>
      </c>
      <c r="O16" s="116">
        <f t="shared" si="23"/>
        <v>0.10101010101010111</v>
      </c>
      <c r="P16" s="165">
        <v>298952523.32999998</v>
      </c>
      <c r="Q16" s="165">
        <v>1.2</v>
      </c>
      <c r="R16" s="116">
        <f t="shared" si="4"/>
        <v>0.10397019717565191</v>
      </c>
      <c r="S16" s="116">
        <f t="shared" si="5"/>
        <v>0.10091743119266043</v>
      </c>
      <c r="T16" s="165">
        <v>286234028.23000002</v>
      </c>
      <c r="U16" s="165">
        <v>1.1499999999999999</v>
      </c>
      <c r="V16" s="116">
        <f t="shared" si="6"/>
        <v>-4.2543528177417661E-2</v>
      </c>
      <c r="W16" s="116">
        <f t="shared" si="7"/>
        <v>-4.1666666666666706E-2</v>
      </c>
      <c r="X16" s="165">
        <v>287425022.23000002</v>
      </c>
      <c r="Y16" s="165">
        <v>1.1499999999999999</v>
      </c>
      <c r="Z16" s="116">
        <f t="shared" si="8"/>
        <v>4.1609098937845038E-3</v>
      </c>
      <c r="AA16" s="116">
        <f t="shared" si="9"/>
        <v>0</v>
      </c>
      <c r="AB16" s="165">
        <v>284088497.66000003</v>
      </c>
      <c r="AC16" s="165">
        <v>1.1399999999999999</v>
      </c>
      <c r="AD16" s="116">
        <f t="shared" si="10"/>
        <v>-1.1608330214653604E-2</v>
      </c>
      <c r="AE16" s="116">
        <f t="shared" si="11"/>
        <v>-8.6956521739130523E-3</v>
      </c>
      <c r="AF16" s="165">
        <v>276448474.25</v>
      </c>
      <c r="AG16" s="165">
        <v>1.1200000000000001</v>
      </c>
      <c r="AH16" s="116">
        <f t="shared" si="12"/>
        <v>-2.6893110678291816E-2</v>
      </c>
      <c r="AI16" s="116">
        <f t="shared" si="13"/>
        <v>-1.7543859649122629E-2</v>
      </c>
      <c r="AJ16" s="117">
        <f t="shared" si="14"/>
        <v>1.5055542326581472E-2</v>
      </c>
      <c r="AK16" s="117">
        <f t="shared" si="15"/>
        <v>1.6752669214132394E-2</v>
      </c>
      <c r="AL16" s="118">
        <f t="shared" si="16"/>
        <v>0.11798229520296462</v>
      </c>
      <c r="AM16" s="118">
        <f t="shared" si="17"/>
        <v>0.13131313131313144</v>
      </c>
      <c r="AN16" s="119">
        <f t="shared" si="18"/>
        <v>5.44249483635263E-2</v>
      </c>
      <c r="AO16" s="203">
        <f t="shared" si="19"/>
        <v>5.3800777354235288E-2</v>
      </c>
      <c r="AP16" s="123"/>
      <c r="AQ16" s="121"/>
      <c r="AR16" s="121"/>
      <c r="AS16" s="122"/>
      <c r="AT16" s="122"/>
    </row>
    <row r="17" spans="1:46" s="279" customFormat="1" ht="12.75" customHeight="1">
      <c r="A17" s="198" t="s">
        <v>162</v>
      </c>
      <c r="B17" s="165">
        <v>223170522.02000001</v>
      </c>
      <c r="C17" s="165">
        <v>1.2245680000000001</v>
      </c>
      <c r="D17" s="165">
        <v>238542012.91999999</v>
      </c>
      <c r="E17" s="165">
        <v>1.3084789999999999</v>
      </c>
      <c r="F17" s="116">
        <f t="shared" si="0"/>
        <v>6.8877783503246096E-2</v>
      </c>
      <c r="G17" s="116">
        <f t="shared" si="1"/>
        <v>6.8522940334877144E-2</v>
      </c>
      <c r="H17" s="165">
        <v>242497564.31</v>
      </c>
      <c r="I17" s="165">
        <v>1.3301400000000001</v>
      </c>
      <c r="J17" s="116">
        <f t="shared" si="20"/>
        <v>1.6582200097919823E-2</v>
      </c>
      <c r="K17" s="116">
        <f t="shared" si="21"/>
        <v>1.6554335224333101E-2</v>
      </c>
      <c r="L17" s="165">
        <v>259667395.59999999</v>
      </c>
      <c r="M17" s="165">
        <v>1.4240660000000001</v>
      </c>
      <c r="N17" s="116">
        <f t="shared" si="22"/>
        <v>7.080413916261323E-2</v>
      </c>
      <c r="O17" s="116">
        <f t="shared" si="23"/>
        <v>7.0613619618987433E-2</v>
      </c>
      <c r="P17" s="165">
        <v>288893576.61000001</v>
      </c>
      <c r="Q17" s="165">
        <v>1.5831569999999999</v>
      </c>
      <c r="R17" s="116">
        <f t="shared" si="4"/>
        <v>0.11255237086068738</v>
      </c>
      <c r="S17" s="116">
        <f t="shared" si="5"/>
        <v>0.11171603001546267</v>
      </c>
      <c r="T17" s="165">
        <v>283246324.25999999</v>
      </c>
      <c r="U17" s="165">
        <v>1.552333</v>
      </c>
      <c r="V17" s="116">
        <f t="shared" si="6"/>
        <v>-1.9547864013687265E-2</v>
      </c>
      <c r="W17" s="116">
        <f t="shared" si="7"/>
        <v>-1.9469957812143689E-2</v>
      </c>
      <c r="X17" s="165">
        <v>283321440.58999997</v>
      </c>
      <c r="Y17" s="165">
        <v>1.5531779999999999</v>
      </c>
      <c r="Z17" s="116">
        <f t="shared" si="8"/>
        <v>2.6519789867081154E-4</v>
      </c>
      <c r="AA17" s="116">
        <f t="shared" si="9"/>
        <v>5.4434196786384403E-4</v>
      </c>
      <c r="AB17" s="165">
        <v>280626534.72000003</v>
      </c>
      <c r="AC17" s="165">
        <v>1.5389120000000001</v>
      </c>
      <c r="AD17" s="116">
        <f t="shared" si="10"/>
        <v>-9.5118317356708507E-3</v>
      </c>
      <c r="AE17" s="116">
        <f t="shared" si="11"/>
        <v>-9.185038675541303E-3</v>
      </c>
      <c r="AF17" s="165">
        <v>272681049.82999998</v>
      </c>
      <c r="AG17" s="165">
        <v>1.4962420000000001</v>
      </c>
      <c r="AH17" s="116">
        <f t="shared" si="12"/>
        <v>-2.8313377057974185E-2</v>
      </c>
      <c r="AI17" s="116">
        <f t="shared" si="13"/>
        <v>-2.7727381422719417E-2</v>
      </c>
      <c r="AJ17" s="117">
        <f t="shared" si="14"/>
        <v>2.6463577339475627E-2</v>
      </c>
      <c r="AK17" s="117">
        <f t="shared" si="15"/>
        <v>2.6446111156389972E-2</v>
      </c>
      <c r="AL17" s="118">
        <f t="shared" si="16"/>
        <v>0.14311540550908838</v>
      </c>
      <c r="AM17" s="118">
        <f t="shared" si="17"/>
        <v>0.14349714439436945</v>
      </c>
      <c r="AN17" s="119">
        <f t="shared" si="18"/>
        <v>5.1230745379991213E-2</v>
      </c>
      <c r="AO17" s="203">
        <f t="shared" si="19"/>
        <v>5.0812776548557224E-2</v>
      </c>
      <c r="AP17" s="123"/>
      <c r="AQ17" s="121"/>
      <c r="AR17" s="121"/>
      <c r="AS17" s="122"/>
      <c r="AT17" s="122"/>
    </row>
    <row r="18" spans="1:46">
      <c r="A18" s="198" t="s">
        <v>175</v>
      </c>
      <c r="B18" s="165">
        <v>333586960.86000001</v>
      </c>
      <c r="C18" s="165">
        <v>114.71</v>
      </c>
      <c r="D18" s="165">
        <v>332343358.87</v>
      </c>
      <c r="E18" s="165">
        <v>114.29</v>
      </c>
      <c r="F18" s="116">
        <f t="shared" si="0"/>
        <v>-3.7279694230072896E-3</v>
      </c>
      <c r="G18" s="116">
        <f t="shared" si="1"/>
        <v>-3.6614070264143275E-3</v>
      </c>
      <c r="H18" s="165">
        <v>351178476.56</v>
      </c>
      <c r="I18" s="165">
        <v>120.69</v>
      </c>
      <c r="J18" s="116">
        <f t="shared" si="20"/>
        <v>5.6673669526724542E-2</v>
      </c>
      <c r="K18" s="116">
        <f t="shared" si="21"/>
        <v>5.5997900078746971E-2</v>
      </c>
      <c r="L18" s="165">
        <v>357906841.5</v>
      </c>
      <c r="M18" s="165">
        <v>123</v>
      </c>
      <c r="N18" s="116">
        <f t="shared" si="22"/>
        <v>1.9159388712851354E-2</v>
      </c>
      <c r="O18" s="116">
        <f t="shared" si="23"/>
        <v>1.9139945314441978E-2</v>
      </c>
      <c r="P18" s="165">
        <v>393472753.16000003</v>
      </c>
      <c r="Q18" s="165">
        <v>135.22999999999999</v>
      </c>
      <c r="R18" s="116">
        <f t="shared" si="4"/>
        <v>9.9371980459893011E-2</v>
      </c>
      <c r="S18" s="116">
        <f t="shared" si="5"/>
        <v>9.9430894308943002E-2</v>
      </c>
      <c r="T18" s="165">
        <v>380867635.77999997</v>
      </c>
      <c r="U18" s="165">
        <v>130.9</v>
      </c>
      <c r="V18" s="116">
        <f t="shared" si="6"/>
        <v>-3.2035553361110025E-2</v>
      </c>
      <c r="W18" s="116">
        <f t="shared" si="7"/>
        <v>-3.2019522295348553E-2</v>
      </c>
      <c r="X18" s="165">
        <v>380693408.68000001</v>
      </c>
      <c r="Y18" s="165">
        <v>130.77000000000001</v>
      </c>
      <c r="Z18" s="116">
        <f t="shared" si="8"/>
        <v>-4.5744789956530407E-4</v>
      </c>
      <c r="AA18" s="116">
        <f t="shared" si="9"/>
        <v>-9.9312452253625251E-4</v>
      </c>
      <c r="AB18" s="165">
        <v>374590125.49000001</v>
      </c>
      <c r="AC18" s="165">
        <v>128.66999999999999</v>
      </c>
      <c r="AD18" s="116">
        <f t="shared" si="10"/>
        <v>-1.6032016974400109E-2</v>
      </c>
      <c r="AE18" s="116">
        <f t="shared" si="11"/>
        <v>-1.6058729066299782E-2</v>
      </c>
      <c r="AF18" s="165">
        <v>362956759.17000002</v>
      </c>
      <c r="AG18" s="165">
        <v>124.68</v>
      </c>
      <c r="AH18" s="116">
        <f t="shared" si="12"/>
        <v>-3.1056254632399687E-2</v>
      </c>
      <c r="AI18" s="116">
        <f t="shared" si="13"/>
        <v>-3.1009559337840841E-2</v>
      </c>
      <c r="AJ18" s="117">
        <f t="shared" si="14"/>
        <v>1.1486974551123311E-2</v>
      </c>
      <c r="AK18" s="117">
        <f t="shared" si="15"/>
        <v>1.1353299681711525E-2</v>
      </c>
      <c r="AL18" s="118">
        <f t="shared" si="16"/>
        <v>9.2113771745247361E-2</v>
      </c>
      <c r="AM18" s="118">
        <f t="shared" si="17"/>
        <v>9.0909090909090912E-2</v>
      </c>
      <c r="AN18" s="119">
        <f t="shared" si="18"/>
        <v>4.5763480501226188E-2</v>
      </c>
      <c r="AO18" s="203">
        <f t="shared" si="19"/>
        <v>4.5695487912527928E-2</v>
      </c>
      <c r="AP18" s="123"/>
      <c r="AQ18" s="132">
        <v>100020653.31</v>
      </c>
      <c r="AR18" s="121">
        <v>100</v>
      </c>
      <c r="AS18" s="122" t="e">
        <f>(#REF!/AQ18)-1</f>
        <v>#REF!</v>
      </c>
      <c r="AT18" s="122" t="e">
        <f>(#REF!/AR18)-1</f>
        <v>#REF!</v>
      </c>
    </row>
    <row r="19" spans="1:46">
      <c r="A19" s="200" t="s">
        <v>56</v>
      </c>
      <c r="B19" s="170">
        <f>SUM(B5:B18)</f>
        <v>12349802315.18</v>
      </c>
      <c r="C19" s="171"/>
      <c r="D19" s="170">
        <f>SUM(D5:D18)</f>
        <v>12548085588.360003</v>
      </c>
      <c r="E19" s="171"/>
      <c r="F19" s="116">
        <f>((D19-B19)/B19)</f>
        <v>1.6055582763157144E-2</v>
      </c>
      <c r="G19" s="116"/>
      <c r="H19" s="170">
        <f>SUM(H5:H18)</f>
        <v>13001401417.809999</v>
      </c>
      <c r="I19" s="171"/>
      <c r="J19" s="116">
        <f>((H19-D19)/D19)</f>
        <v>3.6126294027712634E-2</v>
      </c>
      <c r="K19" s="116"/>
      <c r="L19" s="170">
        <f>SUM(L5:L18)</f>
        <v>13181858080.250002</v>
      </c>
      <c r="M19" s="171"/>
      <c r="N19" s="116">
        <f>((L19-H19)/H19)</f>
        <v>1.3879785466265466E-2</v>
      </c>
      <c r="O19" s="116"/>
      <c r="P19" s="170">
        <f>SUM(P5:P18)</f>
        <v>15493832478.309999</v>
      </c>
      <c r="Q19" s="171"/>
      <c r="R19" s="116">
        <f>((P19-L19)/L19)</f>
        <v>0.17539063036370892</v>
      </c>
      <c r="S19" s="116"/>
      <c r="T19" s="170">
        <f>SUM(T5:T18)</f>
        <v>14734989703.129999</v>
      </c>
      <c r="U19" s="171"/>
      <c r="V19" s="116">
        <f>((T19-P19)/P19)</f>
        <v>-4.8977086607997947E-2</v>
      </c>
      <c r="W19" s="116"/>
      <c r="X19" s="170">
        <f>SUM(X5:X18)</f>
        <v>14547459281.550003</v>
      </c>
      <c r="Y19" s="171"/>
      <c r="Z19" s="116">
        <f>((X19-T19)/T19)</f>
        <v>-1.2726878359484771E-2</v>
      </c>
      <c r="AA19" s="116"/>
      <c r="AB19" s="170">
        <f>SUM(AB5:AB18)</f>
        <v>14397003172.85</v>
      </c>
      <c r="AC19" s="171"/>
      <c r="AD19" s="116">
        <f>((AB19-X19)/X19)</f>
        <v>-1.0342432021158534E-2</v>
      </c>
      <c r="AE19" s="116"/>
      <c r="AF19" s="170">
        <f>SUM(AF5:AF18)</f>
        <v>14154102520.949999</v>
      </c>
      <c r="AG19" s="171"/>
      <c r="AH19" s="116">
        <f>((AF19-AB19)/AB19)</f>
        <v>-1.6871612028124421E-2</v>
      </c>
      <c r="AI19" s="116"/>
      <c r="AJ19" s="117">
        <f t="shared" si="14"/>
        <v>1.9066785450509813E-2</v>
      </c>
      <c r="AK19" s="117"/>
      <c r="AL19" s="118">
        <f t="shared" si="16"/>
        <v>0.12798900049580375</v>
      </c>
      <c r="AM19" s="118"/>
      <c r="AN19" s="119">
        <f t="shared" si="18"/>
        <v>6.8202869337009323E-2</v>
      </c>
      <c r="AO19" s="203"/>
      <c r="AP19" s="123"/>
      <c r="AQ19" s="133">
        <f>SUM(AQ5:AQ18)</f>
        <v>13501614037.429998</v>
      </c>
      <c r="AR19" s="134"/>
      <c r="AS19" s="122" t="e">
        <f>(#REF!/AQ19)-1</f>
        <v>#REF!</v>
      </c>
      <c r="AT19" s="122" t="e">
        <f>(#REF!/AR19)-1</f>
        <v>#REF!</v>
      </c>
    </row>
    <row r="20" spans="1:46">
      <c r="A20" s="201" t="s">
        <v>59</v>
      </c>
      <c r="B20" s="170"/>
      <c r="C20" s="172"/>
      <c r="D20" s="170"/>
      <c r="E20" s="172"/>
      <c r="F20" s="116"/>
      <c r="G20" s="116"/>
      <c r="H20" s="170"/>
      <c r="I20" s="172"/>
      <c r="J20" s="116"/>
      <c r="K20" s="116"/>
      <c r="L20" s="170"/>
      <c r="M20" s="172"/>
      <c r="N20" s="116"/>
      <c r="O20" s="116"/>
      <c r="P20" s="170"/>
      <c r="Q20" s="172"/>
      <c r="R20" s="116"/>
      <c r="S20" s="116"/>
      <c r="T20" s="170"/>
      <c r="U20" s="172"/>
      <c r="V20" s="116"/>
      <c r="W20" s="116"/>
      <c r="X20" s="170"/>
      <c r="Y20" s="172"/>
      <c r="Z20" s="116"/>
      <c r="AA20" s="116"/>
      <c r="AB20" s="170"/>
      <c r="AC20" s="172"/>
      <c r="AD20" s="116"/>
      <c r="AE20" s="116"/>
      <c r="AF20" s="170"/>
      <c r="AG20" s="172"/>
      <c r="AH20" s="116"/>
      <c r="AI20" s="116"/>
      <c r="AJ20" s="117"/>
      <c r="AK20" s="117"/>
      <c r="AL20" s="118"/>
      <c r="AM20" s="118"/>
      <c r="AN20" s="119"/>
      <c r="AO20" s="203"/>
      <c r="AP20" s="123"/>
      <c r="AQ20" s="133"/>
      <c r="AR20" s="99"/>
      <c r="AS20" s="122" t="e">
        <f>(#REF!/AQ20)-1</f>
        <v>#REF!</v>
      </c>
      <c r="AT20" s="122" t="e">
        <f>(#REF!/AR20)-1</f>
        <v>#REF!</v>
      </c>
    </row>
    <row r="21" spans="1:46">
      <c r="A21" s="198" t="s">
        <v>48</v>
      </c>
      <c r="B21" s="173">
        <v>325400610026.15997</v>
      </c>
      <c r="C21" s="173">
        <v>100</v>
      </c>
      <c r="D21" s="173">
        <v>327970733051.38</v>
      </c>
      <c r="E21" s="173">
        <v>100</v>
      </c>
      <c r="F21" s="116">
        <f t="shared" ref="F21:F45" si="24">((D21-B21)/B21)</f>
        <v>7.8983349939430406E-3</v>
      </c>
      <c r="G21" s="116">
        <f t="shared" ref="G21:G45" si="25">((E21-C21)/C21)</f>
        <v>0</v>
      </c>
      <c r="H21" s="173">
        <v>330802284452.28003</v>
      </c>
      <c r="I21" s="173">
        <v>100</v>
      </c>
      <c r="J21" s="116">
        <f t="shared" ref="J21:J45" si="26">((H21-D21)/D21)</f>
        <v>8.6335490199256053E-3</v>
      </c>
      <c r="K21" s="116">
        <f t="shared" ref="K21:K45" si="27">((I21-E21)/E21)</f>
        <v>0</v>
      </c>
      <c r="L21" s="173">
        <v>327980388724.34998</v>
      </c>
      <c r="M21" s="173">
        <v>100</v>
      </c>
      <c r="N21" s="116">
        <f t="shared" ref="N21:N45" si="28">((L21-H21)/H21)</f>
        <v>-8.5304602191679461E-3</v>
      </c>
      <c r="O21" s="116">
        <f t="shared" ref="O21:O45" si="29">((M21-I21)/I21)</f>
        <v>0</v>
      </c>
      <c r="P21" s="173">
        <v>324805112171.67999</v>
      </c>
      <c r="Q21" s="173">
        <v>100</v>
      </c>
      <c r="R21" s="116">
        <f t="shared" ref="R21:R45" si="30">((P21-L21)/L21)</f>
        <v>-9.6813000466885648E-3</v>
      </c>
      <c r="S21" s="116">
        <f t="shared" ref="S21:S45" si="31">((Q21-M21)/M21)</f>
        <v>0</v>
      </c>
      <c r="T21" s="173">
        <v>316841146585.02002</v>
      </c>
      <c r="U21" s="173">
        <v>100</v>
      </c>
      <c r="V21" s="116">
        <f t="shared" ref="V21:V45" si="32">((T21-P21)/P21)</f>
        <v>-2.4519212562302637E-2</v>
      </c>
      <c r="W21" s="116">
        <f t="shared" ref="W21:W45" si="33">((U21-Q21)/Q21)</f>
        <v>0</v>
      </c>
      <c r="X21" s="173">
        <v>314555388078.19</v>
      </c>
      <c r="Y21" s="173">
        <v>100</v>
      </c>
      <c r="Z21" s="116">
        <f t="shared" ref="Z21:Z45" si="34">((X21-T21)/T21)</f>
        <v>-7.2142098066062411E-3</v>
      </c>
      <c r="AA21" s="116">
        <f t="shared" ref="AA21:AA45" si="35">((Y21-U21)/U21)</f>
        <v>0</v>
      </c>
      <c r="AB21" s="173">
        <v>308269327936.48999</v>
      </c>
      <c r="AC21" s="173">
        <v>100</v>
      </c>
      <c r="AD21" s="116">
        <f t="shared" ref="AD21:AD45" si="36">((AB21-X21)/X21)</f>
        <v>-1.9983953160380985E-2</v>
      </c>
      <c r="AE21" s="116">
        <f t="shared" ref="AE21:AE45" si="37">((AC21-Y21)/Y21)</f>
        <v>0</v>
      </c>
      <c r="AF21" s="173">
        <v>309175210965.94</v>
      </c>
      <c r="AG21" s="173">
        <v>100</v>
      </c>
      <c r="AH21" s="116">
        <f t="shared" ref="AH21:AH45" si="38">((AF21-AB21)/AB21)</f>
        <v>2.9386090257952726E-3</v>
      </c>
      <c r="AI21" s="116">
        <f t="shared" ref="AI21:AI45" si="39">((AG21-AC21)/AC21)</f>
        <v>0</v>
      </c>
      <c r="AJ21" s="117">
        <f t="shared" si="14"/>
        <v>-6.3073303444353074E-3</v>
      </c>
      <c r="AK21" s="117">
        <f t="shared" si="15"/>
        <v>0</v>
      </c>
      <c r="AL21" s="118">
        <f t="shared" si="16"/>
        <v>-5.7308534546878273E-2</v>
      </c>
      <c r="AM21" s="118">
        <f t="shared" si="17"/>
        <v>0</v>
      </c>
      <c r="AN21" s="119">
        <f t="shared" si="18"/>
        <v>1.2226372389470505E-2</v>
      </c>
      <c r="AO21" s="203">
        <f t="shared" si="19"/>
        <v>0</v>
      </c>
      <c r="AP21" s="123"/>
      <c r="AQ21" s="121">
        <v>58847545464.410004</v>
      </c>
      <c r="AR21" s="135">
        <v>100</v>
      </c>
      <c r="AS21" s="122" t="e">
        <f>(#REF!/AQ21)-1</f>
        <v>#REF!</v>
      </c>
      <c r="AT21" s="122" t="e">
        <f>(#REF!/AR21)-1</f>
        <v>#REF!</v>
      </c>
    </row>
    <row r="22" spans="1:46">
      <c r="A22" s="198" t="s">
        <v>22</v>
      </c>
      <c r="B22" s="173">
        <v>242347373051.51999</v>
      </c>
      <c r="C22" s="173">
        <v>100</v>
      </c>
      <c r="D22" s="377">
        <v>240103706066.37</v>
      </c>
      <c r="E22" s="173">
        <v>100</v>
      </c>
      <c r="F22" s="116">
        <f t="shared" si="24"/>
        <v>-9.2580619170690107E-3</v>
      </c>
      <c r="G22" s="116">
        <f t="shared" si="25"/>
        <v>0</v>
      </c>
      <c r="H22" s="173">
        <v>241913862019.26999</v>
      </c>
      <c r="I22" s="173">
        <v>100</v>
      </c>
      <c r="J22" s="116">
        <f t="shared" si="26"/>
        <v>7.5390587782082239E-3</v>
      </c>
      <c r="K22" s="116">
        <f t="shared" si="27"/>
        <v>0</v>
      </c>
      <c r="L22" s="173">
        <v>236850818610.14001</v>
      </c>
      <c r="M22" s="173">
        <v>100</v>
      </c>
      <c r="N22" s="116">
        <f t="shared" si="28"/>
        <v>-2.0929116532919765E-2</v>
      </c>
      <c r="O22" s="116">
        <f t="shared" si="29"/>
        <v>0</v>
      </c>
      <c r="P22" s="173">
        <v>230912981028.98001</v>
      </c>
      <c r="Q22" s="173">
        <v>100</v>
      </c>
      <c r="R22" s="116">
        <f t="shared" si="30"/>
        <v>-2.5069947471592965E-2</v>
      </c>
      <c r="S22" s="116">
        <f t="shared" si="31"/>
        <v>0</v>
      </c>
      <c r="T22" s="173">
        <v>227950281890.56</v>
      </c>
      <c r="U22" s="173">
        <v>100</v>
      </c>
      <c r="V22" s="116">
        <f t="shared" si="32"/>
        <v>-1.2830370666983807E-2</v>
      </c>
      <c r="W22" s="116">
        <f t="shared" si="33"/>
        <v>0</v>
      </c>
      <c r="X22" s="173">
        <v>223572150308.73999</v>
      </c>
      <c r="Y22" s="173">
        <v>100</v>
      </c>
      <c r="Z22" s="116">
        <f t="shared" si="34"/>
        <v>-1.9206519709073968E-2</v>
      </c>
      <c r="AA22" s="116">
        <f t="shared" si="35"/>
        <v>0</v>
      </c>
      <c r="AB22" s="173">
        <v>223470267599.04001</v>
      </c>
      <c r="AC22" s="173">
        <v>100</v>
      </c>
      <c r="AD22" s="116">
        <f t="shared" si="36"/>
        <v>-4.5570393968697646E-4</v>
      </c>
      <c r="AE22" s="116">
        <f t="shared" si="37"/>
        <v>0</v>
      </c>
      <c r="AF22" s="173">
        <v>216321264138.47</v>
      </c>
      <c r="AG22" s="173">
        <v>100</v>
      </c>
      <c r="AH22" s="116">
        <f t="shared" si="38"/>
        <v>-3.1990848435359008E-2</v>
      </c>
      <c r="AI22" s="116">
        <f t="shared" si="39"/>
        <v>0</v>
      </c>
      <c r="AJ22" s="117">
        <f t="shared" si="14"/>
        <v>-1.4025188736809659E-2</v>
      </c>
      <c r="AK22" s="117">
        <f t="shared" si="15"/>
        <v>0</v>
      </c>
      <c r="AL22" s="118">
        <f t="shared" si="16"/>
        <v>-9.9050707369448099E-2</v>
      </c>
      <c r="AM22" s="118">
        <f t="shared" si="17"/>
        <v>0</v>
      </c>
      <c r="AN22" s="119">
        <f t="shared" si="18"/>
        <v>1.3052437158605783E-2</v>
      </c>
      <c r="AO22" s="203">
        <f t="shared" si="19"/>
        <v>0</v>
      </c>
      <c r="AP22" s="123"/>
      <c r="AQ22" s="121">
        <v>56630718400</v>
      </c>
      <c r="AR22" s="135">
        <v>100</v>
      </c>
      <c r="AS22" s="122" t="e">
        <f>(#REF!/AQ22)-1</f>
        <v>#REF!</v>
      </c>
      <c r="AT22" s="122" t="e">
        <f>(#REF!/AR22)-1</f>
        <v>#REF!</v>
      </c>
    </row>
    <row r="23" spans="1:46">
      <c r="A23" s="198" t="s">
        <v>101</v>
      </c>
      <c r="B23" s="173">
        <v>16616603789.24</v>
      </c>
      <c r="C23" s="173">
        <v>1</v>
      </c>
      <c r="D23" s="173">
        <v>16472761844.07</v>
      </c>
      <c r="E23" s="173">
        <v>1</v>
      </c>
      <c r="F23" s="116">
        <f t="shared" si="24"/>
        <v>-8.6565189249528975E-3</v>
      </c>
      <c r="G23" s="116">
        <f t="shared" si="25"/>
        <v>0</v>
      </c>
      <c r="H23" s="173">
        <v>17342613834.959999</v>
      </c>
      <c r="I23" s="173">
        <v>1</v>
      </c>
      <c r="J23" s="116">
        <f t="shared" si="26"/>
        <v>5.2805473612983475E-2</v>
      </c>
      <c r="K23" s="116">
        <f t="shared" si="27"/>
        <v>0</v>
      </c>
      <c r="L23" s="173">
        <v>17066237419.35</v>
      </c>
      <c r="M23" s="173">
        <v>1</v>
      </c>
      <c r="N23" s="116">
        <f t="shared" si="28"/>
        <v>-1.5936260718258457E-2</v>
      </c>
      <c r="O23" s="116">
        <f t="shared" si="29"/>
        <v>0</v>
      </c>
      <c r="P23" s="173">
        <v>15653603228.16</v>
      </c>
      <c r="Q23" s="173">
        <v>1</v>
      </c>
      <c r="R23" s="116">
        <f t="shared" si="30"/>
        <v>-8.2773616496646829E-2</v>
      </c>
      <c r="S23" s="116">
        <f t="shared" si="31"/>
        <v>0</v>
      </c>
      <c r="T23" s="173">
        <v>14779682115.719999</v>
      </c>
      <c r="U23" s="173">
        <v>1</v>
      </c>
      <c r="V23" s="116">
        <f t="shared" si="32"/>
        <v>-5.5828750716503589E-2</v>
      </c>
      <c r="W23" s="116">
        <f t="shared" si="33"/>
        <v>0</v>
      </c>
      <c r="X23" s="173">
        <v>14052174615.940001</v>
      </c>
      <c r="Y23" s="173">
        <v>1</v>
      </c>
      <c r="Z23" s="116">
        <f t="shared" si="34"/>
        <v>-4.9223487628749847E-2</v>
      </c>
      <c r="AA23" s="116">
        <f t="shared" si="35"/>
        <v>0</v>
      </c>
      <c r="AB23" s="173">
        <v>12186456372.799999</v>
      </c>
      <c r="AC23" s="173">
        <v>1</v>
      </c>
      <c r="AD23" s="116">
        <f t="shared" si="36"/>
        <v>-0.13277078417625376</v>
      </c>
      <c r="AE23" s="116">
        <f t="shared" si="37"/>
        <v>0</v>
      </c>
      <c r="AF23" s="173">
        <v>12261535324.190001</v>
      </c>
      <c r="AG23" s="173">
        <v>1</v>
      </c>
      <c r="AH23" s="116">
        <f t="shared" si="38"/>
        <v>6.1608517762043171E-3</v>
      </c>
      <c r="AI23" s="116">
        <f t="shared" si="39"/>
        <v>0</v>
      </c>
      <c r="AJ23" s="117">
        <f t="shared" si="14"/>
        <v>-3.5777886659022207E-2</v>
      </c>
      <c r="AK23" s="117">
        <f t="shared" si="15"/>
        <v>0</v>
      </c>
      <c r="AL23" s="118">
        <f t="shared" si="16"/>
        <v>-0.25564787251483218</v>
      </c>
      <c r="AM23" s="118">
        <f t="shared" si="17"/>
        <v>0</v>
      </c>
      <c r="AN23" s="119">
        <f t="shared" si="18"/>
        <v>5.7239060505674705E-2</v>
      </c>
      <c r="AO23" s="203">
        <f t="shared" si="19"/>
        <v>0</v>
      </c>
      <c r="AP23" s="123"/>
      <c r="AQ23" s="121">
        <v>366113097.69999999</v>
      </c>
      <c r="AR23" s="125">
        <v>1.1357999999999999</v>
      </c>
      <c r="AS23" s="122" t="e">
        <f>(#REF!/AQ23)-1</f>
        <v>#REF!</v>
      </c>
      <c r="AT23" s="122" t="e">
        <f>(#REF!/AR23)-1</f>
        <v>#REF!</v>
      </c>
    </row>
    <row r="24" spans="1:46">
      <c r="A24" s="198" t="s">
        <v>51</v>
      </c>
      <c r="B24" s="173">
        <v>852244076.5</v>
      </c>
      <c r="C24" s="173">
        <v>100</v>
      </c>
      <c r="D24" s="173">
        <v>850979076.5</v>
      </c>
      <c r="E24" s="173">
        <v>100</v>
      </c>
      <c r="F24" s="116">
        <f t="shared" si="24"/>
        <v>-1.4843165647980892E-3</v>
      </c>
      <c r="G24" s="116">
        <f t="shared" si="25"/>
        <v>0</v>
      </c>
      <c r="H24" s="173">
        <v>897544355.37</v>
      </c>
      <c r="I24" s="173">
        <v>100</v>
      </c>
      <c r="J24" s="116">
        <f t="shared" si="26"/>
        <v>5.4719651934943908E-2</v>
      </c>
      <c r="K24" s="116">
        <f t="shared" si="27"/>
        <v>0</v>
      </c>
      <c r="L24" s="173">
        <v>894722845.53999996</v>
      </c>
      <c r="M24" s="173">
        <v>100</v>
      </c>
      <c r="N24" s="116">
        <f t="shared" si="28"/>
        <v>-3.1435881838250937E-3</v>
      </c>
      <c r="O24" s="116">
        <f t="shared" si="29"/>
        <v>0</v>
      </c>
      <c r="P24" s="173">
        <v>869925957.53999996</v>
      </c>
      <c r="Q24" s="173">
        <v>100</v>
      </c>
      <c r="R24" s="116">
        <f t="shared" si="30"/>
        <v>-2.7714602486800386E-2</v>
      </c>
      <c r="S24" s="116">
        <f t="shared" si="31"/>
        <v>0</v>
      </c>
      <c r="T24" s="173">
        <v>874023768.53999996</v>
      </c>
      <c r="U24" s="173">
        <v>100</v>
      </c>
      <c r="V24" s="116">
        <f t="shared" si="32"/>
        <v>4.71052848174332E-3</v>
      </c>
      <c r="W24" s="116">
        <f t="shared" si="33"/>
        <v>0</v>
      </c>
      <c r="X24" s="173">
        <v>909628173.05999994</v>
      </c>
      <c r="Y24" s="173">
        <v>100</v>
      </c>
      <c r="Z24" s="116">
        <f t="shared" si="34"/>
        <v>4.0736197116784167E-2</v>
      </c>
      <c r="AA24" s="116">
        <f t="shared" si="35"/>
        <v>0</v>
      </c>
      <c r="AB24" s="173">
        <v>871071914.58000004</v>
      </c>
      <c r="AC24" s="173">
        <v>100</v>
      </c>
      <c r="AD24" s="116">
        <f t="shared" si="36"/>
        <v>-4.2386834117391275E-2</v>
      </c>
      <c r="AE24" s="116">
        <f t="shared" si="37"/>
        <v>0</v>
      </c>
      <c r="AF24" s="173">
        <v>865461915</v>
      </c>
      <c r="AG24" s="173">
        <v>100</v>
      </c>
      <c r="AH24" s="116">
        <f t="shared" si="38"/>
        <v>-6.4403403279337567E-3</v>
      </c>
      <c r="AI24" s="116">
        <f t="shared" si="39"/>
        <v>0</v>
      </c>
      <c r="AJ24" s="117">
        <f t="shared" si="14"/>
        <v>2.3745869815903482E-3</v>
      </c>
      <c r="AK24" s="117">
        <f t="shared" si="15"/>
        <v>0</v>
      </c>
      <c r="AL24" s="118">
        <f t="shared" si="16"/>
        <v>1.701903007952511E-2</v>
      </c>
      <c r="AM24" s="118">
        <f t="shared" si="17"/>
        <v>0</v>
      </c>
      <c r="AN24" s="119">
        <f t="shared" si="18"/>
        <v>3.2180437843734797E-2</v>
      </c>
      <c r="AO24" s="203">
        <f t="shared" si="19"/>
        <v>0</v>
      </c>
      <c r="AP24" s="123"/>
      <c r="AQ24" s="121">
        <v>691810420.35000002</v>
      </c>
      <c r="AR24" s="135">
        <v>100</v>
      </c>
      <c r="AS24" s="122" t="e">
        <f>(#REF!/AQ24)-1</f>
        <v>#REF!</v>
      </c>
      <c r="AT24" s="122" t="e">
        <f>(#REF!/AR24)-1</f>
        <v>#REF!</v>
      </c>
    </row>
    <row r="25" spans="1:46">
      <c r="A25" s="198" t="s">
        <v>23</v>
      </c>
      <c r="B25" s="173">
        <v>93033630236.550003</v>
      </c>
      <c r="C25" s="169">
        <v>1</v>
      </c>
      <c r="D25" s="173">
        <v>93033630236.550003</v>
      </c>
      <c r="E25" s="169">
        <v>1</v>
      </c>
      <c r="F25" s="116">
        <f t="shared" si="24"/>
        <v>0</v>
      </c>
      <c r="G25" s="116">
        <f t="shared" si="25"/>
        <v>0</v>
      </c>
      <c r="H25" s="173">
        <v>93033630236.550003</v>
      </c>
      <c r="I25" s="169">
        <v>1</v>
      </c>
      <c r="J25" s="116">
        <f t="shared" si="26"/>
        <v>0</v>
      </c>
      <c r="K25" s="116">
        <f t="shared" si="27"/>
        <v>0</v>
      </c>
      <c r="L25" s="173">
        <v>93033630236.550003</v>
      </c>
      <c r="M25" s="169">
        <v>1</v>
      </c>
      <c r="N25" s="116">
        <f t="shared" si="28"/>
        <v>0</v>
      </c>
      <c r="O25" s="116">
        <f t="shared" si="29"/>
        <v>0</v>
      </c>
      <c r="P25" s="173">
        <v>89546420072.960007</v>
      </c>
      <c r="Q25" s="169">
        <v>1</v>
      </c>
      <c r="R25" s="116">
        <f t="shared" si="30"/>
        <v>-3.7483328928725183E-2</v>
      </c>
      <c r="S25" s="116">
        <f t="shared" si="31"/>
        <v>0</v>
      </c>
      <c r="T25" s="173">
        <v>87481272124.009995</v>
      </c>
      <c r="U25" s="169">
        <v>1</v>
      </c>
      <c r="V25" s="116">
        <f t="shared" si="32"/>
        <v>-2.3062317256986771E-2</v>
      </c>
      <c r="W25" s="116">
        <f t="shared" si="33"/>
        <v>0</v>
      </c>
      <c r="X25" s="173">
        <v>86514410008.360001</v>
      </c>
      <c r="Y25" s="169">
        <v>1</v>
      </c>
      <c r="Z25" s="116">
        <f t="shared" si="34"/>
        <v>-1.1052218288268698E-2</v>
      </c>
      <c r="AA25" s="116">
        <f t="shared" si="35"/>
        <v>0</v>
      </c>
      <c r="AB25" s="173">
        <v>86514410008.360001</v>
      </c>
      <c r="AC25" s="169">
        <v>1</v>
      </c>
      <c r="AD25" s="116">
        <f t="shared" si="36"/>
        <v>0</v>
      </c>
      <c r="AE25" s="116">
        <f t="shared" si="37"/>
        <v>0</v>
      </c>
      <c r="AF25" s="173">
        <v>86949957443.039993</v>
      </c>
      <c r="AG25" s="169">
        <v>1</v>
      </c>
      <c r="AH25" s="116">
        <f t="shared" si="38"/>
        <v>5.0343917809519264E-3</v>
      </c>
      <c r="AI25" s="116">
        <f t="shared" si="39"/>
        <v>0</v>
      </c>
      <c r="AJ25" s="117">
        <f t="shared" si="14"/>
        <v>-8.3204340866285913E-3</v>
      </c>
      <c r="AK25" s="117">
        <f t="shared" si="15"/>
        <v>0</v>
      </c>
      <c r="AL25" s="118">
        <f t="shared" si="16"/>
        <v>-6.5392189663474237E-2</v>
      </c>
      <c r="AM25" s="118">
        <f t="shared" si="17"/>
        <v>0</v>
      </c>
      <c r="AN25" s="119">
        <f t="shared" si="18"/>
        <v>1.4786722168491596E-2</v>
      </c>
      <c r="AO25" s="203">
        <f t="shared" si="19"/>
        <v>0</v>
      </c>
      <c r="AP25" s="123"/>
      <c r="AQ25" s="121">
        <v>13880602273.7041</v>
      </c>
      <c r="AR25" s="128">
        <v>1</v>
      </c>
      <c r="AS25" s="122" t="e">
        <f>(#REF!/AQ25)-1</f>
        <v>#REF!</v>
      </c>
      <c r="AT25" s="122" t="e">
        <f>(#REF!/AR25)-1</f>
        <v>#REF!</v>
      </c>
    </row>
    <row r="26" spans="1:46">
      <c r="A26" s="198" t="s">
        <v>75</v>
      </c>
      <c r="B26" s="173">
        <v>1218984728.48</v>
      </c>
      <c r="C26" s="169">
        <v>10</v>
      </c>
      <c r="D26" s="173">
        <v>1230156915.3399999</v>
      </c>
      <c r="E26" s="169">
        <v>10</v>
      </c>
      <c r="F26" s="116">
        <f t="shared" si="24"/>
        <v>9.1651573633173677E-3</v>
      </c>
      <c r="G26" s="116">
        <f t="shared" si="25"/>
        <v>0</v>
      </c>
      <c r="H26" s="173">
        <v>1234830653.4000001</v>
      </c>
      <c r="I26" s="169">
        <v>10</v>
      </c>
      <c r="J26" s="116">
        <f t="shared" si="26"/>
        <v>3.7993023505529118E-3</v>
      </c>
      <c r="K26" s="116">
        <f t="shared" si="27"/>
        <v>0</v>
      </c>
      <c r="L26" s="173">
        <v>1255665681.0899999</v>
      </c>
      <c r="M26" s="169">
        <v>10</v>
      </c>
      <c r="N26" s="116">
        <f t="shared" si="28"/>
        <v>1.6872781407420007E-2</v>
      </c>
      <c r="O26" s="116">
        <f t="shared" si="29"/>
        <v>0</v>
      </c>
      <c r="P26" s="173">
        <v>1470663543.3499999</v>
      </c>
      <c r="Q26" s="169">
        <v>10</v>
      </c>
      <c r="R26" s="116">
        <f t="shared" si="30"/>
        <v>0.17122221742444038</v>
      </c>
      <c r="S26" s="116">
        <f t="shared" si="31"/>
        <v>0</v>
      </c>
      <c r="T26" s="173">
        <v>1425071196.95</v>
      </c>
      <c r="U26" s="169">
        <v>10</v>
      </c>
      <c r="V26" s="116">
        <f t="shared" si="32"/>
        <v>-3.1001207996321042E-2</v>
      </c>
      <c r="W26" s="116">
        <f t="shared" si="33"/>
        <v>0</v>
      </c>
      <c r="X26" s="173">
        <v>1427678763.8499999</v>
      </c>
      <c r="Y26" s="169">
        <v>10</v>
      </c>
      <c r="Z26" s="116">
        <f t="shared" si="34"/>
        <v>1.8297800878866166E-3</v>
      </c>
      <c r="AA26" s="116">
        <f t="shared" si="35"/>
        <v>0</v>
      </c>
      <c r="AB26" s="173">
        <v>1484840888.5799999</v>
      </c>
      <c r="AC26" s="169">
        <v>10</v>
      </c>
      <c r="AD26" s="116">
        <f t="shared" si="36"/>
        <v>4.0038505984253611E-2</v>
      </c>
      <c r="AE26" s="116">
        <f t="shared" si="37"/>
        <v>0</v>
      </c>
      <c r="AF26" s="173">
        <v>1488994791.3099999</v>
      </c>
      <c r="AG26" s="169">
        <v>10</v>
      </c>
      <c r="AH26" s="116">
        <f t="shared" si="38"/>
        <v>2.7975406401776334E-3</v>
      </c>
      <c r="AI26" s="116">
        <f t="shared" si="39"/>
        <v>0</v>
      </c>
      <c r="AJ26" s="117">
        <f t="shared" si="14"/>
        <v>2.6840509657715936E-2</v>
      </c>
      <c r="AK26" s="117">
        <f t="shared" si="15"/>
        <v>0</v>
      </c>
      <c r="AL26" s="118">
        <f t="shared" si="16"/>
        <v>0.21041045474955566</v>
      </c>
      <c r="AM26" s="118">
        <f t="shared" si="17"/>
        <v>0</v>
      </c>
      <c r="AN26" s="119">
        <f t="shared" si="18"/>
        <v>6.1542320883400933E-2</v>
      </c>
      <c r="AO26" s="203">
        <f t="shared" si="19"/>
        <v>0</v>
      </c>
      <c r="AP26" s="123"/>
      <c r="AQ26" s="131">
        <v>246915130.99000001</v>
      </c>
      <c r="AR26" s="128">
        <v>10</v>
      </c>
      <c r="AS26" s="122" t="e">
        <f>(#REF!/AQ26)-1</f>
        <v>#REF!</v>
      </c>
      <c r="AT26" s="122" t="e">
        <f>(#REF!/AR26)-1</f>
        <v>#REF!</v>
      </c>
    </row>
    <row r="27" spans="1:46">
      <c r="A27" s="198" t="s">
        <v>107</v>
      </c>
      <c r="B27" s="173">
        <v>33965466581.68</v>
      </c>
      <c r="C27" s="169">
        <v>1</v>
      </c>
      <c r="D27" s="173">
        <v>33504776381.689999</v>
      </c>
      <c r="E27" s="169">
        <v>1</v>
      </c>
      <c r="F27" s="116">
        <f t="shared" si="24"/>
        <v>-1.3563488046958989E-2</v>
      </c>
      <c r="G27" s="116">
        <f t="shared" si="25"/>
        <v>0</v>
      </c>
      <c r="H27" s="173">
        <v>32892148094.630001</v>
      </c>
      <c r="I27" s="169">
        <v>1</v>
      </c>
      <c r="J27" s="116">
        <f t="shared" si="26"/>
        <v>-1.8284804532967793E-2</v>
      </c>
      <c r="K27" s="116">
        <f t="shared" si="27"/>
        <v>0</v>
      </c>
      <c r="L27" s="173">
        <v>32086507454.099998</v>
      </c>
      <c r="M27" s="169">
        <v>1</v>
      </c>
      <c r="N27" s="116">
        <f t="shared" si="28"/>
        <v>-2.449340305206555E-2</v>
      </c>
      <c r="O27" s="116">
        <f t="shared" si="29"/>
        <v>0</v>
      </c>
      <c r="P27" s="173">
        <v>31599377915.169998</v>
      </c>
      <c r="Q27" s="169">
        <v>1</v>
      </c>
      <c r="R27" s="116">
        <f t="shared" si="30"/>
        <v>-1.5181756369927234E-2</v>
      </c>
      <c r="S27" s="116">
        <f t="shared" si="31"/>
        <v>0</v>
      </c>
      <c r="T27" s="173">
        <v>31030518815.709999</v>
      </c>
      <c r="U27" s="169">
        <v>1</v>
      </c>
      <c r="V27" s="116">
        <f t="shared" si="32"/>
        <v>-1.8002224631988889E-2</v>
      </c>
      <c r="W27" s="116">
        <f t="shared" si="33"/>
        <v>0</v>
      </c>
      <c r="X27" s="173">
        <v>30012709515.650002</v>
      </c>
      <c r="Y27" s="169">
        <v>1</v>
      </c>
      <c r="Z27" s="116">
        <f t="shared" si="34"/>
        <v>-3.2800266927690086E-2</v>
      </c>
      <c r="AA27" s="116">
        <f t="shared" si="35"/>
        <v>0</v>
      </c>
      <c r="AB27" s="173">
        <v>28657620874.34</v>
      </c>
      <c r="AC27" s="169">
        <v>1</v>
      </c>
      <c r="AD27" s="116">
        <f t="shared" si="36"/>
        <v>-4.5150493346940102E-2</v>
      </c>
      <c r="AE27" s="116">
        <f t="shared" si="37"/>
        <v>0</v>
      </c>
      <c r="AF27" s="173">
        <v>26348854142.549999</v>
      </c>
      <c r="AG27" s="169">
        <v>1</v>
      </c>
      <c r="AH27" s="116">
        <f t="shared" si="38"/>
        <v>-8.056379634281742E-2</v>
      </c>
      <c r="AI27" s="116">
        <f t="shared" si="39"/>
        <v>0</v>
      </c>
      <c r="AJ27" s="117">
        <f t="shared" si="14"/>
        <v>-3.1005029156419506E-2</v>
      </c>
      <c r="AK27" s="117">
        <f t="shared" si="15"/>
        <v>0</v>
      </c>
      <c r="AL27" s="118">
        <f t="shared" si="16"/>
        <v>-0.213579167269137</v>
      </c>
      <c r="AM27" s="118">
        <f t="shared" si="17"/>
        <v>0</v>
      </c>
      <c r="AN27" s="119">
        <f t="shared" si="18"/>
        <v>2.2637674266267987E-2</v>
      </c>
      <c r="AO27" s="203">
        <f t="shared" si="19"/>
        <v>0</v>
      </c>
      <c r="AP27" s="123"/>
      <c r="AQ27" s="131"/>
      <c r="AR27" s="128"/>
      <c r="AS27" s="122"/>
      <c r="AT27" s="122"/>
    </row>
    <row r="28" spans="1:46">
      <c r="A28" s="198" t="s">
        <v>111</v>
      </c>
      <c r="B28" s="173">
        <v>6940996850.5329208</v>
      </c>
      <c r="C28" s="169">
        <v>100</v>
      </c>
      <c r="D28" s="173">
        <v>6758551653.8173504</v>
      </c>
      <c r="E28" s="169">
        <v>100</v>
      </c>
      <c r="F28" s="116">
        <f t="shared" si="24"/>
        <v>-2.628515768618488E-2</v>
      </c>
      <c r="G28" s="116">
        <f t="shared" si="25"/>
        <v>0</v>
      </c>
      <c r="H28" s="173">
        <v>7028227376.9097967</v>
      </c>
      <c r="I28" s="169">
        <v>100</v>
      </c>
      <c r="J28" s="116">
        <f t="shared" si="26"/>
        <v>3.9901407417686698E-2</v>
      </c>
      <c r="K28" s="116">
        <f t="shared" si="27"/>
        <v>0</v>
      </c>
      <c r="L28" s="173">
        <v>6920355545.4490776</v>
      </c>
      <c r="M28" s="169">
        <v>100</v>
      </c>
      <c r="N28" s="116">
        <f t="shared" si="28"/>
        <v>-1.5348369606697143E-2</v>
      </c>
      <c r="O28" s="116">
        <f t="shared" si="29"/>
        <v>0</v>
      </c>
      <c r="P28" s="173">
        <v>6914997575.8900003</v>
      </c>
      <c r="Q28" s="169">
        <v>100</v>
      </c>
      <c r="R28" s="116">
        <f t="shared" si="30"/>
        <v>-7.7423327802871901E-4</v>
      </c>
      <c r="S28" s="116">
        <f t="shared" si="31"/>
        <v>0</v>
      </c>
      <c r="T28" s="173">
        <v>6929754776.8072729</v>
      </c>
      <c r="U28" s="169">
        <v>100</v>
      </c>
      <c r="V28" s="116">
        <f t="shared" si="32"/>
        <v>2.1340862025353972E-3</v>
      </c>
      <c r="W28" s="116">
        <f t="shared" si="33"/>
        <v>0</v>
      </c>
      <c r="X28" s="173">
        <v>6834440717.1032829</v>
      </c>
      <c r="Y28" s="169">
        <v>100</v>
      </c>
      <c r="Z28" s="116">
        <f t="shared" si="34"/>
        <v>-1.3754319275912931E-2</v>
      </c>
      <c r="AA28" s="116">
        <f t="shared" si="35"/>
        <v>0</v>
      </c>
      <c r="AB28" s="173">
        <v>6491310877.8811512</v>
      </c>
      <c r="AC28" s="169">
        <v>100</v>
      </c>
      <c r="AD28" s="116">
        <f t="shared" si="36"/>
        <v>-5.020598662352057E-2</v>
      </c>
      <c r="AE28" s="116">
        <f t="shared" si="37"/>
        <v>0</v>
      </c>
      <c r="AF28" s="173">
        <v>6764318682.5200005</v>
      </c>
      <c r="AG28" s="169">
        <v>100</v>
      </c>
      <c r="AH28" s="116">
        <f t="shared" si="38"/>
        <v>4.2057422572243618E-2</v>
      </c>
      <c r="AI28" s="116">
        <f t="shared" si="39"/>
        <v>0</v>
      </c>
      <c r="AJ28" s="117">
        <f t="shared" si="14"/>
        <v>-2.7843937847348158E-3</v>
      </c>
      <c r="AK28" s="117">
        <f t="shared" si="15"/>
        <v>0</v>
      </c>
      <c r="AL28" s="118">
        <f t="shared" si="16"/>
        <v>8.5329357502102535E-4</v>
      </c>
      <c r="AM28" s="118">
        <f t="shared" si="17"/>
        <v>0</v>
      </c>
      <c r="AN28" s="119">
        <f t="shared" si="18"/>
        <v>3.1487830833490611E-2</v>
      </c>
      <c r="AO28" s="203">
        <f t="shared" si="19"/>
        <v>0</v>
      </c>
      <c r="AP28" s="123"/>
      <c r="AQ28" s="131"/>
      <c r="AR28" s="128"/>
      <c r="AS28" s="122"/>
      <c r="AT28" s="122"/>
    </row>
    <row r="29" spans="1:46">
      <c r="A29" s="198" t="s">
        <v>114</v>
      </c>
      <c r="B29" s="173">
        <v>9498737832.8700008</v>
      </c>
      <c r="C29" s="169">
        <v>100</v>
      </c>
      <c r="D29" s="173">
        <v>9823491685.2700005</v>
      </c>
      <c r="E29" s="169">
        <v>100</v>
      </c>
      <c r="F29" s="116">
        <f t="shared" si="24"/>
        <v>3.4189158403361966E-2</v>
      </c>
      <c r="G29" s="116">
        <f t="shared" si="25"/>
        <v>0</v>
      </c>
      <c r="H29" s="173">
        <v>9638423044.2399998</v>
      </c>
      <c r="I29" s="169">
        <v>100</v>
      </c>
      <c r="J29" s="116">
        <f t="shared" si="26"/>
        <v>-1.8839395090801059E-2</v>
      </c>
      <c r="K29" s="116">
        <f t="shared" si="27"/>
        <v>0</v>
      </c>
      <c r="L29" s="173">
        <v>9621768110.1100006</v>
      </c>
      <c r="M29" s="169">
        <v>100</v>
      </c>
      <c r="N29" s="116">
        <f t="shared" si="28"/>
        <v>-1.7279729322476965E-3</v>
      </c>
      <c r="O29" s="116">
        <f t="shared" si="29"/>
        <v>0</v>
      </c>
      <c r="P29" s="173">
        <v>9312221800.1200008</v>
      </c>
      <c r="Q29" s="169">
        <v>100</v>
      </c>
      <c r="R29" s="116">
        <f t="shared" si="30"/>
        <v>-3.2171458140291938E-2</v>
      </c>
      <c r="S29" s="116">
        <f t="shared" si="31"/>
        <v>0</v>
      </c>
      <c r="T29" s="173">
        <v>8542869895.3699999</v>
      </c>
      <c r="U29" s="169">
        <v>100</v>
      </c>
      <c r="V29" s="116">
        <f t="shared" si="32"/>
        <v>-8.2617437735437824E-2</v>
      </c>
      <c r="W29" s="116">
        <f t="shared" si="33"/>
        <v>0</v>
      </c>
      <c r="X29" s="173">
        <v>8543841910.9099998</v>
      </c>
      <c r="Y29" s="169">
        <v>100</v>
      </c>
      <c r="Z29" s="116">
        <f t="shared" si="34"/>
        <v>1.1378091342895992E-4</v>
      </c>
      <c r="AA29" s="116">
        <f t="shared" si="35"/>
        <v>0</v>
      </c>
      <c r="AB29" s="173">
        <v>8580289889.6199999</v>
      </c>
      <c r="AC29" s="169">
        <v>100</v>
      </c>
      <c r="AD29" s="116">
        <f t="shared" si="36"/>
        <v>4.2659940446063312E-3</v>
      </c>
      <c r="AE29" s="116">
        <f t="shared" si="37"/>
        <v>0</v>
      </c>
      <c r="AF29" s="173">
        <v>8404338281.8800001</v>
      </c>
      <c r="AG29" s="169">
        <v>100</v>
      </c>
      <c r="AH29" s="116">
        <f t="shared" si="38"/>
        <v>-2.0506487543370429E-2</v>
      </c>
      <c r="AI29" s="116">
        <f t="shared" si="39"/>
        <v>0</v>
      </c>
      <c r="AJ29" s="117">
        <f t="shared" si="14"/>
        <v>-1.466172726009396E-2</v>
      </c>
      <c r="AK29" s="117">
        <f t="shared" si="15"/>
        <v>0</v>
      </c>
      <c r="AL29" s="118">
        <f t="shared" si="16"/>
        <v>-0.14446527251791477</v>
      </c>
      <c r="AM29" s="118">
        <f t="shared" si="17"/>
        <v>0</v>
      </c>
      <c r="AN29" s="119">
        <f t="shared" si="18"/>
        <v>3.4030340873297558E-2</v>
      </c>
      <c r="AO29" s="203">
        <f t="shared" si="19"/>
        <v>0</v>
      </c>
      <c r="AP29" s="123"/>
      <c r="AQ29" s="131"/>
      <c r="AR29" s="128"/>
      <c r="AS29" s="122"/>
      <c r="AT29" s="122"/>
    </row>
    <row r="30" spans="1:46">
      <c r="A30" s="198" t="s">
        <v>120</v>
      </c>
      <c r="B30" s="173">
        <v>1190596022.4200001</v>
      </c>
      <c r="C30" s="169">
        <v>10</v>
      </c>
      <c r="D30" s="173">
        <v>1190679378.5</v>
      </c>
      <c r="E30" s="169">
        <v>10</v>
      </c>
      <c r="F30" s="116">
        <f t="shared" si="24"/>
        <v>7.0012059867707708E-5</v>
      </c>
      <c r="G30" s="116">
        <f t="shared" si="25"/>
        <v>0</v>
      </c>
      <c r="H30" s="173">
        <v>1138439507.1600001</v>
      </c>
      <c r="I30" s="169">
        <v>10</v>
      </c>
      <c r="J30" s="116">
        <f t="shared" si="26"/>
        <v>-4.387400360104575E-2</v>
      </c>
      <c r="K30" s="116">
        <f t="shared" si="27"/>
        <v>0</v>
      </c>
      <c r="L30" s="173">
        <v>1138441136.51</v>
      </c>
      <c r="M30" s="169">
        <v>10</v>
      </c>
      <c r="N30" s="116">
        <f t="shared" si="28"/>
        <v>1.4312135073116697E-6</v>
      </c>
      <c r="O30" s="116">
        <f t="shared" si="29"/>
        <v>0</v>
      </c>
      <c r="P30" s="173">
        <v>1101856842.1300001</v>
      </c>
      <c r="Q30" s="169">
        <v>10</v>
      </c>
      <c r="R30" s="116">
        <f t="shared" si="30"/>
        <v>-3.2135429058855448E-2</v>
      </c>
      <c r="S30" s="116">
        <f t="shared" si="31"/>
        <v>0</v>
      </c>
      <c r="T30" s="173">
        <v>1056761887.48</v>
      </c>
      <c r="U30" s="169">
        <v>10</v>
      </c>
      <c r="V30" s="116">
        <f t="shared" si="32"/>
        <v>-4.0926328108855783E-2</v>
      </c>
      <c r="W30" s="116">
        <f t="shared" si="33"/>
        <v>0</v>
      </c>
      <c r="X30" s="173">
        <v>1073249342.62</v>
      </c>
      <c r="Y30" s="169">
        <v>10</v>
      </c>
      <c r="Z30" s="116">
        <f t="shared" si="34"/>
        <v>1.5601863897000186E-2</v>
      </c>
      <c r="AA30" s="116">
        <f t="shared" si="35"/>
        <v>0</v>
      </c>
      <c r="AB30" s="173">
        <v>1071284349.41</v>
      </c>
      <c r="AC30" s="169">
        <v>10</v>
      </c>
      <c r="AD30" s="116">
        <f t="shared" si="36"/>
        <v>-1.8308822861266578E-3</v>
      </c>
      <c r="AE30" s="116">
        <f t="shared" si="37"/>
        <v>0</v>
      </c>
      <c r="AF30" s="173">
        <v>1046903220.91</v>
      </c>
      <c r="AG30" s="169">
        <v>10</v>
      </c>
      <c r="AH30" s="116">
        <f t="shared" si="38"/>
        <v>-2.2758783429840716E-2</v>
      </c>
      <c r="AI30" s="116">
        <f t="shared" si="39"/>
        <v>0</v>
      </c>
      <c r="AJ30" s="117">
        <f t="shared" si="14"/>
        <v>-1.5731514914293643E-2</v>
      </c>
      <c r="AK30" s="117">
        <f t="shared" si="15"/>
        <v>0</v>
      </c>
      <c r="AL30" s="118">
        <f t="shared" si="16"/>
        <v>-0.12075136278174825</v>
      </c>
      <c r="AM30" s="118">
        <f t="shared" si="17"/>
        <v>0</v>
      </c>
      <c r="AN30" s="119">
        <f t="shared" si="18"/>
        <v>2.209547868170364E-2</v>
      </c>
      <c r="AO30" s="203">
        <f t="shared" si="19"/>
        <v>0</v>
      </c>
      <c r="AP30" s="123"/>
      <c r="AQ30" s="131"/>
      <c r="AR30" s="128"/>
      <c r="AS30" s="122"/>
      <c r="AT30" s="122"/>
    </row>
    <row r="31" spans="1:46">
      <c r="A31" s="198" t="s">
        <v>122</v>
      </c>
      <c r="B31" s="168">
        <v>3017883910</v>
      </c>
      <c r="C31" s="169">
        <v>100</v>
      </c>
      <c r="D31" s="168">
        <v>2597267112</v>
      </c>
      <c r="E31" s="169">
        <v>100</v>
      </c>
      <c r="F31" s="116">
        <f t="shared" si="24"/>
        <v>-0.13937474420611495</v>
      </c>
      <c r="G31" s="116">
        <f t="shared" si="25"/>
        <v>0</v>
      </c>
      <c r="H31" s="168">
        <v>2592560828</v>
      </c>
      <c r="I31" s="169">
        <v>100</v>
      </c>
      <c r="J31" s="116">
        <f t="shared" si="26"/>
        <v>-1.812013858049422E-3</v>
      </c>
      <c r="K31" s="116">
        <f t="shared" si="27"/>
        <v>0</v>
      </c>
      <c r="L31" s="168">
        <v>2599152193</v>
      </c>
      <c r="M31" s="169">
        <v>100</v>
      </c>
      <c r="N31" s="116">
        <f t="shared" si="28"/>
        <v>2.5424147926684636E-3</v>
      </c>
      <c r="O31" s="116">
        <f t="shared" si="29"/>
        <v>0</v>
      </c>
      <c r="P31" s="168">
        <v>2613600604</v>
      </c>
      <c r="Q31" s="169">
        <v>100</v>
      </c>
      <c r="R31" s="116">
        <f t="shared" si="30"/>
        <v>5.5588937957970512E-3</v>
      </c>
      <c r="S31" s="116">
        <f t="shared" si="31"/>
        <v>0</v>
      </c>
      <c r="T31" s="168">
        <v>2613766983</v>
      </c>
      <c r="U31" s="169">
        <v>100</v>
      </c>
      <c r="V31" s="116">
        <f t="shared" si="32"/>
        <v>6.3658923151978274E-5</v>
      </c>
      <c r="W31" s="116">
        <f t="shared" si="33"/>
        <v>0</v>
      </c>
      <c r="X31" s="168">
        <v>2764077182</v>
      </c>
      <c r="Y31" s="169">
        <v>100</v>
      </c>
      <c r="Z31" s="116">
        <f t="shared" si="34"/>
        <v>5.7507115201018665E-2</v>
      </c>
      <c r="AA31" s="116">
        <f t="shared" si="35"/>
        <v>0</v>
      </c>
      <c r="AB31" s="168">
        <v>2759716234</v>
      </c>
      <c r="AC31" s="169">
        <v>100</v>
      </c>
      <c r="AD31" s="116">
        <f t="shared" si="36"/>
        <v>-1.577722947969403E-3</v>
      </c>
      <c r="AE31" s="116">
        <f t="shared" si="37"/>
        <v>0</v>
      </c>
      <c r="AF31" s="168">
        <v>2754268644</v>
      </c>
      <c r="AG31" s="169">
        <v>100</v>
      </c>
      <c r="AH31" s="116">
        <f t="shared" si="38"/>
        <v>-1.9739674437846567E-3</v>
      </c>
      <c r="AI31" s="116">
        <f t="shared" si="39"/>
        <v>0</v>
      </c>
      <c r="AJ31" s="117">
        <f t="shared" si="14"/>
        <v>-9.8832957179102853E-3</v>
      </c>
      <c r="AK31" s="117">
        <f t="shared" si="15"/>
        <v>0</v>
      </c>
      <c r="AL31" s="118">
        <f t="shared" si="16"/>
        <v>6.0448742940075392E-2</v>
      </c>
      <c r="AM31" s="118">
        <f t="shared" si="17"/>
        <v>0</v>
      </c>
      <c r="AN31" s="119">
        <f t="shared" si="18"/>
        <v>5.605862967126822E-2</v>
      </c>
      <c r="AO31" s="203">
        <f t="shared" si="19"/>
        <v>0</v>
      </c>
      <c r="AP31" s="123"/>
      <c r="AQ31" s="131"/>
      <c r="AR31" s="128"/>
      <c r="AS31" s="122"/>
      <c r="AT31" s="122"/>
    </row>
    <row r="32" spans="1:46">
      <c r="A32" s="198" t="s">
        <v>123</v>
      </c>
      <c r="B32" s="168">
        <v>11375470726.24</v>
      </c>
      <c r="C32" s="169">
        <v>100</v>
      </c>
      <c r="D32" s="168">
        <v>11284442692.65</v>
      </c>
      <c r="E32" s="169">
        <v>100</v>
      </c>
      <c r="F32" s="116">
        <f t="shared" si="24"/>
        <v>-8.0021333429327168E-3</v>
      </c>
      <c r="G32" s="116">
        <f t="shared" si="25"/>
        <v>0</v>
      </c>
      <c r="H32" s="168">
        <v>11337503952.379999</v>
      </c>
      <c r="I32" s="169">
        <v>100</v>
      </c>
      <c r="J32" s="116">
        <f t="shared" si="26"/>
        <v>4.7021604145821416E-3</v>
      </c>
      <c r="K32" s="116">
        <f t="shared" si="27"/>
        <v>0</v>
      </c>
      <c r="L32" s="168">
        <v>11023073376.09</v>
      </c>
      <c r="M32" s="169">
        <v>100</v>
      </c>
      <c r="N32" s="116">
        <f t="shared" si="28"/>
        <v>-2.7733668505049817E-2</v>
      </c>
      <c r="O32" s="116">
        <f t="shared" si="29"/>
        <v>0</v>
      </c>
      <c r="P32" s="168">
        <v>10810824405.09</v>
      </c>
      <c r="Q32" s="169">
        <v>100</v>
      </c>
      <c r="R32" s="116">
        <f t="shared" si="30"/>
        <v>-1.9254972162335994E-2</v>
      </c>
      <c r="S32" s="116">
        <f t="shared" si="31"/>
        <v>0</v>
      </c>
      <c r="T32" s="168">
        <v>11341935982.93</v>
      </c>
      <c r="U32" s="169">
        <v>100</v>
      </c>
      <c r="V32" s="116">
        <f t="shared" si="32"/>
        <v>4.9127759173476157E-2</v>
      </c>
      <c r="W32" s="116">
        <f t="shared" si="33"/>
        <v>0</v>
      </c>
      <c r="X32" s="168">
        <v>10977088503.959999</v>
      </c>
      <c r="Y32" s="169">
        <v>100</v>
      </c>
      <c r="Z32" s="116">
        <f t="shared" si="34"/>
        <v>-3.2168007253709517E-2</v>
      </c>
      <c r="AA32" s="116">
        <f t="shared" si="35"/>
        <v>0</v>
      </c>
      <c r="AB32" s="168">
        <v>10981090202.379999</v>
      </c>
      <c r="AC32" s="169">
        <v>100</v>
      </c>
      <c r="AD32" s="116">
        <f t="shared" si="36"/>
        <v>3.6455007341486392E-4</v>
      </c>
      <c r="AE32" s="116">
        <f t="shared" si="37"/>
        <v>0</v>
      </c>
      <c r="AF32" s="168">
        <v>10330016561.74</v>
      </c>
      <c r="AG32" s="169">
        <v>100</v>
      </c>
      <c r="AH32" s="116">
        <f t="shared" si="38"/>
        <v>-5.9290437346456566E-2</v>
      </c>
      <c r="AI32" s="116">
        <f t="shared" si="39"/>
        <v>0</v>
      </c>
      <c r="AJ32" s="117">
        <f t="shared" si="14"/>
        <v>-1.1531843618626431E-2</v>
      </c>
      <c r="AK32" s="117">
        <f t="shared" si="15"/>
        <v>0</v>
      </c>
      <c r="AL32" s="118">
        <f t="shared" si="16"/>
        <v>-8.4578933750237839E-2</v>
      </c>
      <c r="AM32" s="118">
        <f t="shared" si="17"/>
        <v>0</v>
      </c>
      <c r="AN32" s="119">
        <f t="shared" si="18"/>
        <v>3.1906098172022404E-2</v>
      </c>
      <c r="AO32" s="203">
        <f t="shared" si="19"/>
        <v>0</v>
      </c>
      <c r="AP32" s="123"/>
      <c r="AQ32" s="131"/>
      <c r="AR32" s="128"/>
      <c r="AS32" s="122"/>
      <c r="AT32" s="122"/>
    </row>
    <row r="33" spans="1:47">
      <c r="A33" s="198" t="s">
        <v>128</v>
      </c>
      <c r="B33" s="168">
        <v>15236957466.58</v>
      </c>
      <c r="C33" s="169">
        <v>100</v>
      </c>
      <c r="D33" s="168">
        <v>15258665456.110001</v>
      </c>
      <c r="E33" s="169">
        <v>100</v>
      </c>
      <c r="F33" s="116">
        <f t="shared" si="24"/>
        <v>1.424693189412252E-3</v>
      </c>
      <c r="G33" s="116">
        <f t="shared" si="25"/>
        <v>0</v>
      </c>
      <c r="H33" s="168">
        <v>15201564857.93</v>
      </c>
      <c r="I33" s="169">
        <v>100</v>
      </c>
      <c r="J33" s="116">
        <f t="shared" si="26"/>
        <v>-3.7421751164441195E-3</v>
      </c>
      <c r="K33" s="116">
        <f t="shared" si="27"/>
        <v>0</v>
      </c>
      <c r="L33" s="168">
        <v>15435750179.959999</v>
      </c>
      <c r="M33" s="169">
        <v>100</v>
      </c>
      <c r="N33" s="116">
        <f t="shared" si="28"/>
        <v>1.5405343082678387E-2</v>
      </c>
      <c r="O33" s="116">
        <f t="shared" si="29"/>
        <v>0</v>
      </c>
      <c r="P33" s="168">
        <v>15256515880.1</v>
      </c>
      <c r="Q33" s="169">
        <v>100</v>
      </c>
      <c r="R33" s="116">
        <f t="shared" si="30"/>
        <v>-1.161163518263569E-2</v>
      </c>
      <c r="S33" s="116">
        <f t="shared" si="31"/>
        <v>0</v>
      </c>
      <c r="T33" s="168">
        <v>15182618248.5</v>
      </c>
      <c r="U33" s="169">
        <v>100</v>
      </c>
      <c r="V33" s="116">
        <f t="shared" si="32"/>
        <v>-4.843676772649616E-3</v>
      </c>
      <c r="W33" s="116">
        <f t="shared" si="33"/>
        <v>0</v>
      </c>
      <c r="X33" s="168">
        <v>15084606446.200001</v>
      </c>
      <c r="Y33" s="169">
        <v>100</v>
      </c>
      <c r="Z33" s="116">
        <f t="shared" si="34"/>
        <v>-6.4555270175275948E-3</v>
      </c>
      <c r="AA33" s="116">
        <f t="shared" si="35"/>
        <v>0</v>
      </c>
      <c r="AB33" s="168">
        <v>14927609839.67</v>
      </c>
      <c r="AC33" s="169">
        <v>100</v>
      </c>
      <c r="AD33" s="116">
        <f t="shared" si="36"/>
        <v>-1.0407736329743629E-2</v>
      </c>
      <c r="AE33" s="116">
        <f t="shared" si="37"/>
        <v>0</v>
      </c>
      <c r="AF33" s="168">
        <v>14672737361.209999</v>
      </c>
      <c r="AG33" s="169">
        <v>100</v>
      </c>
      <c r="AH33" s="116">
        <f t="shared" si="38"/>
        <v>-1.7073897375230126E-2</v>
      </c>
      <c r="AI33" s="116">
        <f t="shared" si="39"/>
        <v>0</v>
      </c>
      <c r="AJ33" s="117">
        <f t="shared" si="14"/>
        <v>-4.6630764402675173E-3</v>
      </c>
      <c r="AK33" s="117">
        <f t="shared" si="15"/>
        <v>0</v>
      </c>
      <c r="AL33" s="118">
        <f t="shared" si="16"/>
        <v>-3.8399694690558893E-2</v>
      </c>
      <c r="AM33" s="118">
        <f t="shared" si="17"/>
        <v>0</v>
      </c>
      <c r="AN33" s="119">
        <f t="shared" si="18"/>
        <v>9.8503663320914595E-3</v>
      </c>
      <c r="AO33" s="203">
        <f t="shared" si="19"/>
        <v>0</v>
      </c>
      <c r="AP33" s="123"/>
      <c r="AQ33" s="131"/>
      <c r="AR33" s="128"/>
      <c r="AS33" s="122"/>
      <c r="AT33" s="122"/>
    </row>
    <row r="34" spans="1:47">
      <c r="A34" s="198" t="s">
        <v>127</v>
      </c>
      <c r="B34" s="168">
        <v>624745122.63</v>
      </c>
      <c r="C34" s="169">
        <v>1000000</v>
      </c>
      <c r="D34" s="168">
        <v>625034316.75</v>
      </c>
      <c r="E34" s="169">
        <v>1000000</v>
      </c>
      <c r="F34" s="116">
        <f t="shared" si="24"/>
        <v>4.6289936411600852E-4</v>
      </c>
      <c r="G34" s="116">
        <f t="shared" si="25"/>
        <v>0</v>
      </c>
      <c r="H34" s="168">
        <v>625198196.11000001</v>
      </c>
      <c r="I34" s="169">
        <v>1000000</v>
      </c>
      <c r="J34" s="116">
        <f t="shared" si="26"/>
        <v>2.621925798444799E-4</v>
      </c>
      <c r="K34" s="116">
        <f t="shared" si="27"/>
        <v>0</v>
      </c>
      <c r="L34" s="168">
        <v>615304072.55999994</v>
      </c>
      <c r="M34" s="169">
        <v>1000000</v>
      </c>
      <c r="N34" s="116">
        <f t="shared" si="28"/>
        <v>-1.5825579170831865E-2</v>
      </c>
      <c r="O34" s="116">
        <f t="shared" si="29"/>
        <v>0</v>
      </c>
      <c r="P34" s="168">
        <v>615464565.74000001</v>
      </c>
      <c r="Q34" s="169">
        <v>1000000</v>
      </c>
      <c r="R34" s="116">
        <f t="shared" si="30"/>
        <v>2.6083555620285066E-4</v>
      </c>
      <c r="S34" s="116">
        <f t="shared" si="31"/>
        <v>0</v>
      </c>
      <c r="T34" s="168">
        <v>508761043.37</v>
      </c>
      <c r="U34" s="169">
        <v>1000000</v>
      </c>
      <c r="V34" s="116">
        <f t="shared" si="32"/>
        <v>-0.17337069964654372</v>
      </c>
      <c r="W34" s="116">
        <f t="shared" si="33"/>
        <v>0</v>
      </c>
      <c r="X34" s="168">
        <v>488902816.22000003</v>
      </c>
      <c r="Y34" s="169">
        <v>1000000</v>
      </c>
      <c r="Z34" s="116">
        <f t="shared" si="34"/>
        <v>-3.9032523045515383E-2</v>
      </c>
      <c r="AA34" s="116">
        <f t="shared" si="35"/>
        <v>0</v>
      </c>
      <c r="AB34" s="168">
        <v>489021181.57999998</v>
      </c>
      <c r="AC34" s="169">
        <v>1000000</v>
      </c>
      <c r="AD34" s="116">
        <f t="shared" si="36"/>
        <v>2.421040666427493E-4</v>
      </c>
      <c r="AE34" s="116">
        <f t="shared" si="37"/>
        <v>0</v>
      </c>
      <c r="AF34" s="168">
        <v>488310131.99000001</v>
      </c>
      <c r="AG34" s="169">
        <v>1000000</v>
      </c>
      <c r="AH34" s="116">
        <f t="shared" si="38"/>
        <v>-1.454026158340652E-3</v>
      </c>
      <c r="AI34" s="116">
        <f t="shared" si="39"/>
        <v>0</v>
      </c>
      <c r="AJ34" s="117">
        <f t="shared" si="14"/>
        <v>-2.8556849556803193E-2</v>
      </c>
      <c r="AK34" s="117">
        <f t="shared" si="15"/>
        <v>0</v>
      </c>
      <c r="AL34" s="118">
        <f t="shared" si="16"/>
        <v>-0.21874668493551958</v>
      </c>
      <c r="AM34" s="118">
        <f t="shared" si="17"/>
        <v>0</v>
      </c>
      <c r="AN34" s="119">
        <f t="shared" si="18"/>
        <v>6.0130763361253815E-2</v>
      </c>
      <c r="AO34" s="203">
        <f t="shared" si="19"/>
        <v>0</v>
      </c>
      <c r="AP34" s="123"/>
      <c r="AQ34" s="131"/>
      <c r="AR34" s="128"/>
      <c r="AS34" s="122"/>
      <c r="AT34" s="122"/>
      <c r="AU34" s="309"/>
    </row>
    <row r="35" spans="1:47">
      <c r="A35" s="198" t="s">
        <v>139</v>
      </c>
      <c r="B35" s="168">
        <v>10247128299.059999</v>
      </c>
      <c r="C35" s="169">
        <v>1</v>
      </c>
      <c r="D35" s="168">
        <v>10424380086.1</v>
      </c>
      <c r="E35" s="169">
        <v>1</v>
      </c>
      <c r="F35" s="116">
        <f t="shared" si="24"/>
        <v>1.7297703499648851E-2</v>
      </c>
      <c r="G35" s="116">
        <f t="shared" si="25"/>
        <v>0</v>
      </c>
      <c r="H35" s="168">
        <v>10061569099.49</v>
      </c>
      <c r="I35" s="169">
        <v>1</v>
      </c>
      <c r="J35" s="116">
        <f t="shared" si="26"/>
        <v>-3.4804082699725937E-2</v>
      </c>
      <c r="K35" s="116">
        <f t="shared" si="27"/>
        <v>0</v>
      </c>
      <c r="L35" s="168">
        <v>10628390121.84</v>
      </c>
      <c r="M35" s="169">
        <v>1</v>
      </c>
      <c r="N35" s="116">
        <f t="shared" si="28"/>
        <v>5.6335251166612907E-2</v>
      </c>
      <c r="O35" s="116">
        <f t="shared" si="29"/>
        <v>0</v>
      </c>
      <c r="P35" s="168">
        <v>10626585611.049999</v>
      </c>
      <c r="Q35" s="169">
        <v>1</v>
      </c>
      <c r="R35" s="116">
        <f t="shared" si="30"/>
        <v>-1.6978213721124835E-4</v>
      </c>
      <c r="S35" s="116">
        <f t="shared" si="31"/>
        <v>0</v>
      </c>
      <c r="T35" s="168">
        <v>10362422244.370001</v>
      </c>
      <c r="U35" s="169">
        <v>1</v>
      </c>
      <c r="V35" s="116">
        <f t="shared" si="32"/>
        <v>-2.4858724744598069E-2</v>
      </c>
      <c r="W35" s="116">
        <f t="shared" si="33"/>
        <v>0</v>
      </c>
      <c r="X35" s="168">
        <v>10311335578</v>
      </c>
      <c r="Y35" s="169">
        <v>1</v>
      </c>
      <c r="Z35" s="116">
        <f t="shared" si="34"/>
        <v>-4.9299927338665138E-3</v>
      </c>
      <c r="AA35" s="116">
        <f t="shared" si="35"/>
        <v>0</v>
      </c>
      <c r="AB35" s="168">
        <v>10311335578</v>
      </c>
      <c r="AC35" s="169">
        <v>1</v>
      </c>
      <c r="AD35" s="116">
        <f t="shared" si="36"/>
        <v>0</v>
      </c>
      <c r="AE35" s="116">
        <f t="shared" si="37"/>
        <v>0</v>
      </c>
      <c r="AF35" s="168">
        <v>10208083416.5</v>
      </c>
      <c r="AG35" s="169">
        <v>1</v>
      </c>
      <c r="AH35" s="116">
        <f t="shared" si="38"/>
        <v>-1.0013461468589594E-2</v>
      </c>
      <c r="AI35" s="116">
        <f t="shared" si="39"/>
        <v>0</v>
      </c>
      <c r="AJ35" s="117">
        <f t="shared" si="14"/>
        <v>-1.4288613971620025E-4</v>
      </c>
      <c r="AK35" s="117">
        <f t="shared" si="15"/>
        <v>0</v>
      </c>
      <c r="AL35" s="118">
        <f t="shared" si="16"/>
        <v>-2.0749115804824986E-2</v>
      </c>
      <c r="AM35" s="118">
        <f t="shared" si="17"/>
        <v>0</v>
      </c>
      <c r="AN35" s="119">
        <f t="shared" si="18"/>
        <v>2.7842904128561372E-2</v>
      </c>
      <c r="AO35" s="203">
        <f t="shared" si="19"/>
        <v>0</v>
      </c>
      <c r="AP35" s="123"/>
      <c r="AQ35" s="131"/>
      <c r="AR35" s="128"/>
      <c r="AS35" s="122"/>
      <c r="AT35" s="122"/>
    </row>
    <row r="36" spans="1:47" s="262" customFormat="1">
      <c r="A36" s="198" t="s">
        <v>144</v>
      </c>
      <c r="B36" s="168">
        <v>14727164699.26</v>
      </c>
      <c r="C36" s="169">
        <v>1</v>
      </c>
      <c r="D36" s="168">
        <v>14717610460.120001</v>
      </c>
      <c r="E36" s="169">
        <v>1</v>
      </c>
      <c r="F36" s="116">
        <f t="shared" si="24"/>
        <v>-6.4874939169244595E-4</v>
      </c>
      <c r="G36" s="116">
        <f t="shared" si="25"/>
        <v>0</v>
      </c>
      <c r="H36" s="168">
        <v>15097764714.25</v>
      </c>
      <c r="I36" s="169">
        <v>1</v>
      </c>
      <c r="J36" s="116">
        <f t="shared" si="26"/>
        <v>2.582988965227033E-2</v>
      </c>
      <c r="K36" s="116">
        <f t="shared" si="27"/>
        <v>0</v>
      </c>
      <c r="L36" s="168">
        <v>15017218002.459999</v>
      </c>
      <c r="M36" s="169">
        <v>1</v>
      </c>
      <c r="N36" s="116">
        <f t="shared" si="28"/>
        <v>-5.3350090768057232E-3</v>
      </c>
      <c r="O36" s="116">
        <f t="shared" si="29"/>
        <v>0</v>
      </c>
      <c r="P36" s="168">
        <v>15118593184.809999</v>
      </c>
      <c r="Q36" s="169">
        <v>1</v>
      </c>
      <c r="R36" s="116">
        <f t="shared" si="30"/>
        <v>6.7505967039563465E-3</v>
      </c>
      <c r="S36" s="116">
        <f t="shared" si="31"/>
        <v>0</v>
      </c>
      <c r="T36" s="168">
        <v>15154561083.48</v>
      </c>
      <c r="U36" s="169">
        <v>1</v>
      </c>
      <c r="V36" s="116">
        <f t="shared" si="32"/>
        <v>2.3790506319157959E-3</v>
      </c>
      <c r="W36" s="116">
        <f t="shared" si="33"/>
        <v>0</v>
      </c>
      <c r="X36" s="168">
        <v>14446163516.51</v>
      </c>
      <c r="Y36" s="169">
        <v>1</v>
      </c>
      <c r="Z36" s="116">
        <f t="shared" si="34"/>
        <v>-4.6744842233815941E-2</v>
      </c>
      <c r="AA36" s="116">
        <f t="shared" si="35"/>
        <v>0</v>
      </c>
      <c r="AB36" s="168">
        <v>14402139899.629999</v>
      </c>
      <c r="AC36" s="169">
        <v>1</v>
      </c>
      <c r="AD36" s="116">
        <f t="shared" si="36"/>
        <v>-3.0474261785620842E-3</v>
      </c>
      <c r="AE36" s="116">
        <f t="shared" si="37"/>
        <v>0</v>
      </c>
      <c r="AF36" s="168">
        <v>14396847298.959999</v>
      </c>
      <c r="AG36" s="169">
        <v>1</v>
      </c>
      <c r="AH36" s="116">
        <f t="shared" si="38"/>
        <v>-3.6748710308917684E-4</v>
      </c>
      <c r="AI36" s="116">
        <f t="shared" si="39"/>
        <v>0</v>
      </c>
      <c r="AJ36" s="117">
        <f t="shared" si="14"/>
        <v>-2.6479971244778625E-3</v>
      </c>
      <c r="AK36" s="117">
        <f t="shared" si="15"/>
        <v>0</v>
      </c>
      <c r="AL36" s="118">
        <f t="shared" si="16"/>
        <v>-2.1794513588273515E-2</v>
      </c>
      <c r="AM36" s="118">
        <f t="shared" si="17"/>
        <v>0</v>
      </c>
      <c r="AN36" s="119">
        <f t="shared" si="18"/>
        <v>2.0303778160793793E-2</v>
      </c>
      <c r="AO36" s="203">
        <f t="shared" si="19"/>
        <v>0</v>
      </c>
      <c r="AP36" s="123"/>
      <c r="AQ36" s="131"/>
      <c r="AR36" s="128"/>
      <c r="AS36" s="122"/>
      <c r="AT36" s="122"/>
    </row>
    <row r="37" spans="1:47" s="279" customFormat="1">
      <c r="A37" s="198" t="s">
        <v>147</v>
      </c>
      <c r="B37" s="168">
        <v>632062187.75</v>
      </c>
      <c r="C37" s="169">
        <v>100</v>
      </c>
      <c r="D37" s="168">
        <v>631977387.33000004</v>
      </c>
      <c r="E37" s="169">
        <v>100</v>
      </c>
      <c r="F37" s="116">
        <f t="shared" si="24"/>
        <v>-1.3416467816533624E-4</v>
      </c>
      <c r="G37" s="116">
        <f t="shared" si="25"/>
        <v>0</v>
      </c>
      <c r="H37" s="168">
        <v>632639726.87</v>
      </c>
      <c r="I37" s="169">
        <v>100</v>
      </c>
      <c r="J37" s="116">
        <f t="shared" si="26"/>
        <v>1.0480430997669662E-3</v>
      </c>
      <c r="K37" s="116">
        <f t="shared" si="27"/>
        <v>0</v>
      </c>
      <c r="L37" s="168">
        <v>614695365.20000005</v>
      </c>
      <c r="M37" s="169">
        <v>100</v>
      </c>
      <c r="N37" s="116">
        <f t="shared" si="28"/>
        <v>-2.8364266276447909E-2</v>
      </c>
      <c r="O37" s="116">
        <f t="shared" si="29"/>
        <v>0</v>
      </c>
      <c r="P37" s="168">
        <v>608735167.01999998</v>
      </c>
      <c r="Q37" s="169">
        <v>100</v>
      </c>
      <c r="R37" s="116">
        <f t="shared" si="30"/>
        <v>-9.6961820723356681E-3</v>
      </c>
      <c r="S37" s="116">
        <f t="shared" si="31"/>
        <v>0</v>
      </c>
      <c r="T37" s="168">
        <v>864194751.28999996</v>
      </c>
      <c r="U37" s="169">
        <v>100</v>
      </c>
      <c r="V37" s="116">
        <f t="shared" si="32"/>
        <v>0.41965635979366189</v>
      </c>
      <c r="W37" s="116">
        <f t="shared" si="33"/>
        <v>0</v>
      </c>
      <c r="X37" s="168">
        <v>593089432.24000001</v>
      </c>
      <c r="Y37" s="169">
        <v>100</v>
      </c>
      <c r="Z37" s="116">
        <f t="shared" si="34"/>
        <v>-0.31370859247330057</v>
      </c>
      <c r="AA37" s="116">
        <f t="shared" si="35"/>
        <v>0</v>
      </c>
      <c r="AB37" s="168">
        <v>598714312.26999998</v>
      </c>
      <c r="AC37" s="169">
        <v>100</v>
      </c>
      <c r="AD37" s="116">
        <f t="shared" si="36"/>
        <v>9.484033476630559E-3</v>
      </c>
      <c r="AE37" s="116">
        <f t="shared" si="37"/>
        <v>0</v>
      </c>
      <c r="AF37" s="168">
        <v>594846646.92999995</v>
      </c>
      <c r="AG37" s="169">
        <v>100</v>
      </c>
      <c r="AH37" s="116">
        <f t="shared" si="38"/>
        <v>-6.459951367015002E-3</v>
      </c>
      <c r="AI37" s="116">
        <f t="shared" si="39"/>
        <v>0</v>
      </c>
      <c r="AJ37" s="117">
        <f t="shared" si="14"/>
        <v>8.9781599378493636E-3</v>
      </c>
      <c r="AK37" s="117">
        <f t="shared" si="15"/>
        <v>0</v>
      </c>
      <c r="AL37" s="118">
        <f t="shared" si="16"/>
        <v>-5.8753273684160334E-2</v>
      </c>
      <c r="AM37" s="118">
        <f t="shared" si="17"/>
        <v>0</v>
      </c>
      <c r="AN37" s="119">
        <f t="shared" si="18"/>
        <v>0.1981741745698973</v>
      </c>
      <c r="AO37" s="203">
        <f t="shared" si="19"/>
        <v>0</v>
      </c>
      <c r="AP37" s="123"/>
      <c r="AQ37" s="131"/>
      <c r="AR37" s="128"/>
      <c r="AS37" s="122"/>
      <c r="AT37" s="122"/>
    </row>
    <row r="38" spans="1:47" s="279" customFormat="1">
      <c r="A38" s="198" t="s">
        <v>157</v>
      </c>
      <c r="B38" s="166">
        <v>16858800695.559999</v>
      </c>
      <c r="C38" s="169">
        <v>1</v>
      </c>
      <c r="D38" s="166">
        <v>16105046950.780001</v>
      </c>
      <c r="E38" s="169">
        <v>1</v>
      </c>
      <c r="F38" s="116">
        <f t="shared" si="24"/>
        <v>-4.4709808152516468E-2</v>
      </c>
      <c r="G38" s="116">
        <f t="shared" si="25"/>
        <v>0</v>
      </c>
      <c r="H38" s="166">
        <v>16064502928.379999</v>
      </c>
      <c r="I38" s="169">
        <v>1</v>
      </c>
      <c r="J38" s="116">
        <f t="shared" si="26"/>
        <v>-2.5174730954781784E-3</v>
      </c>
      <c r="K38" s="116">
        <f t="shared" si="27"/>
        <v>0</v>
      </c>
      <c r="L38" s="166">
        <v>15962110974.77</v>
      </c>
      <c r="M38" s="169">
        <v>1</v>
      </c>
      <c r="N38" s="116">
        <f t="shared" si="28"/>
        <v>-6.3738015465831946E-3</v>
      </c>
      <c r="O38" s="116">
        <f t="shared" si="29"/>
        <v>0</v>
      </c>
      <c r="P38" s="166">
        <v>15560045833.190001</v>
      </c>
      <c r="Q38" s="169">
        <v>1</v>
      </c>
      <c r="R38" s="116">
        <f t="shared" si="30"/>
        <v>-2.5188719851372499E-2</v>
      </c>
      <c r="S38" s="116">
        <f t="shared" si="31"/>
        <v>0</v>
      </c>
      <c r="T38" s="166">
        <v>15466115618.559999</v>
      </c>
      <c r="U38" s="169">
        <v>1</v>
      </c>
      <c r="V38" s="116">
        <f t="shared" si="32"/>
        <v>-6.0366284030889785E-3</v>
      </c>
      <c r="W38" s="116">
        <f t="shared" si="33"/>
        <v>0</v>
      </c>
      <c r="X38" s="166">
        <v>13921595961.93</v>
      </c>
      <c r="Y38" s="169">
        <v>1</v>
      </c>
      <c r="Z38" s="116">
        <f t="shared" si="34"/>
        <v>-9.9864742687977168E-2</v>
      </c>
      <c r="AA38" s="116">
        <f t="shared" si="35"/>
        <v>0</v>
      </c>
      <c r="AB38" s="166">
        <v>13484503951.98</v>
      </c>
      <c r="AC38" s="169">
        <v>1</v>
      </c>
      <c r="AD38" s="116">
        <f t="shared" si="36"/>
        <v>-3.1396688364270349E-2</v>
      </c>
      <c r="AE38" s="116">
        <f t="shared" si="37"/>
        <v>0</v>
      </c>
      <c r="AF38" s="166">
        <v>13185330693.690001</v>
      </c>
      <c r="AG38" s="169">
        <v>1</v>
      </c>
      <c r="AH38" s="116">
        <f t="shared" si="38"/>
        <v>-2.2186448930964928E-2</v>
      </c>
      <c r="AI38" s="116">
        <f t="shared" si="39"/>
        <v>0</v>
      </c>
      <c r="AJ38" s="117">
        <f t="shared" si="14"/>
        <v>-2.9784288879031472E-2</v>
      </c>
      <c r="AK38" s="117">
        <f t="shared" si="15"/>
        <v>0</v>
      </c>
      <c r="AL38" s="118">
        <f t="shared" si="16"/>
        <v>-0.18129200529580525</v>
      </c>
      <c r="AM38" s="118">
        <f t="shared" si="17"/>
        <v>0</v>
      </c>
      <c r="AN38" s="119">
        <f t="shared" si="18"/>
        <v>3.1782674814417253E-2</v>
      </c>
      <c r="AO38" s="203">
        <f t="shared" si="19"/>
        <v>0</v>
      </c>
      <c r="AP38" s="123"/>
      <c r="AQ38" s="131"/>
      <c r="AR38" s="128"/>
      <c r="AS38" s="122"/>
      <c r="AT38" s="122"/>
    </row>
    <row r="39" spans="1:47" s="279" customFormat="1">
      <c r="A39" s="198" t="s">
        <v>158</v>
      </c>
      <c r="B39" s="166">
        <v>801357992.13</v>
      </c>
      <c r="C39" s="169">
        <v>10</v>
      </c>
      <c r="D39" s="166">
        <v>801357992.13</v>
      </c>
      <c r="E39" s="169">
        <v>10</v>
      </c>
      <c r="F39" s="116">
        <f t="shared" si="24"/>
        <v>0</v>
      </c>
      <c r="G39" s="116">
        <f t="shared" si="25"/>
        <v>0</v>
      </c>
      <c r="H39" s="166">
        <v>815878275.42999995</v>
      </c>
      <c r="I39" s="169">
        <v>10</v>
      </c>
      <c r="J39" s="116">
        <f t="shared" si="26"/>
        <v>1.8119596288551653E-2</v>
      </c>
      <c r="K39" s="116">
        <f t="shared" si="27"/>
        <v>0</v>
      </c>
      <c r="L39" s="166">
        <v>797460338.50999999</v>
      </c>
      <c r="M39" s="169">
        <v>10</v>
      </c>
      <c r="N39" s="116">
        <f t="shared" si="28"/>
        <v>-2.2574368597194208E-2</v>
      </c>
      <c r="O39" s="116">
        <f t="shared" si="29"/>
        <v>0</v>
      </c>
      <c r="P39" s="166">
        <v>818413987.67999995</v>
      </c>
      <c r="Q39" s="169">
        <v>10</v>
      </c>
      <c r="R39" s="116">
        <f t="shared" si="30"/>
        <v>2.6275474977414445E-2</v>
      </c>
      <c r="S39" s="116">
        <f t="shared" si="31"/>
        <v>0</v>
      </c>
      <c r="T39" s="166">
        <v>815823180.21000004</v>
      </c>
      <c r="U39" s="169">
        <v>10</v>
      </c>
      <c r="V39" s="116">
        <f t="shared" si="32"/>
        <v>-3.1656441715325564E-3</v>
      </c>
      <c r="W39" s="116">
        <f t="shared" si="33"/>
        <v>0</v>
      </c>
      <c r="X39" s="166">
        <v>813901290.67999995</v>
      </c>
      <c r="Y39" s="169">
        <v>10</v>
      </c>
      <c r="Z39" s="116">
        <f t="shared" si="34"/>
        <v>-2.355767250331597E-3</v>
      </c>
      <c r="AA39" s="116">
        <f t="shared" si="35"/>
        <v>0</v>
      </c>
      <c r="AB39" s="166">
        <v>803939832.42999995</v>
      </c>
      <c r="AC39" s="169">
        <v>10</v>
      </c>
      <c r="AD39" s="116">
        <f t="shared" si="36"/>
        <v>-1.2239147872191455E-2</v>
      </c>
      <c r="AE39" s="116">
        <f t="shared" si="37"/>
        <v>0</v>
      </c>
      <c r="AF39" s="166">
        <v>806522985.38</v>
      </c>
      <c r="AG39" s="169">
        <v>10</v>
      </c>
      <c r="AH39" s="116">
        <f t="shared" si="38"/>
        <v>3.2131172580318265E-3</v>
      </c>
      <c r="AI39" s="116">
        <f t="shared" si="39"/>
        <v>0</v>
      </c>
      <c r="AJ39" s="117">
        <f t="shared" si="14"/>
        <v>9.0915757909351322E-4</v>
      </c>
      <c r="AK39" s="117">
        <f t="shared" si="15"/>
        <v>0</v>
      </c>
      <c r="AL39" s="118">
        <f t="shared" si="16"/>
        <v>6.4453007279200013E-3</v>
      </c>
      <c r="AM39" s="118">
        <f t="shared" si="17"/>
        <v>0</v>
      </c>
      <c r="AN39" s="119">
        <f t="shared" si="18"/>
        <v>1.5571960781167604E-2</v>
      </c>
      <c r="AO39" s="203">
        <f t="shared" si="19"/>
        <v>0</v>
      </c>
      <c r="AP39" s="123"/>
      <c r="AQ39" s="131"/>
      <c r="AR39" s="128"/>
      <c r="AS39" s="122"/>
      <c r="AT39" s="122"/>
    </row>
    <row r="40" spans="1:47" s="279" customFormat="1">
      <c r="A40" s="198" t="s">
        <v>169</v>
      </c>
      <c r="B40" s="166">
        <v>1260226859.3099999</v>
      </c>
      <c r="C40" s="169">
        <v>1</v>
      </c>
      <c r="D40" s="166">
        <v>1261688767.03</v>
      </c>
      <c r="E40" s="169">
        <v>1</v>
      </c>
      <c r="F40" s="116">
        <f t="shared" si="24"/>
        <v>1.1600353612526979E-3</v>
      </c>
      <c r="G40" s="116">
        <f t="shared" si="25"/>
        <v>0</v>
      </c>
      <c r="H40" s="166">
        <v>1248190308.03</v>
      </c>
      <c r="I40" s="169">
        <v>1</v>
      </c>
      <c r="J40" s="116">
        <f t="shared" si="26"/>
        <v>-1.0698723292730273E-2</v>
      </c>
      <c r="K40" s="116">
        <f t="shared" si="27"/>
        <v>0</v>
      </c>
      <c r="L40" s="166">
        <v>1238297710.5899999</v>
      </c>
      <c r="M40" s="169">
        <v>1</v>
      </c>
      <c r="N40" s="116">
        <f t="shared" si="28"/>
        <v>-7.9255521985372532E-3</v>
      </c>
      <c r="O40" s="116">
        <f t="shared" si="29"/>
        <v>0</v>
      </c>
      <c r="P40" s="166">
        <v>1235691834.8</v>
      </c>
      <c r="Q40" s="169">
        <v>1</v>
      </c>
      <c r="R40" s="116">
        <f t="shared" si="30"/>
        <v>-2.1044016860520278E-3</v>
      </c>
      <c r="S40" s="116">
        <f t="shared" si="31"/>
        <v>0</v>
      </c>
      <c r="T40" s="166">
        <v>1223834262.8699999</v>
      </c>
      <c r="U40" s="169">
        <v>1</v>
      </c>
      <c r="V40" s="116">
        <f t="shared" si="32"/>
        <v>-9.5958972909449113E-3</v>
      </c>
      <c r="W40" s="116">
        <f t="shared" si="33"/>
        <v>0</v>
      </c>
      <c r="X40" s="166">
        <v>1225907890.47</v>
      </c>
      <c r="Y40" s="169">
        <v>1</v>
      </c>
      <c r="Z40" s="116">
        <f t="shared" si="34"/>
        <v>1.6943696241493538E-3</v>
      </c>
      <c r="AA40" s="116">
        <f t="shared" si="35"/>
        <v>0</v>
      </c>
      <c r="AB40" s="166">
        <v>1226085757.51</v>
      </c>
      <c r="AC40" s="169">
        <v>1</v>
      </c>
      <c r="AD40" s="116">
        <f t="shared" si="36"/>
        <v>1.4509005234624074E-4</v>
      </c>
      <c r="AE40" s="116">
        <f t="shared" si="37"/>
        <v>0</v>
      </c>
      <c r="AF40" s="166">
        <v>1217886421.3699999</v>
      </c>
      <c r="AG40" s="169">
        <v>1</v>
      </c>
      <c r="AH40" s="116">
        <f t="shared" si="38"/>
        <v>-6.6874083560449736E-3</v>
      </c>
      <c r="AI40" s="116">
        <f t="shared" si="39"/>
        <v>0</v>
      </c>
      <c r="AJ40" s="117">
        <f t="shared" si="14"/>
        <v>-4.2515609733201429E-3</v>
      </c>
      <c r="AK40" s="117">
        <f t="shared" si="15"/>
        <v>0</v>
      </c>
      <c r="AL40" s="118">
        <f t="shared" si="16"/>
        <v>-3.4717235188762338E-2</v>
      </c>
      <c r="AM40" s="118">
        <f t="shared" si="17"/>
        <v>0</v>
      </c>
      <c r="AN40" s="119">
        <f t="shared" si="18"/>
        <v>5.0446533995095908E-3</v>
      </c>
      <c r="AO40" s="203">
        <f t="shared" si="19"/>
        <v>0</v>
      </c>
      <c r="AP40" s="123"/>
      <c r="AQ40" s="131"/>
      <c r="AR40" s="128"/>
      <c r="AS40" s="122"/>
      <c r="AT40" s="122"/>
    </row>
    <row r="41" spans="1:47" s="279" customFormat="1">
      <c r="A41" s="198" t="s">
        <v>171</v>
      </c>
      <c r="B41" s="166">
        <v>9756585795.3199997</v>
      </c>
      <c r="C41" s="169">
        <v>100</v>
      </c>
      <c r="D41" s="166">
        <v>9400342704.3299999</v>
      </c>
      <c r="E41" s="169">
        <v>100</v>
      </c>
      <c r="F41" s="116">
        <f t="shared" si="24"/>
        <v>-3.6513089564679586E-2</v>
      </c>
      <c r="G41" s="116">
        <f t="shared" si="25"/>
        <v>0</v>
      </c>
      <c r="H41" s="166">
        <v>9201160050.7399998</v>
      </c>
      <c r="I41" s="169">
        <v>100</v>
      </c>
      <c r="J41" s="116">
        <f t="shared" si="26"/>
        <v>-2.1188871497020246E-2</v>
      </c>
      <c r="K41" s="116">
        <f t="shared" si="27"/>
        <v>0</v>
      </c>
      <c r="L41" s="166">
        <v>9261218856.7199993</v>
      </c>
      <c r="M41" s="169">
        <v>100</v>
      </c>
      <c r="N41" s="116">
        <f t="shared" si="28"/>
        <v>6.5273080403779448E-3</v>
      </c>
      <c r="O41" s="116">
        <f t="shared" si="29"/>
        <v>0</v>
      </c>
      <c r="P41" s="166">
        <v>9167773443.3899994</v>
      </c>
      <c r="Q41" s="169">
        <v>100</v>
      </c>
      <c r="R41" s="116">
        <f t="shared" si="30"/>
        <v>-1.0089969233606368E-2</v>
      </c>
      <c r="S41" s="116">
        <f t="shared" si="31"/>
        <v>0</v>
      </c>
      <c r="T41" s="166">
        <v>8534010883.6599998</v>
      </c>
      <c r="U41" s="169">
        <v>100</v>
      </c>
      <c r="V41" s="116">
        <f t="shared" si="32"/>
        <v>-6.9129387156370542E-2</v>
      </c>
      <c r="W41" s="116">
        <f t="shared" si="33"/>
        <v>0</v>
      </c>
      <c r="X41" s="166">
        <v>8470988079.6499996</v>
      </c>
      <c r="Y41" s="169">
        <v>100</v>
      </c>
      <c r="Z41" s="116">
        <f t="shared" si="34"/>
        <v>-7.3848984808150961E-3</v>
      </c>
      <c r="AA41" s="116">
        <f t="shared" si="35"/>
        <v>0</v>
      </c>
      <c r="AB41" s="166">
        <v>8543086501.6000004</v>
      </c>
      <c r="AC41" s="169">
        <v>100</v>
      </c>
      <c r="AD41" s="116">
        <f t="shared" si="36"/>
        <v>8.5112174957728999E-3</v>
      </c>
      <c r="AE41" s="116">
        <f t="shared" si="37"/>
        <v>0</v>
      </c>
      <c r="AF41" s="166">
        <v>9313708250.6000004</v>
      </c>
      <c r="AG41" s="169">
        <v>100</v>
      </c>
      <c r="AH41" s="116">
        <f t="shared" si="38"/>
        <v>9.0204137445602753E-2</v>
      </c>
      <c r="AI41" s="116">
        <f t="shared" si="39"/>
        <v>0</v>
      </c>
      <c r="AJ41" s="117">
        <f t="shared" si="14"/>
        <v>-4.8829441188422782E-3</v>
      </c>
      <c r="AK41" s="117">
        <f t="shared" si="15"/>
        <v>0</v>
      </c>
      <c r="AL41" s="118">
        <f t="shared" si="16"/>
        <v>-9.2160952483247068E-3</v>
      </c>
      <c r="AM41" s="118">
        <f t="shared" si="17"/>
        <v>0</v>
      </c>
      <c r="AN41" s="119">
        <f t="shared" si="18"/>
        <v>4.5947918028188053E-2</v>
      </c>
      <c r="AO41" s="203">
        <f t="shared" si="19"/>
        <v>0</v>
      </c>
      <c r="AP41" s="123"/>
      <c r="AQ41" s="131"/>
      <c r="AR41" s="128"/>
      <c r="AS41" s="122"/>
      <c r="AT41" s="122"/>
    </row>
    <row r="42" spans="1:47" s="279" customFormat="1">
      <c r="A42" s="198" t="s">
        <v>173</v>
      </c>
      <c r="B42" s="166">
        <v>717943979.70000005</v>
      </c>
      <c r="C42" s="169">
        <v>1</v>
      </c>
      <c r="D42" s="166">
        <v>717815129</v>
      </c>
      <c r="E42" s="169">
        <v>1</v>
      </c>
      <c r="F42" s="116">
        <f t="shared" si="24"/>
        <v>-1.7947180231790398E-4</v>
      </c>
      <c r="G42" s="116">
        <f t="shared" si="25"/>
        <v>0</v>
      </c>
      <c r="H42" s="166">
        <v>708691576.25999999</v>
      </c>
      <c r="I42" s="169">
        <v>1</v>
      </c>
      <c r="J42" s="116">
        <f t="shared" si="26"/>
        <v>-1.2710170587669531E-2</v>
      </c>
      <c r="K42" s="116">
        <f t="shared" si="27"/>
        <v>0</v>
      </c>
      <c r="L42" s="166">
        <v>708720791.27999997</v>
      </c>
      <c r="M42" s="169">
        <v>1</v>
      </c>
      <c r="N42" s="116">
        <f t="shared" si="28"/>
        <v>4.1223884943233352E-5</v>
      </c>
      <c r="O42" s="116">
        <f t="shared" si="29"/>
        <v>0</v>
      </c>
      <c r="P42" s="166">
        <v>708845416.75</v>
      </c>
      <c r="Q42" s="169">
        <v>1</v>
      </c>
      <c r="R42" s="116">
        <f t="shared" si="30"/>
        <v>1.7584565252410075E-4</v>
      </c>
      <c r="S42" s="116">
        <f t="shared" si="31"/>
        <v>0</v>
      </c>
      <c r="T42" s="166">
        <v>703595439.63999999</v>
      </c>
      <c r="U42" s="169">
        <v>1</v>
      </c>
      <c r="V42" s="116">
        <f t="shared" si="32"/>
        <v>-7.4063780140820306E-3</v>
      </c>
      <c r="W42" s="116">
        <f t="shared" si="33"/>
        <v>0</v>
      </c>
      <c r="X42" s="166">
        <v>702517026.86000001</v>
      </c>
      <c r="Y42" s="169">
        <v>1</v>
      </c>
      <c r="Z42" s="116">
        <f t="shared" si="34"/>
        <v>-1.5327171258411646E-3</v>
      </c>
      <c r="AA42" s="116">
        <f t="shared" si="35"/>
        <v>0</v>
      </c>
      <c r="AB42" s="166">
        <v>703923279.75</v>
      </c>
      <c r="AC42" s="169">
        <v>1</v>
      </c>
      <c r="AD42" s="116">
        <f t="shared" si="36"/>
        <v>2.0017349562122836E-3</v>
      </c>
      <c r="AE42" s="116">
        <f t="shared" si="37"/>
        <v>0</v>
      </c>
      <c r="AF42" s="166">
        <v>701492309.80999994</v>
      </c>
      <c r="AG42" s="169">
        <v>1</v>
      </c>
      <c r="AH42" s="116">
        <f t="shared" si="38"/>
        <v>-3.453458650868063E-3</v>
      </c>
      <c r="AI42" s="116">
        <f t="shared" si="39"/>
        <v>0</v>
      </c>
      <c r="AJ42" s="117">
        <f t="shared" si="14"/>
        <v>-2.8829239608873839E-3</v>
      </c>
      <c r="AK42" s="117">
        <f t="shared" si="15"/>
        <v>0</v>
      </c>
      <c r="AL42" s="118">
        <f t="shared" si="16"/>
        <v>-2.2739586462519456E-2</v>
      </c>
      <c r="AM42" s="118">
        <f t="shared" si="17"/>
        <v>0</v>
      </c>
      <c r="AN42" s="119">
        <f t="shared" si="18"/>
        <v>4.9027723883988284E-3</v>
      </c>
      <c r="AO42" s="203">
        <f t="shared" si="19"/>
        <v>0</v>
      </c>
      <c r="AP42" s="123"/>
      <c r="AQ42" s="131"/>
      <c r="AR42" s="128"/>
      <c r="AS42" s="122"/>
      <c r="AT42" s="122"/>
    </row>
    <row r="43" spans="1:47" s="279" customFormat="1">
      <c r="A43" s="198" t="s">
        <v>178</v>
      </c>
      <c r="B43" s="166">
        <v>302350423.44</v>
      </c>
      <c r="C43" s="169">
        <v>100</v>
      </c>
      <c r="D43" s="166">
        <v>302036905.01999998</v>
      </c>
      <c r="E43" s="169">
        <v>100</v>
      </c>
      <c r="F43" s="116">
        <f t="shared" si="24"/>
        <v>-1.0369372611850598E-3</v>
      </c>
      <c r="G43" s="116">
        <f t="shared" si="25"/>
        <v>0</v>
      </c>
      <c r="H43" s="166">
        <v>302706767.60000002</v>
      </c>
      <c r="I43" s="169">
        <v>100</v>
      </c>
      <c r="J43" s="116">
        <f t="shared" si="26"/>
        <v>2.2178169914556854E-3</v>
      </c>
      <c r="K43" s="116">
        <f t="shared" si="27"/>
        <v>0</v>
      </c>
      <c r="L43" s="166">
        <v>283885307.36000001</v>
      </c>
      <c r="M43" s="169">
        <v>100</v>
      </c>
      <c r="N43" s="116">
        <f t="shared" si="28"/>
        <v>-6.2177203335179114E-2</v>
      </c>
      <c r="O43" s="116">
        <f t="shared" si="29"/>
        <v>0</v>
      </c>
      <c r="P43" s="166">
        <v>283167400.50999999</v>
      </c>
      <c r="Q43" s="169">
        <v>100</v>
      </c>
      <c r="R43" s="116">
        <f t="shared" si="30"/>
        <v>-2.5288622953974628E-3</v>
      </c>
      <c r="S43" s="116">
        <f t="shared" si="31"/>
        <v>0</v>
      </c>
      <c r="T43" s="166">
        <v>281385872.61000001</v>
      </c>
      <c r="U43" s="169">
        <v>100</v>
      </c>
      <c r="V43" s="116">
        <f t="shared" si="32"/>
        <v>-6.2914300756066795E-3</v>
      </c>
      <c r="W43" s="116">
        <f t="shared" si="33"/>
        <v>0</v>
      </c>
      <c r="X43" s="166">
        <v>281717023.11000001</v>
      </c>
      <c r="Y43" s="169">
        <v>100</v>
      </c>
      <c r="Z43" s="116">
        <f t="shared" si="34"/>
        <v>1.1768554580526992E-3</v>
      </c>
      <c r="AA43" s="116">
        <f t="shared" si="35"/>
        <v>0</v>
      </c>
      <c r="AB43" s="166">
        <v>279786426.63</v>
      </c>
      <c r="AC43" s="169">
        <v>100</v>
      </c>
      <c r="AD43" s="116">
        <f t="shared" si="36"/>
        <v>-6.8529635117086729E-3</v>
      </c>
      <c r="AE43" s="116">
        <f t="shared" si="37"/>
        <v>0</v>
      </c>
      <c r="AF43" s="166">
        <v>279493260.72000003</v>
      </c>
      <c r="AG43" s="169">
        <v>100</v>
      </c>
      <c r="AH43" s="116">
        <f t="shared" si="38"/>
        <v>-1.047820344721941E-3</v>
      </c>
      <c r="AI43" s="116">
        <f t="shared" si="39"/>
        <v>0</v>
      </c>
      <c r="AJ43" s="117">
        <f t="shared" si="14"/>
        <v>-9.5675680467863181E-3</v>
      </c>
      <c r="AK43" s="117">
        <f t="shared" si="15"/>
        <v>0</v>
      </c>
      <c r="AL43" s="118">
        <f t="shared" si="16"/>
        <v>-7.4638707804621354E-2</v>
      </c>
      <c r="AM43" s="118">
        <f t="shared" si="17"/>
        <v>0</v>
      </c>
      <c r="AN43" s="119">
        <f t="shared" si="18"/>
        <v>2.1497890132616812E-2</v>
      </c>
      <c r="AO43" s="203">
        <f t="shared" si="19"/>
        <v>0</v>
      </c>
      <c r="AP43" s="123"/>
      <c r="AQ43" s="131"/>
      <c r="AR43" s="128"/>
      <c r="AS43" s="122"/>
      <c r="AT43" s="122"/>
    </row>
    <row r="44" spans="1:47" s="380" customFormat="1">
      <c r="A44" s="198" t="s">
        <v>195</v>
      </c>
      <c r="B44" s="166">
        <v>98113166.631857917</v>
      </c>
      <c r="C44" s="169">
        <v>1</v>
      </c>
      <c r="D44" s="166">
        <v>98194471.665683061</v>
      </c>
      <c r="E44" s="169">
        <v>1</v>
      </c>
      <c r="F44" s="116">
        <f t="shared" si="24"/>
        <v>8.2868626725930131E-4</v>
      </c>
      <c r="G44" s="116">
        <f t="shared" si="25"/>
        <v>0</v>
      </c>
      <c r="H44" s="166">
        <v>98265503.248961747</v>
      </c>
      <c r="I44" s="169">
        <v>1</v>
      </c>
      <c r="J44" s="116">
        <f t="shared" ref="J44" si="40">((H44-D44)/D44)</f>
        <v>7.2337660230529946E-4</v>
      </c>
      <c r="K44" s="116">
        <f t="shared" ref="K44" si="41">((I44-E44)/E44)</f>
        <v>0</v>
      </c>
      <c r="L44" s="166">
        <v>98360196.963333338</v>
      </c>
      <c r="M44" s="169">
        <v>1</v>
      </c>
      <c r="N44" s="116">
        <f t="shared" ref="N44" si="42">((L44-H44)/H44)</f>
        <v>9.6365165028137502E-4</v>
      </c>
      <c r="O44" s="116">
        <f t="shared" ref="O44" si="43">((M44-I44)/I44)</f>
        <v>0</v>
      </c>
      <c r="P44" s="166">
        <v>98443044.17715846</v>
      </c>
      <c r="Q44" s="169">
        <v>1</v>
      </c>
      <c r="R44" s="116">
        <f t="shared" ref="R44" si="44">((P44-L44)/L44)</f>
        <v>8.4228393580794945E-4</v>
      </c>
      <c r="S44" s="116">
        <f t="shared" ref="S44" si="45">((Q44-M44)/M44)</f>
        <v>0</v>
      </c>
      <c r="T44" s="166">
        <v>98527464.49098362</v>
      </c>
      <c r="U44" s="169">
        <v>1</v>
      </c>
      <c r="V44" s="116">
        <f t="shared" ref="V44" si="46">((T44-P44)/P44)</f>
        <v>8.575548890304241E-4</v>
      </c>
      <c r="W44" s="116">
        <f t="shared" ref="W44" si="47">((U44-Q44)/Q44)</f>
        <v>0</v>
      </c>
      <c r="X44" s="166">
        <v>99623972.659999996</v>
      </c>
      <c r="Y44" s="169">
        <v>1</v>
      </c>
      <c r="Z44" s="116">
        <f t="shared" ref="Z44" si="48">((X44-T44)/T44)</f>
        <v>1.1128959571640241E-2</v>
      </c>
      <c r="AA44" s="116">
        <f t="shared" ref="AA44" si="49">((Y44-U44)/U44)</f>
        <v>0</v>
      </c>
      <c r="AB44" s="166">
        <v>98655282.658633888</v>
      </c>
      <c r="AC44" s="169">
        <v>1</v>
      </c>
      <c r="AD44" s="116">
        <f t="shared" si="36"/>
        <v>-9.7234628925317607E-3</v>
      </c>
      <c r="AE44" s="116">
        <f t="shared" si="37"/>
        <v>0</v>
      </c>
      <c r="AF44" s="166">
        <v>98739680.042459011</v>
      </c>
      <c r="AG44" s="169">
        <v>1</v>
      </c>
      <c r="AH44" s="116">
        <f t="shared" si="38"/>
        <v>8.5547759380665272E-4</v>
      </c>
      <c r="AI44" s="116">
        <f t="shared" si="39"/>
        <v>0</v>
      </c>
      <c r="AJ44" s="117">
        <f t="shared" si="14"/>
        <v>8.0956595219993527E-4</v>
      </c>
      <c r="AK44" s="117">
        <f t="shared" si="15"/>
        <v>0</v>
      </c>
      <c r="AL44" s="118">
        <f t="shared" si="16"/>
        <v>5.5523327080183194E-3</v>
      </c>
      <c r="AM44" s="118">
        <f t="shared" si="17"/>
        <v>0</v>
      </c>
      <c r="AN44" s="119">
        <f t="shared" si="18"/>
        <v>5.5738112017986938E-3</v>
      </c>
      <c r="AO44" s="203">
        <f t="shared" si="19"/>
        <v>0</v>
      </c>
      <c r="AP44" s="123"/>
      <c r="AQ44" s="131"/>
      <c r="AR44" s="128"/>
      <c r="AS44" s="122"/>
      <c r="AT44" s="122"/>
    </row>
    <row r="45" spans="1:47">
      <c r="A45" s="198" t="s">
        <v>213</v>
      </c>
      <c r="B45" s="166">
        <v>0</v>
      </c>
      <c r="C45" s="169">
        <v>0</v>
      </c>
      <c r="D45" s="166">
        <v>0</v>
      </c>
      <c r="E45" s="169">
        <v>0</v>
      </c>
      <c r="F45" s="116" t="e">
        <f t="shared" si="24"/>
        <v>#DIV/0!</v>
      </c>
      <c r="G45" s="116" t="e">
        <f t="shared" si="25"/>
        <v>#DIV/0!</v>
      </c>
      <c r="H45" s="166">
        <v>0</v>
      </c>
      <c r="I45" s="169">
        <v>0</v>
      </c>
      <c r="J45" s="116" t="e">
        <f t="shared" si="26"/>
        <v>#DIV/0!</v>
      </c>
      <c r="K45" s="116" t="e">
        <f t="shared" si="27"/>
        <v>#DIV/0!</v>
      </c>
      <c r="L45" s="166">
        <v>0</v>
      </c>
      <c r="M45" s="169">
        <v>0</v>
      </c>
      <c r="N45" s="116" t="e">
        <f t="shared" si="28"/>
        <v>#DIV/0!</v>
      </c>
      <c r="O45" s="116" t="e">
        <f t="shared" si="29"/>
        <v>#DIV/0!</v>
      </c>
      <c r="P45" s="166">
        <v>0</v>
      </c>
      <c r="Q45" s="169">
        <v>0</v>
      </c>
      <c r="R45" s="116" t="e">
        <f t="shared" si="30"/>
        <v>#DIV/0!</v>
      </c>
      <c r="S45" s="116" t="e">
        <f t="shared" si="31"/>
        <v>#DIV/0!</v>
      </c>
      <c r="T45" s="166">
        <v>0</v>
      </c>
      <c r="U45" s="169">
        <v>0</v>
      </c>
      <c r="V45" s="116" t="e">
        <f t="shared" si="32"/>
        <v>#DIV/0!</v>
      </c>
      <c r="W45" s="116" t="e">
        <f t="shared" si="33"/>
        <v>#DIV/0!</v>
      </c>
      <c r="X45" s="166">
        <v>0</v>
      </c>
      <c r="Y45" s="169">
        <v>0</v>
      </c>
      <c r="Z45" s="116" t="e">
        <f t="shared" si="34"/>
        <v>#DIV/0!</v>
      </c>
      <c r="AA45" s="116" t="e">
        <f t="shared" si="35"/>
        <v>#DIV/0!</v>
      </c>
      <c r="AB45" s="166">
        <v>1938904307.1300001</v>
      </c>
      <c r="AC45" s="169">
        <v>1</v>
      </c>
      <c r="AD45" s="116" t="e">
        <f t="shared" si="36"/>
        <v>#DIV/0!</v>
      </c>
      <c r="AE45" s="116" t="e">
        <f t="shared" si="37"/>
        <v>#DIV/0!</v>
      </c>
      <c r="AF45" s="166">
        <v>1929037330.55</v>
      </c>
      <c r="AG45" s="169">
        <v>1</v>
      </c>
      <c r="AH45" s="116">
        <f t="shared" si="38"/>
        <v>-5.0889445877839289E-3</v>
      </c>
      <c r="AI45" s="116">
        <f t="shared" si="39"/>
        <v>0</v>
      </c>
      <c r="AJ45" s="117" t="e">
        <f t="shared" si="14"/>
        <v>#DIV/0!</v>
      </c>
      <c r="AK45" s="117" t="e">
        <f t="shared" si="15"/>
        <v>#DIV/0!</v>
      </c>
      <c r="AL45" s="118" t="e">
        <f t="shared" si="16"/>
        <v>#DIV/0!</v>
      </c>
      <c r="AM45" s="118" t="e">
        <f t="shared" si="17"/>
        <v>#DIV/0!</v>
      </c>
      <c r="AN45" s="119" t="e">
        <f t="shared" si="18"/>
        <v>#DIV/0!</v>
      </c>
      <c r="AO45" s="203" t="e">
        <f t="shared" si="19"/>
        <v>#DIV/0!</v>
      </c>
      <c r="AP45" s="123"/>
      <c r="AQ45" s="132">
        <v>2266908745.4000001</v>
      </c>
      <c r="AR45" s="128">
        <v>1</v>
      </c>
      <c r="AS45" s="122" t="e">
        <f>(#REF!/AQ45)-1</f>
        <v>#REF!</v>
      </c>
      <c r="AT45" s="122" t="e">
        <f>(#REF!/AR45)-1</f>
        <v>#REF!</v>
      </c>
    </row>
    <row r="46" spans="1:47">
      <c r="A46" s="200" t="s">
        <v>56</v>
      </c>
      <c r="B46" s="174">
        <f>SUM(B21:B45)</f>
        <v>816722034519.56482</v>
      </c>
      <c r="C46" s="175"/>
      <c r="D46" s="174">
        <f>SUM(D21:D45)</f>
        <v>815165326720.50293</v>
      </c>
      <c r="E46" s="175"/>
      <c r="F46" s="116">
        <f>((D46-B46)/B46)</f>
        <v>-1.9060435904335801E-3</v>
      </c>
      <c r="G46" s="116"/>
      <c r="H46" s="174">
        <f>SUM(H21:H45)</f>
        <v>819910200359.48889</v>
      </c>
      <c r="I46" s="175"/>
      <c r="J46" s="116">
        <f>((H46-D46)/D46)</f>
        <v>5.8207500778708222E-3</v>
      </c>
      <c r="K46" s="116"/>
      <c r="L46" s="174">
        <f>SUM(L21:L45)</f>
        <v>811132173250.49231</v>
      </c>
      <c r="M46" s="175"/>
      <c r="N46" s="116">
        <f>((L46-H46)/H46)</f>
        <v>-1.0706083550549639E-2</v>
      </c>
      <c r="O46" s="116"/>
      <c r="P46" s="174">
        <f>SUM(P21:P45)</f>
        <v>795709860514.28735</v>
      </c>
      <c r="Q46" s="175"/>
      <c r="R46" s="116">
        <f>((P46-L46)/L46)</f>
        <v>-1.9013316503526567E-2</v>
      </c>
      <c r="S46" s="116"/>
      <c r="T46" s="174">
        <f>SUM(T21:T45)</f>
        <v>780062936115.14832</v>
      </c>
      <c r="U46" s="175"/>
      <c r="V46" s="116">
        <f>((T46-P46)/P46)</f>
        <v>-1.9664107705069829E-2</v>
      </c>
      <c r="W46" s="116"/>
      <c r="X46" s="174">
        <f>SUM(X21:X45)</f>
        <v>767677186154.91333</v>
      </c>
      <c r="Y46" s="175"/>
      <c r="Z46" s="116">
        <f>((X46-T46)/T46)</f>
        <v>-1.5877885471546969E-2</v>
      </c>
      <c r="AA46" s="116"/>
      <c r="AB46" s="174">
        <f>SUM(AB21:AB45)</f>
        <v>759145393298.31982</v>
      </c>
      <c r="AC46" s="175"/>
      <c r="AD46" s="116">
        <f>((AB46-X46)/X46)</f>
        <v>-1.1113776741662652E-2</v>
      </c>
      <c r="AE46" s="116"/>
      <c r="AF46" s="174">
        <f>SUM(AF21:AF45)</f>
        <v>750604159899.30261</v>
      </c>
      <c r="AG46" s="175"/>
      <c r="AH46" s="116">
        <f>((AF46-AB46)/AB46)</f>
        <v>-1.1251116682546714E-2</v>
      </c>
      <c r="AI46" s="116"/>
      <c r="AJ46" s="117">
        <f t="shared" si="14"/>
        <v>-1.0463947520933142E-2</v>
      </c>
      <c r="AK46" s="117"/>
      <c r="AL46" s="118">
        <f t="shared" si="16"/>
        <v>-7.9200089484837116E-2</v>
      </c>
      <c r="AM46" s="118"/>
      <c r="AN46" s="119">
        <f t="shared" si="18"/>
        <v>8.6732348576978903E-3</v>
      </c>
      <c r="AO46" s="203"/>
      <c r="AP46" s="123"/>
      <c r="AQ46" s="136">
        <f>SUM(AQ21:AQ45)</f>
        <v>132930613532.55411</v>
      </c>
      <c r="AR46" s="137"/>
      <c r="AS46" s="122" t="e">
        <f>(#REF!/AQ46)-1</f>
        <v>#REF!</v>
      </c>
      <c r="AT46" s="122" t="e">
        <f>(#REF!/AR46)-1</f>
        <v>#REF!</v>
      </c>
    </row>
    <row r="47" spans="1:47">
      <c r="A47" s="201" t="s">
        <v>81</v>
      </c>
      <c r="B47" s="170"/>
      <c r="C47" s="172"/>
      <c r="D47" s="170"/>
      <c r="E47" s="172"/>
      <c r="F47" s="116"/>
      <c r="G47" s="116"/>
      <c r="H47" s="170"/>
      <c r="I47" s="172"/>
      <c r="J47" s="116"/>
      <c r="K47" s="116"/>
      <c r="L47" s="170"/>
      <c r="M47" s="172"/>
      <c r="N47" s="116"/>
      <c r="O47" s="116"/>
      <c r="P47" s="170"/>
      <c r="Q47" s="172"/>
      <c r="R47" s="116"/>
      <c r="S47" s="116"/>
      <c r="T47" s="170"/>
      <c r="U47" s="172"/>
      <c r="V47" s="116"/>
      <c r="W47" s="116"/>
      <c r="X47" s="170"/>
      <c r="Y47" s="172"/>
      <c r="Z47" s="116"/>
      <c r="AA47" s="116"/>
      <c r="AB47" s="170"/>
      <c r="AC47" s="172"/>
      <c r="AD47" s="116"/>
      <c r="AE47" s="116"/>
      <c r="AF47" s="170"/>
      <c r="AG47" s="172"/>
      <c r="AH47" s="116"/>
      <c r="AI47" s="116"/>
      <c r="AJ47" s="117"/>
      <c r="AK47" s="117"/>
      <c r="AL47" s="118"/>
      <c r="AM47" s="118"/>
      <c r="AN47" s="119"/>
      <c r="AO47" s="203"/>
      <c r="AP47" s="123"/>
      <c r="AQ47" s="133"/>
      <c r="AR47" s="99"/>
      <c r="AS47" s="122" t="e">
        <f>(#REF!/AQ47)-1</f>
        <v>#REF!</v>
      </c>
      <c r="AT47" s="122" t="e">
        <f>(#REF!/AR47)-1</f>
        <v>#REF!</v>
      </c>
    </row>
    <row r="48" spans="1:47">
      <c r="A48" s="198" t="s">
        <v>24</v>
      </c>
      <c r="B48" s="165">
        <v>127000277362.94</v>
      </c>
      <c r="C48" s="177">
        <v>222.84</v>
      </c>
      <c r="D48" s="165">
        <v>127897960859.28999</v>
      </c>
      <c r="E48" s="177">
        <v>223.05</v>
      </c>
      <c r="F48" s="116">
        <f t="shared" ref="F48:F57" si="50">((D48-B48)/B48)</f>
        <v>7.0683585499943498E-3</v>
      </c>
      <c r="G48" s="116">
        <f t="shared" ref="G48:G57" si="51">((E48-C48)/C48)</f>
        <v>9.4238018309104269E-4</v>
      </c>
      <c r="H48" s="165">
        <v>129637358234.98</v>
      </c>
      <c r="I48" s="177">
        <v>223.29</v>
      </c>
      <c r="J48" s="116">
        <f t="shared" ref="J48:J57" si="52">((H48-D48)/D48)</f>
        <v>1.3599883563457607E-2</v>
      </c>
      <c r="K48" s="116">
        <f t="shared" ref="K48:K57" si="53">((I48-E48)/E48)</f>
        <v>1.0759919300604378E-3</v>
      </c>
      <c r="L48" s="165">
        <v>133459370506.53</v>
      </c>
      <c r="M48" s="177">
        <v>223.46</v>
      </c>
      <c r="N48" s="116">
        <f t="shared" ref="N48:N57" si="54">((L48-H48)/H48)</f>
        <v>2.9482336909567718E-2</v>
      </c>
      <c r="O48" s="116">
        <f t="shared" ref="O48:O57" si="55">((M48-I48)/I48)</f>
        <v>7.6134175287749528E-4</v>
      </c>
      <c r="P48" s="165">
        <v>137563846776.94</v>
      </c>
      <c r="Q48" s="177">
        <v>223.65</v>
      </c>
      <c r="R48" s="116">
        <f t="shared" ref="R48:R57" si="56">((P48-L48)/L48)</f>
        <v>3.0754500450825794E-2</v>
      </c>
      <c r="S48" s="116">
        <f t="shared" ref="S48:S57" si="57">((Q48-M48)/M48)</f>
        <v>8.5026402935647416E-4</v>
      </c>
      <c r="T48" s="165">
        <v>139179603918.85001</v>
      </c>
      <c r="U48" s="177">
        <v>223.82</v>
      </c>
      <c r="V48" s="116">
        <f t="shared" ref="V48:V57" si="58">((T48-P48)/P48)</f>
        <v>1.1745507120994926E-2</v>
      </c>
      <c r="W48" s="116">
        <f t="shared" ref="W48:W57" si="59">((U48-Q48)/Q48)</f>
        <v>7.6011625307394366E-4</v>
      </c>
      <c r="X48" s="165">
        <v>141044352366.57999</v>
      </c>
      <c r="Y48" s="177">
        <v>224.01</v>
      </c>
      <c r="Z48" s="116">
        <f t="shared" ref="Z48:Z57" si="60">((X48-T48)/T48)</f>
        <v>1.3398144521357021E-2</v>
      </c>
      <c r="AA48" s="116">
        <f t="shared" ref="AA48:AA57" si="61">((Y48-U48)/U48)</f>
        <v>8.4889643463496444E-4</v>
      </c>
      <c r="AB48" s="165">
        <v>146656803320.64999</v>
      </c>
      <c r="AC48" s="177">
        <v>224.18</v>
      </c>
      <c r="AD48" s="116">
        <f t="shared" ref="AD48:AD57" si="62">((AB48-X48)/X48)</f>
        <v>3.9792099860071109E-2</v>
      </c>
      <c r="AE48" s="116">
        <f t="shared" ref="AE48:AE57" si="63">((AC48-Y48)/Y48)</f>
        <v>7.5889469220131209E-4</v>
      </c>
      <c r="AF48" s="165">
        <v>149298621235.10999</v>
      </c>
      <c r="AG48" s="177">
        <v>224.34</v>
      </c>
      <c r="AH48" s="116">
        <f t="shared" ref="AH48:AH57" si="64">((AF48-AB48)/AB48)</f>
        <v>1.8013606287898751E-2</v>
      </c>
      <c r="AI48" s="116">
        <f t="shared" ref="AI48:AI57" si="65">((AG48-AC48)/AC48)</f>
        <v>7.137121955571264E-4</v>
      </c>
      <c r="AJ48" s="117">
        <f t="shared" si="14"/>
        <v>2.0481804658020911E-2</v>
      </c>
      <c r="AK48" s="117">
        <f t="shared" si="15"/>
        <v>8.3894968385659946E-4</v>
      </c>
      <c r="AL48" s="118">
        <f t="shared" si="16"/>
        <v>0.16732604829692665</v>
      </c>
      <c r="AM48" s="118">
        <f t="shared" si="17"/>
        <v>5.7834566240752838E-3</v>
      </c>
      <c r="AN48" s="119">
        <f t="shared" si="18"/>
        <v>1.1459867075264859E-2</v>
      </c>
      <c r="AO48" s="203">
        <f t="shared" si="19"/>
        <v>1.2038318454400675E-4</v>
      </c>
      <c r="AP48" s="123"/>
      <c r="AQ48" s="121">
        <v>1092437778.4100001</v>
      </c>
      <c r="AR48" s="125">
        <v>143.21</v>
      </c>
      <c r="AS48" s="122" t="e">
        <f>(#REF!/AQ48)-1</f>
        <v>#REF!</v>
      </c>
      <c r="AT48" s="122" t="e">
        <f>(#REF!/AR48)-1</f>
        <v>#REF!</v>
      </c>
    </row>
    <row r="49" spans="1:49">
      <c r="A49" s="198" t="s">
        <v>25</v>
      </c>
      <c r="B49" s="165">
        <v>1976508875.6600001</v>
      </c>
      <c r="C49" s="177">
        <v>383.32420000000002</v>
      </c>
      <c r="D49" s="165">
        <v>2163764362.4499998</v>
      </c>
      <c r="E49" s="177">
        <v>419.32339999999999</v>
      </c>
      <c r="F49" s="116">
        <f t="shared" si="50"/>
        <v>9.4740524110963564E-2</v>
      </c>
      <c r="G49" s="116">
        <f t="shared" si="51"/>
        <v>9.3913194105668188E-2</v>
      </c>
      <c r="H49" s="165">
        <v>2340827668.5100002</v>
      </c>
      <c r="I49" s="177">
        <v>449.35140000000001</v>
      </c>
      <c r="J49" s="116">
        <f t="shared" si="52"/>
        <v>8.1831140734527186E-2</v>
      </c>
      <c r="K49" s="116">
        <f t="shared" si="53"/>
        <v>7.161059936077982E-2</v>
      </c>
      <c r="L49" s="165">
        <v>2297303056.25</v>
      </c>
      <c r="M49" s="177">
        <v>441.29399999999998</v>
      </c>
      <c r="N49" s="116">
        <f t="shared" si="54"/>
        <v>-1.8593684979682768E-2</v>
      </c>
      <c r="O49" s="116">
        <f t="shared" si="55"/>
        <v>-1.7931178138089764E-2</v>
      </c>
      <c r="P49" s="165">
        <v>2300339650.5</v>
      </c>
      <c r="Q49" s="177">
        <v>441.87729999999999</v>
      </c>
      <c r="R49" s="116">
        <f t="shared" si="56"/>
        <v>1.3218083011462933E-3</v>
      </c>
      <c r="S49" s="116">
        <f t="shared" si="57"/>
        <v>1.3217945406010696E-3</v>
      </c>
      <c r="T49" s="165">
        <v>2285201530.73</v>
      </c>
      <c r="U49" s="177">
        <v>439.35629999999998</v>
      </c>
      <c r="V49" s="116">
        <f t="shared" si="58"/>
        <v>-6.5808193875672109E-3</v>
      </c>
      <c r="W49" s="116">
        <f t="shared" si="59"/>
        <v>-5.7052036843712383E-3</v>
      </c>
      <c r="X49" s="165">
        <v>2293276821.6999998</v>
      </c>
      <c r="Y49" s="177">
        <v>442.91399999999999</v>
      </c>
      <c r="Z49" s="116">
        <f t="shared" si="60"/>
        <v>3.5337325226717162E-3</v>
      </c>
      <c r="AA49" s="116">
        <f t="shared" si="61"/>
        <v>8.097528133772092E-3</v>
      </c>
      <c r="AB49" s="165">
        <v>2346652291.3400002</v>
      </c>
      <c r="AC49" s="177">
        <v>443.43470000000002</v>
      </c>
      <c r="AD49" s="116">
        <f t="shared" si="62"/>
        <v>2.3274760872711936E-2</v>
      </c>
      <c r="AE49" s="116">
        <f t="shared" si="63"/>
        <v>1.1756232586913791E-3</v>
      </c>
      <c r="AF49" s="165">
        <v>2200740419.5599999</v>
      </c>
      <c r="AG49" s="177">
        <v>416.03179999999998</v>
      </c>
      <c r="AH49" s="116">
        <f t="shared" si="64"/>
        <v>-6.217873534927524E-2</v>
      </c>
      <c r="AI49" s="116">
        <f t="shared" si="65"/>
        <v>-6.179692297422832E-2</v>
      </c>
      <c r="AJ49" s="117">
        <f t="shared" si="14"/>
        <v>1.4668590853186933E-2</v>
      </c>
      <c r="AK49" s="117">
        <f t="shared" si="15"/>
        <v>1.1335679325352909E-2</v>
      </c>
      <c r="AL49" s="118">
        <f t="shared" si="16"/>
        <v>1.7088763338412999E-2</v>
      </c>
      <c r="AM49" s="118">
        <f t="shared" si="17"/>
        <v>-7.8497884926050313E-3</v>
      </c>
      <c r="AN49" s="119">
        <f t="shared" si="18"/>
        <v>5.177139090375775E-2</v>
      </c>
      <c r="AO49" s="203">
        <f t="shared" si="19"/>
        <v>4.9513952351281913E-2</v>
      </c>
      <c r="AP49" s="123"/>
      <c r="AQ49" s="124">
        <v>1186217562.8099999</v>
      </c>
      <c r="AR49" s="128">
        <v>212.98</v>
      </c>
      <c r="AS49" s="122" t="e">
        <f>(#REF!/AQ49)-1</f>
        <v>#REF!</v>
      </c>
      <c r="AT49" s="122" t="e">
        <f>(#REF!/AR49)-1</f>
        <v>#REF!</v>
      </c>
      <c r="AU49" s="229"/>
      <c r="AV49" s="229"/>
    </row>
    <row r="50" spans="1:49">
      <c r="A50" s="198" t="s">
        <v>28</v>
      </c>
      <c r="B50" s="165">
        <v>18251687571.630001</v>
      </c>
      <c r="C50" s="177">
        <v>1497.92</v>
      </c>
      <c r="D50" s="165">
        <v>20128243810.290001</v>
      </c>
      <c r="E50" s="177">
        <v>1527.26</v>
      </c>
      <c r="F50" s="116">
        <f t="shared" si="50"/>
        <v>0.10281549206314901</v>
      </c>
      <c r="G50" s="116">
        <f t="shared" si="51"/>
        <v>1.9587160863063391E-2</v>
      </c>
      <c r="H50" s="165">
        <v>20705508789.400002</v>
      </c>
      <c r="I50" s="177">
        <v>1534.7</v>
      </c>
      <c r="J50" s="116">
        <f t="shared" si="52"/>
        <v>2.8679351489914389E-2</v>
      </c>
      <c r="K50" s="116">
        <f t="shared" si="53"/>
        <v>4.871469167004999E-3</v>
      </c>
      <c r="L50" s="165">
        <v>20909367051.91</v>
      </c>
      <c r="M50" s="176">
        <v>1489.58</v>
      </c>
      <c r="N50" s="116">
        <f t="shared" si="54"/>
        <v>9.8456050794734264E-3</v>
      </c>
      <c r="O50" s="116">
        <f t="shared" si="55"/>
        <v>-2.9399882713233932E-2</v>
      </c>
      <c r="P50" s="165">
        <v>21142592154.330002</v>
      </c>
      <c r="Q50" s="177">
        <v>1481.65</v>
      </c>
      <c r="R50" s="116">
        <f t="shared" si="56"/>
        <v>1.1154096718518204E-2</v>
      </c>
      <c r="S50" s="116">
        <f t="shared" si="57"/>
        <v>-5.3236482766953344E-3</v>
      </c>
      <c r="T50" s="165">
        <v>21369369717.279999</v>
      </c>
      <c r="U50" s="177">
        <v>1484.76</v>
      </c>
      <c r="V50" s="116">
        <f t="shared" si="58"/>
        <v>1.0726100248003551E-2</v>
      </c>
      <c r="W50" s="116">
        <f t="shared" si="59"/>
        <v>2.09901123747167E-3</v>
      </c>
      <c r="X50" s="165">
        <v>19593429845.869999</v>
      </c>
      <c r="Y50" s="176">
        <v>1484.14</v>
      </c>
      <c r="Z50" s="116">
        <f t="shared" si="60"/>
        <v>-8.3106797013948172E-2</v>
      </c>
      <c r="AA50" s="116">
        <f t="shared" si="61"/>
        <v>-4.1757590452321647E-4</v>
      </c>
      <c r="AB50" s="165">
        <v>19593429845.869999</v>
      </c>
      <c r="AC50" s="177">
        <v>1480.21</v>
      </c>
      <c r="AD50" s="116">
        <f t="shared" si="62"/>
        <v>0</v>
      </c>
      <c r="AE50" s="116">
        <f t="shared" si="63"/>
        <v>-2.6479981672888429E-3</v>
      </c>
      <c r="AF50" s="165">
        <v>19768069659.98</v>
      </c>
      <c r="AG50" s="176">
        <v>1460.14</v>
      </c>
      <c r="AH50" s="116">
        <f t="shared" si="64"/>
        <v>8.9131824026619857E-3</v>
      </c>
      <c r="AI50" s="116">
        <f t="shared" si="65"/>
        <v>-1.3558886914694493E-2</v>
      </c>
      <c r="AJ50" s="117">
        <f t="shared" si="14"/>
        <v>1.112837887347155E-2</v>
      </c>
      <c r="AK50" s="117">
        <f t="shared" si="15"/>
        <v>-3.0987938386119697E-3</v>
      </c>
      <c r="AL50" s="118">
        <f t="shared" si="16"/>
        <v>-1.789396798372804E-2</v>
      </c>
      <c r="AM50" s="118">
        <f t="shared" si="17"/>
        <v>-4.3947985280829653E-2</v>
      </c>
      <c r="AN50" s="119">
        <f t="shared" si="18"/>
        <v>5.0320952252566054E-2</v>
      </c>
      <c r="AO50" s="203">
        <f t="shared" si="19"/>
        <v>1.4236260330995979E-2</v>
      </c>
      <c r="AP50" s="123"/>
      <c r="AQ50" s="124">
        <v>4662655514.79</v>
      </c>
      <c r="AR50" s="128">
        <v>1067.58</v>
      </c>
      <c r="AS50" s="122" t="e">
        <f>(#REF!/AQ50)-1</f>
        <v>#REF!</v>
      </c>
      <c r="AT50" s="122" t="e">
        <f>(#REF!/AR50)-1</f>
        <v>#REF!</v>
      </c>
    </row>
    <row r="51" spans="1:49">
      <c r="A51" s="198" t="s">
        <v>86</v>
      </c>
      <c r="B51" s="165">
        <v>4272147628.4200001</v>
      </c>
      <c r="C51" s="165">
        <v>48087.88</v>
      </c>
      <c r="D51" s="165">
        <v>4232911723.1500001</v>
      </c>
      <c r="E51" s="176">
        <v>46597.919999999998</v>
      </c>
      <c r="F51" s="116">
        <f t="shared" si="50"/>
        <v>-9.1841173767000378E-3</v>
      </c>
      <c r="G51" s="116">
        <f t="shared" si="51"/>
        <v>-3.0984106598169834E-2</v>
      </c>
      <c r="H51" s="165">
        <v>4240707774.02</v>
      </c>
      <c r="I51" s="176">
        <v>46489.84</v>
      </c>
      <c r="J51" s="116">
        <f t="shared" si="52"/>
        <v>1.841770247029463E-3</v>
      </c>
      <c r="K51" s="116">
        <f t="shared" si="53"/>
        <v>-2.319416832339335E-3</v>
      </c>
      <c r="L51" s="165">
        <v>4286161771.4400001</v>
      </c>
      <c r="M51" s="176">
        <v>46763.9</v>
      </c>
      <c r="N51" s="116">
        <f t="shared" si="54"/>
        <v>1.0718493195514798E-2</v>
      </c>
      <c r="O51" s="116">
        <f t="shared" si="55"/>
        <v>5.8950514779144208E-3</v>
      </c>
      <c r="P51" s="165">
        <v>4272976463.0599999</v>
      </c>
      <c r="Q51" s="176">
        <v>47053.4</v>
      </c>
      <c r="R51" s="116">
        <f t="shared" si="56"/>
        <v>-3.0762507537297904E-3</v>
      </c>
      <c r="S51" s="116">
        <f t="shared" si="57"/>
        <v>6.1906727197688811E-3</v>
      </c>
      <c r="T51" s="165">
        <v>4327542583.8400002</v>
      </c>
      <c r="U51" s="176">
        <v>47372.21</v>
      </c>
      <c r="V51" s="116">
        <f t="shared" si="58"/>
        <v>1.277004946124226E-2</v>
      </c>
      <c r="W51" s="116">
        <f t="shared" si="59"/>
        <v>6.7754933756114894E-3</v>
      </c>
      <c r="X51" s="165">
        <v>4344569315.3199997</v>
      </c>
      <c r="Y51" s="176">
        <v>48235.55</v>
      </c>
      <c r="Z51" s="116">
        <f t="shared" si="60"/>
        <v>3.9345035086612709E-3</v>
      </c>
      <c r="AA51" s="116">
        <f t="shared" si="61"/>
        <v>1.8224608900450367E-2</v>
      </c>
      <c r="AB51" s="165">
        <v>4344569315.3199997</v>
      </c>
      <c r="AC51" s="177">
        <v>48235.55</v>
      </c>
      <c r="AD51" s="116">
        <f t="shared" si="62"/>
        <v>0</v>
      </c>
      <c r="AE51" s="116">
        <f t="shared" si="63"/>
        <v>0</v>
      </c>
      <c r="AF51" s="165">
        <v>4477546908.0600004</v>
      </c>
      <c r="AG51" s="176">
        <v>48939.21</v>
      </c>
      <c r="AH51" s="116">
        <f t="shared" si="64"/>
        <v>3.0607773311635205E-2</v>
      </c>
      <c r="AI51" s="116">
        <f t="shared" si="65"/>
        <v>1.4587995783193022E-2</v>
      </c>
      <c r="AJ51" s="117">
        <f t="shared" si="14"/>
        <v>5.9515276992066456E-3</v>
      </c>
      <c r="AK51" s="117">
        <f t="shared" si="15"/>
        <v>2.2962873533036261E-3</v>
      </c>
      <c r="AL51" s="118">
        <f t="shared" si="16"/>
        <v>5.7793594790101245E-2</v>
      </c>
      <c r="AM51" s="118">
        <f t="shared" si="17"/>
        <v>5.0244517351847484E-2</v>
      </c>
      <c r="AN51" s="119">
        <f t="shared" si="18"/>
        <v>1.2213074711011643E-2</v>
      </c>
      <c r="AO51" s="203">
        <f t="shared" si="19"/>
        <v>1.5057700606740781E-2</v>
      </c>
      <c r="AP51" s="123"/>
      <c r="AQ51" s="124">
        <v>136891964.13</v>
      </c>
      <c r="AR51" s="124">
        <v>33401.089999999997</v>
      </c>
      <c r="AS51" s="122" t="e">
        <f>(#REF!/AQ51)-1</f>
        <v>#REF!</v>
      </c>
      <c r="AT51" s="122" t="e">
        <f>(#REF!/AR51)-1</f>
        <v>#REF!</v>
      </c>
    </row>
    <row r="52" spans="1:49">
      <c r="A52" s="198" t="s">
        <v>85</v>
      </c>
      <c r="B52" s="165">
        <v>539771144.24000001</v>
      </c>
      <c r="C52" s="165">
        <v>48084.02</v>
      </c>
      <c r="D52" s="165">
        <v>533027151.82999998</v>
      </c>
      <c r="E52" s="176">
        <v>46594.06</v>
      </c>
      <c r="F52" s="116">
        <f t="shared" si="50"/>
        <v>-1.2494169949554445E-2</v>
      </c>
      <c r="G52" s="116">
        <f t="shared" si="51"/>
        <v>-3.0986593882957356E-2</v>
      </c>
      <c r="H52" s="165">
        <v>532319298.44</v>
      </c>
      <c r="I52" s="176">
        <v>46485.98</v>
      </c>
      <c r="J52" s="116">
        <f t="shared" si="52"/>
        <v>-1.3279874910119842E-3</v>
      </c>
      <c r="K52" s="116">
        <f t="shared" si="53"/>
        <v>-2.3196089802003618E-3</v>
      </c>
      <c r="L52" s="165">
        <v>535644966.36000001</v>
      </c>
      <c r="M52" s="176">
        <v>46763.9</v>
      </c>
      <c r="N52" s="116">
        <f t="shared" si="54"/>
        <v>6.2475058292008681E-3</v>
      </c>
      <c r="O52" s="116">
        <f t="shared" si="55"/>
        <v>5.9785767665863606E-3</v>
      </c>
      <c r="P52" s="165">
        <v>538911603.29999995</v>
      </c>
      <c r="Q52" s="176">
        <v>47061.120000000003</v>
      </c>
      <c r="R52" s="116">
        <f t="shared" si="56"/>
        <v>6.0985114117631297E-3</v>
      </c>
      <c r="S52" s="116">
        <f t="shared" si="57"/>
        <v>6.3557573256294098E-3</v>
      </c>
      <c r="T52" s="165">
        <v>541740920.52999997</v>
      </c>
      <c r="U52" s="176">
        <v>47298.9</v>
      </c>
      <c r="V52" s="116">
        <f t="shared" si="58"/>
        <v>5.2500581035457902E-3</v>
      </c>
      <c r="W52" s="116">
        <f t="shared" si="59"/>
        <v>5.0525784341723876E-3</v>
      </c>
      <c r="X52" s="165">
        <v>551736343.03999996</v>
      </c>
      <c r="Y52" s="176">
        <v>48161.38</v>
      </c>
      <c r="Z52" s="116">
        <f t="shared" si="60"/>
        <v>1.8450558433395055E-2</v>
      </c>
      <c r="AA52" s="116">
        <f t="shared" si="61"/>
        <v>1.8234673533633887E-2</v>
      </c>
      <c r="AB52" s="165">
        <v>551736343.03999996</v>
      </c>
      <c r="AC52" s="177">
        <v>48161.38</v>
      </c>
      <c r="AD52" s="116">
        <f t="shared" si="62"/>
        <v>0</v>
      </c>
      <c r="AE52" s="116">
        <f t="shared" si="63"/>
        <v>0</v>
      </c>
      <c r="AF52" s="165">
        <v>560155515.08000004</v>
      </c>
      <c r="AG52" s="176">
        <v>48868.55</v>
      </c>
      <c r="AH52" s="116">
        <f t="shared" si="64"/>
        <v>1.5259411757455509E-2</v>
      </c>
      <c r="AI52" s="116">
        <f t="shared" si="65"/>
        <v>1.4683341714876227E-2</v>
      </c>
      <c r="AJ52" s="117">
        <f t="shared" si="14"/>
        <v>4.6854860118492403E-3</v>
      </c>
      <c r="AK52" s="117">
        <f t="shared" si="15"/>
        <v>2.1248406139675689E-3</v>
      </c>
      <c r="AL52" s="118">
        <f t="shared" si="16"/>
        <v>5.089489936274802E-2</v>
      </c>
      <c r="AM52" s="118">
        <f t="shared" si="17"/>
        <v>4.8815020627092927E-2</v>
      </c>
      <c r="AN52" s="119">
        <f t="shared" si="18"/>
        <v>9.7049077015583188E-3</v>
      </c>
      <c r="AO52" s="203">
        <f t="shared" si="19"/>
        <v>1.5019993476192145E-2</v>
      </c>
      <c r="AP52" s="123"/>
      <c r="AQ52" s="124"/>
      <c r="AR52" s="124"/>
      <c r="AS52" s="122"/>
      <c r="AT52" s="122"/>
    </row>
    <row r="53" spans="1:49" s="265" customFormat="1">
      <c r="A53" s="198" t="s">
        <v>132</v>
      </c>
      <c r="B53" s="165">
        <v>23394184648.689999</v>
      </c>
      <c r="C53" s="176">
        <v>44479.99</v>
      </c>
      <c r="D53" s="165">
        <v>23356700103.360001</v>
      </c>
      <c r="E53" s="176">
        <v>44547.8</v>
      </c>
      <c r="F53" s="116">
        <f t="shared" si="50"/>
        <v>-1.6023018494939097E-3</v>
      </c>
      <c r="G53" s="116">
        <f t="shared" si="51"/>
        <v>1.524505738423164E-3</v>
      </c>
      <c r="H53" s="165">
        <v>23348396953.860001</v>
      </c>
      <c r="I53" s="176">
        <v>44595.89</v>
      </c>
      <c r="J53" s="116">
        <f t="shared" si="52"/>
        <v>-3.5549326160186226E-4</v>
      </c>
      <c r="K53" s="116">
        <f t="shared" si="53"/>
        <v>1.079514588823612E-3</v>
      </c>
      <c r="L53" s="165">
        <v>23477942236.299999</v>
      </c>
      <c r="M53" s="176">
        <v>44639.66</v>
      </c>
      <c r="N53" s="116">
        <f t="shared" si="54"/>
        <v>5.5483587458273857E-3</v>
      </c>
      <c r="O53" s="116">
        <f t="shared" si="55"/>
        <v>9.8148058038541384E-4</v>
      </c>
      <c r="P53" s="165">
        <v>23505458597.560001</v>
      </c>
      <c r="Q53" s="176">
        <v>44745.7</v>
      </c>
      <c r="R53" s="116">
        <f t="shared" si="56"/>
        <v>1.1720090706015202E-3</v>
      </c>
      <c r="S53" s="116">
        <f t="shared" si="57"/>
        <v>2.3754661213816054E-3</v>
      </c>
      <c r="T53" s="165">
        <v>23755971150.66</v>
      </c>
      <c r="U53" s="176">
        <v>44788.46</v>
      </c>
      <c r="V53" s="116">
        <f t="shared" si="58"/>
        <v>1.0657633079577655E-2</v>
      </c>
      <c r="W53" s="116">
        <f t="shared" si="59"/>
        <v>9.5562255144074273E-4</v>
      </c>
      <c r="X53" s="165">
        <v>26540789409.450001</v>
      </c>
      <c r="Y53" s="176">
        <v>45445.120000000003</v>
      </c>
      <c r="Z53" s="116">
        <f t="shared" si="60"/>
        <v>0.11722603303096837</v>
      </c>
      <c r="AA53" s="116">
        <f t="shared" si="61"/>
        <v>1.4661365896483236E-2</v>
      </c>
      <c r="AB53" s="165">
        <v>27843507798.200001</v>
      </c>
      <c r="AC53" s="176">
        <v>46035.28</v>
      </c>
      <c r="AD53" s="116">
        <f t="shared" si="62"/>
        <v>4.9083633823120559E-2</v>
      </c>
      <c r="AE53" s="116">
        <f t="shared" si="63"/>
        <v>1.2986212821090498E-2</v>
      </c>
      <c r="AF53" s="165">
        <v>27899218941.84</v>
      </c>
      <c r="AG53" s="176">
        <v>45970.3</v>
      </c>
      <c r="AH53" s="116">
        <f t="shared" si="64"/>
        <v>2.0008665590475977E-3</v>
      </c>
      <c r="AI53" s="116">
        <f t="shared" si="65"/>
        <v>-1.4115261164914371E-3</v>
      </c>
      <c r="AJ53" s="117">
        <f t="shared" si="14"/>
        <v>2.2966342399755917E-2</v>
      </c>
      <c r="AK53" s="117">
        <f t="shared" si="15"/>
        <v>4.1440802726921046E-3</v>
      </c>
      <c r="AL53" s="118">
        <f t="shared" si="16"/>
        <v>0.19448461547984389</v>
      </c>
      <c r="AM53" s="118">
        <f t="shared" si="17"/>
        <v>3.1931992152249941E-2</v>
      </c>
      <c r="AN53" s="119">
        <f t="shared" si="18"/>
        <v>4.1548531193280801E-2</v>
      </c>
      <c r="AO53" s="203">
        <f t="shared" si="19"/>
        <v>6.0852444051037223E-3</v>
      </c>
      <c r="AP53" s="123"/>
      <c r="AQ53" s="124"/>
      <c r="AR53" s="124"/>
      <c r="AS53" s="122"/>
      <c r="AT53" s="122"/>
    </row>
    <row r="54" spans="1:49" s="279" customFormat="1">
      <c r="A54" s="198" t="s">
        <v>156</v>
      </c>
      <c r="B54" s="165">
        <v>3552838735.0500002</v>
      </c>
      <c r="C54" s="176">
        <v>379.5</v>
      </c>
      <c r="D54" s="165">
        <v>3786085298.3200002</v>
      </c>
      <c r="E54" s="176">
        <v>379.5</v>
      </c>
      <c r="F54" s="116">
        <f t="shared" si="50"/>
        <v>6.5650760044057399E-2</v>
      </c>
      <c r="G54" s="116">
        <f t="shared" si="51"/>
        <v>0</v>
      </c>
      <c r="H54" s="165">
        <v>3792810243.25</v>
      </c>
      <c r="I54" s="176">
        <v>379.5</v>
      </c>
      <c r="J54" s="116">
        <f t="shared" si="52"/>
        <v>1.7762264714384244E-3</v>
      </c>
      <c r="K54" s="116">
        <f t="shared" si="53"/>
        <v>0</v>
      </c>
      <c r="L54" s="165">
        <v>3803966378.1900001</v>
      </c>
      <c r="M54" s="176">
        <v>379.5</v>
      </c>
      <c r="N54" s="116">
        <f t="shared" si="54"/>
        <v>2.9413902158312404E-3</v>
      </c>
      <c r="O54" s="116">
        <f t="shared" si="55"/>
        <v>0</v>
      </c>
      <c r="P54" s="165">
        <v>3824718910.6300001</v>
      </c>
      <c r="Q54" s="176">
        <v>379.5</v>
      </c>
      <c r="R54" s="116">
        <f t="shared" si="56"/>
        <v>5.4554983868901879E-3</v>
      </c>
      <c r="S54" s="116">
        <f t="shared" si="57"/>
        <v>0</v>
      </c>
      <c r="T54" s="165">
        <v>3858703826.3400002</v>
      </c>
      <c r="U54" s="176">
        <v>379.5</v>
      </c>
      <c r="V54" s="116">
        <f t="shared" si="58"/>
        <v>8.8855982633249536E-3</v>
      </c>
      <c r="W54" s="116">
        <f t="shared" si="59"/>
        <v>0</v>
      </c>
      <c r="X54" s="165">
        <v>3851026689.3400002</v>
      </c>
      <c r="Y54" s="176">
        <v>379.5</v>
      </c>
      <c r="Z54" s="116">
        <f t="shared" si="60"/>
        <v>-1.9895636839487117E-3</v>
      </c>
      <c r="AA54" s="116">
        <f t="shared" si="61"/>
        <v>0</v>
      </c>
      <c r="AB54" s="165">
        <v>3856286950.23</v>
      </c>
      <c r="AC54" s="176">
        <v>379.5</v>
      </c>
      <c r="AD54" s="116">
        <f t="shared" si="62"/>
        <v>1.3659372718866783E-3</v>
      </c>
      <c r="AE54" s="116">
        <f t="shared" si="63"/>
        <v>0</v>
      </c>
      <c r="AF54" s="165">
        <v>3872333223.4899998</v>
      </c>
      <c r="AG54" s="176">
        <v>379.5</v>
      </c>
      <c r="AH54" s="116">
        <f t="shared" si="64"/>
        <v>4.161068267765371E-3</v>
      </c>
      <c r="AI54" s="116">
        <f t="shared" si="65"/>
        <v>0</v>
      </c>
      <c r="AJ54" s="117">
        <f t="shared" si="14"/>
        <v>1.1030864404655692E-2</v>
      </c>
      <c r="AK54" s="117">
        <f t="shared" si="15"/>
        <v>0</v>
      </c>
      <c r="AL54" s="118">
        <f t="shared" si="16"/>
        <v>2.2780238260419118E-2</v>
      </c>
      <c r="AM54" s="118">
        <f t="shared" si="17"/>
        <v>0</v>
      </c>
      <c r="AN54" s="119">
        <f t="shared" si="18"/>
        <v>2.2297483047226962E-2</v>
      </c>
      <c r="AO54" s="203">
        <f t="shared" si="19"/>
        <v>0</v>
      </c>
      <c r="AP54" s="123"/>
      <c r="AQ54" s="124"/>
      <c r="AR54" s="124"/>
      <c r="AS54" s="122"/>
      <c r="AT54" s="122"/>
    </row>
    <row r="55" spans="1:49" s="279" customFormat="1">
      <c r="A55" s="198" t="s">
        <v>164</v>
      </c>
      <c r="B55" s="165">
        <v>559997256.20000005</v>
      </c>
      <c r="C55" s="176">
        <v>42312.99</v>
      </c>
      <c r="D55" s="165">
        <v>562637545.60000002</v>
      </c>
      <c r="E55" s="176">
        <v>42372.945</v>
      </c>
      <c r="F55" s="116">
        <f t="shared" si="50"/>
        <v>4.7148256009615355E-3</v>
      </c>
      <c r="G55" s="116">
        <f t="shared" si="51"/>
        <v>1.4169407550731288E-3</v>
      </c>
      <c r="H55" s="165">
        <v>560902712.60000002</v>
      </c>
      <c r="I55" s="176">
        <v>42249.46</v>
      </c>
      <c r="J55" s="116">
        <f t="shared" si="52"/>
        <v>-3.0833935871626976E-3</v>
      </c>
      <c r="K55" s="116">
        <f t="shared" si="53"/>
        <v>-2.9142416228090961E-3</v>
      </c>
      <c r="L55" s="165">
        <v>561453883.60000002</v>
      </c>
      <c r="M55" s="176">
        <v>42299.046399999999</v>
      </c>
      <c r="N55" s="116">
        <f t="shared" si="54"/>
        <v>9.8264990990168367E-4</v>
      </c>
      <c r="O55" s="116">
        <f t="shared" si="55"/>
        <v>1.1736576041445296E-3</v>
      </c>
      <c r="P55" s="165">
        <v>562473484.39999998</v>
      </c>
      <c r="Q55" s="176">
        <v>42356.61</v>
      </c>
      <c r="R55" s="116">
        <f t="shared" si="56"/>
        <v>1.8160009749373337E-3</v>
      </c>
      <c r="S55" s="116">
        <f t="shared" si="57"/>
        <v>1.3608722867095491E-3</v>
      </c>
      <c r="T55" s="165">
        <v>558469633.39999998</v>
      </c>
      <c r="U55" s="176">
        <v>42079.29</v>
      </c>
      <c r="V55" s="116">
        <f t="shared" si="58"/>
        <v>-7.1182928814341817E-3</v>
      </c>
      <c r="W55" s="116">
        <f t="shared" si="59"/>
        <v>-6.5472661764007954E-3</v>
      </c>
      <c r="X55" s="165">
        <v>553391723.79999995</v>
      </c>
      <c r="Y55" s="176">
        <v>41675.5</v>
      </c>
      <c r="Z55" s="116">
        <f t="shared" si="60"/>
        <v>-9.0925437952380245E-3</v>
      </c>
      <c r="AA55" s="116">
        <f t="shared" si="61"/>
        <v>-9.5959318705235008E-3</v>
      </c>
      <c r="AB55" s="165">
        <v>553981339.39999998</v>
      </c>
      <c r="AC55" s="176">
        <v>41684.019999999997</v>
      </c>
      <c r="AD55" s="116">
        <f t="shared" si="62"/>
        <v>1.0654579290620462E-3</v>
      </c>
      <c r="AE55" s="116">
        <f t="shared" si="63"/>
        <v>2.0443665942812442E-4</v>
      </c>
      <c r="AF55" s="165">
        <v>565826551.20000005</v>
      </c>
      <c r="AG55" s="176">
        <v>42215.73</v>
      </c>
      <c r="AH55" s="116">
        <f t="shared" si="64"/>
        <v>2.1381968953736338E-2</v>
      </c>
      <c r="AI55" s="116">
        <f t="shared" si="65"/>
        <v>1.2755727494613197E-2</v>
      </c>
      <c r="AJ55" s="117">
        <f t="shared" si="14"/>
        <v>1.3333341380955043E-3</v>
      </c>
      <c r="AK55" s="117">
        <f t="shared" si="15"/>
        <v>-2.6822560872060796E-4</v>
      </c>
      <c r="AL55" s="118">
        <f t="shared" si="16"/>
        <v>5.6679573287261682E-3</v>
      </c>
      <c r="AM55" s="118">
        <f t="shared" si="17"/>
        <v>-3.7102684271767398E-3</v>
      </c>
      <c r="AN55" s="119">
        <f t="shared" si="18"/>
        <v>9.3613671209169802E-3</v>
      </c>
      <c r="AO55" s="203">
        <f t="shared" si="19"/>
        <v>6.6639048204008523E-3</v>
      </c>
      <c r="AP55" s="123"/>
      <c r="AQ55" s="124"/>
      <c r="AR55" s="124"/>
      <c r="AS55" s="122"/>
      <c r="AT55" s="122"/>
    </row>
    <row r="56" spans="1:49" s="279" customFormat="1">
      <c r="A56" s="198" t="s">
        <v>188</v>
      </c>
      <c r="B56" s="165">
        <v>580373943.38999999</v>
      </c>
      <c r="C56" s="176">
        <v>39328.577892000001</v>
      </c>
      <c r="D56" s="165">
        <v>579034634.63999999</v>
      </c>
      <c r="E56" s="176">
        <v>39291.078179999997</v>
      </c>
      <c r="F56" s="116">
        <f t="shared" si="50"/>
        <v>-2.3076651962991566E-3</v>
      </c>
      <c r="G56" s="116">
        <f t="shared" si="51"/>
        <v>-9.5349778735915962E-4</v>
      </c>
      <c r="H56" s="165">
        <v>707066699.20000005</v>
      </c>
      <c r="I56" s="176">
        <v>44932.264000000003</v>
      </c>
      <c r="J56" s="116">
        <f t="shared" si="52"/>
        <v>0.22111296440773484</v>
      </c>
      <c r="K56" s="116">
        <f t="shared" si="53"/>
        <v>0.14357421789640507</v>
      </c>
      <c r="L56" s="165">
        <v>627161876.20000005</v>
      </c>
      <c r="M56" s="176">
        <v>40003.777999999998</v>
      </c>
      <c r="N56" s="116">
        <f t="shared" si="54"/>
        <v>-0.11300889023681515</v>
      </c>
      <c r="O56" s="116">
        <f t="shared" si="55"/>
        <v>-0.10968701688390338</v>
      </c>
      <c r="P56" s="165">
        <v>629866084.40999997</v>
      </c>
      <c r="Q56" s="176">
        <v>39921.623899999999</v>
      </c>
      <c r="R56" s="116">
        <f t="shared" si="56"/>
        <v>4.3118185473658395E-3</v>
      </c>
      <c r="S56" s="116">
        <f t="shared" si="57"/>
        <v>-2.053658531951651E-3</v>
      </c>
      <c r="T56" s="165">
        <v>645797494.20000005</v>
      </c>
      <c r="U56" s="176">
        <v>40060.550000000003</v>
      </c>
      <c r="V56" s="116">
        <f t="shared" si="58"/>
        <v>2.5293328509540476E-2</v>
      </c>
      <c r="W56" s="116">
        <f t="shared" si="59"/>
        <v>3.4799711641991657E-3</v>
      </c>
      <c r="X56" s="165">
        <v>650065775.79999995</v>
      </c>
      <c r="Y56" s="176">
        <v>39865.305999999997</v>
      </c>
      <c r="Z56" s="116">
        <f t="shared" si="60"/>
        <v>6.609318924792917E-3</v>
      </c>
      <c r="AA56" s="116">
        <f t="shared" si="61"/>
        <v>-4.8737224027130439E-3</v>
      </c>
      <c r="AB56" s="165">
        <v>653667166.91999996</v>
      </c>
      <c r="AC56" s="176">
        <v>39966.080600000001</v>
      </c>
      <c r="AD56" s="116">
        <f t="shared" si="62"/>
        <v>5.5400411067141201E-3</v>
      </c>
      <c r="AE56" s="116">
        <f t="shared" si="63"/>
        <v>2.5278772474493058E-3</v>
      </c>
      <c r="AF56" s="165">
        <v>702516700.52999997</v>
      </c>
      <c r="AG56" s="176">
        <v>43155.214</v>
      </c>
      <c r="AH56" s="116">
        <f t="shared" si="64"/>
        <v>7.4731508758766427E-2</v>
      </c>
      <c r="AI56" s="116">
        <f t="shared" si="65"/>
        <v>7.9796000811748313E-2</v>
      </c>
      <c r="AJ56" s="117">
        <f t="shared" si="14"/>
        <v>2.7785303102725041E-2</v>
      </c>
      <c r="AK56" s="117">
        <f t="shared" si="15"/>
        <v>1.3976271439234328E-2</v>
      </c>
      <c r="AL56" s="118">
        <f t="shared" si="16"/>
        <v>0.21325506023792828</v>
      </c>
      <c r="AM56" s="118">
        <f t="shared" si="17"/>
        <v>9.8346393099666363E-2</v>
      </c>
      <c r="AN56" s="119">
        <f t="shared" si="18"/>
        <v>9.3967023753823029E-2</v>
      </c>
      <c r="AO56" s="203">
        <f t="shared" si="19"/>
        <v>7.3189470710707208E-2</v>
      </c>
      <c r="AP56" s="123"/>
      <c r="AQ56" s="124"/>
      <c r="AR56" s="124"/>
      <c r="AS56" s="122"/>
      <c r="AT56" s="122"/>
    </row>
    <row r="57" spans="1:49">
      <c r="A57" s="198" t="s">
        <v>189</v>
      </c>
      <c r="B57" s="165">
        <v>4430971974.4700003</v>
      </c>
      <c r="C57" s="176">
        <v>441.42129999999997</v>
      </c>
      <c r="D57" s="165">
        <v>4561374383.1899996</v>
      </c>
      <c r="E57" s="176">
        <v>442.06560000000002</v>
      </c>
      <c r="F57" s="116">
        <f t="shared" si="50"/>
        <v>2.9429752539925979E-2</v>
      </c>
      <c r="G57" s="116">
        <f t="shared" si="51"/>
        <v>1.4596033313300557E-3</v>
      </c>
      <c r="H57" s="165">
        <v>4659936857.8900003</v>
      </c>
      <c r="I57" s="176">
        <v>441.72449999999998</v>
      </c>
      <c r="J57" s="116">
        <f t="shared" si="52"/>
        <v>2.1608065118099568E-2</v>
      </c>
      <c r="K57" s="116">
        <f t="shared" si="53"/>
        <v>-7.7160493827169521E-4</v>
      </c>
      <c r="L57" s="165">
        <v>4794990392.5100002</v>
      </c>
      <c r="M57" s="176">
        <v>445.17340000000002</v>
      </c>
      <c r="N57" s="116">
        <f t="shared" si="54"/>
        <v>2.8981837895793196E-2</v>
      </c>
      <c r="O57" s="116">
        <f t="shared" si="55"/>
        <v>7.8078078078078926E-3</v>
      </c>
      <c r="P57" s="165">
        <v>4923278640.6899996</v>
      </c>
      <c r="Q57" s="176">
        <v>449.49400000000003</v>
      </c>
      <c r="R57" s="116">
        <f t="shared" si="56"/>
        <v>2.675464133992669E-2</v>
      </c>
      <c r="S57" s="116">
        <f t="shared" si="57"/>
        <v>9.7054316363017496E-3</v>
      </c>
      <c r="T57" s="165">
        <v>4937431812.0299997</v>
      </c>
      <c r="U57" s="176">
        <v>450.25200000000001</v>
      </c>
      <c r="V57" s="116">
        <f t="shared" si="58"/>
        <v>2.8747451389459808E-3</v>
      </c>
      <c r="W57" s="116">
        <f t="shared" si="59"/>
        <v>1.686340640809402E-3</v>
      </c>
      <c r="X57" s="165">
        <v>5015312283.2600002</v>
      </c>
      <c r="Y57" s="176">
        <v>457.49090000000001</v>
      </c>
      <c r="Z57" s="116">
        <f t="shared" si="60"/>
        <v>1.5773477831176434E-2</v>
      </c>
      <c r="AA57" s="116">
        <f t="shared" si="61"/>
        <v>1.6077441077441079E-2</v>
      </c>
      <c r="AB57" s="165">
        <v>5015312283.2600002</v>
      </c>
      <c r="AC57" s="176">
        <v>457.49090000000001</v>
      </c>
      <c r="AD57" s="116">
        <f t="shared" si="62"/>
        <v>0</v>
      </c>
      <c r="AE57" s="116">
        <f t="shared" si="63"/>
        <v>0</v>
      </c>
      <c r="AF57" s="165">
        <v>5079067037.9099998</v>
      </c>
      <c r="AG57" s="176">
        <v>462.64530000000002</v>
      </c>
      <c r="AH57" s="116">
        <f t="shared" si="64"/>
        <v>1.2712020916982347E-2</v>
      </c>
      <c r="AI57" s="116">
        <f t="shared" si="65"/>
        <v>1.1266672189545211E-2</v>
      </c>
      <c r="AJ57" s="117">
        <f t="shared" si="14"/>
        <v>1.7266817597606274E-2</v>
      </c>
      <c r="AK57" s="117">
        <f t="shared" si="15"/>
        <v>5.9039614681204626E-3</v>
      </c>
      <c r="AL57" s="118">
        <f t="shared" si="16"/>
        <v>0.11349488360960883</v>
      </c>
      <c r="AM57" s="118">
        <f t="shared" si="17"/>
        <v>4.6553497942386834E-2</v>
      </c>
      <c r="AN57" s="119">
        <f t="shared" si="18"/>
        <v>1.1478519643613327E-2</v>
      </c>
      <c r="AO57" s="203">
        <f t="shared" si="19"/>
        <v>6.1793984048597837E-3</v>
      </c>
      <c r="AP57" s="123"/>
      <c r="AQ57" s="124">
        <v>165890525.49000001</v>
      </c>
      <c r="AR57" s="124">
        <v>33407.480000000003</v>
      </c>
      <c r="AS57" s="122" t="e">
        <f>(#REF!/AQ57)-1</f>
        <v>#REF!</v>
      </c>
      <c r="AT57" s="122" t="e">
        <f>(#REF!/AR57)-1</f>
        <v>#REF!</v>
      </c>
      <c r="AV57" s="228"/>
      <c r="AW57" s="229"/>
    </row>
    <row r="58" spans="1:49">
      <c r="A58" s="200" t="s">
        <v>56</v>
      </c>
      <c r="B58" s="181">
        <f>SUM(B48:B57)</f>
        <v>184558759140.69003</v>
      </c>
      <c r="C58" s="175"/>
      <c r="D58" s="181">
        <f>SUM(D48:D57)</f>
        <v>187801739872.12003</v>
      </c>
      <c r="E58" s="175"/>
      <c r="F58" s="116">
        <f>((D58-B58)/B58)</f>
        <v>1.7571535193070153E-2</v>
      </c>
      <c r="G58" s="116"/>
      <c r="H58" s="181">
        <f>SUM(H48:H57)</f>
        <v>190525835232.14999</v>
      </c>
      <c r="I58" s="175"/>
      <c r="J58" s="116">
        <f>((H58-D58)/D58)</f>
        <v>1.4505165723623693E-2</v>
      </c>
      <c r="K58" s="116"/>
      <c r="L58" s="181">
        <f>SUM(L48:L57)</f>
        <v>194753362119.29001</v>
      </c>
      <c r="M58" s="175"/>
      <c r="N58" s="116">
        <f>((L58-H58)/H58)</f>
        <v>2.2188732997752775E-2</v>
      </c>
      <c r="O58" s="116"/>
      <c r="P58" s="181">
        <f>SUM(P48:P57)</f>
        <v>199264462365.82001</v>
      </c>
      <c r="Q58" s="175"/>
      <c r="R58" s="116">
        <f>((P58-L58)/L58)</f>
        <v>2.3163144386523438E-2</v>
      </c>
      <c r="S58" s="116"/>
      <c r="T58" s="181">
        <f>SUM(T48:T57)</f>
        <v>201459832587.86002</v>
      </c>
      <c r="U58" s="175"/>
      <c r="V58" s="116">
        <f>((T58-P58)/P58)</f>
        <v>1.1017369559904939E-2</v>
      </c>
      <c r="W58" s="116"/>
      <c r="X58" s="181">
        <f>SUM(X48:X57)</f>
        <v>204437950574.16</v>
      </c>
      <c r="Y58" s="175"/>
      <c r="Z58" s="116">
        <f>((X58-T58)/T58)</f>
        <v>1.4782688678157123E-2</v>
      </c>
      <c r="AA58" s="116"/>
      <c r="AB58" s="181">
        <f>SUM(AB48:AB57)</f>
        <v>211415946654.23004</v>
      </c>
      <c r="AC58" s="175"/>
      <c r="AD58" s="116">
        <f>((AB58-X58)/X58)</f>
        <v>3.4132586735840735E-2</v>
      </c>
      <c r="AE58" s="116"/>
      <c r="AF58" s="181">
        <f>SUM(AF48:AF57)</f>
        <v>214424096192.75998</v>
      </c>
      <c r="AG58" s="175"/>
      <c r="AH58" s="116">
        <f>((AF58-AB58)/AB58)</f>
        <v>1.4228583917795731E-2</v>
      </c>
      <c r="AI58" s="116"/>
      <c r="AJ58" s="117">
        <f t="shared" si="14"/>
        <v>1.8948725899083571E-2</v>
      </c>
      <c r="AK58" s="117"/>
      <c r="AL58" s="118">
        <f t="shared" si="16"/>
        <v>0.14175777252525953</v>
      </c>
      <c r="AM58" s="118"/>
      <c r="AN58" s="119">
        <f t="shared" si="18"/>
        <v>7.3968381295085681E-3</v>
      </c>
      <c r="AO58" s="203"/>
      <c r="AP58" s="123"/>
      <c r="AQ58" s="136">
        <f>SUM(AQ48:AQ57)</f>
        <v>7244093345.6300001</v>
      </c>
      <c r="AR58" s="137"/>
      <c r="AS58" s="122" t="e">
        <f>(#REF!/AQ58)-1</f>
        <v>#REF!</v>
      </c>
      <c r="AT58" s="122" t="e">
        <f>(#REF!/AR58)-1</f>
        <v>#REF!</v>
      </c>
    </row>
    <row r="59" spans="1:49">
      <c r="A59" s="201" t="s">
        <v>62</v>
      </c>
      <c r="B59" s="175"/>
      <c r="C59" s="175"/>
      <c r="D59" s="175"/>
      <c r="E59" s="175"/>
      <c r="F59" s="116"/>
      <c r="G59" s="116"/>
      <c r="H59" s="175"/>
      <c r="I59" s="175"/>
      <c r="J59" s="116"/>
      <c r="K59" s="116"/>
      <c r="L59" s="175"/>
      <c r="M59" s="175"/>
      <c r="N59" s="116"/>
      <c r="O59" s="116"/>
      <c r="P59" s="175"/>
      <c r="Q59" s="175"/>
      <c r="R59" s="116"/>
      <c r="S59" s="116"/>
      <c r="T59" s="175"/>
      <c r="U59" s="175"/>
      <c r="V59" s="116"/>
      <c r="W59" s="116"/>
      <c r="X59" s="175"/>
      <c r="Y59" s="175"/>
      <c r="Z59" s="116"/>
      <c r="AA59" s="116"/>
      <c r="AB59" s="175"/>
      <c r="AC59" s="175"/>
      <c r="AD59" s="116"/>
      <c r="AE59" s="116"/>
      <c r="AF59" s="175"/>
      <c r="AG59" s="175"/>
      <c r="AH59" s="116"/>
      <c r="AI59" s="116"/>
      <c r="AJ59" s="117"/>
      <c r="AK59" s="117"/>
      <c r="AL59" s="118"/>
      <c r="AM59" s="118"/>
      <c r="AN59" s="119"/>
      <c r="AO59" s="203"/>
      <c r="AP59" s="123"/>
      <c r="AQ59" s="133"/>
      <c r="AR59" s="137"/>
      <c r="AS59" s="122" t="e">
        <f>(#REF!/AQ59)-1</f>
        <v>#REF!</v>
      </c>
      <c r="AT59" s="122" t="e">
        <f>(#REF!/AR59)-1</f>
        <v>#REF!</v>
      </c>
    </row>
    <row r="60" spans="1:49">
      <c r="A60" s="199" t="s">
        <v>26</v>
      </c>
      <c r="B60" s="169">
        <v>10150831977.35</v>
      </c>
      <c r="C60" s="169">
        <v>3209.5599970584499</v>
      </c>
      <c r="D60" s="169">
        <v>10142745462.42</v>
      </c>
      <c r="E60" s="169">
        <v>3211.39</v>
      </c>
      <c r="F60" s="116">
        <f t="shared" ref="F60:F84" si="66">((D60-B60)/B60)</f>
        <v>-7.9663567952302852E-4</v>
      </c>
      <c r="G60" s="116">
        <f t="shared" ref="G60:G84" si="67">((E60-C60)/C60)</f>
        <v>5.7017252932712995E-4</v>
      </c>
      <c r="H60" s="169">
        <v>11265582956.27</v>
      </c>
      <c r="I60" s="169">
        <v>3212.95</v>
      </c>
      <c r="J60" s="116">
        <f t="shared" ref="J60:J84" si="68">((H60-D60)/D60)</f>
        <v>0.11070350705440042</v>
      </c>
      <c r="K60" s="116">
        <f t="shared" ref="K60:K84" si="69">((I60-E60)/E60)</f>
        <v>4.8577095899281789E-4</v>
      </c>
      <c r="L60" s="169">
        <v>11545809505.16</v>
      </c>
      <c r="M60" s="169">
        <v>3215.4100008949326</v>
      </c>
      <c r="N60" s="116">
        <f t="shared" ref="N60:N84" si="70">((L60-H60)/H60)</f>
        <v>2.4874571513765813E-2</v>
      </c>
      <c r="O60" s="116">
        <f t="shared" ref="O60:O84" si="71">((M60-I60)/I60)</f>
        <v>7.65651782608761E-4</v>
      </c>
      <c r="P60" s="169">
        <v>12702203114.43</v>
      </c>
      <c r="Q60" s="169">
        <v>3222.67</v>
      </c>
      <c r="R60" s="116">
        <f t="shared" ref="R60:R84" si="72">((P60-L60)/L60)</f>
        <v>0.10015699711251864</v>
      </c>
      <c r="S60" s="116">
        <f t="shared" ref="S60:S84" si="73">((Q60-M60)/M60)</f>
        <v>2.2578766325435291E-3</v>
      </c>
      <c r="T60" s="169">
        <v>13430368409.790001</v>
      </c>
      <c r="U60" s="169">
        <v>3228.55</v>
      </c>
      <c r="V60" s="116">
        <f t="shared" ref="V60:V84" si="74">((T60-P60)/P60)</f>
        <v>5.732590549845544E-2</v>
      </c>
      <c r="W60" s="116">
        <f t="shared" ref="W60:W84" si="75">((U60-Q60)/Q60)</f>
        <v>1.8245740333326431E-3</v>
      </c>
      <c r="X60" s="169">
        <v>13140853607</v>
      </c>
      <c r="Y60" s="169">
        <v>3235.02</v>
      </c>
      <c r="Z60" s="116">
        <f t="shared" ref="Z60:Z84" si="76">((X60-T60)/T60)</f>
        <v>-2.1556728300838011E-2</v>
      </c>
      <c r="AA60" s="116">
        <f t="shared" ref="AA60:AA84" si="77">((Y60-U60)/U60)</f>
        <v>2.0039956017406575E-3</v>
      </c>
      <c r="AB60" s="165">
        <v>12992135882.01</v>
      </c>
      <c r="AC60" s="176">
        <v>3246.49</v>
      </c>
      <c r="AD60" s="116">
        <f t="shared" ref="AD60" si="78">((AB60-X60)/X60)</f>
        <v>-1.131720430328661E-2</v>
      </c>
      <c r="AE60" s="116">
        <f t="shared" ref="AE60" si="79">((AC60-Y60)/Y60)</f>
        <v>3.5455731340145657E-3</v>
      </c>
      <c r="AF60" s="165">
        <v>14458364996.549999</v>
      </c>
      <c r="AG60" s="176">
        <v>3260.2</v>
      </c>
      <c r="AH60" s="116">
        <f t="shared" ref="AH60" si="80">((AF60-AB60)/AB60)</f>
        <v>0.11285512465816053</v>
      </c>
      <c r="AI60" s="116">
        <f t="shared" ref="AI60" si="81">((AG60-AC60)/AC60)</f>
        <v>4.2230224026564185E-3</v>
      </c>
      <c r="AJ60" s="117">
        <f t="shared" si="14"/>
        <v>4.6530692194206663E-2</v>
      </c>
      <c r="AK60" s="117">
        <f t="shared" si="15"/>
        <v>1.9595796344020651E-3</v>
      </c>
      <c r="AL60" s="118">
        <f t="shared" si="16"/>
        <v>0.42548830098515728</v>
      </c>
      <c r="AM60" s="118">
        <f t="shared" si="17"/>
        <v>1.5199025966948875E-2</v>
      </c>
      <c r="AN60" s="119">
        <f t="shared" si="18"/>
        <v>5.6316119493533136E-2</v>
      </c>
      <c r="AO60" s="203">
        <f t="shared" si="19"/>
        <v>1.377148024318116E-3</v>
      </c>
      <c r="AP60" s="123"/>
      <c r="AQ60" s="138">
        <v>1198249163.9190199</v>
      </c>
      <c r="AR60" s="138">
        <v>1987.7461478934799</v>
      </c>
      <c r="AS60" s="122" t="e">
        <f>(#REF!/AQ60)-1</f>
        <v>#REF!</v>
      </c>
      <c r="AT60" s="122" t="e">
        <f>(#REF!/AR60)-1</f>
        <v>#REF!</v>
      </c>
    </row>
    <row r="61" spans="1:49">
      <c r="A61" s="198" t="s">
        <v>211</v>
      </c>
      <c r="B61" s="165">
        <v>86652627373.800003</v>
      </c>
      <c r="C61" s="177">
        <v>1.8637999999999999</v>
      </c>
      <c r="D61" s="165">
        <v>91364881443.910004</v>
      </c>
      <c r="E61" s="177">
        <v>1.8660000000000001</v>
      </c>
      <c r="F61" s="116">
        <f t="shared" si="66"/>
        <v>5.4380971621118809E-2</v>
      </c>
      <c r="G61" s="116">
        <f t="shared" si="67"/>
        <v>1.1803841613908155E-3</v>
      </c>
      <c r="H61" s="165">
        <v>106748323973.81</v>
      </c>
      <c r="I61" s="177">
        <v>1.8683000000000001</v>
      </c>
      <c r="J61" s="116">
        <f>((H61-D61)/D61)</f>
        <v>0.16837369333581495</v>
      </c>
      <c r="K61" s="116">
        <f>((I61-E61)/E61)</f>
        <v>1.2325830653804762E-3</v>
      </c>
      <c r="L61" s="165">
        <v>111261503224.14</v>
      </c>
      <c r="M61" s="177">
        <v>1.8708</v>
      </c>
      <c r="N61" s="116">
        <f>((L61-H61)/H61)</f>
        <v>4.2278689559915532E-2</v>
      </c>
      <c r="O61" s="116">
        <f>((M61-I61)/I61)</f>
        <v>1.3381148637798782E-3</v>
      </c>
      <c r="P61" s="165">
        <v>115775326589.72</v>
      </c>
      <c r="Q61" s="177">
        <v>1.8732</v>
      </c>
      <c r="R61" s="116">
        <f>((P61-L61)/L61)</f>
        <v>4.0569498297059269E-2</v>
      </c>
      <c r="S61" s="116">
        <f>((Q61-M61)/M61)</f>
        <v>1.2828736369467381E-3</v>
      </c>
      <c r="T61" s="165">
        <v>119975690932.75</v>
      </c>
      <c r="U61" s="177">
        <v>1.8752</v>
      </c>
      <c r="V61" s="116">
        <f>((T61-P61)/P61)</f>
        <v>3.6280306579614174E-2</v>
      </c>
      <c r="W61" s="116">
        <f>((U61-Q61)/Q61)</f>
        <v>1.0676916506512928E-3</v>
      </c>
      <c r="X61" s="165">
        <v>111732004146.03</v>
      </c>
      <c r="Y61" s="177">
        <v>1.8771</v>
      </c>
      <c r="Z61" s="116">
        <f>((X61-T61)/T61)</f>
        <v>-6.8711309121285549E-2</v>
      </c>
      <c r="AA61" s="116">
        <f>((Y61-U61)/U61)</f>
        <v>1.0132252559727031E-3</v>
      </c>
      <c r="AB61" s="165">
        <v>114425187770.27</v>
      </c>
      <c r="AC61" s="177">
        <v>1.8791</v>
      </c>
      <c r="AD61" s="116">
        <f>((AB61-X61)/X61)</f>
        <v>2.4103958796980893E-2</v>
      </c>
      <c r="AE61" s="116">
        <f>((AC61-Y61)/Y61)</f>
        <v>1.0654733365297543E-3</v>
      </c>
      <c r="AF61" s="165">
        <v>112619505710.63</v>
      </c>
      <c r="AG61" s="177">
        <v>1.8809</v>
      </c>
      <c r="AH61" s="116">
        <f>((AF61-AB61)/AB61)</f>
        <v>-1.5780459659504725E-2</v>
      </c>
      <c r="AI61" s="116">
        <f>((AG61-AC61)/AC61)</f>
        <v>9.5790538023523164E-4</v>
      </c>
      <c r="AJ61" s="117">
        <f t="shared" si="14"/>
        <v>3.5186918676214166E-2</v>
      </c>
      <c r="AK61" s="117">
        <f t="shared" si="15"/>
        <v>1.1422814188608613E-3</v>
      </c>
      <c r="AL61" s="118">
        <f t="shared" si="16"/>
        <v>0.23263450825762272</v>
      </c>
      <c r="AM61" s="118">
        <f t="shared" si="17"/>
        <v>7.9849946409431462E-3</v>
      </c>
      <c r="AN61" s="119">
        <f t="shared" si="18"/>
        <v>6.729777844029175E-2</v>
      </c>
      <c r="AO61" s="203">
        <f t="shared" si="19"/>
        <v>1.3619117242173517E-4</v>
      </c>
      <c r="AP61" s="123"/>
      <c r="AQ61" s="121">
        <v>609639394.97000003</v>
      </c>
      <c r="AR61" s="125">
        <v>1.1629</v>
      </c>
      <c r="AS61" s="122" t="e">
        <f>(#REF!/AQ61)-1</f>
        <v>#REF!</v>
      </c>
      <c r="AT61" s="122" t="e">
        <f>(#REF!/AR61)-1</f>
        <v>#REF!</v>
      </c>
    </row>
    <row r="62" spans="1:49">
      <c r="A62" s="198" t="s">
        <v>68</v>
      </c>
      <c r="B62" s="169">
        <v>11406482578.200001</v>
      </c>
      <c r="C62" s="169">
        <v>1</v>
      </c>
      <c r="D62" s="169">
        <v>11467301046.6</v>
      </c>
      <c r="E62" s="169">
        <v>1</v>
      </c>
      <c r="F62" s="116">
        <f t="shared" si="66"/>
        <v>5.3319213861980118E-3</v>
      </c>
      <c r="G62" s="116">
        <f t="shared" si="67"/>
        <v>0</v>
      </c>
      <c r="H62" s="169">
        <v>11477783090.889999</v>
      </c>
      <c r="I62" s="169">
        <v>1</v>
      </c>
      <c r="J62" s="116">
        <f t="shared" si="68"/>
        <v>9.1408119900252243E-4</v>
      </c>
      <c r="K62" s="116">
        <f t="shared" si="69"/>
        <v>0</v>
      </c>
      <c r="L62" s="169">
        <v>11749682813.459999</v>
      </c>
      <c r="M62" s="169">
        <v>1</v>
      </c>
      <c r="N62" s="116">
        <f t="shared" si="70"/>
        <v>2.3689219461361707E-2</v>
      </c>
      <c r="O62" s="116">
        <f t="shared" si="71"/>
        <v>0</v>
      </c>
      <c r="P62" s="169">
        <v>12083490806.950001</v>
      </c>
      <c r="Q62" s="169">
        <v>1</v>
      </c>
      <c r="R62" s="116">
        <f t="shared" si="72"/>
        <v>2.8409957850743312E-2</v>
      </c>
      <c r="S62" s="116">
        <f t="shared" si="73"/>
        <v>0</v>
      </c>
      <c r="T62" s="169">
        <v>14258448555.719999</v>
      </c>
      <c r="U62" s="169">
        <v>1</v>
      </c>
      <c r="V62" s="116">
        <f t="shared" si="74"/>
        <v>0.17999415760874657</v>
      </c>
      <c r="W62" s="116">
        <f t="shared" si="75"/>
        <v>0</v>
      </c>
      <c r="X62" s="169">
        <v>11438526408.67</v>
      </c>
      <c r="Y62" s="169">
        <v>1</v>
      </c>
      <c r="Z62" s="116">
        <f t="shared" si="76"/>
        <v>-0.19777201818487772</v>
      </c>
      <c r="AA62" s="116">
        <f t="shared" si="77"/>
        <v>0</v>
      </c>
      <c r="AB62" s="165">
        <v>11424513408.67</v>
      </c>
      <c r="AC62" s="169">
        <v>1</v>
      </c>
      <c r="AD62" s="116">
        <f t="shared" ref="AD62:AD84" si="82">((AB62-X62)/X62)</f>
        <v>-1.2250703892573644E-3</v>
      </c>
      <c r="AE62" s="116">
        <f t="shared" ref="AE62:AE84" si="83">((AC62-Y62)/Y62)</f>
        <v>0</v>
      </c>
      <c r="AF62" s="165">
        <v>10743285874.969999</v>
      </c>
      <c r="AG62" s="169">
        <v>1</v>
      </c>
      <c r="AH62" s="116">
        <f t="shared" ref="AH62:AH84" si="84">((AF62-AB62)/AB62)</f>
        <v>-5.9628581921311499E-2</v>
      </c>
      <c r="AI62" s="116">
        <f t="shared" ref="AI62:AI84" si="85">((AG62-AC62)/AC62)</f>
        <v>0</v>
      </c>
      <c r="AJ62" s="117">
        <f t="shared" si="14"/>
        <v>-2.5357916236743066E-3</v>
      </c>
      <c r="AK62" s="117">
        <f t="shared" si="15"/>
        <v>0</v>
      </c>
      <c r="AL62" s="118">
        <f t="shared" si="16"/>
        <v>-6.3137364990053013E-2</v>
      </c>
      <c r="AM62" s="118">
        <f t="shared" si="17"/>
        <v>0</v>
      </c>
      <c r="AN62" s="119">
        <f t="shared" si="18"/>
        <v>0.10448162132999692</v>
      </c>
      <c r="AO62" s="203">
        <f t="shared" si="19"/>
        <v>0</v>
      </c>
      <c r="AP62" s="123"/>
      <c r="AQ62" s="121">
        <v>4056683843.0900002</v>
      </c>
      <c r="AR62" s="128">
        <v>1</v>
      </c>
      <c r="AS62" s="122" t="e">
        <f>(#REF!/AQ62)-1</f>
        <v>#REF!</v>
      </c>
      <c r="AT62" s="122" t="e">
        <f>(#REF!/AR62)-1</f>
        <v>#REF!</v>
      </c>
    </row>
    <row r="63" spans="1:49" ht="15" customHeight="1">
      <c r="A63" s="198" t="s">
        <v>27</v>
      </c>
      <c r="B63" s="165">
        <v>21025046355.610001</v>
      </c>
      <c r="C63" s="177">
        <v>24.524799999999999</v>
      </c>
      <c r="D63" s="165">
        <v>21129716683.630001</v>
      </c>
      <c r="E63" s="177">
        <v>24.5824</v>
      </c>
      <c r="F63" s="116">
        <f t="shared" si="66"/>
        <v>4.9783637215178762E-3</v>
      </c>
      <c r="G63" s="116">
        <f t="shared" si="67"/>
        <v>2.3486430062630791E-3</v>
      </c>
      <c r="H63" s="169">
        <v>21777996180.93</v>
      </c>
      <c r="I63" s="169">
        <v>24.597799999999999</v>
      </c>
      <c r="J63" s="116">
        <f t="shared" si="68"/>
        <v>3.0680936569407301E-2</v>
      </c>
      <c r="K63" s="116">
        <f t="shared" si="69"/>
        <v>6.2646446237957384E-4</v>
      </c>
      <c r="L63" s="169">
        <v>22392356007.360001</v>
      </c>
      <c r="M63" s="177">
        <v>24.8187</v>
      </c>
      <c r="N63" s="116">
        <f t="shared" si="70"/>
        <v>2.8210117281954859E-2</v>
      </c>
      <c r="O63" s="116">
        <f t="shared" si="71"/>
        <v>8.9804779289204863E-3</v>
      </c>
      <c r="P63" s="169">
        <v>24135906043.130001</v>
      </c>
      <c r="Q63" s="169">
        <v>24.8306</v>
      </c>
      <c r="R63" s="116">
        <f t="shared" si="72"/>
        <v>7.7863626105128203E-2</v>
      </c>
      <c r="S63" s="116">
        <f t="shared" si="73"/>
        <v>4.794771684254489E-4</v>
      </c>
      <c r="T63" s="169">
        <v>24420603255.459999</v>
      </c>
      <c r="U63" s="169">
        <v>24.8431</v>
      </c>
      <c r="V63" s="116">
        <f t="shared" si="74"/>
        <v>1.179558835791183E-2</v>
      </c>
      <c r="W63" s="116">
        <f t="shared" si="75"/>
        <v>5.0341111370644643E-4</v>
      </c>
      <c r="X63" s="169">
        <v>25275368432.82</v>
      </c>
      <c r="Y63" s="169">
        <v>24.855599999999999</v>
      </c>
      <c r="Z63" s="116">
        <f t="shared" si="76"/>
        <v>3.5001804354234813E-2</v>
      </c>
      <c r="AA63" s="116">
        <f t="shared" si="77"/>
        <v>5.0315781846868102E-4</v>
      </c>
      <c r="AB63" s="165">
        <v>25787883102.98</v>
      </c>
      <c r="AC63" s="169">
        <v>24.894400000000001</v>
      </c>
      <c r="AD63" s="116">
        <f t="shared" si="82"/>
        <v>2.0277238352517976E-2</v>
      </c>
      <c r="AE63" s="116">
        <f t="shared" si="83"/>
        <v>1.561016430904985E-3</v>
      </c>
      <c r="AF63" s="165">
        <v>26246505147.200001</v>
      </c>
      <c r="AG63" s="169">
        <v>24.985199999999999</v>
      </c>
      <c r="AH63" s="116">
        <f t="shared" si="84"/>
        <v>1.7784400619025753E-2</v>
      </c>
      <c r="AI63" s="116">
        <f t="shared" si="85"/>
        <v>3.647406645671235E-3</v>
      </c>
      <c r="AJ63" s="117">
        <f t="shared" si="14"/>
        <v>2.8324009420212327E-2</v>
      </c>
      <c r="AK63" s="117">
        <f t="shared" si="15"/>
        <v>2.3312568218424919E-3</v>
      </c>
      <c r="AL63" s="118">
        <f t="shared" si="16"/>
        <v>0.24216077007479098</v>
      </c>
      <c r="AM63" s="118">
        <f t="shared" si="17"/>
        <v>1.6385706847175181E-2</v>
      </c>
      <c r="AN63" s="119">
        <f t="shared" si="18"/>
        <v>2.2355492765999595E-2</v>
      </c>
      <c r="AO63" s="203">
        <f t="shared" si="19"/>
        <v>2.9168558170301014E-3</v>
      </c>
      <c r="AP63" s="123"/>
      <c r="AQ63" s="121">
        <v>739078842.02999997</v>
      </c>
      <c r="AR63" s="125">
        <v>16.871500000000001</v>
      </c>
      <c r="AS63" s="122" t="e">
        <f>(#REF!/AQ63)-1</f>
        <v>#REF!</v>
      </c>
      <c r="AT63" s="122" t="e">
        <f>(#REF!/AR63)-1</f>
        <v>#REF!</v>
      </c>
    </row>
    <row r="64" spans="1:49">
      <c r="A64" s="198" t="s">
        <v>136</v>
      </c>
      <c r="B64" s="165">
        <v>518252199.60000002</v>
      </c>
      <c r="C64" s="177">
        <v>2.2412999999999998</v>
      </c>
      <c r="D64" s="165">
        <v>527936211.41000003</v>
      </c>
      <c r="E64" s="177">
        <v>2.2831999999999999</v>
      </c>
      <c r="F64" s="116">
        <f t="shared" si="66"/>
        <v>1.8685905853316906E-2</v>
      </c>
      <c r="G64" s="116">
        <f t="shared" si="67"/>
        <v>1.8694507651809241E-2</v>
      </c>
      <c r="H64" s="165">
        <v>530692342.88999999</v>
      </c>
      <c r="I64" s="177">
        <v>2.2951000000000001</v>
      </c>
      <c r="J64" s="116">
        <f t="shared" si="68"/>
        <v>5.2205766917161186E-3</v>
      </c>
      <c r="K64" s="116">
        <f t="shared" si="69"/>
        <v>5.211983181499757E-3</v>
      </c>
      <c r="L64" s="169">
        <v>534007913.13</v>
      </c>
      <c r="M64" s="177">
        <v>2.3094000000000001</v>
      </c>
      <c r="N64" s="116">
        <f t="shared" si="70"/>
        <v>6.2476315786739152E-3</v>
      </c>
      <c r="O64" s="116">
        <f t="shared" si="71"/>
        <v>6.2306653304866795E-3</v>
      </c>
      <c r="P64" s="169">
        <v>1344780375.47</v>
      </c>
      <c r="Q64" s="169">
        <v>2.3866000000000001</v>
      </c>
      <c r="R64" s="116">
        <f t="shared" si="72"/>
        <v>1.518277992525972</v>
      </c>
      <c r="S64" s="116">
        <f t="shared" si="73"/>
        <v>3.3428596172165898E-2</v>
      </c>
      <c r="T64" s="169">
        <v>547017818.83000004</v>
      </c>
      <c r="U64" s="169">
        <v>2.3083999999999998</v>
      </c>
      <c r="V64" s="116">
        <f t="shared" si="74"/>
        <v>-0.59322888048628941</v>
      </c>
      <c r="W64" s="116">
        <f t="shared" si="75"/>
        <v>-3.276627838766457E-2</v>
      </c>
      <c r="X64" s="169">
        <v>563838477.63</v>
      </c>
      <c r="Y64" s="169">
        <v>2.3020999999999998</v>
      </c>
      <c r="Z64" s="116">
        <f t="shared" si="76"/>
        <v>3.0749745659066744E-2</v>
      </c>
      <c r="AA64" s="116">
        <f t="shared" si="77"/>
        <v>-2.7291630566626118E-3</v>
      </c>
      <c r="AB64" s="169">
        <v>551256363.69000006</v>
      </c>
      <c r="AC64" s="169">
        <v>2.2503000000000002</v>
      </c>
      <c r="AD64" s="116">
        <f t="shared" si="82"/>
        <v>-2.2315103419132964E-2</v>
      </c>
      <c r="AE64" s="116">
        <f t="shared" si="83"/>
        <v>-2.2501194561487175E-2</v>
      </c>
      <c r="AF64" s="165">
        <v>550549139.97000003</v>
      </c>
      <c r="AG64" s="169">
        <v>2.2383999999999999</v>
      </c>
      <c r="AH64" s="116">
        <f t="shared" si="84"/>
        <v>-1.2829307135177801E-3</v>
      </c>
      <c r="AI64" s="116">
        <f t="shared" si="85"/>
        <v>-5.2881837977159681E-3</v>
      </c>
      <c r="AJ64" s="117">
        <f t="shared" si="14"/>
        <v>0.12029436721122568</v>
      </c>
      <c r="AK64" s="117">
        <f t="shared" si="15"/>
        <v>3.5116566553905319E-5</v>
      </c>
      <c r="AL64" s="118">
        <f t="shared" si="16"/>
        <v>4.2832690903330736E-2</v>
      </c>
      <c r="AM64" s="118">
        <f t="shared" si="17"/>
        <v>-1.9621583742116307E-2</v>
      </c>
      <c r="AN64" s="119">
        <f t="shared" si="18"/>
        <v>0.60275359760477976</v>
      </c>
      <c r="AO64" s="203">
        <f t="shared" si="19"/>
        <v>2.1207403448136434E-2</v>
      </c>
      <c r="AP64" s="123"/>
      <c r="AQ64" s="129">
        <v>0</v>
      </c>
      <c r="AR64" s="130">
        <v>0</v>
      </c>
      <c r="AS64" s="122" t="e">
        <f>(#REF!/AQ64)-1</f>
        <v>#REF!</v>
      </c>
      <c r="AT64" s="122" t="e">
        <f>(#REF!/AR64)-1</f>
        <v>#REF!</v>
      </c>
    </row>
    <row r="65" spans="1:46">
      <c r="A65" s="198" t="s">
        <v>87</v>
      </c>
      <c r="B65" s="165">
        <v>25943721484.299999</v>
      </c>
      <c r="C65" s="177">
        <v>291.77</v>
      </c>
      <c r="D65" s="165">
        <v>26190993451.970001</v>
      </c>
      <c r="E65" s="177">
        <v>292.39</v>
      </c>
      <c r="F65" s="116">
        <f t="shared" si="66"/>
        <v>9.5310908968722977E-3</v>
      </c>
      <c r="G65" s="116">
        <f t="shared" si="67"/>
        <v>2.1249614422319107E-3</v>
      </c>
      <c r="H65" s="165">
        <v>26332210307</v>
      </c>
      <c r="I65" s="177">
        <v>292.81</v>
      </c>
      <c r="J65" s="116">
        <f t="shared" si="68"/>
        <v>5.3918097948047446E-3</v>
      </c>
      <c r="K65" s="116">
        <f t="shared" si="69"/>
        <v>1.4364376346660828E-3</v>
      </c>
      <c r="L65" s="165">
        <v>27424915137.189999</v>
      </c>
      <c r="M65" s="177">
        <v>293.14999999999998</v>
      </c>
      <c r="N65" s="116">
        <f t="shared" si="70"/>
        <v>4.149688983379874E-2</v>
      </c>
      <c r="O65" s="116">
        <f t="shared" si="71"/>
        <v>1.1611625286020797E-3</v>
      </c>
      <c r="P65" s="165">
        <v>28685663360.169998</v>
      </c>
      <c r="Q65" s="177">
        <v>293.56</v>
      </c>
      <c r="R65" s="116">
        <f t="shared" si="72"/>
        <v>4.5970906989985232E-2</v>
      </c>
      <c r="S65" s="116">
        <f t="shared" si="73"/>
        <v>1.398601398601484E-3</v>
      </c>
      <c r="T65" s="165">
        <v>30001251064.84</v>
      </c>
      <c r="U65" s="177">
        <v>293.79000000000002</v>
      </c>
      <c r="V65" s="116">
        <f t="shared" si="74"/>
        <v>4.5862202597576798E-2</v>
      </c>
      <c r="W65" s="116">
        <f t="shared" si="75"/>
        <v>7.8348548848623171E-4</v>
      </c>
      <c r="X65" s="165">
        <v>31520550840.25</v>
      </c>
      <c r="Y65" s="177">
        <v>294.01</v>
      </c>
      <c r="Z65" s="116">
        <f t="shared" si="76"/>
        <v>5.0641213998923698E-2</v>
      </c>
      <c r="AA65" s="116">
        <f t="shared" si="77"/>
        <v>7.4883420130014786E-4</v>
      </c>
      <c r="AB65" s="165">
        <v>33029123348.889999</v>
      </c>
      <c r="AC65" s="177">
        <v>294.14</v>
      </c>
      <c r="AD65" s="116">
        <f t="shared" si="82"/>
        <v>4.7859966543276129E-2</v>
      </c>
      <c r="AE65" s="116">
        <f t="shared" si="83"/>
        <v>4.4216183123021481E-4</v>
      </c>
      <c r="AF65" s="165">
        <v>34598531797.209999</v>
      </c>
      <c r="AG65" s="177">
        <v>294.27</v>
      </c>
      <c r="AH65" s="116">
        <f t="shared" si="84"/>
        <v>4.7515897765198857E-2</v>
      </c>
      <c r="AI65" s="116">
        <f t="shared" si="85"/>
        <v>4.4196641055278254E-4</v>
      </c>
      <c r="AJ65" s="117">
        <f t="shared" si="14"/>
        <v>3.6783747302554563E-2</v>
      </c>
      <c r="AK65" s="117">
        <f t="shared" si="15"/>
        <v>1.0672013669588668E-3</v>
      </c>
      <c r="AL65" s="118">
        <f t="shared" si="16"/>
        <v>0.32100876053663441</v>
      </c>
      <c r="AM65" s="118">
        <f t="shared" si="17"/>
        <v>6.4297684599336352E-3</v>
      </c>
      <c r="AN65" s="119">
        <f t="shared" si="18"/>
        <v>1.8311152172943601E-2</v>
      </c>
      <c r="AO65" s="203">
        <f t="shared" si="19"/>
        <v>5.7783981998290495E-4</v>
      </c>
      <c r="AP65" s="123"/>
      <c r="AQ65" s="121">
        <v>3320655667.8400002</v>
      </c>
      <c r="AR65" s="125">
        <v>177.09</v>
      </c>
      <c r="AS65" s="122" t="e">
        <f>(#REF!/AQ65)-1</f>
        <v>#REF!</v>
      </c>
      <c r="AT65" s="122" t="e">
        <f>(#REF!/AR65)-1</f>
        <v>#REF!</v>
      </c>
    </row>
    <row r="66" spans="1:46">
      <c r="A66" s="198" t="s">
        <v>49</v>
      </c>
      <c r="B66" s="165">
        <v>5321275302.4499998</v>
      </c>
      <c r="C66" s="177">
        <v>1</v>
      </c>
      <c r="D66" s="165">
        <v>5126211584.5500002</v>
      </c>
      <c r="E66" s="177">
        <v>1</v>
      </c>
      <c r="F66" s="116">
        <f t="shared" si="66"/>
        <v>-3.6657324948060697E-2</v>
      </c>
      <c r="G66" s="116">
        <f t="shared" si="67"/>
        <v>0</v>
      </c>
      <c r="H66" s="165">
        <v>5267488065.1199999</v>
      </c>
      <c r="I66" s="177">
        <v>1.01</v>
      </c>
      <c r="J66" s="116">
        <f t="shared" si="68"/>
        <v>2.7559627268565333E-2</v>
      </c>
      <c r="K66" s="116">
        <f t="shared" si="69"/>
        <v>1.0000000000000009E-2</v>
      </c>
      <c r="L66" s="166">
        <v>5054021064.4200001</v>
      </c>
      <c r="M66" s="177">
        <v>1.01</v>
      </c>
      <c r="N66" s="116">
        <f t="shared" si="70"/>
        <v>-4.0525388583891694E-2</v>
      </c>
      <c r="O66" s="116">
        <f t="shared" si="71"/>
        <v>0</v>
      </c>
      <c r="P66" s="165">
        <v>4989067264.2200003</v>
      </c>
      <c r="Q66" s="177">
        <v>1.01</v>
      </c>
      <c r="R66" s="116">
        <f t="shared" si="72"/>
        <v>-1.285190531896881E-2</v>
      </c>
      <c r="S66" s="116">
        <f t="shared" si="73"/>
        <v>0</v>
      </c>
      <c r="T66" s="165">
        <v>5032754251.3699999</v>
      </c>
      <c r="U66" s="177">
        <v>1.01</v>
      </c>
      <c r="V66" s="116">
        <f t="shared" si="74"/>
        <v>8.7565440264373191E-3</v>
      </c>
      <c r="W66" s="116">
        <f t="shared" si="75"/>
        <v>0</v>
      </c>
      <c r="X66" s="165">
        <v>5117523643.5799999</v>
      </c>
      <c r="Y66" s="177">
        <v>1.01</v>
      </c>
      <c r="Z66" s="116">
        <f t="shared" si="76"/>
        <v>1.6843538940317697E-2</v>
      </c>
      <c r="AA66" s="116">
        <f t="shared" si="77"/>
        <v>0</v>
      </c>
      <c r="AB66" s="165">
        <v>5105837207.4700003</v>
      </c>
      <c r="AC66" s="177">
        <v>1.01</v>
      </c>
      <c r="AD66" s="116">
        <f t="shared" si="82"/>
        <v>-2.2836115519779656E-3</v>
      </c>
      <c r="AE66" s="116">
        <f t="shared" si="83"/>
        <v>0</v>
      </c>
      <c r="AF66" s="165">
        <v>5099187517.75</v>
      </c>
      <c r="AG66" s="177">
        <v>1.02</v>
      </c>
      <c r="AH66" s="116">
        <f t="shared" si="84"/>
        <v>-1.3023701010818681E-3</v>
      </c>
      <c r="AI66" s="116">
        <f t="shared" si="85"/>
        <v>9.9009900990099098E-3</v>
      </c>
      <c r="AJ66" s="117">
        <f t="shared" si="14"/>
        <v>-5.0576112835825863E-3</v>
      </c>
      <c r="AK66" s="117">
        <f t="shared" si="15"/>
        <v>2.4876237623762398E-3</v>
      </c>
      <c r="AL66" s="118">
        <f t="shared" si="16"/>
        <v>-5.2717423684673125E-3</v>
      </c>
      <c r="AM66" s="118">
        <f t="shared" si="17"/>
        <v>2.0000000000000018E-2</v>
      </c>
      <c r="AN66" s="119">
        <f t="shared" si="18"/>
        <v>2.4122984236994507E-2</v>
      </c>
      <c r="AO66" s="203">
        <f t="shared" si="19"/>
        <v>4.6062601668905995E-3</v>
      </c>
      <c r="AP66" s="123"/>
      <c r="AQ66" s="139">
        <v>1300500308</v>
      </c>
      <c r="AR66" s="125">
        <v>1.19</v>
      </c>
      <c r="AS66" s="122" t="e">
        <f>(#REF!/AQ66)-1</f>
        <v>#REF!</v>
      </c>
      <c r="AT66" s="122" t="e">
        <f>(#REF!/AR66)-1</f>
        <v>#REF!</v>
      </c>
    </row>
    <row r="67" spans="1:46">
      <c r="A67" s="198" t="s">
        <v>66</v>
      </c>
      <c r="B67" s="166">
        <v>22999424565.41</v>
      </c>
      <c r="C67" s="177">
        <v>3.84</v>
      </c>
      <c r="D67" s="166">
        <v>23597234128.040001</v>
      </c>
      <c r="E67" s="177">
        <v>3.84</v>
      </c>
      <c r="F67" s="116">
        <f t="shared" si="66"/>
        <v>2.5992370414739729E-2</v>
      </c>
      <c r="G67" s="116">
        <f t="shared" si="67"/>
        <v>0</v>
      </c>
      <c r="H67" s="166">
        <v>23964917125.23</v>
      </c>
      <c r="I67" s="177">
        <v>3.84</v>
      </c>
      <c r="J67" s="116">
        <f t="shared" si="68"/>
        <v>1.5581614149985915E-2</v>
      </c>
      <c r="K67" s="116">
        <f t="shared" si="69"/>
        <v>0</v>
      </c>
      <c r="L67" s="166">
        <v>24557716134.080002</v>
      </c>
      <c r="M67" s="177">
        <v>3.85</v>
      </c>
      <c r="N67" s="116">
        <f t="shared" si="70"/>
        <v>2.4736117623620324E-2</v>
      </c>
      <c r="O67" s="116">
        <f t="shared" si="71"/>
        <v>2.6041666666667268E-3</v>
      </c>
      <c r="P67" s="166">
        <v>24662972970.189999</v>
      </c>
      <c r="Q67" s="177">
        <v>3.85</v>
      </c>
      <c r="R67" s="116">
        <f t="shared" si="72"/>
        <v>4.2861003659834017E-3</v>
      </c>
      <c r="S67" s="116">
        <f t="shared" si="73"/>
        <v>0</v>
      </c>
      <c r="T67" s="166">
        <v>24826383082.66</v>
      </c>
      <c r="U67" s="177">
        <v>3.85</v>
      </c>
      <c r="V67" s="116">
        <f t="shared" si="74"/>
        <v>6.6257264550998833E-3</v>
      </c>
      <c r="W67" s="116">
        <f t="shared" si="75"/>
        <v>0</v>
      </c>
      <c r="X67" s="166">
        <v>25858113299.93</v>
      </c>
      <c r="Y67" s="177">
        <v>3.86</v>
      </c>
      <c r="Z67" s="116">
        <f t="shared" si="76"/>
        <v>4.1557814275032794E-2</v>
      </c>
      <c r="AA67" s="116">
        <f t="shared" si="77"/>
        <v>2.5974025974025419E-3</v>
      </c>
      <c r="AB67" s="166">
        <v>26573567396.68</v>
      </c>
      <c r="AC67" s="177">
        <v>3.86</v>
      </c>
      <c r="AD67" s="116">
        <f t="shared" si="82"/>
        <v>2.7668457031315458E-2</v>
      </c>
      <c r="AE67" s="116">
        <f t="shared" si="83"/>
        <v>0</v>
      </c>
      <c r="AF67" s="166">
        <v>26543637287.75</v>
      </c>
      <c r="AG67" s="177">
        <v>3.86</v>
      </c>
      <c r="AH67" s="116">
        <f t="shared" si="84"/>
        <v>-1.1263112883270485E-3</v>
      </c>
      <c r="AI67" s="116">
        <f t="shared" si="85"/>
        <v>0</v>
      </c>
      <c r="AJ67" s="117">
        <f t="shared" si="14"/>
        <v>1.8165236128431305E-2</v>
      </c>
      <c r="AK67" s="117">
        <f t="shared" si="15"/>
        <v>6.5019615800865859E-4</v>
      </c>
      <c r="AL67" s="118">
        <f t="shared" si="16"/>
        <v>0.12486222511174995</v>
      </c>
      <c r="AM67" s="118">
        <f t="shared" si="17"/>
        <v>5.2083333333333382E-3</v>
      </c>
      <c r="AN67" s="119">
        <f t="shared" si="18"/>
        <v>1.4375544868717186E-2</v>
      </c>
      <c r="AO67" s="203">
        <f t="shared" si="19"/>
        <v>1.20393070099913E-3</v>
      </c>
      <c r="AP67" s="123"/>
      <c r="AQ67" s="124">
        <v>776682398.99000001</v>
      </c>
      <c r="AR67" s="128">
        <v>2.4700000000000002</v>
      </c>
      <c r="AS67" s="122" t="e">
        <f>(#REF!/AQ67)-1</f>
        <v>#REF!</v>
      </c>
      <c r="AT67" s="122" t="e">
        <f>(#REF!/AR67)-1</f>
        <v>#REF!</v>
      </c>
    </row>
    <row r="68" spans="1:46">
      <c r="A68" s="199" t="s">
        <v>92</v>
      </c>
      <c r="B68" s="165">
        <v>35714610712.449997</v>
      </c>
      <c r="C68" s="165">
        <v>3906.65</v>
      </c>
      <c r="D68" s="165">
        <v>35697415725.300003</v>
      </c>
      <c r="E68" s="165">
        <v>3910.55</v>
      </c>
      <c r="F68" s="116">
        <f t="shared" si="66"/>
        <v>-4.814552589817192E-4</v>
      </c>
      <c r="G68" s="116">
        <f t="shared" si="67"/>
        <v>9.9829777430793416E-4</v>
      </c>
      <c r="H68" s="165">
        <v>35658270322.690002</v>
      </c>
      <c r="I68" s="165">
        <v>3914.97</v>
      </c>
      <c r="J68" s="116">
        <f t="shared" si="68"/>
        <v>-1.0965892576435695E-3</v>
      </c>
      <c r="K68" s="116">
        <f t="shared" si="69"/>
        <v>1.1302757924076198E-3</v>
      </c>
      <c r="L68" s="165">
        <v>35787176560.75</v>
      </c>
      <c r="M68" s="165">
        <v>3918.06</v>
      </c>
      <c r="N68" s="116">
        <f t="shared" si="70"/>
        <v>3.6150446135905863E-3</v>
      </c>
      <c r="O68" s="116">
        <f t="shared" si="71"/>
        <v>7.892780787592614E-4</v>
      </c>
      <c r="P68" s="165">
        <v>34119469989.700001</v>
      </c>
      <c r="Q68" s="165">
        <v>3921.56</v>
      </c>
      <c r="R68" s="116">
        <f t="shared" si="72"/>
        <v>-4.6600674636039202E-2</v>
      </c>
      <c r="S68" s="116">
        <f t="shared" si="73"/>
        <v>8.9329923482539834E-4</v>
      </c>
      <c r="T68" s="165">
        <v>34087461661.360001</v>
      </c>
      <c r="U68" s="165">
        <v>3925.09</v>
      </c>
      <c r="V68" s="116">
        <f t="shared" si="74"/>
        <v>-9.3812501629312651E-4</v>
      </c>
      <c r="W68" s="116">
        <f t="shared" si="75"/>
        <v>9.001519803344078E-4</v>
      </c>
      <c r="X68" s="165">
        <v>34715804287.699997</v>
      </c>
      <c r="Y68" s="165">
        <v>3928.37</v>
      </c>
      <c r="Z68" s="116">
        <f t="shared" si="76"/>
        <v>1.8433247760781701E-2</v>
      </c>
      <c r="AA68" s="116">
        <f t="shared" si="77"/>
        <v>8.3564962841609883E-4</v>
      </c>
      <c r="AB68" s="165">
        <v>35077575059.940002</v>
      </c>
      <c r="AC68" s="165">
        <v>3931.49</v>
      </c>
      <c r="AD68" s="116">
        <f t="shared" si="82"/>
        <v>1.0420924407854866E-2</v>
      </c>
      <c r="AE68" s="116">
        <f t="shared" si="83"/>
        <v>7.9422254013748479E-4</v>
      </c>
      <c r="AF68" s="165">
        <v>36107394454.779999</v>
      </c>
      <c r="AG68" s="165">
        <v>3934.27</v>
      </c>
      <c r="AH68" s="116">
        <f t="shared" si="84"/>
        <v>2.9358340566024228E-2</v>
      </c>
      <c r="AI68" s="116">
        <f t="shared" si="85"/>
        <v>7.071110444132378E-4</v>
      </c>
      <c r="AJ68" s="117">
        <f t="shared" si="14"/>
        <v>1.5888391474117203E-3</v>
      </c>
      <c r="AK68" s="117">
        <f t="shared" si="15"/>
        <v>8.8103575920018033E-4</v>
      </c>
      <c r="AL68" s="118">
        <f t="shared" si="16"/>
        <v>1.1484829395911412E-2</v>
      </c>
      <c r="AM68" s="118">
        <f t="shared" si="17"/>
        <v>6.0656429402513199E-3</v>
      </c>
      <c r="AN68" s="119">
        <f t="shared" si="18"/>
        <v>2.2287417912449686E-2</v>
      </c>
      <c r="AO68" s="203">
        <f t="shared" si="19"/>
        <v>1.3344475116286569E-4</v>
      </c>
      <c r="AP68" s="123"/>
      <c r="AQ68" s="121">
        <v>8144502990.9799995</v>
      </c>
      <c r="AR68" s="121">
        <v>2263.5700000000002</v>
      </c>
      <c r="AS68" s="122" t="e">
        <f>(#REF!/AQ68)-1</f>
        <v>#REF!</v>
      </c>
      <c r="AT68" s="122" t="e">
        <f>(#REF!/AR68)-1</f>
        <v>#REF!</v>
      </c>
    </row>
    <row r="69" spans="1:46">
      <c r="A69" s="199" t="s">
        <v>93</v>
      </c>
      <c r="B69" s="165">
        <v>364851896.66000003</v>
      </c>
      <c r="C69" s="165">
        <v>3271.76</v>
      </c>
      <c r="D69" s="165">
        <v>364938681.77999997</v>
      </c>
      <c r="E69" s="165">
        <v>3272.53</v>
      </c>
      <c r="F69" s="116">
        <f t="shared" si="66"/>
        <v>2.3786396835102355E-4</v>
      </c>
      <c r="G69" s="116">
        <f t="shared" si="67"/>
        <v>2.3534733599040936E-4</v>
      </c>
      <c r="H69" s="165">
        <v>375182386.44</v>
      </c>
      <c r="I69" s="165">
        <v>3364.87</v>
      </c>
      <c r="J69" s="116">
        <f t="shared" si="68"/>
        <v>2.806965983993813E-2</v>
      </c>
      <c r="K69" s="116">
        <f t="shared" si="69"/>
        <v>2.821670084002276E-2</v>
      </c>
      <c r="L69" s="165">
        <v>376233397.13</v>
      </c>
      <c r="M69" s="165">
        <v>3374.63</v>
      </c>
      <c r="N69" s="116">
        <f t="shared" si="70"/>
        <v>2.8013327064011244E-3</v>
      </c>
      <c r="O69" s="116">
        <f t="shared" si="71"/>
        <v>2.9005578224419425E-3</v>
      </c>
      <c r="P69" s="165">
        <v>390529213.44999999</v>
      </c>
      <c r="Q69" s="165">
        <v>3503.66</v>
      </c>
      <c r="R69" s="116">
        <f t="shared" si="72"/>
        <v>3.7997201814224793E-2</v>
      </c>
      <c r="S69" s="116">
        <f t="shared" si="73"/>
        <v>3.8235302833199418E-2</v>
      </c>
      <c r="T69" s="165">
        <v>385395897.95999998</v>
      </c>
      <c r="U69" s="165">
        <v>3456.78</v>
      </c>
      <c r="V69" s="116">
        <f t="shared" si="74"/>
        <v>-1.3144510866809289E-2</v>
      </c>
      <c r="W69" s="116">
        <f t="shared" si="75"/>
        <v>-1.3380293749964224E-2</v>
      </c>
      <c r="X69" s="165">
        <v>387665158.42000002</v>
      </c>
      <c r="Y69" s="165">
        <v>3477.2</v>
      </c>
      <c r="Z69" s="116">
        <f t="shared" si="76"/>
        <v>5.8881282131227133E-3</v>
      </c>
      <c r="AA69" s="116">
        <f t="shared" si="77"/>
        <v>5.9072315854638178E-3</v>
      </c>
      <c r="AB69" s="165">
        <v>384386968.69999999</v>
      </c>
      <c r="AC69" s="165">
        <v>3447.4</v>
      </c>
      <c r="AD69" s="116">
        <f t="shared" si="82"/>
        <v>-8.456240259921444E-3</v>
      </c>
      <c r="AE69" s="116">
        <f t="shared" si="83"/>
        <v>-8.5701138847347653E-3</v>
      </c>
      <c r="AF69" s="165">
        <v>383185610.99000001</v>
      </c>
      <c r="AG69" s="165">
        <v>3436.57</v>
      </c>
      <c r="AH69" s="116">
        <f t="shared" si="84"/>
        <v>-3.1253861546424963E-3</v>
      </c>
      <c r="AI69" s="116">
        <f t="shared" si="85"/>
        <v>-3.1414979404768601E-3</v>
      </c>
      <c r="AJ69" s="117">
        <f t="shared" si="14"/>
        <v>6.2835061575830702E-3</v>
      </c>
      <c r="AK69" s="117">
        <f t="shared" si="15"/>
        <v>6.3004043552428108E-3</v>
      </c>
      <c r="AL69" s="118">
        <f t="shared" si="16"/>
        <v>4.9999986630630829E-2</v>
      </c>
      <c r="AM69" s="118">
        <f t="shared" si="17"/>
        <v>5.0126354838611088E-2</v>
      </c>
      <c r="AN69" s="119">
        <f t="shared" si="18"/>
        <v>1.7778244546604333E-2</v>
      </c>
      <c r="AO69" s="203">
        <f t="shared" si="19"/>
        <v>1.7913570115267251E-2</v>
      </c>
      <c r="AP69" s="123"/>
      <c r="AQ69" s="121"/>
      <c r="AR69" s="121"/>
      <c r="AS69" s="122"/>
      <c r="AT69" s="122"/>
    </row>
    <row r="70" spans="1:46">
      <c r="A70" s="199" t="s">
        <v>116</v>
      </c>
      <c r="B70" s="165">
        <v>55215949.920000002</v>
      </c>
      <c r="C70" s="165">
        <v>11.83367</v>
      </c>
      <c r="D70" s="165">
        <v>55293247.140000001</v>
      </c>
      <c r="E70" s="165">
        <v>11.852827</v>
      </c>
      <c r="F70" s="116">
        <f t="shared" si="66"/>
        <v>1.3999074563054951E-3</v>
      </c>
      <c r="G70" s="116">
        <f t="shared" si="67"/>
        <v>1.6188553508759218E-3</v>
      </c>
      <c r="H70" s="165">
        <v>55326369.079999998</v>
      </c>
      <c r="I70" s="165">
        <v>11.861037</v>
      </c>
      <c r="J70" s="116">
        <f t="shared" si="68"/>
        <v>5.9902323906089951E-4</v>
      </c>
      <c r="K70" s="116">
        <f t="shared" si="69"/>
        <v>6.926617590892072E-4</v>
      </c>
      <c r="L70" s="165">
        <v>56495959.140000001</v>
      </c>
      <c r="M70" s="165">
        <v>12.127506</v>
      </c>
      <c r="N70" s="116">
        <f t="shared" si="70"/>
        <v>2.1139830418092611E-2</v>
      </c>
      <c r="O70" s="116">
        <f t="shared" si="71"/>
        <v>2.2465910864286211E-2</v>
      </c>
      <c r="P70" s="165">
        <v>56571910.549999997</v>
      </c>
      <c r="Q70" s="165">
        <v>12.141792000000001</v>
      </c>
      <c r="R70" s="116">
        <f t="shared" si="72"/>
        <v>1.3443688921500523E-3</v>
      </c>
      <c r="S70" s="116">
        <f t="shared" si="73"/>
        <v>1.1779833380416585E-3</v>
      </c>
      <c r="T70" s="165">
        <v>56724881.149999999</v>
      </c>
      <c r="U70" s="165">
        <v>12.163701</v>
      </c>
      <c r="V70" s="116">
        <f t="shared" si="74"/>
        <v>2.7040027199505905E-3</v>
      </c>
      <c r="W70" s="116">
        <f t="shared" si="75"/>
        <v>1.8044288684898463E-3</v>
      </c>
      <c r="X70" s="165">
        <v>56823772.060000002</v>
      </c>
      <c r="Y70" s="165">
        <v>12.191265</v>
      </c>
      <c r="Z70" s="116">
        <f t="shared" si="76"/>
        <v>1.7433427447560879E-3</v>
      </c>
      <c r="AA70" s="116">
        <f t="shared" si="77"/>
        <v>2.2660866129478128E-3</v>
      </c>
      <c r="AB70" s="165">
        <v>56918710.049999997</v>
      </c>
      <c r="AC70" s="165">
        <v>12.199476000000001</v>
      </c>
      <c r="AD70" s="116">
        <f t="shared" si="82"/>
        <v>1.6707442423876749E-3</v>
      </c>
      <c r="AE70" s="116">
        <f t="shared" si="83"/>
        <v>6.7351501259312128E-4</v>
      </c>
      <c r="AF70" s="165">
        <v>56900550.219999999</v>
      </c>
      <c r="AG70" s="165">
        <v>12.221107</v>
      </c>
      <c r="AH70" s="116">
        <f t="shared" si="84"/>
        <v>-3.1904851645523567E-4</v>
      </c>
      <c r="AI70" s="116">
        <f t="shared" si="85"/>
        <v>1.7731089433676733E-3</v>
      </c>
      <c r="AJ70" s="117">
        <f t="shared" ref="AJ70:AJ120" si="86">AVERAGE(F70,J70,N70,R70,V70,Z70,AD70,AH70)</f>
        <v>3.7852713995310222E-3</v>
      </c>
      <c r="AK70" s="117">
        <f t="shared" ref="AK70:AK118" si="87">AVERAGE(G70,K70,O70,S70,W70,AA70,AE70,AI70)</f>
        <v>4.0590688437114313E-3</v>
      </c>
      <c r="AL70" s="118">
        <f t="shared" ref="AL70:AL120" si="88">((AF70-D70)/D70)</f>
        <v>2.9068704826294239E-2</v>
      </c>
      <c r="AM70" s="118">
        <f t="shared" ref="AM70:AM118" si="89">((AG70-E70)/E70)</f>
        <v>3.1071068530739578E-2</v>
      </c>
      <c r="AN70" s="119">
        <f t="shared" ref="AN70:AN120" si="90">STDEV(F70,J70,N70,R70,V70,Z70,AD70,AH70)</f>
        <v>7.0673913546725944E-3</v>
      </c>
      <c r="AO70" s="203">
        <f t="shared" ref="AO70:AO118" si="91">STDEV(G70,K70,O70,S70,W70,AA70,AE70,AI70)</f>
        <v>7.4583184577305525E-3</v>
      </c>
      <c r="AP70" s="123"/>
      <c r="AQ70" s="121">
        <v>421796041.39999998</v>
      </c>
      <c r="AR70" s="121">
        <v>2004.5</v>
      </c>
      <c r="AS70" s="122" t="e">
        <f>(#REF!/AQ70)-1</f>
        <v>#REF!</v>
      </c>
      <c r="AT70" s="122" t="e">
        <f>(#REF!/AR70)-1</f>
        <v>#REF!</v>
      </c>
    </row>
    <row r="71" spans="1:46">
      <c r="A71" s="198" t="s">
        <v>110</v>
      </c>
      <c r="B71" s="165">
        <v>10506779573.5</v>
      </c>
      <c r="C71" s="165">
        <v>1125.68</v>
      </c>
      <c r="D71" s="165">
        <v>10578433416.67</v>
      </c>
      <c r="E71" s="165">
        <v>1127.3699999999999</v>
      </c>
      <c r="F71" s="116">
        <f t="shared" si="66"/>
        <v>6.8197721926825262E-3</v>
      </c>
      <c r="G71" s="116">
        <f t="shared" si="67"/>
        <v>1.501314760855507E-3</v>
      </c>
      <c r="H71" s="165">
        <v>11099169176.17</v>
      </c>
      <c r="I71" s="165">
        <v>1128.94</v>
      </c>
      <c r="J71" s="116">
        <f t="shared" si="68"/>
        <v>4.922616979177652E-2</v>
      </c>
      <c r="K71" s="116">
        <f t="shared" si="69"/>
        <v>1.392621765702621E-3</v>
      </c>
      <c r="L71" s="165">
        <v>11229694736.67</v>
      </c>
      <c r="M71" s="165">
        <v>1131.6300000000001</v>
      </c>
      <c r="N71" s="116">
        <f t="shared" si="70"/>
        <v>1.1759939724158756E-2</v>
      </c>
      <c r="O71" s="116">
        <f t="shared" si="71"/>
        <v>2.3827661346041903E-3</v>
      </c>
      <c r="P71" s="165">
        <v>11267360562.799999</v>
      </c>
      <c r="Q71" s="165">
        <v>1142.08</v>
      </c>
      <c r="R71" s="116">
        <f t="shared" si="72"/>
        <v>3.3541273394550354E-3</v>
      </c>
      <c r="S71" s="116">
        <f t="shared" si="73"/>
        <v>9.2344670961355003E-3</v>
      </c>
      <c r="T71" s="165">
        <v>11496881496.51</v>
      </c>
      <c r="U71" s="165">
        <v>1143.9100000000001</v>
      </c>
      <c r="V71" s="116">
        <f t="shared" si="74"/>
        <v>2.0370425924575525E-2</v>
      </c>
      <c r="W71" s="116">
        <f t="shared" si="75"/>
        <v>1.6023395909219623E-3</v>
      </c>
      <c r="X71" s="165">
        <v>11703770812.870001</v>
      </c>
      <c r="Y71" s="165">
        <v>1145.6400000000001</v>
      </c>
      <c r="Z71" s="116">
        <f t="shared" si="76"/>
        <v>1.7995255184878094E-2</v>
      </c>
      <c r="AA71" s="116">
        <f t="shared" si="77"/>
        <v>1.5123567413520451E-3</v>
      </c>
      <c r="AB71" s="165">
        <v>11825350934.52</v>
      </c>
      <c r="AC71" s="165">
        <v>1147.25</v>
      </c>
      <c r="AD71" s="116">
        <f t="shared" si="82"/>
        <v>1.0388115385539212E-2</v>
      </c>
      <c r="AE71" s="116">
        <f t="shared" si="83"/>
        <v>1.4053280262559791E-3</v>
      </c>
      <c r="AF71" s="165">
        <v>12367229224.809999</v>
      </c>
      <c r="AG71" s="165">
        <v>1148.43</v>
      </c>
      <c r="AH71" s="116">
        <f t="shared" si="84"/>
        <v>4.5823442643733621E-2</v>
      </c>
      <c r="AI71" s="116">
        <f t="shared" si="85"/>
        <v>1.0285465242972881E-3</v>
      </c>
      <c r="AJ71" s="117">
        <f t="shared" si="86"/>
        <v>2.0717156023349909E-2</v>
      </c>
      <c r="AK71" s="117">
        <f t="shared" si="87"/>
        <v>2.5074675800156369E-3</v>
      </c>
      <c r="AL71" s="118">
        <f t="shared" si="88"/>
        <v>0.16909836624023455</v>
      </c>
      <c r="AM71" s="118">
        <f t="shared" si="89"/>
        <v>1.8680646105537824E-2</v>
      </c>
      <c r="AN71" s="119">
        <f t="shared" si="90"/>
        <v>1.7452594185358879E-2</v>
      </c>
      <c r="AO71" s="203">
        <f t="shared" si="91"/>
        <v>2.7447279065883705E-3</v>
      </c>
      <c r="AP71" s="123"/>
      <c r="AQ71" s="121"/>
      <c r="AR71" s="121"/>
      <c r="AS71" s="122"/>
      <c r="AT71" s="122"/>
    </row>
    <row r="72" spans="1:46">
      <c r="A72" s="198" t="s">
        <v>118</v>
      </c>
      <c r="B72" s="165">
        <v>108346827617.28</v>
      </c>
      <c r="C72" s="165">
        <v>467.47</v>
      </c>
      <c r="D72" s="165">
        <v>107977853094.06</v>
      </c>
      <c r="E72" s="165">
        <v>468.18</v>
      </c>
      <c r="F72" s="116">
        <f t="shared" si="66"/>
        <v>-3.4054944785587267E-3</v>
      </c>
      <c r="G72" s="116">
        <f t="shared" si="67"/>
        <v>1.518814041542729E-3</v>
      </c>
      <c r="H72" s="165">
        <v>108200564587.14</v>
      </c>
      <c r="I72" s="165">
        <v>468.76</v>
      </c>
      <c r="J72" s="116">
        <f t="shared" si="68"/>
        <v>2.0625664124475306E-3</v>
      </c>
      <c r="K72" s="116">
        <f t="shared" si="69"/>
        <v>1.2388397624844805E-3</v>
      </c>
      <c r="L72" s="165">
        <v>108563665515.42</v>
      </c>
      <c r="M72" s="165">
        <v>469.18</v>
      </c>
      <c r="N72" s="116">
        <f t="shared" si="70"/>
        <v>3.3558136195081792E-3</v>
      </c>
      <c r="O72" s="116">
        <f t="shared" si="71"/>
        <v>8.959808857411382E-4</v>
      </c>
      <c r="P72" s="165">
        <v>108426853956.67999</v>
      </c>
      <c r="Q72" s="165">
        <v>469.68</v>
      </c>
      <c r="R72" s="116">
        <f t="shared" si="72"/>
        <v>-1.2601965684418907E-3</v>
      </c>
      <c r="S72" s="116">
        <f t="shared" si="73"/>
        <v>1.0656890745556077E-3</v>
      </c>
      <c r="T72" s="165">
        <v>108677272600.47</v>
      </c>
      <c r="U72" s="165">
        <v>470.13</v>
      </c>
      <c r="V72" s="116">
        <f t="shared" si="74"/>
        <v>2.3095629417603397E-3</v>
      </c>
      <c r="W72" s="116">
        <f t="shared" si="75"/>
        <v>9.5809913132343001E-4</v>
      </c>
      <c r="X72" s="165">
        <v>109957965693.55</v>
      </c>
      <c r="Y72" s="165">
        <v>476.15</v>
      </c>
      <c r="Z72" s="116">
        <f t="shared" si="76"/>
        <v>1.1784369099767629E-2</v>
      </c>
      <c r="AA72" s="116">
        <f t="shared" si="77"/>
        <v>1.280496883840636E-2</v>
      </c>
      <c r="AB72" s="165">
        <v>111472457703.60001</v>
      </c>
      <c r="AC72" s="165">
        <v>482.33</v>
      </c>
      <c r="AD72" s="116">
        <f t="shared" si="82"/>
        <v>1.3773372401876304E-2</v>
      </c>
      <c r="AE72" s="116">
        <f t="shared" si="83"/>
        <v>1.2979103223774036E-2</v>
      </c>
      <c r="AF72" s="165">
        <v>111325820157.75999</v>
      </c>
      <c r="AG72" s="165">
        <v>481.63</v>
      </c>
      <c r="AH72" s="116">
        <f t="shared" si="84"/>
        <v>-1.3154598800531867E-3</v>
      </c>
      <c r="AI72" s="116">
        <f t="shared" si="85"/>
        <v>-1.4512885368938044E-3</v>
      </c>
      <c r="AJ72" s="117">
        <f t="shared" si="86"/>
        <v>3.4130666935382721E-3</v>
      </c>
      <c r="AK72" s="117">
        <f t="shared" si="87"/>
        <v>3.751275802616747E-3</v>
      </c>
      <c r="AL72" s="118">
        <f t="shared" si="88"/>
        <v>3.1006053257824712E-2</v>
      </c>
      <c r="AM72" s="118">
        <f t="shared" si="89"/>
        <v>2.8728266905890872E-2</v>
      </c>
      <c r="AN72" s="119">
        <f t="shared" si="90"/>
        <v>6.2238093219417808E-3</v>
      </c>
      <c r="AO72" s="203">
        <f t="shared" si="91"/>
        <v>5.715292438855336E-3</v>
      </c>
      <c r="AP72" s="123"/>
      <c r="AQ72" s="121"/>
      <c r="AR72" s="121"/>
      <c r="AS72" s="122"/>
      <c r="AT72" s="122"/>
    </row>
    <row r="73" spans="1:46">
      <c r="A73" s="198" t="s">
        <v>125</v>
      </c>
      <c r="B73" s="165">
        <v>198538284.80000001</v>
      </c>
      <c r="C73" s="165">
        <v>0.85240000000000005</v>
      </c>
      <c r="D73" s="165">
        <v>198608484.62</v>
      </c>
      <c r="E73" s="165">
        <v>0.85299999999999998</v>
      </c>
      <c r="F73" s="116">
        <f t="shared" si="66"/>
        <v>3.5358329034981589E-4</v>
      </c>
      <c r="G73" s="116">
        <f t="shared" si="67"/>
        <v>7.0389488503042454E-4</v>
      </c>
      <c r="H73" s="165">
        <v>199383687.38999999</v>
      </c>
      <c r="I73" s="165">
        <v>0.85350000000000004</v>
      </c>
      <c r="J73" s="116">
        <f t="shared" si="68"/>
        <v>3.9031704586195582E-3</v>
      </c>
      <c r="K73" s="116">
        <f t="shared" si="69"/>
        <v>5.8616647127790857E-4</v>
      </c>
      <c r="L73" s="165">
        <v>182948146.68000001</v>
      </c>
      <c r="M73" s="165">
        <v>0.85389999999999999</v>
      </c>
      <c r="N73" s="116">
        <f t="shared" si="70"/>
        <v>-8.2431722098967944E-2</v>
      </c>
      <c r="O73" s="116">
        <f t="shared" si="71"/>
        <v>4.68658465143475E-4</v>
      </c>
      <c r="P73" s="165">
        <v>183989867.86000001</v>
      </c>
      <c r="Q73" s="165">
        <v>0.85429999999999995</v>
      </c>
      <c r="R73" s="116">
        <f t="shared" si="72"/>
        <v>5.694078890135533E-3</v>
      </c>
      <c r="S73" s="116">
        <f t="shared" si="73"/>
        <v>4.6843892727480496E-4</v>
      </c>
      <c r="T73" s="165">
        <v>184384310.69</v>
      </c>
      <c r="U73" s="165">
        <v>0.85470000000000002</v>
      </c>
      <c r="V73" s="116">
        <f t="shared" si="74"/>
        <v>2.1438290846543754E-3</v>
      </c>
      <c r="W73" s="116">
        <f t="shared" si="75"/>
        <v>4.6821959499012875E-4</v>
      </c>
      <c r="X73" s="165">
        <v>183944352.19999999</v>
      </c>
      <c r="Y73" s="165">
        <v>0.85470000000000002</v>
      </c>
      <c r="Z73" s="116">
        <f t="shared" si="76"/>
        <v>-2.3860950443863904E-3</v>
      </c>
      <c r="AA73" s="116">
        <f t="shared" si="77"/>
        <v>0</v>
      </c>
      <c r="AB73" s="165">
        <v>183730623.37</v>
      </c>
      <c r="AC73" s="165">
        <v>0.85540000000000005</v>
      </c>
      <c r="AD73" s="116">
        <f t="shared" si="82"/>
        <v>-1.1619211323628958E-3</v>
      </c>
      <c r="AE73" s="116">
        <f t="shared" si="83"/>
        <v>8.1900081900085873E-4</v>
      </c>
      <c r="AF73" s="165">
        <v>179559253.09999999</v>
      </c>
      <c r="AG73" s="165">
        <v>0.85570000000000002</v>
      </c>
      <c r="AH73" s="116">
        <f t="shared" si="84"/>
        <v>-2.2703728934722171E-2</v>
      </c>
      <c r="AI73" s="116">
        <f t="shared" si="85"/>
        <v>3.5071311667052486E-4</v>
      </c>
      <c r="AJ73" s="117">
        <f t="shared" si="86"/>
        <v>-1.2073600685835012E-2</v>
      </c>
      <c r="AK73" s="117">
        <f t="shared" si="87"/>
        <v>4.8313653492351564E-4</v>
      </c>
      <c r="AL73" s="118">
        <f t="shared" si="88"/>
        <v>-9.5913483033955638E-2</v>
      </c>
      <c r="AM73" s="118">
        <f t="shared" si="89"/>
        <v>3.1652989449003936E-3</v>
      </c>
      <c r="AN73" s="119">
        <f t="shared" si="90"/>
        <v>2.9769819943255772E-2</v>
      </c>
      <c r="AO73" s="203">
        <f t="shared" si="91"/>
        <v>2.4604275371735597E-4</v>
      </c>
      <c r="AP73" s="123"/>
      <c r="AQ73" s="121"/>
      <c r="AR73" s="121"/>
      <c r="AS73" s="122"/>
      <c r="AT73" s="122"/>
    </row>
    <row r="74" spans="1:46">
      <c r="A74" s="198" t="s">
        <v>129</v>
      </c>
      <c r="B74" s="165">
        <v>727968920.82000005</v>
      </c>
      <c r="C74" s="165">
        <v>1196.8599999999999</v>
      </c>
      <c r="D74" s="165">
        <v>729948687.44000006</v>
      </c>
      <c r="E74" s="165">
        <v>1200.08</v>
      </c>
      <c r="F74" s="116">
        <f t="shared" si="66"/>
        <v>2.7195757447583788E-3</v>
      </c>
      <c r="G74" s="116">
        <f t="shared" si="67"/>
        <v>2.6903731430576905E-3</v>
      </c>
      <c r="H74" s="165">
        <v>732653932.83000004</v>
      </c>
      <c r="I74" s="165">
        <v>1202.3399999999999</v>
      </c>
      <c r="J74" s="116">
        <f t="shared" si="68"/>
        <v>3.7060761071953433E-3</v>
      </c>
      <c r="K74" s="116">
        <f t="shared" si="69"/>
        <v>1.8832077861475826E-3</v>
      </c>
      <c r="L74" s="165">
        <v>734535497.53999996</v>
      </c>
      <c r="M74" s="165">
        <v>1204.46</v>
      </c>
      <c r="N74" s="116">
        <f t="shared" si="70"/>
        <v>2.5681493344778157E-3</v>
      </c>
      <c r="O74" s="116">
        <f t="shared" si="71"/>
        <v>1.7632283713426471E-3</v>
      </c>
      <c r="P74" s="165">
        <v>735771900.38999999</v>
      </c>
      <c r="Q74" s="165">
        <v>1206.68</v>
      </c>
      <c r="R74" s="116">
        <f t="shared" si="72"/>
        <v>1.6832445186662937E-3</v>
      </c>
      <c r="S74" s="116">
        <f t="shared" si="73"/>
        <v>1.8431496272188592E-3</v>
      </c>
      <c r="T74" s="165">
        <v>736041968.02999997</v>
      </c>
      <c r="U74" s="165">
        <v>1208.8399999999999</v>
      </c>
      <c r="V74" s="116">
        <f t="shared" si="74"/>
        <v>3.6705348472377761E-4</v>
      </c>
      <c r="W74" s="116">
        <f t="shared" si="75"/>
        <v>1.7900354692212139E-3</v>
      </c>
      <c r="X74" s="165">
        <v>738551496.87</v>
      </c>
      <c r="Y74" s="165">
        <v>1211.0899999999999</v>
      </c>
      <c r="Z74" s="116">
        <f t="shared" si="76"/>
        <v>3.409491508638742E-3</v>
      </c>
      <c r="AA74" s="116">
        <f t="shared" si="77"/>
        <v>1.861288507991132E-3</v>
      </c>
      <c r="AB74" s="165">
        <v>756340686.90999997</v>
      </c>
      <c r="AC74" s="165">
        <v>1229.46</v>
      </c>
      <c r="AD74" s="116">
        <f t="shared" si="82"/>
        <v>2.4086593982127178E-2</v>
      </c>
      <c r="AE74" s="116">
        <f t="shared" si="83"/>
        <v>1.5168154307277014E-2</v>
      </c>
      <c r="AF74" s="165">
        <v>748807287.76999998</v>
      </c>
      <c r="AG74" s="165">
        <v>1221.82</v>
      </c>
      <c r="AH74" s="116">
        <f t="shared" si="84"/>
        <v>-9.9603251158910822E-3</v>
      </c>
      <c r="AI74" s="116">
        <f t="shared" si="85"/>
        <v>-6.2141102597889318E-3</v>
      </c>
      <c r="AJ74" s="117">
        <f t="shared" si="86"/>
        <v>3.5724824455870561E-3</v>
      </c>
      <c r="AK74" s="117">
        <f t="shared" si="87"/>
        <v>2.5981658690584011E-3</v>
      </c>
      <c r="AL74" s="118">
        <f t="shared" si="88"/>
        <v>2.5835515090983779E-2</v>
      </c>
      <c r="AM74" s="118">
        <f t="shared" si="89"/>
        <v>1.8115458969402049E-2</v>
      </c>
      <c r="AN74" s="119">
        <f t="shared" si="90"/>
        <v>9.4081286703695255E-3</v>
      </c>
      <c r="AO74" s="203">
        <f t="shared" si="91"/>
        <v>5.8388320785267107E-3</v>
      </c>
      <c r="AP74" s="123"/>
      <c r="AQ74" s="121"/>
      <c r="AR74" s="121"/>
      <c r="AS74" s="122"/>
      <c r="AT74" s="122"/>
    </row>
    <row r="75" spans="1:46" s="279" customFormat="1">
      <c r="A75" s="198" t="s">
        <v>130</v>
      </c>
      <c r="B75" s="165">
        <v>283588696.74000001</v>
      </c>
      <c r="C75" s="165">
        <v>153.52000000000001</v>
      </c>
      <c r="D75" s="165">
        <v>283588696.74000001</v>
      </c>
      <c r="E75" s="165">
        <v>153.5</v>
      </c>
      <c r="F75" s="116">
        <f t="shared" si="66"/>
        <v>0</v>
      </c>
      <c r="G75" s="116">
        <f t="shared" si="67"/>
        <v>-1.3027618551335481E-4</v>
      </c>
      <c r="H75" s="165">
        <v>285893864.58999997</v>
      </c>
      <c r="I75" s="165">
        <v>154.80000000000001</v>
      </c>
      <c r="J75" s="116">
        <f t="shared" si="68"/>
        <v>8.1285603992651018E-3</v>
      </c>
      <c r="K75" s="116">
        <f t="shared" si="69"/>
        <v>8.4690553745929084E-3</v>
      </c>
      <c r="L75" s="165">
        <v>286921914.16000003</v>
      </c>
      <c r="M75" s="165">
        <v>155.36000000000001</v>
      </c>
      <c r="N75" s="116">
        <f t="shared" si="70"/>
        <v>3.5959133697198329E-3</v>
      </c>
      <c r="O75" s="116">
        <f t="shared" si="71"/>
        <v>3.6175710594315391E-3</v>
      </c>
      <c r="P75" s="165">
        <v>290826020.31</v>
      </c>
      <c r="Q75" s="165">
        <v>157.51</v>
      </c>
      <c r="R75" s="116">
        <f t="shared" si="72"/>
        <v>1.3606859418283674E-2</v>
      </c>
      <c r="S75" s="116">
        <f t="shared" si="73"/>
        <v>1.3838825952626012E-2</v>
      </c>
      <c r="T75" s="165">
        <v>290826020.31</v>
      </c>
      <c r="U75" s="165">
        <v>156.99</v>
      </c>
      <c r="V75" s="116">
        <f t="shared" si="74"/>
        <v>0</v>
      </c>
      <c r="W75" s="116">
        <f t="shared" si="75"/>
        <v>-3.301377690305262E-3</v>
      </c>
      <c r="X75" s="165">
        <v>287194279.06</v>
      </c>
      <c r="Y75" s="165">
        <v>156.79</v>
      </c>
      <c r="Z75" s="116">
        <f t="shared" si="76"/>
        <v>-1.248767646763113E-2</v>
      </c>
      <c r="AA75" s="116">
        <f t="shared" si="77"/>
        <v>-1.2739664946812984E-3</v>
      </c>
      <c r="AB75" s="165">
        <v>288641322.69</v>
      </c>
      <c r="AC75" s="165">
        <v>156.49</v>
      </c>
      <c r="AD75" s="116">
        <f t="shared" si="82"/>
        <v>5.038553117200785E-3</v>
      </c>
      <c r="AE75" s="116">
        <f t="shared" si="83"/>
        <v>-1.9133873333757444E-3</v>
      </c>
      <c r="AF75" s="165">
        <v>287609433.94</v>
      </c>
      <c r="AG75" s="165">
        <v>156.91999999999999</v>
      </c>
      <c r="AH75" s="116">
        <f t="shared" si="84"/>
        <v>-3.5749862160528059E-3</v>
      </c>
      <c r="AI75" s="116">
        <f t="shared" si="85"/>
        <v>2.7477794108248348E-3</v>
      </c>
      <c r="AJ75" s="117">
        <f t="shared" si="86"/>
        <v>1.7884029525981819E-3</v>
      </c>
      <c r="AK75" s="117">
        <f t="shared" si="87"/>
        <v>2.7567780116999545E-3</v>
      </c>
      <c r="AL75" s="118">
        <f t="shared" si="88"/>
        <v>1.4178058738660812E-2</v>
      </c>
      <c r="AM75" s="118">
        <f t="shared" si="89"/>
        <v>2.2280130293159527E-2</v>
      </c>
      <c r="AN75" s="119">
        <f t="shared" si="90"/>
        <v>7.8619630128606306E-3</v>
      </c>
      <c r="AO75" s="203">
        <f t="shared" si="91"/>
        <v>5.8465694819990381E-3</v>
      </c>
      <c r="AP75" s="123"/>
      <c r="AQ75" s="121"/>
      <c r="AR75" s="121"/>
      <c r="AS75" s="122"/>
      <c r="AT75" s="122"/>
    </row>
    <row r="76" spans="1:46">
      <c r="A76" s="198" t="s">
        <v>135</v>
      </c>
      <c r="B76" s="165">
        <v>503328762.62</v>
      </c>
      <c r="C76" s="165">
        <v>159.84402800000001</v>
      </c>
      <c r="D76" s="165">
        <v>503773116.75999999</v>
      </c>
      <c r="E76" s="165">
        <v>160.28812600000001</v>
      </c>
      <c r="F76" s="116">
        <f t="shared" si="66"/>
        <v>8.8283081158916678E-4</v>
      </c>
      <c r="G76" s="116">
        <f t="shared" si="67"/>
        <v>2.7783208766485588E-3</v>
      </c>
      <c r="H76" s="165">
        <v>551954474.75999999</v>
      </c>
      <c r="I76" s="165">
        <v>170.98478299999999</v>
      </c>
      <c r="J76" s="116">
        <f t="shared" si="68"/>
        <v>9.564098677967732E-2</v>
      </c>
      <c r="K76" s="116">
        <f t="shared" si="69"/>
        <v>6.673393261831502E-2</v>
      </c>
      <c r="L76" s="165">
        <v>691098549.21000004</v>
      </c>
      <c r="M76" s="165">
        <v>169.606381</v>
      </c>
      <c r="N76" s="116">
        <f t="shared" si="70"/>
        <v>0.25209338960518884</v>
      </c>
      <c r="O76" s="116">
        <f t="shared" si="71"/>
        <v>-8.0615477928231444E-3</v>
      </c>
      <c r="P76" s="165">
        <v>591391929.57000005</v>
      </c>
      <c r="Q76" s="165">
        <v>170.005729</v>
      </c>
      <c r="R76" s="116">
        <f t="shared" si="72"/>
        <v>-0.1442726507731428</v>
      </c>
      <c r="S76" s="116">
        <f t="shared" si="73"/>
        <v>2.3545576389605491E-3</v>
      </c>
      <c r="T76" s="165">
        <v>591940182.67999995</v>
      </c>
      <c r="U76" s="165">
        <v>170.49059500000001</v>
      </c>
      <c r="V76" s="116">
        <f t="shared" si="74"/>
        <v>9.2705544764286666E-4</v>
      </c>
      <c r="W76" s="116">
        <f t="shared" si="75"/>
        <v>2.8520568268614694E-3</v>
      </c>
      <c r="X76" s="165">
        <v>601644448.16999996</v>
      </c>
      <c r="Y76" s="165">
        <v>170.93919299999999</v>
      </c>
      <c r="Z76" s="116">
        <f t="shared" si="76"/>
        <v>1.6393996849587231E-2</v>
      </c>
      <c r="AA76" s="116">
        <f t="shared" si="77"/>
        <v>2.6312184551879566E-3</v>
      </c>
      <c r="AB76" s="165">
        <v>607823547.36000001</v>
      </c>
      <c r="AC76" s="165">
        <v>171.40900099999999</v>
      </c>
      <c r="AD76" s="116">
        <f t="shared" si="82"/>
        <v>1.0270350218962044E-2</v>
      </c>
      <c r="AE76" s="116">
        <f t="shared" si="83"/>
        <v>2.7483925234162098E-3</v>
      </c>
      <c r="AF76" s="165">
        <v>609077500.62</v>
      </c>
      <c r="AG76" s="165">
        <v>171.30969099999999</v>
      </c>
      <c r="AH76" s="116">
        <f t="shared" si="84"/>
        <v>2.0630218514013947E-3</v>
      </c>
      <c r="AI76" s="116">
        <f t="shared" si="85"/>
        <v>-5.7937447520625056E-4</v>
      </c>
      <c r="AJ76" s="117">
        <f t="shared" si="86"/>
        <v>2.9249872598863261E-2</v>
      </c>
      <c r="AK76" s="117">
        <f t="shared" si="87"/>
        <v>8.9321945839200469E-3</v>
      </c>
      <c r="AL76" s="118">
        <f t="shared" si="88"/>
        <v>0.20903136820253856</v>
      </c>
      <c r="AM76" s="118">
        <f t="shared" si="89"/>
        <v>6.87609573774665E-2</v>
      </c>
      <c r="AN76" s="119">
        <f t="shared" si="90"/>
        <v>0.11151461846967738</v>
      </c>
      <c r="AO76" s="203">
        <f t="shared" si="91"/>
        <v>2.3653279441483568E-2</v>
      </c>
      <c r="AP76" s="123"/>
      <c r="AQ76" s="121"/>
      <c r="AR76" s="121"/>
      <c r="AS76" s="122"/>
      <c r="AT76" s="122"/>
    </row>
    <row r="77" spans="1:46" s="279" customFormat="1">
      <c r="A77" s="198" t="s">
        <v>141</v>
      </c>
      <c r="B77" s="165">
        <v>3684563682.8699999</v>
      </c>
      <c r="C77" s="165">
        <v>1.6959</v>
      </c>
      <c r="D77" s="165">
        <v>3791164580.8299999</v>
      </c>
      <c r="E77" s="165">
        <v>1.7433000000000001</v>
      </c>
      <c r="F77" s="116">
        <f t="shared" si="66"/>
        <v>2.8931756141331203E-2</v>
      </c>
      <c r="G77" s="116">
        <f t="shared" si="67"/>
        <v>2.7949761188749402E-2</v>
      </c>
      <c r="H77" s="165">
        <v>3797440523.8899999</v>
      </c>
      <c r="I77" s="165">
        <v>1.7444999999999999</v>
      </c>
      <c r="J77" s="116">
        <f t="shared" si="68"/>
        <v>1.6554129809436947E-3</v>
      </c>
      <c r="K77" s="116">
        <f t="shared" si="69"/>
        <v>6.883496816381964E-4</v>
      </c>
      <c r="L77" s="165">
        <v>3701556387.54</v>
      </c>
      <c r="M77" s="165">
        <v>1.7502</v>
      </c>
      <c r="N77" s="116">
        <f t="shared" si="70"/>
        <v>-2.5249674286347657E-2</v>
      </c>
      <c r="O77" s="116">
        <f t="shared" si="71"/>
        <v>3.2674118658641664E-3</v>
      </c>
      <c r="P77" s="165">
        <v>3819001515.2600002</v>
      </c>
      <c r="Q77" s="165">
        <v>1.746</v>
      </c>
      <c r="R77" s="116">
        <f t="shared" si="72"/>
        <v>3.17285799333865E-2</v>
      </c>
      <c r="S77" s="116">
        <f t="shared" si="73"/>
        <v>-2.3997257456290604E-3</v>
      </c>
      <c r="T77" s="165">
        <v>3822334372.6100001</v>
      </c>
      <c r="U77" s="165">
        <v>1.7475000000000001</v>
      </c>
      <c r="V77" s="116">
        <f t="shared" si="74"/>
        <v>8.7270385640918018E-4</v>
      </c>
      <c r="W77" s="116">
        <f t="shared" si="75"/>
        <v>8.591065292096545E-4</v>
      </c>
      <c r="X77" s="165">
        <v>3659831993.8600001</v>
      </c>
      <c r="Y77" s="165">
        <v>1.7430000000000001</v>
      </c>
      <c r="Z77" s="116">
        <f t="shared" si="76"/>
        <v>-4.2513909801940926E-2</v>
      </c>
      <c r="AA77" s="116">
        <f t="shared" si="77"/>
        <v>-2.5751072961373096E-3</v>
      </c>
      <c r="AB77" s="165">
        <v>3659831993.8600001</v>
      </c>
      <c r="AC77" s="165">
        <v>1.7312000000000001</v>
      </c>
      <c r="AD77" s="116">
        <f t="shared" si="82"/>
        <v>0</v>
      </c>
      <c r="AE77" s="116">
        <f t="shared" si="83"/>
        <v>-6.7699368904188366E-3</v>
      </c>
      <c r="AF77" s="165">
        <v>3517895394.5500002</v>
      </c>
      <c r="AG77" s="165">
        <v>1.7185999999999999</v>
      </c>
      <c r="AH77" s="116">
        <f t="shared" si="84"/>
        <v>-3.8782271849670445E-2</v>
      </c>
      <c r="AI77" s="116">
        <f t="shared" si="85"/>
        <v>-7.2781885397413155E-3</v>
      </c>
      <c r="AJ77" s="117">
        <f t="shared" si="86"/>
        <v>-5.4196753782360559E-3</v>
      </c>
      <c r="AK77" s="117">
        <f t="shared" si="87"/>
        <v>1.7177088491918614E-3</v>
      </c>
      <c r="AL77" s="118">
        <f t="shared" si="88"/>
        <v>-7.2080538962033897E-2</v>
      </c>
      <c r="AM77" s="118">
        <f t="shared" si="89"/>
        <v>-1.4168530947054532E-2</v>
      </c>
      <c r="AN77" s="119">
        <f t="shared" si="90"/>
        <v>2.8186398544996105E-2</v>
      </c>
      <c r="AO77" s="203">
        <f t="shared" si="91"/>
        <v>1.1216485098527639E-2</v>
      </c>
      <c r="AP77" s="123"/>
      <c r="AQ77" s="121"/>
      <c r="AR77" s="121"/>
      <c r="AS77" s="122"/>
      <c r="AT77" s="122"/>
    </row>
    <row r="78" spans="1:46" s="279" customFormat="1">
      <c r="A78" s="198" t="s">
        <v>160</v>
      </c>
      <c r="B78" s="165">
        <v>1810836563.79</v>
      </c>
      <c r="C78" s="165">
        <v>475.86</v>
      </c>
      <c r="D78" s="165">
        <v>1736289028.3900001</v>
      </c>
      <c r="E78" s="165">
        <v>472.26</v>
      </c>
      <c r="F78" s="116">
        <f t="shared" si="66"/>
        <v>-4.1167456462208381E-2</v>
      </c>
      <c r="G78" s="116">
        <f t="shared" si="67"/>
        <v>-7.5652502836969331E-3</v>
      </c>
      <c r="H78" s="165">
        <v>1732662427.8299999</v>
      </c>
      <c r="I78" s="165">
        <v>471.24</v>
      </c>
      <c r="J78" s="116">
        <f t="shared" si="68"/>
        <v>-2.0887078710409182E-3</v>
      </c>
      <c r="K78" s="116">
        <f t="shared" si="69"/>
        <v>-2.1598272138228557E-3</v>
      </c>
      <c r="L78" s="165">
        <v>1782991689.8499999</v>
      </c>
      <c r="M78" s="165">
        <v>482.56</v>
      </c>
      <c r="N78" s="116">
        <f t="shared" si="70"/>
        <v>2.9047355798574537E-2</v>
      </c>
      <c r="O78" s="116">
        <f t="shared" si="71"/>
        <v>2.4021729904082832E-2</v>
      </c>
      <c r="P78" s="165">
        <v>1829090786.9849999</v>
      </c>
      <c r="Q78" s="165">
        <v>493.5</v>
      </c>
      <c r="R78" s="116">
        <f t="shared" si="72"/>
        <v>2.5854914185762821E-2</v>
      </c>
      <c r="S78" s="116">
        <f t="shared" si="73"/>
        <v>2.2670755968169757E-2</v>
      </c>
      <c r="T78" s="165">
        <v>1885356879.25</v>
      </c>
      <c r="U78" s="165">
        <v>502.02</v>
      </c>
      <c r="V78" s="116">
        <f t="shared" si="74"/>
        <v>3.0761782118943849E-2</v>
      </c>
      <c r="W78" s="116">
        <f t="shared" si="75"/>
        <v>1.7264437689969568E-2</v>
      </c>
      <c r="X78" s="165">
        <v>1910977439.3325</v>
      </c>
      <c r="Y78" s="165">
        <v>519.75</v>
      </c>
      <c r="Z78" s="116">
        <f t="shared" si="76"/>
        <v>1.3589236268462822E-2</v>
      </c>
      <c r="AA78" s="116">
        <f t="shared" si="77"/>
        <v>3.531731803513808E-2</v>
      </c>
      <c r="AB78" s="165">
        <v>1854668885.1500001</v>
      </c>
      <c r="AC78" s="165">
        <v>503.5</v>
      </c>
      <c r="AD78" s="116">
        <f t="shared" si="82"/>
        <v>-2.9465839325747527E-2</v>
      </c>
      <c r="AE78" s="116">
        <f t="shared" si="83"/>
        <v>-3.1265031265031266E-2</v>
      </c>
      <c r="AF78" s="165">
        <v>1856525099.0799999</v>
      </c>
      <c r="AG78" s="165">
        <v>504.56</v>
      </c>
      <c r="AH78" s="116">
        <f t="shared" si="84"/>
        <v>1.0008330569743198E-3</v>
      </c>
      <c r="AI78" s="116">
        <f t="shared" si="85"/>
        <v>2.1052631578947416E-3</v>
      </c>
      <c r="AJ78" s="117">
        <f t="shared" si="86"/>
        <v>3.4415147212151906E-3</v>
      </c>
      <c r="AK78" s="117">
        <f t="shared" si="87"/>
        <v>7.5486744990879914E-3</v>
      </c>
      <c r="AL78" s="118">
        <f t="shared" si="88"/>
        <v>6.9248880067790619E-2</v>
      </c>
      <c r="AM78" s="118">
        <f t="shared" si="89"/>
        <v>6.8394528437725005E-2</v>
      </c>
      <c r="AN78" s="119">
        <f t="shared" si="90"/>
        <v>2.7036449960963986E-2</v>
      </c>
      <c r="AO78" s="203">
        <f t="shared" si="91"/>
        <v>2.1462101916000047E-2</v>
      </c>
      <c r="AP78" s="123"/>
      <c r="AQ78" s="121"/>
      <c r="AR78" s="121"/>
      <c r="AS78" s="122"/>
      <c r="AT78" s="122"/>
    </row>
    <row r="79" spans="1:46" s="279" customFormat="1">
      <c r="A79" s="198" t="s">
        <v>168</v>
      </c>
      <c r="B79" s="165">
        <v>7282251036.9499998</v>
      </c>
      <c r="C79" s="177">
        <v>109.98</v>
      </c>
      <c r="D79" s="165">
        <v>7638878398.1599998</v>
      </c>
      <c r="E79" s="177">
        <v>110.09</v>
      </c>
      <c r="F79" s="116">
        <f t="shared" si="66"/>
        <v>4.8972132298169858E-2</v>
      </c>
      <c r="G79" s="116">
        <f t="shared" si="67"/>
        <v>1.0001818512456759E-3</v>
      </c>
      <c r="H79" s="165">
        <v>7656030459.4799995</v>
      </c>
      <c r="I79" s="177">
        <v>110.24</v>
      </c>
      <c r="J79" s="116">
        <f t="shared" si="68"/>
        <v>2.2453638382476629E-3</v>
      </c>
      <c r="K79" s="116">
        <f t="shared" si="69"/>
        <v>1.3625215732581658E-3</v>
      </c>
      <c r="L79" s="165">
        <v>8010297222.0100002</v>
      </c>
      <c r="M79" s="177">
        <v>110.33</v>
      </c>
      <c r="N79" s="116">
        <f t="shared" si="70"/>
        <v>4.6272904007498242E-2</v>
      </c>
      <c r="O79" s="116">
        <f t="shared" si="71"/>
        <v>8.1640058055155497E-4</v>
      </c>
      <c r="P79" s="165">
        <v>8434593134.8000002</v>
      </c>
      <c r="Q79" s="177">
        <v>110.43</v>
      </c>
      <c r="R79" s="116">
        <f t="shared" si="72"/>
        <v>5.2968810149036226E-2</v>
      </c>
      <c r="S79" s="116">
        <f t="shared" si="73"/>
        <v>9.0637179370985706E-4</v>
      </c>
      <c r="T79" s="165">
        <v>8399210531.6400003</v>
      </c>
      <c r="U79" s="177">
        <v>110.54</v>
      </c>
      <c r="V79" s="116">
        <f t="shared" si="74"/>
        <v>-4.1949389371273849E-3</v>
      </c>
      <c r="W79" s="116">
        <f t="shared" si="75"/>
        <v>9.9610613058045299E-4</v>
      </c>
      <c r="X79" s="165">
        <v>8671386027.9899998</v>
      </c>
      <c r="Y79" s="177">
        <v>110.65</v>
      </c>
      <c r="Z79" s="116">
        <f t="shared" si="76"/>
        <v>3.2404890355433848E-2</v>
      </c>
      <c r="AA79" s="116">
        <f t="shared" si="77"/>
        <v>9.9511489053735682E-4</v>
      </c>
      <c r="AB79" s="165">
        <v>9261774968.2600002</v>
      </c>
      <c r="AC79" s="177">
        <v>110.75</v>
      </c>
      <c r="AD79" s="116">
        <f t="shared" si="82"/>
        <v>6.8084725828640197E-2</v>
      </c>
      <c r="AE79" s="116">
        <f t="shared" si="83"/>
        <v>9.0375056484405156E-4</v>
      </c>
      <c r="AF79" s="165">
        <v>9700092418.1800003</v>
      </c>
      <c r="AG79" s="177">
        <v>110.84</v>
      </c>
      <c r="AH79" s="116">
        <f t="shared" si="84"/>
        <v>4.7325426435225332E-2</v>
      </c>
      <c r="AI79" s="116">
        <f t="shared" si="85"/>
        <v>8.1264108352147545E-4</v>
      </c>
      <c r="AJ79" s="117">
        <f t="shared" si="86"/>
        <v>3.6759914246890499E-2</v>
      </c>
      <c r="AK79" s="117">
        <f t="shared" si="87"/>
        <v>9.7413605853107377E-4</v>
      </c>
      <c r="AL79" s="118">
        <f t="shared" si="88"/>
        <v>0.26983202409878543</v>
      </c>
      <c r="AM79" s="118">
        <f t="shared" si="89"/>
        <v>6.8126078662912159E-3</v>
      </c>
      <c r="AN79" s="119">
        <f t="shared" si="90"/>
        <v>2.5306006743313372E-2</v>
      </c>
      <c r="AO79" s="203">
        <f t="shared" si="91"/>
        <v>1.7441809707107592E-4</v>
      </c>
      <c r="AP79" s="123"/>
      <c r="AQ79" s="121"/>
      <c r="AR79" s="121"/>
      <c r="AS79" s="122"/>
      <c r="AT79" s="122"/>
    </row>
    <row r="80" spans="1:46" s="279" customFormat="1">
      <c r="A80" s="198" t="s">
        <v>177</v>
      </c>
      <c r="B80" s="165">
        <v>520955733.08999997</v>
      </c>
      <c r="C80" s="177">
        <v>1.41</v>
      </c>
      <c r="D80" s="165">
        <v>541088768.29999995</v>
      </c>
      <c r="E80" s="177">
        <v>1.46</v>
      </c>
      <c r="F80" s="116">
        <f t="shared" si="66"/>
        <v>3.8646345420910853E-2</v>
      </c>
      <c r="G80" s="116">
        <f t="shared" si="67"/>
        <v>3.5460992907801449E-2</v>
      </c>
      <c r="H80" s="165">
        <v>539316468.47000003</v>
      </c>
      <c r="I80" s="177">
        <v>1.46</v>
      </c>
      <c r="J80" s="116">
        <f t="shared" si="68"/>
        <v>-3.2754326717373185E-3</v>
      </c>
      <c r="K80" s="116">
        <f t="shared" si="69"/>
        <v>0</v>
      </c>
      <c r="L80" s="165">
        <v>536658325.31</v>
      </c>
      <c r="M80" s="177">
        <v>1.46</v>
      </c>
      <c r="N80" s="116">
        <f t="shared" si="70"/>
        <v>-4.928726110554304E-3</v>
      </c>
      <c r="O80" s="116">
        <f t="shared" si="71"/>
        <v>0</v>
      </c>
      <c r="P80" s="165">
        <v>536309977.75</v>
      </c>
      <c r="Q80" s="177">
        <v>1.46</v>
      </c>
      <c r="R80" s="116">
        <f t="shared" si="72"/>
        <v>-6.491049212714251E-4</v>
      </c>
      <c r="S80" s="116">
        <f t="shared" si="73"/>
        <v>0</v>
      </c>
      <c r="T80" s="165">
        <v>533238969</v>
      </c>
      <c r="U80" s="177">
        <v>1.46</v>
      </c>
      <c r="V80" s="116">
        <f t="shared" si="74"/>
        <v>-5.726182389676788E-3</v>
      </c>
      <c r="W80" s="116">
        <f t="shared" si="75"/>
        <v>0</v>
      </c>
      <c r="X80" s="165">
        <v>539521857.64999998</v>
      </c>
      <c r="Y80" s="177">
        <v>1.46</v>
      </c>
      <c r="Z80" s="116">
        <f t="shared" si="76"/>
        <v>1.1782500933460428E-2</v>
      </c>
      <c r="AA80" s="116">
        <f t="shared" si="77"/>
        <v>0</v>
      </c>
      <c r="AB80" s="165">
        <v>541202444.96000004</v>
      </c>
      <c r="AC80" s="177">
        <v>1.45</v>
      </c>
      <c r="AD80" s="116">
        <f t="shared" si="82"/>
        <v>3.1149568570219021E-3</v>
      </c>
      <c r="AE80" s="116">
        <f t="shared" si="83"/>
        <v>-6.8493150684931572E-3</v>
      </c>
      <c r="AF80" s="165">
        <v>506410683.51999998</v>
      </c>
      <c r="AG80" s="177">
        <v>1.42</v>
      </c>
      <c r="AH80" s="116">
        <f t="shared" si="84"/>
        <v>-6.4286038919449992E-2</v>
      </c>
      <c r="AI80" s="116">
        <f t="shared" si="85"/>
        <v>-2.0689655172413814E-2</v>
      </c>
      <c r="AJ80" s="117">
        <f t="shared" si="86"/>
        <v>-3.1652102251620807E-3</v>
      </c>
      <c r="AK80" s="117">
        <f t="shared" si="87"/>
        <v>9.9025283336180974E-4</v>
      </c>
      <c r="AL80" s="118">
        <f t="shared" si="88"/>
        <v>-6.4089455948147009E-2</v>
      </c>
      <c r="AM80" s="118">
        <f t="shared" si="89"/>
        <v>-2.7397260273972629E-2</v>
      </c>
      <c r="AN80" s="119">
        <f t="shared" si="90"/>
        <v>2.8692577325046337E-2</v>
      </c>
      <c r="AO80" s="203">
        <f t="shared" si="91"/>
        <v>1.5696278724936109E-2</v>
      </c>
      <c r="AP80" s="123"/>
      <c r="AQ80" s="121"/>
      <c r="AR80" s="121"/>
      <c r="AS80" s="122"/>
      <c r="AT80" s="122"/>
    </row>
    <row r="81" spans="1:46" s="279" customFormat="1">
      <c r="A81" s="198" t="s">
        <v>181</v>
      </c>
      <c r="B81" s="165">
        <v>1311782906.78</v>
      </c>
      <c r="C81" s="176">
        <v>39175.79</v>
      </c>
      <c r="D81" s="165">
        <v>1306531659.02</v>
      </c>
      <c r="E81" s="176">
        <v>39225.120000000003</v>
      </c>
      <c r="F81" s="116">
        <f t="shared" si="66"/>
        <v>-4.003137815608601E-3</v>
      </c>
      <c r="G81" s="116">
        <f t="shared" si="67"/>
        <v>1.2591960493968787E-3</v>
      </c>
      <c r="H81" s="165">
        <v>1338579819.23</v>
      </c>
      <c r="I81" s="176">
        <v>39289.64</v>
      </c>
      <c r="J81" s="116">
        <f t="shared" si="68"/>
        <v>2.452918763104343E-2</v>
      </c>
      <c r="K81" s="116">
        <f t="shared" si="69"/>
        <v>1.644864311441158E-3</v>
      </c>
      <c r="L81" s="165">
        <v>1393169622.9000001</v>
      </c>
      <c r="M81" s="176">
        <v>40606.5</v>
      </c>
      <c r="N81" s="116">
        <f t="shared" si="70"/>
        <v>4.078188157759776E-2</v>
      </c>
      <c r="O81" s="116">
        <f t="shared" si="71"/>
        <v>3.3516723492503384E-2</v>
      </c>
      <c r="P81" s="165">
        <v>1397825678.04</v>
      </c>
      <c r="Q81" s="176">
        <v>40652.04</v>
      </c>
      <c r="R81" s="116">
        <f t="shared" si="72"/>
        <v>3.3420590454074752E-3</v>
      </c>
      <c r="S81" s="116">
        <f t="shared" si="73"/>
        <v>1.1214953271028252E-3</v>
      </c>
      <c r="T81" s="165">
        <v>1403737703.6099999</v>
      </c>
      <c r="U81" s="176">
        <v>40697.58</v>
      </c>
      <c r="V81" s="116">
        <f t="shared" si="74"/>
        <v>4.2294441022786506E-3</v>
      </c>
      <c r="W81" s="116">
        <f t="shared" si="75"/>
        <v>1.1202389843166757E-3</v>
      </c>
      <c r="X81" s="165">
        <v>1411744918.3199999</v>
      </c>
      <c r="Y81" s="176">
        <v>41168.160000000003</v>
      </c>
      <c r="Z81" s="116">
        <f t="shared" si="76"/>
        <v>5.7042100453723234E-3</v>
      </c>
      <c r="AA81" s="116">
        <f t="shared" si="77"/>
        <v>1.1562849682954164E-2</v>
      </c>
      <c r="AB81" s="165">
        <v>1407522339.47</v>
      </c>
      <c r="AC81" s="176">
        <v>41152.980000000003</v>
      </c>
      <c r="AD81" s="116">
        <f t="shared" si="82"/>
        <v>-2.9910352750019769E-3</v>
      </c>
      <c r="AE81" s="116">
        <f t="shared" si="83"/>
        <v>-3.6873156342183595E-4</v>
      </c>
      <c r="AF81" s="165">
        <v>1471694616.8099999</v>
      </c>
      <c r="AG81" s="176">
        <v>41145.39</v>
      </c>
      <c r="AH81" s="116">
        <f t="shared" si="84"/>
        <v>4.559236861857828E-2</v>
      </c>
      <c r="AI81" s="116">
        <f t="shared" si="85"/>
        <v>-1.8443378827010299E-4</v>
      </c>
      <c r="AJ81" s="117">
        <f t="shared" si="86"/>
        <v>1.4648122241208417E-2</v>
      </c>
      <c r="AK81" s="117">
        <f t="shared" si="87"/>
        <v>6.209025312002894E-3</v>
      </c>
      <c r="AL81" s="118">
        <f t="shared" si="88"/>
        <v>0.12641328409438235</v>
      </c>
      <c r="AM81" s="118">
        <f t="shared" si="89"/>
        <v>4.895510835913304E-2</v>
      </c>
      <c r="AN81" s="119">
        <f t="shared" si="90"/>
        <v>1.9688771558064196E-2</v>
      </c>
      <c r="AO81" s="203">
        <f t="shared" si="91"/>
        <v>1.1684104605925493E-2</v>
      </c>
      <c r="AP81" s="123"/>
      <c r="AQ81" s="121"/>
      <c r="AR81" s="121"/>
      <c r="AS81" s="122"/>
      <c r="AT81" s="122"/>
    </row>
    <row r="82" spans="1:46" s="279" customFormat="1">
      <c r="A82" s="198" t="s">
        <v>187</v>
      </c>
      <c r="B82" s="165">
        <v>2707857335.5999999</v>
      </c>
      <c r="C82" s="176">
        <v>1.0887</v>
      </c>
      <c r="D82" s="165">
        <v>2419863868.5599999</v>
      </c>
      <c r="E82" s="176">
        <v>1.1309</v>
      </c>
      <c r="F82" s="116">
        <f t="shared" si="66"/>
        <v>-0.10635474153448603</v>
      </c>
      <c r="G82" s="116">
        <f t="shared" si="67"/>
        <v>3.8761826031046213E-2</v>
      </c>
      <c r="H82" s="165">
        <v>2707857335.5999999</v>
      </c>
      <c r="I82" s="176">
        <v>1.0887</v>
      </c>
      <c r="J82" s="116">
        <f t="shared" si="68"/>
        <v>0.11901225964887753</v>
      </c>
      <c r="K82" s="116">
        <f t="shared" si="69"/>
        <v>-3.7315412503315958E-2</v>
      </c>
      <c r="L82" s="165">
        <v>2707857335.5999999</v>
      </c>
      <c r="M82" s="176">
        <v>1.0887</v>
      </c>
      <c r="N82" s="116">
        <f t="shared" si="70"/>
        <v>0</v>
      </c>
      <c r="O82" s="116">
        <f t="shared" si="71"/>
        <v>0</v>
      </c>
      <c r="P82" s="165">
        <v>2440104104.79</v>
      </c>
      <c r="Q82" s="176">
        <v>1.1187</v>
      </c>
      <c r="R82" s="116">
        <f t="shared" si="72"/>
        <v>-9.8880109852859693E-2</v>
      </c>
      <c r="S82" s="116">
        <f t="shared" si="73"/>
        <v>2.7555800496004434E-2</v>
      </c>
      <c r="T82" s="165">
        <v>2343760020.1399999</v>
      </c>
      <c r="U82" s="176">
        <v>1.1338999999999999</v>
      </c>
      <c r="V82" s="116">
        <f t="shared" si="74"/>
        <v>-3.9483595991201222E-2</v>
      </c>
      <c r="W82" s="116">
        <f t="shared" si="75"/>
        <v>1.3587199427907285E-2</v>
      </c>
      <c r="X82" s="165">
        <v>2362982385.75</v>
      </c>
      <c r="Y82" s="176">
        <v>1.1328</v>
      </c>
      <c r="Z82" s="116">
        <f t="shared" si="76"/>
        <v>8.2015075966915436E-3</v>
      </c>
      <c r="AA82" s="116">
        <f t="shared" si="77"/>
        <v>-9.7010318370215976E-4</v>
      </c>
      <c r="AB82" s="165">
        <v>2362982385.75</v>
      </c>
      <c r="AC82" s="176">
        <v>1.1328</v>
      </c>
      <c r="AD82" s="116">
        <f t="shared" si="82"/>
        <v>0</v>
      </c>
      <c r="AE82" s="116">
        <f t="shared" si="83"/>
        <v>0</v>
      </c>
      <c r="AF82" s="165">
        <v>2451138473.0500002</v>
      </c>
      <c r="AG82" s="176">
        <v>1.1297999999999999</v>
      </c>
      <c r="AH82" s="116">
        <f t="shared" si="84"/>
        <v>3.7307128411801449E-2</v>
      </c>
      <c r="AI82" s="116">
        <f t="shared" si="85"/>
        <v>-2.6483050847458632E-3</v>
      </c>
      <c r="AJ82" s="117">
        <f t="shared" si="86"/>
        <v>-1.0024693965147052E-2</v>
      </c>
      <c r="AK82" s="117">
        <f t="shared" si="87"/>
        <v>4.8713756478992436E-3</v>
      </c>
      <c r="AL82" s="118">
        <f t="shared" si="88"/>
        <v>1.2924117301115362E-2</v>
      </c>
      <c r="AM82" s="118">
        <f t="shared" si="89"/>
        <v>-9.7267662923344314E-4</v>
      </c>
      <c r="AN82" s="119">
        <f t="shared" si="90"/>
        <v>7.315991302320804E-2</v>
      </c>
      <c r="AO82" s="203">
        <f t="shared" si="91"/>
        <v>2.2856588644378725E-2</v>
      </c>
      <c r="AP82" s="123"/>
      <c r="AQ82" s="121"/>
      <c r="AR82" s="121"/>
      <c r="AS82" s="122"/>
      <c r="AT82" s="122"/>
    </row>
    <row r="83" spans="1:46" s="380" customFormat="1">
      <c r="A83" s="198" t="s">
        <v>191</v>
      </c>
      <c r="B83" s="165">
        <v>523779041.10000002</v>
      </c>
      <c r="C83" s="176">
        <v>46537.2</v>
      </c>
      <c r="D83" s="165">
        <v>524299543.5</v>
      </c>
      <c r="E83" s="176">
        <v>46583.7</v>
      </c>
      <c r="F83" s="116">
        <f t="shared" si="66"/>
        <v>9.9374423021367469E-4</v>
      </c>
      <c r="G83" s="116">
        <f t="shared" si="67"/>
        <v>9.9920063948840928E-4</v>
      </c>
      <c r="H83" s="165">
        <v>524875236.75</v>
      </c>
      <c r="I83" s="176">
        <v>46634.85</v>
      </c>
      <c r="J83" s="116">
        <f t="shared" ref="J83" si="92">((H83-D83)/D83)</f>
        <v>1.0980235575963266E-3</v>
      </c>
      <c r="K83" s="116">
        <f t="shared" ref="K83" si="93">((I83-E83)/E83)</f>
        <v>1.0980235575963578E-3</v>
      </c>
      <c r="L83" s="165">
        <v>525420370.19999999</v>
      </c>
      <c r="M83" s="176">
        <v>46681.35</v>
      </c>
      <c r="N83" s="116">
        <f t="shared" ref="N83" si="94">((L83-H83)/H83)</f>
        <v>1.0385962450342025E-3</v>
      </c>
      <c r="O83" s="116">
        <f t="shared" ref="O83" si="95">((M83-I83)/I83)</f>
        <v>9.9710838568152363E-4</v>
      </c>
      <c r="P83" s="165">
        <v>525337358.39999998</v>
      </c>
      <c r="Q83" s="176">
        <v>46676.7</v>
      </c>
      <c r="R83" s="116">
        <f t="shared" ref="R83" si="96">((P83-L83)/L83)</f>
        <v>-1.5799120991143468E-4</v>
      </c>
      <c r="S83" s="116">
        <f t="shared" ref="S83" si="97">((Q83-M83)/M83)</f>
        <v>-9.9611515091175718E-5</v>
      </c>
      <c r="T83" s="165">
        <v>526584534.89999998</v>
      </c>
      <c r="U83" s="176">
        <v>46788.3</v>
      </c>
      <c r="V83" s="116">
        <f t="shared" si="74"/>
        <v>2.3740487518315433E-3</v>
      </c>
      <c r="W83" s="116">
        <f t="shared" si="75"/>
        <v>2.3909145248058629E-3</v>
      </c>
      <c r="X83" s="165">
        <v>527458139.69999999</v>
      </c>
      <c r="Y83" s="176">
        <v>47071.95</v>
      </c>
      <c r="Z83" s="116">
        <f t="shared" si="76"/>
        <v>1.6590020065171724E-3</v>
      </c>
      <c r="AA83" s="116">
        <f t="shared" si="77"/>
        <v>6.0624130391571003E-3</v>
      </c>
      <c r="AB83" s="165">
        <v>525462508.5</v>
      </c>
      <c r="AC83" s="176">
        <v>47104.5</v>
      </c>
      <c r="AD83" s="116">
        <f t="shared" si="82"/>
        <v>-3.7834873514987072E-3</v>
      </c>
      <c r="AE83" s="116">
        <f t="shared" si="83"/>
        <v>6.9149461622054992E-4</v>
      </c>
      <c r="AF83" s="165">
        <v>526017332.55000001</v>
      </c>
      <c r="AG83" s="176">
        <v>47155.65</v>
      </c>
      <c r="AH83" s="116">
        <f t="shared" si="84"/>
        <v>1.0558775193758889E-3</v>
      </c>
      <c r="AI83" s="116">
        <f t="shared" si="85"/>
        <v>1.0858835143139499E-3</v>
      </c>
      <c r="AJ83" s="117">
        <f t="shared" si="86"/>
        <v>5.3472671864483333E-4</v>
      </c>
      <c r="AK83" s="117">
        <f t="shared" si="87"/>
        <v>1.6531783452715721E-3</v>
      </c>
      <c r="AL83" s="118">
        <f t="shared" si="88"/>
        <v>3.2763504590005653E-3</v>
      </c>
      <c r="AM83" s="118">
        <f t="shared" si="89"/>
        <v>1.2277899780395382E-2</v>
      </c>
      <c r="AN83" s="119">
        <f t="shared" si="90"/>
        <v>1.8832879459013587E-3</v>
      </c>
      <c r="AO83" s="203">
        <f t="shared" si="91"/>
        <v>1.9075357341987985E-3</v>
      </c>
      <c r="AP83" s="123"/>
      <c r="AQ83" s="121"/>
      <c r="AR83" s="121"/>
      <c r="AS83" s="122"/>
      <c r="AT83" s="122"/>
    </row>
    <row r="84" spans="1:46">
      <c r="A84" s="198" t="s">
        <v>205</v>
      </c>
      <c r="B84" s="165">
        <v>523779041.10000002</v>
      </c>
      <c r="C84" s="176">
        <v>46537.2</v>
      </c>
      <c r="D84" s="165">
        <v>524299543.5</v>
      </c>
      <c r="E84" s="176">
        <v>46583.7</v>
      </c>
      <c r="F84" s="116">
        <f t="shared" si="66"/>
        <v>9.9374423021367469E-4</v>
      </c>
      <c r="G84" s="116">
        <f t="shared" si="67"/>
        <v>9.9920063948840928E-4</v>
      </c>
      <c r="H84" s="165">
        <v>524875236.75</v>
      </c>
      <c r="I84" s="176">
        <v>46634.85</v>
      </c>
      <c r="J84" s="116">
        <f t="shared" si="68"/>
        <v>1.0980235575963266E-3</v>
      </c>
      <c r="K84" s="116">
        <f t="shared" si="69"/>
        <v>1.0980235575963578E-3</v>
      </c>
      <c r="L84" s="165">
        <v>525420370.19999999</v>
      </c>
      <c r="M84" s="176">
        <v>46681.35</v>
      </c>
      <c r="N84" s="116">
        <f t="shared" si="70"/>
        <v>1.0385962450342025E-3</v>
      </c>
      <c r="O84" s="116">
        <f t="shared" si="71"/>
        <v>9.9710838568152363E-4</v>
      </c>
      <c r="P84" s="165">
        <v>525337358.39999998</v>
      </c>
      <c r="Q84" s="176">
        <v>46676.7</v>
      </c>
      <c r="R84" s="116">
        <f t="shared" si="72"/>
        <v>-1.5799120991143468E-4</v>
      </c>
      <c r="S84" s="116">
        <f t="shared" si="73"/>
        <v>-9.9611515091175718E-5</v>
      </c>
      <c r="T84" s="165">
        <v>699320524.60000002</v>
      </c>
      <c r="U84" s="176">
        <v>386.97</v>
      </c>
      <c r="V84" s="116">
        <f t="shared" si="74"/>
        <v>0.33118369257022567</v>
      </c>
      <c r="W84" s="116">
        <f t="shared" si="75"/>
        <v>-0.99170956815713196</v>
      </c>
      <c r="X84" s="165">
        <f>1861293.8*388.54</f>
        <v>723187093.05200005</v>
      </c>
      <c r="Y84" s="176">
        <f>1.0165*388.54</f>
        <v>394.95091000000002</v>
      </c>
      <c r="Z84" s="116">
        <f t="shared" si="76"/>
        <v>3.4128225345096672E-2</v>
      </c>
      <c r="AA84" s="116">
        <f t="shared" si="77"/>
        <v>2.0624105227795422E-2</v>
      </c>
      <c r="AB84" s="165">
        <f>1867729.32*391.75</f>
        <v>731682961.11000001</v>
      </c>
      <c r="AC84" s="176">
        <f>1.01728240743333*391.75</f>
        <v>398.52038311200704</v>
      </c>
      <c r="AD84" s="116">
        <f t="shared" si="82"/>
        <v>1.1747814831906966E-2</v>
      </c>
      <c r="AE84" s="116">
        <f t="shared" si="83"/>
        <v>9.0377639894715454E-3</v>
      </c>
      <c r="AF84" s="165">
        <f>1947303.586*391.53</f>
        <v>762427773.02657986</v>
      </c>
      <c r="AG84" s="176">
        <f>1.02503195540316*391.53</f>
        <v>401.33076149899921</v>
      </c>
      <c r="AH84" s="116">
        <f t="shared" si="84"/>
        <v>4.2019308294316993E-2</v>
      </c>
      <c r="AI84" s="116">
        <f t="shared" si="85"/>
        <v>7.0520317305885274E-3</v>
      </c>
      <c r="AJ84" s="117">
        <f t="shared" si="86"/>
        <v>5.2756426733059886E-2</v>
      </c>
      <c r="AK84" s="117">
        <f t="shared" si="87"/>
        <v>-0.11900011826770017</v>
      </c>
      <c r="AL84" s="118">
        <f t="shared" si="88"/>
        <v>0.45418355304476793</v>
      </c>
      <c r="AM84" s="118">
        <f t="shared" si="89"/>
        <v>-0.99138473840637398</v>
      </c>
      <c r="AN84" s="119">
        <f t="shared" si="90"/>
        <v>0.11369657599197844</v>
      </c>
      <c r="AO84" s="203">
        <f t="shared" si="91"/>
        <v>0.35269566335454861</v>
      </c>
      <c r="AP84" s="123"/>
      <c r="AQ84" s="133">
        <f>SUM(AQ60:AQ70)</f>
        <v>20567788651.219021</v>
      </c>
      <c r="AR84" s="99"/>
      <c r="AS84" s="122" t="e">
        <f>(#REF!/AQ84)-1</f>
        <v>#REF!</v>
      </c>
      <c r="AT84" s="122" t="e">
        <f>(#REF!/AR84)-1</f>
        <v>#REF!</v>
      </c>
    </row>
    <row r="85" spans="1:46">
      <c r="A85" s="200" t="s">
        <v>56</v>
      </c>
      <c r="B85" s="170">
        <f>SUM(B60:B84)</f>
        <v>359085177592.78998</v>
      </c>
      <c r="C85" s="172"/>
      <c r="D85" s="170">
        <f>SUM(D60:D84)</f>
        <v>364419288553.30005</v>
      </c>
      <c r="E85" s="172"/>
      <c r="F85" s="116">
        <f>((D85-B85)/B85)</f>
        <v>1.4854723317371409E-2</v>
      </c>
      <c r="G85" s="116"/>
      <c r="H85" s="170">
        <f>SUM(H60:H84)</f>
        <v>383345030351.23004</v>
      </c>
      <c r="I85" s="172"/>
      <c r="J85" s="116">
        <f>((H85-D85)/D85)</f>
        <v>5.1933973838385092E-2</v>
      </c>
      <c r="K85" s="116"/>
      <c r="L85" s="170">
        <f>SUM(L60:L84)</f>
        <v>391612153399.25</v>
      </c>
      <c r="M85" s="172"/>
      <c r="N85" s="116">
        <f>((L85-H85)/H85)</f>
        <v>2.1565749894932561E-2</v>
      </c>
      <c r="O85" s="116"/>
      <c r="P85" s="170">
        <f>SUM(P60:P84)</f>
        <v>399949775790.01495</v>
      </c>
      <c r="Q85" s="172"/>
      <c r="R85" s="116">
        <f>((P85-L85)/L85)</f>
        <v>2.1290509802602366E-2</v>
      </c>
      <c r="S85" s="116"/>
      <c r="T85" s="170">
        <f>SUM(T60:T84)</f>
        <v>408612989926.33002</v>
      </c>
      <c r="U85" s="172"/>
      <c r="V85" s="116">
        <f>((T85-P85)/P85)</f>
        <v>2.166075507656616E-2</v>
      </c>
      <c r="W85" s="116"/>
      <c r="X85" s="170">
        <f>SUM(X60:X84)</f>
        <v>403087233012.46454</v>
      </c>
      <c r="Y85" s="172"/>
      <c r="Z85" s="116">
        <f>((X85-T85)/T85)</f>
        <v>-1.352320423014876E-2</v>
      </c>
      <c r="AA85" s="116"/>
      <c r="AB85" s="170">
        <f>SUM(AB60:AB84)</f>
        <v>410887858524.85992</v>
      </c>
      <c r="AC85" s="172"/>
      <c r="AD85" s="116">
        <f>((AB85-X85)/X85)</f>
        <v>1.9352201889644493E-2</v>
      </c>
      <c r="AE85" s="116"/>
      <c r="AF85" s="170">
        <f>SUM(AF60:AF84)</f>
        <v>413717352736.78656</v>
      </c>
      <c r="AG85" s="172"/>
      <c r="AH85" s="116">
        <f>((AF85-AB85)/AB85)</f>
        <v>6.886293068101069E-3</v>
      </c>
      <c r="AI85" s="116"/>
      <c r="AJ85" s="117">
        <f t="shared" si="86"/>
        <v>1.8002625332181797E-2</v>
      </c>
      <c r="AK85" s="117"/>
      <c r="AL85" s="118">
        <f t="shared" si="88"/>
        <v>0.13527841618700753</v>
      </c>
      <c r="AM85" s="118"/>
      <c r="AN85" s="119">
        <f t="shared" si="90"/>
        <v>1.819499845795362E-2</v>
      </c>
      <c r="AO85" s="203"/>
      <c r="AP85" s="123"/>
      <c r="AQ85" s="133"/>
      <c r="AR85" s="99"/>
      <c r="AS85" s="122" t="e">
        <f>(#REF!/AQ85)-1</f>
        <v>#REF!</v>
      </c>
      <c r="AT85" s="122" t="e">
        <f>(#REF!/AR85)-1</f>
        <v>#REF!</v>
      </c>
    </row>
    <row r="86" spans="1:46">
      <c r="A86" s="201" t="s">
        <v>58</v>
      </c>
      <c r="B86" s="170"/>
      <c r="C86" s="172"/>
      <c r="D86" s="170"/>
      <c r="E86" s="172"/>
      <c r="F86" s="116"/>
      <c r="G86" s="116"/>
      <c r="H86" s="170"/>
      <c r="I86" s="172"/>
      <c r="J86" s="116"/>
      <c r="K86" s="116"/>
      <c r="L86" s="170"/>
      <c r="M86" s="172"/>
      <c r="N86" s="116"/>
      <c r="O86" s="116"/>
      <c r="P86" s="170"/>
      <c r="Q86" s="172"/>
      <c r="R86" s="116"/>
      <c r="S86" s="116"/>
      <c r="T86" s="170"/>
      <c r="U86" s="172"/>
      <c r="V86" s="116"/>
      <c r="W86" s="116"/>
      <c r="X86" s="170"/>
      <c r="Y86" s="172"/>
      <c r="Z86" s="116"/>
      <c r="AA86" s="116"/>
      <c r="AB86" s="170"/>
      <c r="AC86" s="172"/>
      <c r="AD86" s="116"/>
      <c r="AE86" s="116"/>
      <c r="AF86" s="170"/>
      <c r="AG86" s="172"/>
      <c r="AH86" s="116"/>
      <c r="AI86" s="116"/>
      <c r="AJ86" s="117"/>
      <c r="AK86" s="117"/>
      <c r="AL86" s="118"/>
      <c r="AM86" s="118"/>
      <c r="AN86" s="119"/>
      <c r="AO86" s="203"/>
      <c r="AP86" s="123"/>
      <c r="AQ86" s="139">
        <v>2412598749</v>
      </c>
      <c r="AR86" s="140">
        <v>100</v>
      </c>
      <c r="AS86" s="122" t="e">
        <f>(#REF!/AQ86)-1</f>
        <v>#REF!</v>
      </c>
      <c r="AT86" s="122" t="e">
        <f>(#REF!/AR86)-1</f>
        <v>#REF!</v>
      </c>
    </row>
    <row r="87" spans="1:46">
      <c r="A87" s="198" t="s">
        <v>30</v>
      </c>
      <c r="B87" s="165">
        <v>2252743018.6399999</v>
      </c>
      <c r="C87" s="177">
        <v>69.3</v>
      </c>
      <c r="D87" s="165">
        <v>2255299670.4499998</v>
      </c>
      <c r="E87" s="177">
        <v>69.3</v>
      </c>
      <c r="F87" s="116">
        <f t="shared" ref="F87:G89" si="98">((D87-B87)/B87)</f>
        <v>1.1349061072857814E-3</v>
      </c>
      <c r="G87" s="116">
        <f t="shared" si="98"/>
        <v>0</v>
      </c>
      <c r="H87" s="165">
        <v>2387107052</v>
      </c>
      <c r="I87" s="177">
        <v>69.3</v>
      </c>
      <c r="J87" s="116">
        <f t="shared" ref="J87:K89" si="99">((H87-D87)/D87)</f>
        <v>5.8443400350296097E-2</v>
      </c>
      <c r="K87" s="116">
        <f t="shared" si="99"/>
        <v>0</v>
      </c>
      <c r="L87" s="165">
        <v>2263507765.1799998</v>
      </c>
      <c r="M87" s="177">
        <v>69.3</v>
      </c>
      <c r="N87" s="116">
        <f t="shared" ref="N87:O89" si="100">((L87-H87)/H87)</f>
        <v>-5.1777856680723412E-2</v>
      </c>
      <c r="O87" s="116">
        <f t="shared" si="100"/>
        <v>0</v>
      </c>
      <c r="P87" s="165">
        <v>2265914378.3600001</v>
      </c>
      <c r="Q87" s="177">
        <v>69.3</v>
      </c>
      <c r="R87" s="116">
        <f t="shared" ref="R87:R89" si="101">((P87-L87)/L87)</f>
        <v>1.0632228512849503E-3</v>
      </c>
      <c r="S87" s="116">
        <f t="shared" ref="S87:S89" si="102">((Q87-M87)/M87)</f>
        <v>0</v>
      </c>
      <c r="T87" s="165">
        <v>2270016634.4699998</v>
      </c>
      <c r="U87" s="177">
        <v>113.5</v>
      </c>
      <c r="V87" s="116">
        <f t="shared" ref="V87:V89" si="103">((T87-P87)/P87)</f>
        <v>1.8104197357045524E-3</v>
      </c>
      <c r="W87" s="116">
        <f t="shared" ref="W87:W89" si="104">((U87-Q87)/Q87)</f>
        <v>0.63780663780663782</v>
      </c>
      <c r="X87" s="165">
        <v>2273959455.5799999</v>
      </c>
      <c r="Y87" s="177">
        <v>69.3</v>
      </c>
      <c r="Z87" s="116">
        <f t="shared" ref="Z87:Z89" si="105">((X87-T87)/T87)</f>
        <v>1.7369128710903467E-3</v>
      </c>
      <c r="AA87" s="116">
        <f t="shared" ref="AA87:AA89" si="106">((Y87-U87)/U87)</f>
        <v>-0.38942731277533044</v>
      </c>
      <c r="AB87" s="165">
        <v>2274379253.6799998</v>
      </c>
      <c r="AC87" s="177">
        <v>69.3</v>
      </c>
      <c r="AD87" s="116">
        <f t="shared" ref="AD87:AD89" si="107">((AB87-X87)/X87)</f>
        <v>1.8461107517540599E-4</v>
      </c>
      <c r="AE87" s="116">
        <f t="shared" ref="AE87:AE89" si="108">((AC87-Y87)/Y87)</f>
        <v>0</v>
      </c>
      <c r="AF87" s="165">
        <v>2275148554.9899998</v>
      </c>
      <c r="AG87" s="177">
        <v>69.3</v>
      </c>
      <c r="AH87" s="116">
        <f t="shared" ref="AH87:AH89" si="109">((AF87-AB87)/AB87)</f>
        <v>3.382467144629441E-4</v>
      </c>
      <c r="AI87" s="116">
        <f t="shared" ref="AI87:AI89" si="110">((AG87-AC87)/AC87)</f>
        <v>0</v>
      </c>
      <c r="AJ87" s="117">
        <f t="shared" si="86"/>
        <v>1.616732878072083E-3</v>
      </c>
      <c r="AK87" s="117">
        <f t="shared" si="87"/>
        <v>3.1047415628913423E-2</v>
      </c>
      <c r="AL87" s="118">
        <f t="shared" si="88"/>
        <v>8.8009965150394019E-3</v>
      </c>
      <c r="AM87" s="118">
        <f t="shared" si="89"/>
        <v>0</v>
      </c>
      <c r="AN87" s="119">
        <f t="shared" si="90"/>
        <v>2.9482508902001461E-2</v>
      </c>
      <c r="AO87" s="203">
        <f t="shared" si="91"/>
        <v>0.28049430934582681</v>
      </c>
      <c r="AP87" s="123"/>
      <c r="AQ87" s="139">
        <v>12153673145</v>
      </c>
      <c r="AR87" s="141">
        <v>45.22</v>
      </c>
      <c r="AS87" s="122" t="e">
        <f>(#REF!/AQ87)-1</f>
        <v>#REF!</v>
      </c>
      <c r="AT87" s="122" t="e">
        <f>(#REF!/AR87)-1</f>
        <v>#REF!</v>
      </c>
    </row>
    <row r="88" spans="1:46">
      <c r="A88" s="198" t="s">
        <v>194</v>
      </c>
      <c r="B88" s="165">
        <v>9783709604.2700005</v>
      </c>
      <c r="C88" s="177">
        <v>40.65</v>
      </c>
      <c r="D88" s="165">
        <v>9782775503.5699997</v>
      </c>
      <c r="E88" s="177">
        <v>40.65</v>
      </c>
      <c r="F88" s="116">
        <f t="shared" si="98"/>
        <v>-9.5475104820474664E-5</v>
      </c>
      <c r="G88" s="116">
        <f t="shared" si="98"/>
        <v>0</v>
      </c>
      <c r="H88" s="165">
        <v>9783148743.7199993</v>
      </c>
      <c r="I88" s="177">
        <v>40.65</v>
      </c>
      <c r="J88" s="116">
        <f t="shared" si="99"/>
        <v>3.8152786994183102E-5</v>
      </c>
      <c r="K88" s="116">
        <f t="shared" si="99"/>
        <v>0</v>
      </c>
      <c r="L88" s="165">
        <v>9789216523.8299999</v>
      </c>
      <c r="M88" s="177">
        <v>40.65</v>
      </c>
      <c r="N88" s="116">
        <f t="shared" si="100"/>
        <v>6.2022772718197099E-4</v>
      </c>
      <c r="O88" s="116">
        <f t="shared" si="100"/>
        <v>0</v>
      </c>
      <c r="P88" s="165">
        <v>9798700462.2000008</v>
      </c>
      <c r="Q88" s="177">
        <v>40.65</v>
      </c>
      <c r="R88" s="116">
        <f t="shared" si="101"/>
        <v>9.6881485325347344E-4</v>
      </c>
      <c r="S88" s="116">
        <f t="shared" si="102"/>
        <v>0</v>
      </c>
      <c r="T88" s="165">
        <v>9856802899.2199993</v>
      </c>
      <c r="U88" s="177">
        <v>40.65</v>
      </c>
      <c r="V88" s="116">
        <f t="shared" si="103"/>
        <v>5.9296064048633456E-3</v>
      </c>
      <c r="W88" s="116">
        <f t="shared" si="104"/>
        <v>0</v>
      </c>
      <c r="X88" s="165">
        <v>9801923854.7000008</v>
      </c>
      <c r="Y88" s="177">
        <v>40.65</v>
      </c>
      <c r="Z88" s="116">
        <f t="shared" si="105"/>
        <v>-5.567631318299091E-3</v>
      </c>
      <c r="AA88" s="116">
        <f t="shared" si="106"/>
        <v>0</v>
      </c>
      <c r="AB88" s="165">
        <v>9809747566.0799999</v>
      </c>
      <c r="AC88" s="177">
        <v>40.65</v>
      </c>
      <c r="AD88" s="116">
        <f t="shared" si="107"/>
        <v>7.9818120360603581E-4</v>
      </c>
      <c r="AE88" s="116">
        <f t="shared" si="108"/>
        <v>0</v>
      </c>
      <c r="AF88" s="165">
        <v>9812620000.2800007</v>
      </c>
      <c r="AG88" s="177">
        <v>40.65</v>
      </c>
      <c r="AH88" s="116">
        <f t="shared" si="109"/>
        <v>2.9281428300285966E-4</v>
      </c>
      <c r="AI88" s="116">
        <f t="shared" si="110"/>
        <v>0</v>
      </c>
      <c r="AJ88" s="117">
        <f t="shared" si="86"/>
        <v>3.7308635447278783E-4</v>
      </c>
      <c r="AK88" s="117">
        <f t="shared" si="87"/>
        <v>0</v>
      </c>
      <c r="AL88" s="118">
        <f t="shared" si="88"/>
        <v>3.0507187555423232E-3</v>
      </c>
      <c r="AM88" s="118">
        <f t="shared" si="89"/>
        <v>0</v>
      </c>
      <c r="AN88" s="119">
        <f t="shared" si="90"/>
        <v>3.0961241303169712E-3</v>
      </c>
      <c r="AO88" s="203">
        <f t="shared" si="91"/>
        <v>0</v>
      </c>
      <c r="AP88" s="123"/>
      <c r="AQ88" s="142">
        <v>31507613595.857655</v>
      </c>
      <c r="AR88" s="142">
        <v>11.808257597614354</v>
      </c>
      <c r="AS88" s="122" t="e">
        <f>(#REF!/AQ88)-1</f>
        <v>#REF!</v>
      </c>
      <c r="AT88" s="122" t="e">
        <f>(#REF!/AR88)-1</f>
        <v>#REF!</v>
      </c>
    </row>
    <row r="89" spans="1:46">
      <c r="A89" s="198" t="s">
        <v>32</v>
      </c>
      <c r="B89" s="165">
        <v>30161390541.598915</v>
      </c>
      <c r="C89" s="177">
        <v>11.3</v>
      </c>
      <c r="D89" s="165">
        <v>30161390541.5989</v>
      </c>
      <c r="E89" s="177">
        <v>11.3</v>
      </c>
      <c r="F89" s="116">
        <f t="shared" si="98"/>
        <v>-5.0590469432949095E-16</v>
      </c>
      <c r="G89" s="116">
        <f t="shared" si="98"/>
        <v>0</v>
      </c>
      <c r="H89" s="165">
        <v>30161390541.598915</v>
      </c>
      <c r="I89" s="177">
        <v>11.3</v>
      </c>
      <c r="J89" s="116">
        <f t="shared" si="99"/>
        <v>5.0590469432949124E-16</v>
      </c>
      <c r="K89" s="116">
        <f t="shared" si="99"/>
        <v>0</v>
      </c>
      <c r="L89" s="165">
        <v>30161390541.598915</v>
      </c>
      <c r="M89" s="177">
        <v>11.3</v>
      </c>
      <c r="N89" s="116">
        <f t="shared" si="100"/>
        <v>0</v>
      </c>
      <c r="O89" s="116">
        <f t="shared" si="100"/>
        <v>0</v>
      </c>
      <c r="P89" s="165">
        <v>30161390541.598915</v>
      </c>
      <c r="Q89" s="177">
        <v>11.3</v>
      </c>
      <c r="R89" s="116">
        <f t="shared" si="101"/>
        <v>0</v>
      </c>
      <c r="S89" s="116">
        <f t="shared" si="102"/>
        <v>0</v>
      </c>
      <c r="T89" s="165">
        <v>30161390541.598915</v>
      </c>
      <c r="U89" s="177">
        <v>11.3</v>
      </c>
      <c r="V89" s="116">
        <f t="shared" si="103"/>
        <v>0</v>
      </c>
      <c r="W89" s="116">
        <f t="shared" si="104"/>
        <v>0</v>
      </c>
      <c r="X89" s="165">
        <v>30161390541.598915</v>
      </c>
      <c r="Y89" s="177">
        <v>11.3</v>
      </c>
      <c r="Z89" s="116">
        <f t="shared" si="105"/>
        <v>0</v>
      </c>
      <c r="AA89" s="116">
        <f t="shared" si="106"/>
        <v>0</v>
      </c>
      <c r="AB89" s="165">
        <v>30161390541.598915</v>
      </c>
      <c r="AC89" s="177">
        <v>11.3</v>
      </c>
      <c r="AD89" s="116">
        <f t="shared" si="107"/>
        <v>0</v>
      </c>
      <c r="AE89" s="116">
        <f t="shared" si="108"/>
        <v>0</v>
      </c>
      <c r="AF89" s="165">
        <v>30161390541.598915</v>
      </c>
      <c r="AG89" s="177">
        <v>11.3</v>
      </c>
      <c r="AH89" s="116">
        <f t="shared" si="109"/>
        <v>0</v>
      </c>
      <c r="AI89" s="116">
        <f t="shared" si="110"/>
        <v>0</v>
      </c>
      <c r="AJ89" s="117">
        <f t="shared" si="86"/>
        <v>3.6977854932234928E-32</v>
      </c>
      <c r="AK89" s="117">
        <f t="shared" si="87"/>
        <v>0</v>
      </c>
      <c r="AL89" s="118">
        <f t="shared" si="88"/>
        <v>5.0590469432949124E-16</v>
      </c>
      <c r="AM89" s="118">
        <f t="shared" si="89"/>
        <v>0</v>
      </c>
      <c r="AN89" s="119">
        <f t="shared" si="90"/>
        <v>2.7041743379165046E-16</v>
      </c>
      <c r="AO89" s="203">
        <f t="shared" si="91"/>
        <v>0</v>
      </c>
      <c r="AP89" s="123"/>
      <c r="AQ89" s="133">
        <f>SUM(AQ86:AQ88)</f>
        <v>46073885489.857651</v>
      </c>
      <c r="AR89" s="99"/>
      <c r="AS89" s="122" t="e">
        <f>(#REF!/AQ89)-1</f>
        <v>#REF!</v>
      </c>
      <c r="AT89" s="122" t="e">
        <f>(#REF!/AR89)-1</f>
        <v>#REF!</v>
      </c>
    </row>
    <row r="90" spans="1:46">
      <c r="A90" s="200" t="s">
        <v>56</v>
      </c>
      <c r="B90" s="170">
        <f>SUM(B87:B89)</f>
        <v>42197843164.508911</v>
      </c>
      <c r="C90" s="172"/>
      <c r="D90" s="170">
        <f>SUM(D87:D89)</f>
        <v>42199465715.618896</v>
      </c>
      <c r="E90" s="172"/>
      <c r="F90" s="116">
        <f>((D90-B90)/B90)</f>
        <v>3.8451043662582761E-5</v>
      </c>
      <c r="G90" s="116"/>
      <c r="H90" s="170">
        <f>SUM(H87:H89)</f>
        <v>42331646337.318916</v>
      </c>
      <c r="I90" s="172"/>
      <c r="J90" s="116">
        <f>((H90-D90)/D90)</f>
        <v>3.1322818774716633E-3</v>
      </c>
      <c r="K90" s="116"/>
      <c r="L90" s="170">
        <f>SUM(L87:L89)</f>
        <v>42214114830.608917</v>
      </c>
      <c r="M90" s="172"/>
      <c r="N90" s="116">
        <f>((L90-H90)/H90)</f>
        <v>-2.7764454463559368E-3</v>
      </c>
      <c r="O90" s="116"/>
      <c r="P90" s="170">
        <f>SUM(P87:P89)</f>
        <v>42226005382.15892</v>
      </c>
      <c r="Q90" s="172"/>
      <c r="R90" s="116">
        <f>((P90-L90)/L90)</f>
        <v>2.8167241212366637E-4</v>
      </c>
      <c r="S90" s="116"/>
      <c r="T90" s="170">
        <f>SUM(T87:T89)</f>
        <v>42288210075.28891</v>
      </c>
      <c r="U90" s="172"/>
      <c r="V90" s="116">
        <f>((T90-P90)/P90)</f>
        <v>1.4731370530320631E-3</v>
      </c>
      <c r="W90" s="116"/>
      <c r="X90" s="170">
        <f>SUM(X87:X89)</f>
        <v>42237273851.878914</v>
      </c>
      <c r="Y90" s="172"/>
      <c r="Z90" s="116">
        <f>((X90-T90)/T90)</f>
        <v>-1.2045017587481335E-3</v>
      </c>
      <c r="AA90" s="116"/>
      <c r="AB90" s="170">
        <f>SUM(AB87:AB89)</f>
        <v>42245517361.358917</v>
      </c>
      <c r="AC90" s="172"/>
      <c r="AD90" s="116">
        <f>((AB90-X90)/X90)</f>
        <v>1.9517143812151236E-4</v>
      </c>
      <c r="AE90" s="116"/>
      <c r="AF90" s="170">
        <f>SUM(AF87:AF89)</f>
        <v>42249159096.868912</v>
      </c>
      <c r="AG90" s="172"/>
      <c r="AH90" s="116">
        <f>((AF90-AB90)/AB90)</f>
        <v>8.6204069389040686E-5</v>
      </c>
      <c r="AI90" s="116"/>
      <c r="AJ90" s="117">
        <f t="shared" si="86"/>
        <v>1.5324633608705728E-4</v>
      </c>
      <c r="AK90" s="117"/>
      <c r="AL90" s="118">
        <f t="shared" si="88"/>
        <v>1.1775831851734253E-3</v>
      </c>
      <c r="AM90" s="118"/>
      <c r="AN90" s="119">
        <f t="shared" si="90"/>
        <v>1.7353164259221454E-3</v>
      </c>
      <c r="AO90" s="203"/>
      <c r="AP90" s="123"/>
      <c r="AQ90" s="133"/>
      <c r="AR90" s="99"/>
      <c r="AS90" s="122" t="e">
        <f>(#REF!/AQ90)-1</f>
        <v>#REF!</v>
      </c>
      <c r="AT90" s="122" t="e">
        <f>(#REF!/AR90)-1</f>
        <v>#REF!</v>
      </c>
    </row>
    <row r="91" spans="1:46">
      <c r="A91" s="201" t="s">
        <v>82</v>
      </c>
      <c r="B91" s="170"/>
      <c r="C91" s="172"/>
      <c r="D91" s="170"/>
      <c r="E91" s="172"/>
      <c r="F91" s="116"/>
      <c r="G91" s="116"/>
      <c r="H91" s="170"/>
      <c r="I91" s="172"/>
      <c r="J91" s="116"/>
      <c r="K91" s="116"/>
      <c r="L91" s="170"/>
      <c r="M91" s="172"/>
      <c r="N91" s="116"/>
      <c r="O91" s="116"/>
      <c r="P91" s="170"/>
      <c r="Q91" s="172"/>
      <c r="R91" s="116"/>
      <c r="S91" s="116"/>
      <c r="T91" s="170"/>
      <c r="U91" s="172"/>
      <c r="V91" s="116"/>
      <c r="W91" s="116"/>
      <c r="X91" s="170"/>
      <c r="Y91" s="172"/>
      <c r="Z91" s="116"/>
      <c r="AA91" s="116"/>
      <c r="AB91" s="170"/>
      <c r="AC91" s="172"/>
      <c r="AD91" s="116"/>
      <c r="AE91" s="116"/>
      <c r="AF91" s="170"/>
      <c r="AG91" s="172"/>
      <c r="AH91" s="116"/>
      <c r="AI91" s="116"/>
      <c r="AJ91" s="117"/>
      <c r="AK91" s="117"/>
      <c r="AL91" s="118"/>
      <c r="AM91" s="118"/>
      <c r="AN91" s="119"/>
      <c r="AO91" s="203"/>
      <c r="AP91" s="123"/>
      <c r="AQ91" s="121">
        <v>885354617.76999998</v>
      </c>
      <c r="AR91" s="121">
        <v>1763.14</v>
      </c>
      <c r="AS91" s="122" t="e">
        <f>(#REF!/AQ91)-1</f>
        <v>#REF!</v>
      </c>
      <c r="AT91" s="122" t="e">
        <f>(#REF!/AR91)-1</f>
        <v>#REF!</v>
      </c>
    </row>
    <row r="92" spans="1:46">
      <c r="A92" s="198" t="s">
        <v>35</v>
      </c>
      <c r="B92" s="165">
        <v>1314913567.8499999</v>
      </c>
      <c r="C92" s="165">
        <v>2977.99</v>
      </c>
      <c r="D92" s="165">
        <v>1321422724.76</v>
      </c>
      <c r="E92" s="165">
        <v>2990.44</v>
      </c>
      <c r="F92" s="116">
        <f t="shared" ref="F92:F110" si="111">((D92-B92)/B92)</f>
        <v>4.9502545788185403E-3</v>
      </c>
      <c r="G92" s="116">
        <f t="shared" ref="G92:G110" si="112">((E92-C92)/C92)</f>
        <v>4.180672198362074E-3</v>
      </c>
      <c r="H92" s="165">
        <v>1380059522.6700001</v>
      </c>
      <c r="I92" s="165">
        <v>3099.9</v>
      </c>
      <c r="J92" s="116">
        <f t="shared" ref="J92:J110" si="113">((H92-D92)/D92)</f>
        <v>4.4373989345952748E-2</v>
      </c>
      <c r="K92" s="116">
        <f t="shared" ref="K92:K110" si="114">((I92-E92)/E92)</f>
        <v>3.6603309212022324E-2</v>
      </c>
      <c r="L92" s="165">
        <v>1468228978.99</v>
      </c>
      <c r="M92" s="165">
        <v>3148.89</v>
      </c>
      <c r="N92" s="116">
        <f t="shared" ref="N92:N110" si="115">((L92-H92)/H92)</f>
        <v>6.388815472931092E-2</v>
      </c>
      <c r="O92" s="116">
        <f t="shared" ref="O92:O110" si="116">((M92-I92)/I92)</f>
        <v>1.5803735604374265E-2</v>
      </c>
      <c r="P92" s="165">
        <v>1665398142.71</v>
      </c>
      <c r="Q92" s="165">
        <v>3399.1</v>
      </c>
      <c r="R92" s="116">
        <f t="shared" ref="R92:R110" si="117">((P92-L92)/L92)</f>
        <v>0.13429047276783312</v>
      </c>
      <c r="S92" s="116">
        <f t="shared" ref="S92:S110" si="118">((Q92-M92)/M92)</f>
        <v>7.9459746132764256E-2</v>
      </c>
      <c r="T92" s="165">
        <v>1622480816.23</v>
      </c>
      <c r="U92" s="165">
        <v>3275.49</v>
      </c>
      <c r="V92" s="116">
        <f t="shared" ref="V92:V110" si="119">((T92-P92)/P92)</f>
        <v>-2.577000981288672E-2</v>
      </c>
      <c r="W92" s="116">
        <f t="shared" ref="W92:W110" si="120">((U92-Q92)/Q92)</f>
        <v>-3.636550851696041E-2</v>
      </c>
      <c r="X92" s="165">
        <v>1635989666.55</v>
      </c>
      <c r="Y92" s="165">
        <v>3273.75</v>
      </c>
      <c r="Z92" s="116">
        <f t="shared" ref="Z92:Z110" si="121">((X92-T92)/T92)</f>
        <v>8.3260462526694931E-3</v>
      </c>
      <c r="AA92" s="116">
        <f t="shared" ref="AA92:AA110" si="122">((Y92-U92)/U92)</f>
        <v>-5.3121822994415548E-4</v>
      </c>
      <c r="AB92" s="165">
        <v>1624597601.6300001</v>
      </c>
      <c r="AC92" s="165">
        <v>3235.5</v>
      </c>
      <c r="AD92" s="116">
        <f t="shared" ref="AD92:AD110" si="123">((AB92-X92)/X92)</f>
        <v>-6.9634088484333756E-3</v>
      </c>
      <c r="AE92" s="116">
        <f t="shared" ref="AE92:AE110" si="124">((AC92-Y92)/Y92)</f>
        <v>-1.1683848797250859E-2</v>
      </c>
      <c r="AF92" s="165">
        <v>1595379954.0999999</v>
      </c>
      <c r="AG92" s="165">
        <v>3179.52</v>
      </c>
      <c r="AH92" s="116">
        <f t="shared" ref="AH92:AH110" si="125">((AF92-AB92)/AB92)</f>
        <v>-1.7984544296190886E-2</v>
      </c>
      <c r="AI92" s="116">
        <f t="shared" ref="AI92:AI110" si="126">((AG92-AC92)/AC92)</f>
        <v>-1.7301808066759395E-2</v>
      </c>
      <c r="AJ92" s="117">
        <f t="shared" si="86"/>
        <v>2.5638869339634232E-2</v>
      </c>
      <c r="AK92" s="117">
        <f t="shared" si="87"/>
        <v>8.7706349420760121E-3</v>
      </c>
      <c r="AL92" s="118">
        <f t="shared" si="88"/>
        <v>0.20731990165354292</v>
      </c>
      <c r="AM92" s="118">
        <f t="shared" si="89"/>
        <v>6.3228153716509916E-2</v>
      </c>
      <c r="AN92" s="119">
        <f t="shared" si="90"/>
        <v>5.3393043583766085E-2</v>
      </c>
      <c r="AO92" s="203">
        <f t="shared" si="91"/>
        <v>3.5984311202723204E-2</v>
      </c>
      <c r="AP92" s="123"/>
      <c r="AQ92" s="126">
        <v>113791197</v>
      </c>
      <c r="AR92" s="125">
        <v>81.52</v>
      </c>
      <c r="AS92" s="122" t="e">
        <f>(#REF!/AQ92)-1</f>
        <v>#REF!</v>
      </c>
      <c r="AT92" s="122" t="e">
        <f>(#REF!/AR92)-1</f>
        <v>#REF!</v>
      </c>
    </row>
    <row r="93" spans="1:46">
      <c r="A93" s="198" t="s">
        <v>33</v>
      </c>
      <c r="B93" s="165">
        <v>162725379</v>
      </c>
      <c r="C93" s="165">
        <v>120.91</v>
      </c>
      <c r="D93" s="165">
        <v>264545763</v>
      </c>
      <c r="E93" s="165">
        <v>122.27</v>
      </c>
      <c r="F93" s="116">
        <f t="shared" si="111"/>
        <v>0.62571913874602192</v>
      </c>
      <c r="G93" s="116">
        <f t="shared" si="112"/>
        <v>1.1248035729054664E-2</v>
      </c>
      <c r="H93" s="165">
        <v>166542182</v>
      </c>
      <c r="I93" s="165">
        <v>123.76</v>
      </c>
      <c r="J93" s="116">
        <f t="shared" si="113"/>
        <v>-0.37045983987277092</v>
      </c>
      <c r="K93" s="116">
        <f t="shared" si="114"/>
        <v>1.2186145415882957E-2</v>
      </c>
      <c r="L93" s="165">
        <v>171739801</v>
      </c>
      <c r="M93" s="165">
        <v>127.64</v>
      </c>
      <c r="N93" s="116">
        <f t="shared" si="115"/>
        <v>3.1209024269899382E-2</v>
      </c>
      <c r="O93" s="116">
        <f t="shared" si="116"/>
        <v>3.1351001939237198E-2</v>
      </c>
      <c r="P93" s="165">
        <v>186139625</v>
      </c>
      <c r="Q93" s="165">
        <v>138.35</v>
      </c>
      <c r="R93" s="116">
        <f t="shared" si="117"/>
        <v>8.3846749071288376E-2</v>
      </c>
      <c r="S93" s="116">
        <f t="shared" si="118"/>
        <v>8.3907865872767107E-2</v>
      </c>
      <c r="T93" s="165">
        <v>179485308</v>
      </c>
      <c r="U93" s="165">
        <v>133.41999999999999</v>
      </c>
      <c r="V93" s="116">
        <f t="shared" si="119"/>
        <v>-3.5749062028034066E-2</v>
      </c>
      <c r="W93" s="116">
        <f t="shared" si="120"/>
        <v>-3.5634260932417831E-2</v>
      </c>
      <c r="X93" s="165">
        <v>189428770</v>
      </c>
      <c r="Y93" s="165">
        <v>139.04</v>
      </c>
      <c r="Z93" s="116">
        <f t="shared" si="121"/>
        <v>5.5399865932202093E-2</v>
      </c>
      <c r="AA93" s="116">
        <f t="shared" si="122"/>
        <v>4.2122620296807113E-2</v>
      </c>
      <c r="AB93" s="165">
        <v>177134955</v>
      </c>
      <c r="AC93" s="165">
        <v>131.66</v>
      </c>
      <c r="AD93" s="116">
        <f t="shared" si="123"/>
        <v>-6.4899407835462372E-2</v>
      </c>
      <c r="AE93" s="116">
        <f t="shared" si="124"/>
        <v>-5.3078250863060963E-2</v>
      </c>
      <c r="AF93" s="165">
        <v>173792663</v>
      </c>
      <c r="AG93" s="165">
        <v>129.16</v>
      </c>
      <c r="AH93" s="116">
        <f t="shared" si="125"/>
        <v>-1.8868619127150821E-2</v>
      </c>
      <c r="AI93" s="116">
        <f t="shared" si="126"/>
        <v>-1.8988303205225581E-2</v>
      </c>
      <c r="AJ93" s="117">
        <f t="shared" si="86"/>
        <v>3.8274731144499197E-2</v>
      </c>
      <c r="AK93" s="117">
        <f t="shared" si="87"/>
        <v>9.139356781630581E-3</v>
      </c>
      <c r="AL93" s="118">
        <f t="shared" si="88"/>
        <v>-0.34305255533425422</v>
      </c>
      <c r="AM93" s="118">
        <f t="shared" si="89"/>
        <v>5.6350699272102733E-2</v>
      </c>
      <c r="AN93" s="119">
        <f t="shared" si="90"/>
        <v>0.27618954987735844</v>
      </c>
      <c r="AO93" s="203">
        <f t="shared" si="91"/>
        <v>4.448464430546184E-2</v>
      </c>
      <c r="AP93" s="123"/>
      <c r="AQ93" s="121">
        <v>1066913090.3099999</v>
      </c>
      <c r="AR93" s="125">
        <v>1.1691</v>
      </c>
      <c r="AS93" s="122" t="e">
        <f>(#REF!/AQ93)-1</f>
        <v>#REF!</v>
      </c>
      <c r="AT93" s="122" t="e">
        <f>(#REF!/AR93)-1</f>
        <v>#REF!</v>
      </c>
    </row>
    <row r="94" spans="1:46">
      <c r="A94" s="198" t="s">
        <v>99</v>
      </c>
      <c r="B94" s="165">
        <v>824088274.32000005</v>
      </c>
      <c r="C94" s="165">
        <v>1.2794000000000001</v>
      </c>
      <c r="D94" s="165">
        <v>843683093.34000003</v>
      </c>
      <c r="E94" s="165">
        <v>1.3098000000000001</v>
      </c>
      <c r="F94" s="116">
        <f t="shared" si="111"/>
        <v>2.3777572901602963E-2</v>
      </c>
      <c r="G94" s="116">
        <f t="shared" si="112"/>
        <v>2.3761138033453165E-2</v>
      </c>
      <c r="H94" s="165">
        <v>859105389.65999997</v>
      </c>
      <c r="I94" s="165">
        <v>1.3334999999999999</v>
      </c>
      <c r="J94" s="116">
        <f t="shared" si="113"/>
        <v>1.827972664350265E-2</v>
      </c>
      <c r="K94" s="116">
        <f t="shared" si="114"/>
        <v>1.8094365551992543E-2</v>
      </c>
      <c r="L94" s="165">
        <v>901002059.02999997</v>
      </c>
      <c r="M94" s="165">
        <v>1.3438000000000001</v>
      </c>
      <c r="N94" s="116">
        <f t="shared" si="115"/>
        <v>4.876778783401773E-2</v>
      </c>
      <c r="O94" s="116">
        <f t="shared" si="116"/>
        <v>7.7240344956881878E-3</v>
      </c>
      <c r="P94" s="165">
        <v>1103416708.6800001</v>
      </c>
      <c r="Q94" s="165">
        <v>1.4545999999999999</v>
      </c>
      <c r="R94" s="116">
        <f t="shared" si="117"/>
        <v>0.22465503560326541</v>
      </c>
      <c r="S94" s="116">
        <f t="shared" si="118"/>
        <v>8.2452745944336797E-2</v>
      </c>
      <c r="T94" s="165">
        <v>1074804161.8099999</v>
      </c>
      <c r="U94" s="165">
        <v>1.4137999999999999</v>
      </c>
      <c r="V94" s="116">
        <f t="shared" si="119"/>
        <v>-2.5930862424794039E-2</v>
      </c>
      <c r="W94" s="116">
        <f t="shared" si="120"/>
        <v>-2.8048948164443799E-2</v>
      </c>
      <c r="X94" s="165">
        <v>1064187629.23</v>
      </c>
      <c r="Y94" s="165">
        <v>1.4035</v>
      </c>
      <c r="Z94" s="116">
        <f t="shared" si="121"/>
        <v>-9.8776437208071364E-3</v>
      </c>
      <c r="AA94" s="116">
        <f t="shared" si="122"/>
        <v>-7.2853303154618593E-3</v>
      </c>
      <c r="AB94" s="165">
        <v>1059392934.54</v>
      </c>
      <c r="AC94" s="165">
        <v>1.3884000000000001</v>
      </c>
      <c r="AD94" s="116">
        <f t="shared" si="123"/>
        <v>-4.5054974877590812E-3</v>
      </c>
      <c r="AE94" s="116">
        <f t="shared" si="124"/>
        <v>-1.075881724260769E-2</v>
      </c>
      <c r="AF94" s="165">
        <v>1043289624.52</v>
      </c>
      <c r="AG94" s="165">
        <v>1.3665</v>
      </c>
      <c r="AH94" s="116">
        <f t="shared" si="125"/>
        <v>-1.5200507285799688E-2</v>
      </c>
      <c r="AI94" s="116">
        <f t="shared" si="126"/>
        <v>-1.5773552290406244E-2</v>
      </c>
      <c r="AJ94" s="117">
        <f t="shared" si="86"/>
        <v>3.2495701507903603E-2</v>
      </c>
      <c r="AK94" s="117">
        <f t="shared" si="87"/>
        <v>8.7707045015688878E-3</v>
      </c>
      <c r="AL94" s="118">
        <f t="shared" si="88"/>
        <v>0.23658946440397557</v>
      </c>
      <c r="AM94" s="118">
        <f t="shared" si="89"/>
        <v>4.328905176362801E-2</v>
      </c>
      <c r="AN94" s="119">
        <f t="shared" si="90"/>
        <v>8.1346938655525627E-2</v>
      </c>
      <c r="AO94" s="203">
        <f t="shared" si="91"/>
        <v>3.4515189905833403E-2</v>
      </c>
      <c r="AP94" s="123"/>
      <c r="AQ94" s="121">
        <v>4173976375.3699999</v>
      </c>
      <c r="AR94" s="125">
        <v>299.53579999999999</v>
      </c>
      <c r="AS94" s="122" t="e">
        <f>(#REF!/AQ94)-1</f>
        <v>#REF!</v>
      </c>
      <c r="AT94" s="122" t="e">
        <f>(#REF!/AR94)-1</f>
        <v>#REF!</v>
      </c>
    </row>
    <row r="95" spans="1:46">
      <c r="A95" s="198" t="s">
        <v>10</v>
      </c>
      <c r="B95" s="165">
        <v>3483703034</v>
      </c>
      <c r="C95" s="165">
        <v>351.91950000000003</v>
      </c>
      <c r="D95" s="165">
        <v>3483703034</v>
      </c>
      <c r="E95" s="165">
        <v>367.702</v>
      </c>
      <c r="F95" s="116">
        <f t="shared" si="111"/>
        <v>0</v>
      </c>
      <c r="G95" s="116">
        <f t="shared" si="112"/>
        <v>4.484690390842215E-2</v>
      </c>
      <c r="H95" s="165">
        <v>3483703034</v>
      </c>
      <c r="I95" s="165">
        <v>351.91950000000003</v>
      </c>
      <c r="J95" s="116">
        <f t="shared" si="113"/>
        <v>0</v>
      </c>
      <c r="K95" s="116">
        <f t="shared" si="114"/>
        <v>-4.2921985738451164E-2</v>
      </c>
      <c r="L95" s="165">
        <v>3483703034</v>
      </c>
      <c r="M95" s="165">
        <v>351.91950000000003</v>
      </c>
      <c r="N95" s="116">
        <f t="shared" si="115"/>
        <v>0</v>
      </c>
      <c r="O95" s="116">
        <f t="shared" si="116"/>
        <v>0</v>
      </c>
      <c r="P95" s="165">
        <v>4228993693.3299999</v>
      </c>
      <c r="Q95" s="165">
        <v>429.55439999999999</v>
      </c>
      <c r="R95" s="116">
        <f t="shared" si="117"/>
        <v>0.21393633500219866</v>
      </c>
      <c r="S95" s="116">
        <f t="shared" si="118"/>
        <v>0.22060414384539634</v>
      </c>
      <c r="T95" s="165">
        <v>4114325395.52</v>
      </c>
      <c r="U95" s="165">
        <v>417.52539999999999</v>
      </c>
      <c r="V95" s="116">
        <f t="shared" si="119"/>
        <v>-2.7114795179490486E-2</v>
      </c>
      <c r="W95" s="116">
        <f t="shared" si="120"/>
        <v>-2.8003437981312721E-2</v>
      </c>
      <c r="X95" s="165">
        <v>4078400342.73</v>
      </c>
      <c r="Y95" s="165">
        <v>413.63760000000002</v>
      </c>
      <c r="Z95" s="116">
        <f t="shared" si="121"/>
        <v>-8.7316994492263478E-3</v>
      </c>
      <c r="AA95" s="116">
        <f t="shared" si="122"/>
        <v>-9.3115293105520535E-3</v>
      </c>
      <c r="AB95" s="165">
        <v>4078400342.73</v>
      </c>
      <c r="AC95" s="165">
        <v>413.63760000000002</v>
      </c>
      <c r="AD95" s="116">
        <f t="shared" si="123"/>
        <v>0</v>
      </c>
      <c r="AE95" s="116">
        <f t="shared" si="124"/>
        <v>0</v>
      </c>
      <c r="AF95" s="165">
        <v>3996581752.3600001</v>
      </c>
      <c r="AG95" s="165">
        <v>403.87290000000002</v>
      </c>
      <c r="AH95" s="116">
        <f t="shared" si="125"/>
        <v>-2.0061441617875146E-2</v>
      </c>
      <c r="AI95" s="116">
        <f t="shared" si="126"/>
        <v>-2.3606896471694071E-2</v>
      </c>
      <c r="AJ95" s="117">
        <f t="shared" si="86"/>
        <v>1.9753549844450834E-2</v>
      </c>
      <c r="AK95" s="117">
        <f t="shared" si="87"/>
        <v>2.0200899781476062E-2</v>
      </c>
      <c r="AL95" s="118">
        <f t="shared" si="88"/>
        <v>0.1472222842631655</v>
      </c>
      <c r="AM95" s="118">
        <f t="shared" si="89"/>
        <v>9.8370147565147906E-2</v>
      </c>
      <c r="AN95" s="119">
        <f t="shared" si="90"/>
        <v>7.9157212211071359E-2</v>
      </c>
      <c r="AO95" s="203">
        <f t="shared" si="91"/>
        <v>8.5090961240405411E-2</v>
      </c>
      <c r="AP95" s="123"/>
      <c r="AQ95" s="121">
        <v>2336951594.8200002</v>
      </c>
      <c r="AR95" s="125">
        <v>9.7842000000000002</v>
      </c>
      <c r="AS95" s="122" t="e">
        <f>(#REF!/AQ95)-1</f>
        <v>#REF!</v>
      </c>
      <c r="AT95" s="122" t="e">
        <f>(#REF!/AR95)-1</f>
        <v>#REF!</v>
      </c>
    </row>
    <row r="96" spans="1:46">
      <c r="A96" s="198" t="s">
        <v>19</v>
      </c>
      <c r="B96" s="165">
        <v>2270898053.73</v>
      </c>
      <c r="C96" s="165">
        <v>11.376099999999999</v>
      </c>
      <c r="D96" s="165">
        <v>2259229439.5100002</v>
      </c>
      <c r="E96" s="165">
        <v>11.3141</v>
      </c>
      <c r="F96" s="116">
        <f t="shared" si="111"/>
        <v>-5.1383258710508096E-3</v>
      </c>
      <c r="G96" s="116">
        <f t="shared" si="112"/>
        <v>-5.4500224154147197E-3</v>
      </c>
      <c r="H96" s="165">
        <v>2301437352.3499999</v>
      </c>
      <c r="I96" s="165">
        <v>11.523899999999999</v>
      </c>
      <c r="J96" s="116">
        <f t="shared" si="113"/>
        <v>1.8682437516905792E-2</v>
      </c>
      <c r="K96" s="116">
        <f t="shared" si="114"/>
        <v>1.8543233664188891E-2</v>
      </c>
      <c r="L96" s="165">
        <v>2401816376.2399998</v>
      </c>
      <c r="M96" s="165">
        <v>11.811299999999999</v>
      </c>
      <c r="N96" s="116">
        <f t="shared" si="115"/>
        <v>4.3615796792166754E-2</v>
      </c>
      <c r="O96" s="116">
        <f t="shared" si="116"/>
        <v>2.493947361570301E-2</v>
      </c>
      <c r="P96" s="165">
        <v>2591385050.1500001</v>
      </c>
      <c r="Q96" s="165">
        <v>12.5527</v>
      </c>
      <c r="R96" s="116">
        <f t="shared" si="117"/>
        <v>7.8927213497797313E-2</v>
      </c>
      <c r="S96" s="116">
        <f t="shared" si="118"/>
        <v>6.277039783935727E-2</v>
      </c>
      <c r="T96" s="165">
        <v>2520587012.21</v>
      </c>
      <c r="U96" s="165">
        <v>12.315099999999999</v>
      </c>
      <c r="V96" s="116">
        <f t="shared" si="119"/>
        <v>-2.7320539622585988E-2</v>
      </c>
      <c r="W96" s="116">
        <f t="shared" si="120"/>
        <v>-1.8928198714220884E-2</v>
      </c>
      <c r="X96" s="165">
        <v>2519899465.46</v>
      </c>
      <c r="Y96" s="165">
        <v>12.3141</v>
      </c>
      <c r="Z96" s="116">
        <f t="shared" si="121"/>
        <v>-2.7277247191604499E-4</v>
      </c>
      <c r="AA96" s="116">
        <f t="shared" si="122"/>
        <v>-8.1201127071598751E-5</v>
      </c>
      <c r="AB96" s="165">
        <v>2488794789.71</v>
      </c>
      <c r="AC96" s="165">
        <v>12.203900000000001</v>
      </c>
      <c r="AD96" s="116">
        <f t="shared" si="123"/>
        <v>-1.2343617742036362E-2</v>
      </c>
      <c r="AE96" s="116">
        <f t="shared" si="124"/>
        <v>-8.9490908795607452E-3</v>
      </c>
      <c r="AF96" s="165">
        <v>2436844843.5500002</v>
      </c>
      <c r="AG96" s="165">
        <v>12.0252</v>
      </c>
      <c r="AH96" s="116">
        <f t="shared" si="125"/>
        <v>-2.087353540548563E-2</v>
      </c>
      <c r="AI96" s="116">
        <f t="shared" si="126"/>
        <v>-1.4642860069322181E-2</v>
      </c>
      <c r="AJ96" s="117">
        <f t="shared" si="86"/>
        <v>9.4095820867243808E-3</v>
      </c>
      <c r="AK96" s="117">
        <f t="shared" si="87"/>
        <v>7.2752164892073805E-3</v>
      </c>
      <c r="AL96" s="118">
        <f t="shared" si="88"/>
        <v>7.8617691914692214E-2</v>
      </c>
      <c r="AM96" s="118">
        <f t="shared" si="89"/>
        <v>6.285077911632389E-2</v>
      </c>
      <c r="AN96" s="119">
        <f t="shared" si="90"/>
        <v>3.6121842251853518E-2</v>
      </c>
      <c r="AO96" s="203">
        <f t="shared" si="91"/>
        <v>2.7163544706732389E-2</v>
      </c>
      <c r="AP96" s="123"/>
      <c r="AQ96" s="143">
        <v>0</v>
      </c>
      <c r="AR96" s="144">
        <v>0</v>
      </c>
      <c r="AS96" s="122" t="e">
        <f>(#REF!/AQ96)-1</f>
        <v>#REF!</v>
      </c>
      <c r="AT96" s="122" t="e">
        <f>(#REF!/AR96)-1</f>
        <v>#REF!</v>
      </c>
    </row>
    <row r="97" spans="1:46">
      <c r="A97" s="199" t="s">
        <v>163</v>
      </c>
      <c r="B97" s="165">
        <v>3225876280.25</v>
      </c>
      <c r="C97" s="165">
        <v>165.66</v>
      </c>
      <c r="D97" s="165">
        <v>3241570078.8400002</v>
      </c>
      <c r="E97" s="165">
        <v>166.46</v>
      </c>
      <c r="F97" s="116">
        <f t="shared" si="111"/>
        <v>4.8649722514416795E-3</v>
      </c>
      <c r="G97" s="116">
        <f t="shared" si="112"/>
        <v>4.8291681757817902E-3</v>
      </c>
      <c r="H97" s="165">
        <v>3373082230.8099999</v>
      </c>
      <c r="I97" s="165">
        <v>173.22</v>
      </c>
      <c r="J97" s="116">
        <f t="shared" si="113"/>
        <v>4.0570510206912318E-2</v>
      </c>
      <c r="K97" s="116">
        <f t="shared" si="114"/>
        <v>4.0610356842484624E-2</v>
      </c>
      <c r="L97" s="165">
        <v>3397398161.54</v>
      </c>
      <c r="M97" s="165">
        <v>174.5</v>
      </c>
      <c r="N97" s="116">
        <f t="shared" si="115"/>
        <v>7.2088164669975681E-3</v>
      </c>
      <c r="O97" s="116">
        <f t="shared" si="116"/>
        <v>7.3894469460801361E-3</v>
      </c>
      <c r="P97" s="165">
        <v>3608495361.5599999</v>
      </c>
      <c r="Q97" s="165">
        <v>185.52</v>
      </c>
      <c r="R97" s="116">
        <f t="shared" si="117"/>
        <v>6.2134960338093591E-2</v>
      </c>
      <c r="S97" s="116">
        <f t="shared" si="118"/>
        <v>6.3151862464183445E-2</v>
      </c>
      <c r="T97" s="165">
        <v>3549779123.6100001</v>
      </c>
      <c r="U97" s="165">
        <v>182.77</v>
      </c>
      <c r="V97" s="116">
        <f t="shared" si="119"/>
        <v>-1.6271667846793632E-2</v>
      </c>
      <c r="W97" s="116">
        <f t="shared" si="120"/>
        <v>-1.4823199655023716E-2</v>
      </c>
      <c r="X97" s="165">
        <v>3577104185.2199998</v>
      </c>
      <c r="Y97" s="165">
        <v>183.74</v>
      </c>
      <c r="Z97" s="116">
        <f t="shared" si="121"/>
        <v>7.6976793931367296E-3</v>
      </c>
      <c r="AA97" s="116">
        <f t="shared" si="122"/>
        <v>5.3072167204683413E-3</v>
      </c>
      <c r="AB97" s="165">
        <v>3881817777.9000001</v>
      </c>
      <c r="AC97" s="165">
        <v>182.7</v>
      </c>
      <c r="AD97" s="116">
        <f t="shared" si="123"/>
        <v>8.5184433246039137E-2</v>
      </c>
      <c r="AE97" s="116">
        <f t="shared" si="124"/>
        <v>-5.6601719821487992E-3</v>
      </c>
      <c r="AF97" s="165">
        <v>3855036623.8099999</v>
      </c>
      <c r="AG97" s="165">
        <v>180.39</v>
      </c>
      <c r="AH97" s="116">
        <f t="shared" si="125"/>
        <v>-6.8991270642508934E-3</v>
      </c>
      <c r="AI97" s="116">
        <f t="shared" si="126"/>
        <v>-1.2643678160919554E-2</v>
      </c>
      <c r="AJ97" s="117">
        <f t="shared" si="86"/>
        <v>2.3061322123947063E-2</v>
      </c>
      <c r="AK97" s="117">
        <f t="shared" si="87"/>
        <v>1.1020125168863283E-2</v>
      </c>
      <c r="AL97" s="118">
        <f t="shared" si="88"/>
        <v>0.18924981723348383</v>
      </c>
      <c r="AM97" s="118">
        <f t="shared" si="89"/>
        <v>8.3683767872161349E-2</v>
      </c>
      <c r="AN97" s="119">
        <f t="shared" si="90"/>
        <v>3.5768631556446356E-2</v>
      </c>
      <c r="AO97" s="203">
        <f t="shared" si="91"/>
        <v>2.721221437606863E-2</v>
      </c>
      <c r="AP97" s="123"/>
      <c r="AQ97" s="145">
        <v>4131236617.7600002</v>
      </c>
      <c r="AR97" s="141">
        <v>103.24</v>
      </c>
      <c r="AS97" s="122" t="e">
        <f>(#REF!/AQ97)-1</f>
        <v>#REF!</v>
      </c>
      <c r="AT97" s="122" t="e">
        <f>(#REF!/AR97)-1</f>
        <v>#REF!</v>
      </c>
    </row>
    <row r="98" spans="1:46">
      <c r="A98" s="198" t="s">
        <v>161</v>
      </c>
      <c r="B98" s="165">
        <v>5111861411.6899996</v>
      </c>
      <c r="C98" s="165">
        <v>115.05</v>
      </c>
      <c r="D98" s="165">
        <v>5095075696.8699999</v>
      </c>
      <c r="E98" s="165">
        <v>115.05</v>
      </c>
      <c r="F98" s="116">
        <f t="shared" si="111"/>
        <v>-3.2836795578247645E-3</v>
      </c>
      <c r="G98" s="116">
        <f t="shared" si="112"/>
        <v>0</v>
      </c>
      <c r="H98" s="165">
        <v>5274493135.9099998</v>
      </c>
      <c r="I98" s="165">
        <v>115.05</v>
      </c>
      <c r="J98" s="116">
        <f t="shared" si="113"/>
        <v>3.5213890767161603E-2</v>
      </c>
      <c r="K98" s="116">
        <f t="shared" si="114"/>
        <v>0</v>
      </c>
      <c r="L98" s="165">
        <v>5310514927.3299999</v>
      </c>
      <c r="M98" s="165">
        <v>115.05</v>
      </c>
      <c r="N98" s="116">
        <f t="shared" si="115"/>
        <v>6.829431850949844E-3</v>
      </c>
      <c r="O98" s="116">
        <f t="shared" si="116"/>
        <v>0</v>
      </c>
      <c r="P98" s="165">
        <v>5558936581.0900002</v>
      </c>
      <c r="Q98" s="165">
        <v>115.05</v>
      </c>
      <c r="R98" s="116">
        <f t="shared" si="117"/>
        <v>4.6779202612071503E-2</v>
      </c>
      <c r="S98" s="116">
        <f t="shared" si="118"/>
        <v>0</v>
      </c>
      <c r="T98" s="165">
        <v>5409205774.8599997</v>
      </c>
      <c r="U98" s="165">
        <v>115.05</v>
      </c>
      <c r="V98" s="116">
        <f t="shared" si="119"/>
        <v>-2.693515280230831E-2</v>
      </c>
      <c r="W98" s="116">
        <f t="shared" si="120"/>
        <v>0</v>
      </c>
      <c r="X98" s="165">
        <v>5401915835.3000002</v>
      </c>
      <c r="Y98" s="165">
        <v>115.05</v>
      </c>
      <c r="Z98" s="116">
        <f t="shared" si="121"/>
        <v>-1.3476912995028633E-3</v>
      </c>
      <c r="AA98" s="116">
        <f t="shared" si="122"/>
        <v>0</v>
      </c>
      <c r="AB98" s="165">
        <v>5376501383.9300003</v>
      </c>
      <c r="AC98" s="165">
        <v>115.05</v>
      </c>
      <c r="AD98" s="116">
        <f t="shared" si="123"/>
        <v>-4.7047107257620702E-3</v>
      </c>
      <c r="AE98" s="116">
        <f t="shared" si="124"/>
        <v>0</v>
      </c>
      <c r="AF98" s="165">
        <v>5377582473.6099997</v>
      </c>
      <c r="AG98" s="165">
        <v>115.05</v>
      </c>
      <c r="AH98" s="116">
        <f t="shared" si="125"/>
        <v>2.0107679749337655E-4</v>
      </c>
      <c r="AI98" s="116">
        <f t="shared" si="126"/>
        <v>0</v>
      </c>
      <c r="AJ98" s="117">
        <f t="shared" si="86"/>
        <v>6.5940459552847903E-3</v>
      </c>
      <c r="AK98" s="117">
        <f t="shared" si="87"/>
        <v>0</v>
      </c>
      <c r="AL98" s="118">
        <f t="shared" si="88"/>
        <v>5.544702248752633E-2</v>
      </c>
      <c r="AM98" s="118">
        <f t="shared" si="89"/>
        <v>0</v>
      </c>
      <c r="AN98" s="119">
        <f t="shared" si="90"/>
        <v>2.3565645447675532E-2</v>
      </c>
      <c r="AO98" s="203">
        <f t="shared" si="91"/>
        <v>0</v>
      </c>
      <c r="AP98" s="123"/>
      <c r="AQ98" s="138">
        <v>2931134847.0043802</v>
      </c>
      <c r="AR98" s="142">
        <v>2254.1853324818899</v>
      </c>
      <c r="AS98" s="122" t="e">
        <f>(#REF!/AQ98)-1</f>
        <v>#REF!</v>
      </c>
      <c r="AT98" s="122" t="e">
        <f>(#REF!/AR98)-1</f>
        <v>#REF!</v>
      </c>
    </row>
    <row r="99" spans="1:46">
      <c r="A99" s="198" t="s">
        <v>12</v>
      </c>
      <c r="B99" s="165">
        <v>1902898253.75</v>
      </c>
      <c r="C99" s="165">
        <v>3420.61</v>
      </c>
      <c r="D99" s="165">
        <v>1891027458.22</v>
      </c>
      <c r="E99" s="165">
        <v>3399.53</v>
      </c>
      <c r="F99" s="116">
        <f t="shared" si="111"/>
        <v>-6.2382712825588306E-3</v>
      </c>
      <c r="G99" s="116">
        <f t="shared" si="112"/>
        <v>-6.1626435051057929E-3</v>
      </c>
      <c r="H99" s="165">
        <v>1935572527.8699999</v>
      </c>
      <c r="I99" s="165">
        <v>3478.91</v>
      </c>
      <c r="J99" s="116">
        <f t="shared" si="113"/>
        <v>2.3556014195547197E-2</v>
      </c>
      <c r="K99" s="116">
        <f t="shared" si="114"/>
        <v>2.3350286657273109E-2</v>
      </c>
      <c r="L99" s="165">
        <v>1937152282.99</v>
      </c>
      <c r="M99" s="165">
        <v>3486.6</v>
      </c>
      <c r="N99" s="116">
        <f t="shared" si="115"/>
        <v>8.1616942648931115E-4</v>
      </c>
      <c r="O99" s="116">
        <f t="shared" si="116"/>
        <v>2.2104624724410965E-3</v>
      </c>
      <c r="P99" s="165">
        <v>2076477705.9300001</v>
      </c>
      <c r="Q99" s="165">
        <v>3698.76</v>
      </c>
      <c r="R99" s="116">
        <f t="shared" si="117"/>
        <v>7.19228034695088E-2</v>
      </c>
      <c r="S99" s="116">
        <f t="shared" si="118"/>
        <v>6.0850111856823354E-2</v>
      </c>
      <c r="T99" s="165">
        <v>2053882507.4400001</v>
      </c>
      <c r="U99" s="165">
        <v>3658.83</v>
      </c>
      <c r="V99" s="116">
        <f t="shared" si="119"/>
        <v>-1.0881503049839012E-2</v>
      </c>
      <c r="W99" s="116">
        <f t="shared" si="120"/>
        <v>-1.0795509846543243E-2</v>
      </c>
      <c r="X99" s="165">
        <v>2498743705.46</v>
      </c>
      <c r="Y99" s="165">
        <v>4450.01</v>
      </c>
      <c r="Z99" s="116">
        <f t="shared" si="121"/>
        <v>0.21659525138781371</v>
      </c>
      <c r="AA99" s="116">
        <f t="shared" si="122"/>
        <v>0.21623852433701493</v>
      </c>
      <c r="AB99" s="165">
        <v>2154958082.0500002</v>
      </c>
      <c r="AC99" s="165">
        <v>3839.32</v>
      </c>
      <c r="AD99" s="116">
        <f t="shared" si="123"/>
        <v>-0.13758338746738794</v>
      </c>
      <c r="AE99" s="116">
        <f t="shared" si="124"/>
        <v>-0.13723339947550681</v>
      </c>
      <c r="AF99" s="165">
        <v>2119594413.1500001</v>
      </c>
      <c r="AG99" s="165">
        <v>3724.92</v>
      </c>
      <c r="AH99" s="116">
        <f t="shared" si="125"/>
        <v>-1.6410374380163732E-2</v>
      </c>
      <c r="AI99" s="116">
        <f t="shared" si="126"/>
        <v>-2.9796943208693229E-2</v>
      </c>
      <c r="AJ99" s="117">
        <f t="shared" si="86"/>
        <v>1.7722087787426188E-2</v>
      </c>
      <c r="AK99" s="117">
        <f t="shared" si="87"/>
        <v>1.4832611160962926E-2</v>
      </c>
      <c r="AL99" s="118">
        <f t="shared" si="88"/>
        <v>0.1208691888298371</v>
      </c>
      <c r="AM99" s="118">
        <f t="shared" si="89"/>
        <v>9.571617252973201E-2</v>
      </c>
      <c r="AN99" s="119">
        <f t="shared" si="90"/>
        <v>9.9631590936045428E-2</v>
      </c>
      <c r="AO99" s="203">
        <f t="shared" si="91"/>
        <v>9.9374681803581846E-2</v>
      </c>
      <c r="AP99" s="123"/>
      <c r="AQ99" s="146">
        <v>1131224777.76</v>
      </c>
      <c r="AR99" s="147">
        <v>0.6573</v>
      </c>
      <c r="AS99" s="122" t="e">
        <f>(#REF!/AQ99)-1</f>
        <v>#REF!</v>
      </c>
      <c r="AT99" s="122" t="e">
        <f>(#REF!/AR99)-1</f>
        <v>#REF!</v>
      </c>
    </row>
    <row r="100" spans="1:46">
      <c r="A100" s="198" t="s">
        <v>214</v>
      </c>
      <c r="B100" s="165">
        <v>1703597156.5599999</v>
      </c>
      <c r="C100" s="165">
        <v>0.98850000000000005</v>
      </c>
      <c r="D100" s="165">
        <v>1697766475.3599999</v>
      </c>
      <c r="E100" s="165">
        <v>0.99060000000000004</v>
      </c>
      <c r="F100" s="116">
        <f t="shared" si="111"/>
        <v>-3.4225703990805492E-3</v>
      </c>
      <c r="G100" s="116">
        <f t="shared" si="112"/>
        <v>2.1244309559939208E-3</v>
      </c>
      <c r="H100" s="165">
        <v>1755356957.98</v>
      </c>
      <c r="I100" s="165">
        <v>1.0245</v>
      </c>
      <c r="J100" s="116">
        <f t="shared" si="113"/>
        <v>3.3921321604485362E-2</v>
      </c>
      <c r="K100" s="116">
        <f t="shared" si="114"/>
        <v>3.422168382798297E-2</v>
      </c>
      <c r="L100" s="165">
        <v>1770010406.3699999</v>
      </c>
      <c r="M100" s="165">
        <v>1.0335000000000001</v>
      </c>
      <c r="N100" s="116">
        <f t="shared" si="115"/>
        <v>8.347845333328963E-3</v>
      </c>
      <c r="O100" s="116">
        <f t="shared" si="116"/>
        <v>8.784773060029399E-3</v>
      </c>
      <c r="P100" s="165">
        <v>1860792528.1199999</v>
      </c>
      <c r="Q100" s="165">
        <v>1.0871</v>
      </c>
      <c r="R100" s="116">
        <f t="shared" si="117"/>
        <v>5.1289032778162699E-2</v>
      </c>
      <c r="S100" s="116">
        <f t="shared" si="118"/>
        <v>5.18626028059989E-2</v>
      </c>
      <c r="T100" s="165">
        <v>1816222864.8399999</v>
      </c>
      <c r="U100" s="165">
        <v>1.0608</v>
      </c>
      <c r="V100" s="116">
        <f t="shared" si="119"/>
        <v>-2.3951978851199329E-2</v>
      </c>
      <c r="W100" s="116">
        <f t="shared" si="120"/>
        <v>-2.4192806549535453E-2</v>
      </c>
      <c r="X100" s="165">
        <v>1816222864.8399999</v>
      </c>
      <c r="Y100" s="165">
        <v>1.0608</v>
      </c>
      <c r="Z100" s="116">
        <f t="shared" si="121"/>
        <v>0</v>
      </c>
      <c r="AA100" s="116">
        <f t="shared" si="122"/>
        <v>0</v>
      </c>
      <c r="AB100" s="165">
        <v>1811238814.45</v>
      </c>
      <c r="AC100" s="165">
        <v>1.0577000000000001</v>
      </c>
      <c r="AD100" s="116">
        <f t="shared" si="123"/>
        <v>-2.7441843655233006E-3</v>
      </c>
      <c r="AE100" s="116">
        <f t="shared" si="124"/>
        <v>-2.9223227752638394E-3</v>
      </c>
      <c r="AF100" s="165">
        <v>1811654100.8599999</v>
      </c>
      <c r="AG100" s="165">
        <v>1.0589999999999999</v>
      </c>
      <c r="AH100" s="116">
        <f t="shared" si="125"/>
        <v>2.2928307779554355E-4</v>
      </c>
      <c r="AI100" s="116">
        <f t="shared" si="126"/>
        <v>1.2290819703128077E-3</v>
      </c>
      <c r="AJ100" s="117">
        <f t="shared" si="86"/>
        <v>7.9585936472461732E-3</v>
      </c>
      <c r="AK100" s="117">
        <f t="shared" si="87"/>
        <v>8.8884304119398374E-3</v>
      </c>
      <c r="AL100" s="118">
        <f t="shared" si="88"/>
        <v>6.7080854259329692E-2</v>
      </c>
      <c r="AM100" s="118">
        <f t="shared" si="89"/>
        <v>6.9049061175045334E-2</v>
      </c>
      <c r="AN100" s="119">
        <f t="shared" si="90"/>
        <v>2.3716143264133599E-2</v>
      </c>
      <c r="AO100" s="203">
        <f t="shared" si="91"/>
        <v>2.3621562784186593E-2</v>
      </c>
      <c r="AP100" s="123"/>
      <c r="AQ100" s="121">
        <v>318569106.36000001</v>
      </c>
      <c r="AR100" s="128">
        <v>123.8</v>
      </c>
      <c r="AS100" s="122" t="e">
        <f>(#REF!/AQ100)-1</f>
        <v>#REF!</v>
      </c>
      <c r="AT100" s="122" t="e">
        <f>(#REF!/AR100)-1</f>
        <v>#REF!</v>
      </c>
    </row>
    <row r="101" spans="1:46">
      <c r="A101" s="198" t="s">
        <v>41</v>
      </c>
      <c r="B101" s="165">
        <v>1035415395.4</v>
      </c>
      <c r="C101" s="166">
        <v>552.20000000000005</v>
      </c>
      <c r="D101" s="165">
        <v>1032587512.46</v>
      </c>
      <c r="E101" s="166">
        <v>552.20000000000005</v>
      </c>
      <c r="F101" s="116">
        <f t="shared" si="111"/>
        <v>-2.7311579029665432E-3</v>
      </c>
      <c r="G101" s="116">
        <f t="shared" si="112"/>
        <v>0</v>
      </c>
      <c r="H101" s="165">
        <v>1046119310.52</v>
      </c>
      <c r="I101" s="166">
        <v>552.20000000000005</v>
      </c>
      <c r="J101" s="116">
        <f t="shared" si="113"/>
        <v>1.3104746955308675E-2</v>
      </c>
      <c r="K101" s="116">
        <f t="shared" si="114"/>
        <v>0</v>
      </c>
      <c r="L101" s="165">
        <v>1042312094.95</v>
      </c>
      <c r="M101" s="166">
        <v>552.20000000000005</v>
      </c>
      <c r="N101" s="116">
        <f t="shared" si="115"/>
        <v>-3.6393703201095303E-3</v>
      </c>
      <c r="O101" s="116">
        <f t="shared" si="116"/>
        <v>0</v>
      </c>
      <c r="P101" s="165">
        <v>1050598860.03</v>
      </c>
      <c r="Q101" s="166">
        <v>552.20000000000005</v>
      </c>
      <c r="R101" s="116">
        <f t="shared" si="117"/>
        <v>7.9503683399140077E-3</v>
      </c>
      <c r="S101" s="116">
        <f t="shared" si="118"/>
        <v>0</v>
      </c>
      <c r="T101" s="165">
        <v>1051920996.0700001</v>
      </c>
      <c r="U101" s="166">
        <v>552.20000000000005</v>
      </c>
      <c r="V101" s="116">
        <f t="shared" si="119"/>
        <v>1.2584594275709829E-3</v>
      </c>
      <c r="W101" s="116">
        <f t="shared" si="120"/>
        <v>0</v>
      </c>
      <c r="X101" s="165">
        <v>1057276074.9400001</v>
      </c>
      <c r="Y101" s="166">
        <v>552.20000000000005</v>
      </c>
      <c r="Z101" s="116">
        <f t="shared" si="121"/>
        <v>5.0907614640326579E-3</v>
      </c>
      <c r="AA101" s="116">
        <f t="shared" si="122"/>
        <v>0</v>
      </c>
      <c r="AB101" s="165">
        <v>1049634079.73</v>
      </c>
      <c r="AC101" s="166">
        <v>552.20000000000005</v>
      </c>
      <c r="AD101" s="116">
        <f t="shared" si="123"/>
        <v>-7.2280035377077058E-3</v>
      </c>
      <c r="AE101" s="116">
        <f t="shared" si="124"/>
        <v>0</v>
      </c>
      <c r="AF101" s="165">
        <v>1049170381.91</v>
      </c>
      <c r="AG101" s="166">
        <v>552.20000000000005</v>
      </c>
      <c r="AH101" s="116">
        <f t="shared" si="125"/>
        <v>-4.4177092660647088E-4</v>
      </c>
      <c r="AI101" s="116">
        <f t="shared" si="126"/>
        <v>0</v>
      </c>
      <c r="AJ101" s="117">
        <f t="shared" si="86"/>
        <v>1.6705041874295094E-3</v>
      </c>
      <c r="AK101" s="117">
        <f t="shared" si="87"/>
        <v>0</v>
      </c>
      <c r="AL101" s="118">
        <f t="shared" si="88"/>
        <v>1.6059529337608864E-2</v>
      </c>
      <c r="AM101" s="118">
        <f t="shared" si="89"/>
        <v>0</v>
      </c>
      <c r="AN101" s="119">
        <f t="shared" si="90"/>
        <v>6.6896624354968719E-3</v>
      </c>
      <c r="AO101" s="203">
        <f t="shared" si="91"/>
        <v>0</v>
      </c>
      <c r="AP101" s="123"/>
      <c r="AQ101" s="121">
        <v>1812522091.8199999</v>
      </c>
      <c r="AR101" s="125">
        <v>1.6227</v>
      </c>
      <c r="AS101" s="122" t="e">
        <f>(#REF!/AQ101)-1</f>
        <v>#REF!</v>
      </c>
      <c r="AT101" s="122" t="e">
        <f>(#REF!/AR101)-1</f>
        <v>#REF!</v>
      </c>
    </row>
    <row r="102" spans="1:46">
      <c r="A102" s="198" t="s">
        <v>71</v>
      </c>
      <c r="B102" s="165">
        <v>1724580866.72</v>
      </c>
      <c r="C102" s="166">
        <v>2.4300000000000002</v>
      </c>
      <c r="D102" s="165">
        <v>1811819346.6900001</v>
      </c>
      <c r="E102" s="166">
        <v>2.5499999999999998</v>
      </c>
      <c r="F102" s="116">
        <f t="shared" si="111"/>
        <v>5.0585322876694025E-2</v>
      </c>
      <c r="G102" s="116">
        <f t="shared" si="112"/>
        <v>4.9382716049382575E-2</v>
      </c>
      <c r="H102" s="165">
        <v>1878284340.0899999</v>
      </c>
      <c r="I102" s="166">
        <v>2.64</v>
      </c>
      <c r="J102" s="116">
        <f t="shared" si="113"/>
        <v>3.6684117277709989E-2</v>
      </c>
      <c r="K102" s="116">
        <f t="shared" si="114"/>
        <v>3.5294117647058941E-2</v>
      </c>
      <c r="L102" s="165">
        <v>1941797639.3399999</v>
      </c>
      <c r="M102" s="166">
        <v>2.73</v>
      </c>
      <c r="N102" s="116">
        <f t="shared" si="115"/>
        <v>3.3814528447251337E-2</v>
      </c>
      <c r="O102" s="116">
        <f t="shared" si="116"/>
        <v>3.4090909090909033E-2</v>
      </c>
      <c r="P102" s="165">
        <v>2083490806.95</v>
      </c>
      <c r="Q102" s="166">
        <v>2.93</v>
      </c>
      <c r="R102" s="116">
        <f t="shared" si="117"/>
        <v>7.2970099839116301E-2</v>
      </c>
      <c r="S102" s="116">
        <f t="shared" si="118"/>
        <v>7.3260073260073319E-2</v>
      </c>
      <c r="T102" s="165">
        <v>2041398197.6800001</v>
      </c>
      <c r="U102" s="166">
        <v>2.87</v>
      </c>
      <c r="V102" s="116">
        <f t="shared" si="119"/>
        <v>-2.0202925364292298E-2</v>
      </c>
      <c r="W102" s="116">
        <f t="shared" si="120"/>
        <v>-2.047781569965872E-2</v>
      </c>
      <c r="X102" s="165">
        <v>2049969811.0699999</v>
      </c>
      <c r="Y102" s="166">
        <v>2.88</v>
      </c>
      <c r="Z102" s="116">
        <f t="shared" si="121"/>
        <v>4.1988933857888674E-3</v>
      </c>
      <c r="AA102" s="116">
        <f t="shared" si="122"/>
        <v>3.4843205574912146E-3</v>
      </c>
      <c r="AB102" s="165">
        <v>2004664188.3199999</v>
      </c>
      <c r="AC102" s="166">
        <v>2.82</v>
      </c>
      <c r="AD102" s="116">
        <f t="shared" si="123"/>
        <v>-2.2100629241145912E-2</v>
      </c>
      <c r="AE102" s="116">
        <f t="shared" si="124"/>
        <v>-2.0833333333333353E-2</v>
      </c>
      <c r="AF102" s="165">
        <v>1987043770.9200001</v>
      </c>
      <c r="AG102" s="166">
        <v>2.79</v>
      </c>
      <c r="AH102" s="116">
        <f t="shared" si="125"/>
        <v>-8.7897102680157962E-3</v>
      </c>
      <c r="AI102" s="116">
        <f t="shared" si="126"/>
        <v>-1.0638297872340358E-2</v>
      </c>
      <c r="AJ102" s="117">
        <f t="shared" si="86"/>
        <v>1.8394962119138311E-2</v>
      </c>
      <c r="AK102" s="117">
        <f t="shared" si="87"/>
        <v>1.7945336212447829E-2</v>
      </c>
      <c r="AL102" s="118">
        <f t="shared" si="88"/>
        <v>9.6711862885290573E-2</v>
      </c>
      <c r="AM102" s="118">
        <f t="shared" si="89"/>
        <v>9.4117647058823625E-2</v>
      </c>
      <c r="AN102" s="119">
        <f t="shared" si="90"/>
        <v>3.5167244953018248E-2</v>
      </c>
      <c r="AO102" s="203">
        <f t="shared" si="91"/>
        <v>3.5083487471961494E-2</v>
      </c>
      <c r="AP102" s="123"/>
      <c r="AQ102" s="121">
        <v>146744114.84999999</v>
      </c>
      <c r="AR102" s="125">
        <v>1.0862860000000001</v>
      </c>
      <c r="AS102" s="122" t="e">
        <f>(#REF!/AQ102)-1</f>
        <v>#REF!</v>
      </c>
      <c r="AT102" s="122" t="e">
        <f>(#REF!/AR102)-1</f>
        <v>#REF!</v>
      </c>
    </row>
    <row r="103" spans="1:46">
      <c r="A103" s="199" t="s">
        <v>67</v>
      </c>
      <c r="B103" s="165">
        <v>144618698.28</v>
      </c>
      <c r="C103" s="166">
        <v>1.501285</v>
      </c>
      <c r="D103" s="165">
        <v>143800154.75999999</v>
      </c>
      <c r="E103" s="166">
        <v>1.493304</v>
      </c>
      <c r="F103" s="116">
        <f t="shared" si="111"/>
        <v>-5.6600116702420281E-3</v>
      </c>
      <c r="G103" s="116">
        <f t="shared" si="112"/>
        <v>-5.3161125302657493E-3</v>
      </c>
      <c r="H103" s="165">
        <v>144858183.97999999</v>
      </c>
      <c r="I103" s="166">
        <v>1.504251</v>
      </c>
      <c r="J103" s="116">
        <f t="shared" si="113"/>
        <v>7.3576361705996185E-3</v>
      </c>
      <c r="K103" s="116">
        <f t="shared" si="114"/>
        <v>7.3307243535141141E-3</v>
      </c>
      <c r="L103" s="165">
        <v>149857567.74000001</v>
      </c>
      <c r="M103" s="166">
        <v>1.56633</v>
      </c>
      <c r="N103" s="116">
        <f t="shared" si="115"/>
        <v>3.4512263115836564E-2</v>
      </c>
      <c r="O103" s="116">
        <f t="shared" si="116"/>
        <v>4.1269043530634181E-2</v>
      </c>
      <c r="P103" s="165">
        <v>158715334.75999999</v>
      </c>
      <c r="Q103" s="166">
        <v>1.657551</v>
      </c>
      <c r="R103" s="116">
        <f t="shared" si="117"/>
        <v>5.9107905950856188E-2</v>
      </c>
      <c r="S103" s="116">
        <f t="shared" si="118"/>
        <v>5.8238685334508052E-2</v>
      </c>
      <c r="T103" s="165">
        <v>156213979.33000001</v>
      </c>
      <c r="U103" s="166">
        <v>1.6312789999999999</v>
      </c>
      <c r="V103" s="116">
        <f t="shared" si="119"/>
        <v>-1.576001105238117E-2</v>
      </c>
      <c r="W103" s="116">
        <f t="shared" si="120"/>
        <v>-1.5849889385002376E-2</v>
      </c>
      <c r="X103" s="165">
        <v>156167250.27000001</v>
      </c>
      <c r="Y103" s="166">
        <v>1.631267</v>
      </c>
      <c r="Z103" s="116">
        <f t="shared" si="121"/>
        <v>-2.9913494426313697E-4</v>
      </c>
      <c r="AA103" s="116">
        <f t="shared" si="122"/>
        <v>-7.3561910622897615E-6</v>
      </c>
      <c r="AB103" s="165">
        <v>156101720.81</v>
      </c>
      <c r="AC103" s="166">
        <v>1.6307659999999999</v>
      </c>
      <c r="AD103" s="116">
        <f t="shared" si="123"/>
        <v>-4.1961076913830161E-4</v>
      </c>
      <c r="AE103" s="116">
        <f t="shared" si="124"/>
        <v>-3.0712323611038826E-4</v>
      </c>
      <c r="AF103" s="165">
        <v>153995865.78999999</v>
      </c>
      <c r="AG103" s="166">
        <v>1.6081000000000001</v>
      </c>
      <c r="AH103" s="116">
        <f t="shared" si="125"/>
        <v>-1.3490274220379433E-2</v>
      </c>
      <c r="AI103" s="116">
        <f t="shared" si="126"/>
        <v>-1.3898989799885363E-2</v>
      </c>
      <c r="AJ103" s="117">
        <f t="shared" si="86"/>
        <v>8.1685953226110376E-3</v>
      </c>
      <c r="AK103" s="117">
        <f t="shared" si="87"/>
        <v>8.9323727595412711E-3</v>
      </c>
      <c r="AL103" s="118">
        <f t="shared" si="88"/>
        <v>7.0901947546694016E-2</v>
      </c>
      <c r="AM103" s="118">
        <f t="shared" si="89"/>
        <v>7.6873831450260707E-2</v>
      </c>
      <c r="AN103" s="119">
        <f t="shared" si="90"/>
        <v>2.5823120312912801E-2</v>
      </c>
      <c r="AO103" s="203">
        <f t="shared" si="91"/>
        <v>2.6680854613249635E-2</v>
      </c>
      <c r="AP103" s="123"/>
      <c r="AQ103" s="121"/>
      <c r="AR103" s="125"/>
      <c r="AS103" s="122"/>
      <c r="AT103" s="122"/>
    </row>
    <row r="104" spans="1:46">
      <c r="A104" s="198" t="s">
        <v>131</v>
      </c>
      <c r="B104" s="165">
        <v>516288268.5</v>
      </c>
      <c r="C104" s="166">
        <v>1.0370999999999999</v>
      </c>
      <c r="D104" s="165">
        <v>515294632.07999998</v>
      </c>
      <c r="E104" s="166">
        <v>1.0350999999999999</v>
      </c>
      <c r="F104" s="116">
        <f t="shared" si="111"/>
        <v>-1.9245767928968867E-3</v>
      </c>
      <c r="G104" s="116">
        <f t="shared" si="112"/>
        <v>-1.9284543438434114E-3</v>
      </c>
      <c r="H104" s="165">
        <v>520164497.18000001</v>
      </c>
      <c r="I104" s="166">
        <v>1.0449999999999999</v>
      </c>
      <c r="J104" s="116">
        <f t="shared" si="113"/>
        <v>9.4506420149239444E-3</v>
      </c>
      <c r="K104" s="116">
        <f t="shared" si="114"/>
        <v>9.5642933049947063E-3</v>
      </c>
      <c r="L104" s="165">
        <v>524876981.70999998</v>
      </c>
      <c r="M104" s="166">
        <v>1.0545</v>
      </c>
      <c r="N104" s="116">
        <f t="shared" si="115"/>
        <v>9.0596043281462989E-3</v>
      </c>
      <c r="O104" s="116">
        <f t="shared" si="116"/>
        <v>9.0909090909091529E-3</v>
      </c>
      <c r="P104" s="165">
        <v>543395269.29999995</v>
      </c>
      <c r="Q104" s="166">
        <v>1.0916999999999999</v>
      </c>
      <c r="R104" s="116">
        <f t="shared" si="117"/>
        <v>3.5281195852157832E-2</v>
      </c>
      <c r="S104" s="116">
        <f t="shared" si="118"/>
        <v>3.5277382645803601E-2</v>
      </c>
      <c r="T104" s="165">
        <v>536078322.82999998</v>
      </c>
      <c r="U104" s="166">
        <v>1.077</v>
      </c>
      <c r="V104" s="116">
        <f t="shared" si="119"/>
        <v>-1.3465237707029794E-2</v>
      </c>
      <c r="W104" s="116">
        <f t="shared" si="120"/>
        <v>-1.3465237702665509E-2</v>
      </c>
      <c r="X104" s="165">
        <v>536974275.46000004</v>
      </c>
      <c r="Y104" s="166">
        <v>1.0788</v>
      </c>
      <c r="Z104" s="116">
        <f t="shared" si="121"/>
        <v>1.6713091946532175E-3</v>
      </c>
      <c r="AA104" s="116">
        <f t="shared" si="122"/>
        <v>1.6713091922005792E-3</v>
      </c>
      <c r="AB104" s="165">
        <v>535182370.19999999</v>
      </c>
      <c r="AC104" s="166">
        <v>1.0751999999999999</v>
      </c>
      <c r="AD104" s="116">
        <f t="shared" si="123"/>
        <v>-3.3370411617297886E-3</v>
      </c>
      <c r="AE104" s="116">
        <f t="shared" si="124"/>
        <v>-3.3370411568409784E-3</v>
      </c>
      <c r="AF104" s="165">
        <v>529503308.18000001</v>
      </c>
      <c r="AG104" s="166">
        <v>1.0637000000000001</v>
      </c>
      <c r="AH104" s="116">
        <f t="shared" si="125"/>
        <v>-1.0611451976412622E-2</v>
      </c>
      <c r="AI104" s="116">
        <f t="shared" si="126"/>
        <v>-1.0695684523809378E-2</v>
      </c>
      <c r="AJ104" s="117">
        <f t="shared" si="86"/>
        <v>3.2655554689765254E-3</v>
      </c>
      <c r="AK104" s="117">
        <f t="shared" si="87"/>
        <v>3.2721845633435953E-3</v>
      </c>
      <c r="AL104" s="118">
        <f t="shared" si="88"/>
        <v>2.7573887278131228E-2</v>
      </c>
      <c r="AM104" s="118">
        <f t="shared" si="89"/>
        <v>2.7630180658873717E-2</v>
      </c>
      <c r="AN104" s="119">
        <f t="shared" si="90"/>
        <v>1.5317551460394934E-2</v>
      </c>
      <c r="AO104" s="203">
        <f t="shared" si="91"/>
        <v>1.5335835132160821E-2</v>
      </c>
      <c r="AP104" s="123"/>
      <c r="AQ104" s="121"/>
      <c r="AR104" s="125"/>
      <c r="AS104" s="122"/>
      <c r="AT104" s="122"/>
    </row>
    <row r="105" spans="1:46">
      <c r="A105" s="198" t="s">
        <v>140</v>
      </c>
      <c r="B105" s="165">
        <v>341357744.12</v>
      </c>
      <c r="C105" s="166">
        <v>1.0824</v>
      </c>
      <c r="D105" s="165">
        <v>347186310.99000001</v>
      </c>
      <c r="E105" s="166">
        <v>1.0860000000000001</v>
      </c>
      <c r="F105" s="116">
        <f t="shared" si="111"/>
        <v>1.7074658391083828E-2</v>
      </c>
      <c r="G105" s="116">
        <f t="shared" si="112"/>
        <v>3.325942350332638E-3</v>
      </c>
      <c r="H105" s="165">
        <v>360969463.13</v>
      </c>
      <c r="I105" s="166">
        <v>1.1042000000000001</v>
      </c>
      <c r="J105" s="116">
        <f t="shared" si="113"/>
        <v>3.9699584066829698E-2</v>
      </c>
      <c r="K105" s="116">
        <f t="shared" si="114"/>
        <v>1.6758747697974211E-2</v>
      </c>
      <c r="L105" s="165">
        <v>335197041.91000003</v>
      </c>
      <c r="M105" s="166">
        <v>1.1114999999999999</v>
      </c>
      <c r="N105" s="116">
        <f t="shared" si="115"/>
        <v>-7.1397788047013425E-2</v>
      </c>
      <c r="O105" s="116">
        <f t="shared" si="116"/>
        <v>6.6111211737002913E-3</v>
      </c>
      <c r="P105" s="165">
        <v>379232794.31</v>
      </c>
      <c r="Q105" s="166">
        <v>1.1365000000000001</v>
      </c>
      <c r="R105" s="116">
        <f t="shared" si="117"/>
        <v>0.1313727357171115</v>
      </c>
      <c r="S105" s="116">
        <f t="shared" si="118"/>
        <v>2.2492127755285772E-2</v>
      </c>
      <c r="T105" s="165">
        <v>423176630.10000002</v>
      </c>
      <c r="U105" s="166">
        <v>1.1299999999999999</v>
      </c>
      <c r="V105" s="116">
        <f t="shared" si="119"/>
        <v>0.11587562164805447</v>
      </c>
      <c r="W105" s="116">
        <f t="shared" si="120"/>
        <v>-5.7193136823582682E-3</v>
      </c>
      <c r="X105" s="165">
        <v>423537612.24000001</v>
      </c>
      <c r="Y105" s="166">
        <v>1.1200000000000001</v>
      </c>
      <c r="Z105" s="116">
        <f t="shared" si="121"/>
        <v>8.5302947829298307E-4</v>
      </c>
      <c r="AA105" s="116">
        <f t="shared" si="122"/>
        <v>-8.8495575221237063E-3</v>
      </c>
      <c r="AB105" s="165">
        <v>423537612.24000001</v>
      </c>
      <c r="AC105" s="166">
        <v>1.1178999999999999</v>
      </c>
      <c r="AD105" s="116">
        <f t="shared" si="123"/>
        <v>0</v>
      </c>
      <c r="AE105" s="116">
        <f t="shared" si="124"/>
        <v>-1.8750000000001899E-3</v>
      </c>
      <c r="AF105" s="165">
        <v>566733579.5</v>
      </c>
      <c r="AG105" s="166">
        <v>1.1778</v>
      </c>
      <c r="AH105" s="116">
        <f t="shared" si="125"/>
        <v>0.33809504308877575</v>
      </c>
      <c r="AI105" s="116">
        <f t="shared" si="126"/>
        <v>5.3582610251364231E-2</v>
      </c>
      <c r="AJ105" s="117">
        <f t="shared" si="86"/>
        <v>7.144661054289185E-2</v>
      </c>
      <c r="AK105" s="117">
        <f t="shared" si="87"/>
        <v>1.0790834753021873E-2</v>
      </c>
      <c r="AL105" s="118">
        <f t="shared" si="88"/>
        <v>0.63236153488875202</v>
      </c>
      <c r="AM105" s="118">
        <f t="shared" si="89"/>
        <v>8.4530386740331379E-2</v>
      </c>
      <c r="AN105" s="119">
        <f t="shared" si="90"/>
        <v>0.1259950344885121</v>
      </c>
      <c r="AO105" s="203">
        <f t="shared" si="91"/>
        <v>2.033863423355213E-2</v>
      </c>
      <c r="AP105" s="123"/>
      <c r="AQ105" s="121"/>
      <c r="AR105" s="125"/>
      <c r="AS105" s="122"/>
      <c r="AT105" s="122"/>
    </row>
    <row r="106" spans="1:46" s="263" customFormat="1">
      <c r="A106" s="198" t="s">
        <v>142</v>
      </c>
      <c r="B106" s="165">
        <v>247979958.27456254</v>
      </c>
      <c r="C106" s="166">
        <v>123.91</v>
      </c>
      <c r="D106" s="165">
        <v>247046715.77064383</v>
      </c>
      <c r="E106" s="166">
        <v>123.45</v>
      </c>
      <c r="F106" s="116">
        <f t="shared" si="111"/>
        <v>-3.7633787440411797E-3</v>
      </c>
      <c r="G106" s="116">
        <f t="shared" si="112"/>
        <v>-3.7123718828181241E-3</v>
      </c>
      <c r="H106" s="165">
        <v>252235820.70064384</v>
      </c>
      <c r="I106" s="166">
        <v>126.03</v>
      </c>
      <c r="J106" s="116">
        <f t="shared" si="113"/>
        <v>2.1004549337209282E-2</v>
      </c>
      <c r="K106" s="116">
        <f t="shared" si="114"/>
        <v>2.0899149453219912E-2</v>
      </c>
      <c r="L106" s="165">
        <v>253266390.25064382</v>
      </c>
      <c r="M106" s="166">
        <v>126.54</v>
      </c>
      <c r="N106" s="116">
        <f t="shared" si="115"/>
        <v>4.085738287041606E-3</v>
      </c>
      <c r="O106" s="116">
        <f t="shared" si="116"/>
        <v>4.0466555582004691E-3</v>
      </c>
      <c r="P106" s="165">
        <v>259496472.72</v>
      </c>
      <c r="Q106" s="166">
        <v>129.63999999999999</v>
      </c>
      <c r="R106" s="116">
        <f t="shared" si="117"/>
        <v>2.4598931043280592E-2</v>
      </c>
      <c r="S106" s="116">
        <f t="shared" si="118"/>
        <v>2.4498182392919076E-2</v>
      </c>
      <c r="T106" s="165">
        <v>254528960.81064382</v>
      </c>
      <c r="U106" s="166">
        <v>127.17</v>
      </c>
      <c r="V106" s="116">
        <f t="shared" si="119"/>
        <v>-1.9142887983360706E-2</v>
      </c>
      <c r="W106" s="116">
        <f t="shared" si="120"/>
        <v>-1.9052761493366127E-2</v>
      </c>
      <c r="X106" s="165">
        <v>256780840.79064384</v>
      </c>
      <c r="Y106" s="166">
        <v>128.29</v>
      </c>
      <c r="Z106" s="116">
        <f t="shared" si="121"/>
        <v>8.8472446232760894E-3</v>
      </c>
      <c r="AA106" s="116">
        <f t="shared" si="122"/>
        <v>8.8071085947942929E-3</v>
      </c>
      <c r="AB106" s="165">
        <v>255154487.44064382</v>
      </c>
      <c r="AC106" s="166">
        <v>127.4806674543</v>
      </c>
      <c r="AD106" s="116">
        <f t="shared" si="123"/>
        <v>-6.3336242104059743E-3</v>
      </c>
      <c r="AE106" s="116">
        <f t="shared" si="124"/>
        <v>-6.3086175516407191E-3</v>
      </c>
      <c r="AF106" s="165">
        <v>253437090.97999999</v>
      </c>
      <c r="AG106" s="166">
        <v>126.63</v>
      </c>
      <c r="AH106" s="116">
        <f t="shared" si="125"/>
        <v>-6.730810333262679E-3</v>
      </c>
      <c r="AI106" s="116">
        <f t="shared" si="126"/>
        <v>-6.6729134015944876E-3</v>
      </c>
      <c r="AJ106" s="117">
        <f t="shared" si="86"/>
        <v>2.8207202524671293E-3</v>
      </c>
      <c r="AK106" s="117">
        <f t="shared" si="87"/>
        <v>2.8130539587142862E-3</v>
      </c>
      <c r="AL106" s="118">
        <f t="shared" si="88"/>
        <v>2.5867072101816289E-2</v>
      </c>
      <c r="AM106" s="118">
        <f t="shared" si="89"/>
        <v>2.5759416767922174E-2</v>
      </c>
      <c r="AN106" s="119">
        <f t="shared" si="90"/>
        <v>1.4849942652413486E-2</v>
      </c>
      <c r="AO106" s="203">
        <f t="shared" si="91"/>
        <v>1.4777809836915927E-2</v>
      </c>
      <c r="AP106" s="123"/>
      <c r="AQ106" s="121"/>
      <c r="AR106" s="125"/>
      <c r="AS106" s="122"/>
      <c r="AT106" s="122"/>
    </row>
    <row r="107" spans="1:46" s="279" customFormat="1">
      <c r="A107" s="198" t="s">
        <v>148</v>
      </c>
      <c r="B107" s="165">
        <v>160363599.88999999</v>
      </c>
      <c r="C107" s="166">
        <v>3.6735000000000002</v>
      </c>
      <c r="D107" s="165">
        <v>167157469.19999999</v>
      </c>
      <c r="E107" s="166">
        <v>3.8290999999999999</v>
      </c>
      <c r="F107" s="116">
        <f t="shared" si="111"/>
        <v>4.2365407827338608E-2</v>
      </c>
      <c r="G107" s="116">
        <f t="shared" si="112"/>
        <v>4.2357424799237708E-2</v>
      </c>
      <c r="H107" s="165">
        <v>169552072.38</v>
      </c>
      <c r="I107" s="166">
        <v>3.8793000000000002</v>
      </c>
      <c r="J107" s="116">
        <f t="shared" si="113"/>
        <v>1.432543332619448E-2</v>
      </c>
      <c r="K107" s="116">
        <f t="shared" si="114"/>
        <v>1.311013031782932E-2</v>
      </c>
      <c r="L107" s="165">
        <v>171028911.03999999</v>
      </c>
      <c r="M107" s="166">
        <v>3.8180999999999998</v>
      </c>
      <c r="N107" s="116">
        <f t="shared" si="115"/>
        <v>8.7102365619578306E-3</v>
      </c>
      <c r="O107" s="116">
        <f t="shared" si="116"/>
        <v>-1.5776042069445613E-2</v>
      </c>
      <c r="P107" s="165">
        <v>171373975.55000001</v>
      </c>
      <c r="Q107" s="166">
        <v>3.8237000000000001</v>
      </c>
      <c r="R107" s="116">
        <f t="shared" si="117"/>
        <v>2.017579998035052E-3</v>
      </c>
      <c r="S107" s="116">
        <f t="shared" si="118"/>
        <v>1.4666980959116502E-3</v>
      </c>
      <c r="T107" s="165">
        <v>176289740.56</v>
      </c>
      <c r="U107" s="166">
        <v>3.8753000000000002</v>
      </c>
      <c r="V107" s="116">
        <f t="shared" si="119"/>
        <v>2.8684431193380166E-2</v>
      </c>
      <c r="W107" s="116">
        <f t="shared" si="120"/>
        <v>1.3494782540471295E-2</v>
      </c>
      <c r="X107" s="165">
        <v>179185786.47</v>
      </c>
      <c r="Y107" s="166">
        <v>3.9323000000000001</v>
      </c>
      <c r="Z107" s="116">
        <f t="shared" si="121"/>
        <v>1.6427762051271104E-2</v>
      </c>
      <c r="AA107" s="116">
        <f t="shared" si="122"/>
        <v>1.470853869377853E-2</v>
      </c>
      <c r="AB107" s="165">
        <v>177164220.63999999</v>
      </c>
      <c r="AC107" s="166">
        <v>3.8868</v>
      </c>
      <c r="AD107" s="116">
        <f t="shared" si="123"/>
        <v>-1.1281954165145078E-2</v>
      </c>
      <c r="AE107" s="116">
        <f t="shared" si="124"/>
        <v>-1.1570836406174527E-2</v>
      </c>
      <c r="AF107" s="165">
        <v>172130517.12</v>
      </c>
      <c r="AG107" s="166">
        <v>3.7444000000000002</v>
      </c>
      <c r="AH107" s="116">
        <f t="shared" si="125"/>
        <v>-2.8412641682479062E-2</v>
      </c>
      <c r="AI107" s="116">
        <f t="shared" si="126"/>
        <v>-3.663682206442314E-2</v>
      </c>
      <c r="AJ107" s="117">
        <f t="shared" si="86"/>
        <v>9.1045318888191389E-3</v>
      </c>
      <c r="AK107" s="117">
        <f t="shared" si="87"/>
        <v>2.6442342383981533E-3</v>
      </c>
      <c r="AL107" s="118">
        <f t="shared" si="88"/>
        <v>2.975067727335523E-2</v>
      </c>
      <c r="AM107" s="118">
        <f t="shared" si="89"/>
        <v>-2.2120080436656076E-2</v>
      </c>
      <c r="AN107" s="119">
        <f t="shared" si="90"/>
        <v>2.2181309117362213E-2</v>
      </c>
      <c r="AO107" s="203">
        <f t="shared" si="91"/>
        <v>2.4011060290846091E-2</v>
      </c>
      <c r="AP107" s="123"/>
      <c r="AQ107" s="121"/>
      <c r="AR107" s="125"/>
      <c r="AS107" s="122"/>
      <c r="AT107" s="122"/>
    </row>
    <row r="108" spans="1:46" s="279" customFormat="1">
      <c r="A108" s="198" t="s">
        <v>209</v>
      </c>
      <c r="B108" s="377">
        <v>295714771.41000003</v>
      </c>
      <c r="C108" s="166">
        <v>121.72</v>
      </c>
      <c r="D108" s="165">
        <v>295398353.25</v>
      </c>
      <c r="E108" s="166">
        <v>121.53</v>
      </c>
      <c r="F108" s="116">
        <f t="shared" si="111"/>
        <v>-1.0700113440100074E-3</v>
      </c>
      <c r="G108" s="116">
        <f t="shared" si="112"/>
        <v>-1.5609595793624525E-3</v>
      </c>
      <c r="H108" s="165">
        <v>302046268.93000001</v>
      </c>
      <c r="I108" s="166">
        <v>124.4</v>
      </c>
      <c r="J108" s="116">
        <f t="shared" si="113"/>
        <v>2.2504917873979405E-2</v>
      </c>
      <c r="K108" s="116">
        <f t="shared" si="114"/>
        <v>2.3615568172467741E-2</v>
      </c>
      <c r="L108" s="165">
        <v>303970643.45999998</v>
      </c>
      <c r="M108" s="166">
        <v>125.14</v>
      </c>
      <c r="N108" s="116">
        <f t="shared" si="115"/>
        <v>6.3711249829937486E-3</v>
      </c>
      <c r="O108" s="116">
        <f t="shared" si="116"/>
        <v>5.9485530546623377E-3</v>
      </c>
      <c r="P108" s="165">
        <v>313332800.68000001</v>
      </c>
      <c r="Q108" s="166">
        <v>129.22999999999999</v>
      </c>
      <c r="R108" s="116">
        <f t="shared" si="117"/>
        <v>3.0799544039627008E-2</v>
      </c>
      <c r="S108" s="116">
        <f t="shared" si="118"/>
        <v>3.26833945980501E-2</v>
      </c>
      <c r="T108" s="165">
        <v>307068120.81999999</v>
      </c>
      <c r="U108" s="166">
        <v>128.1</v>
      </c>
      <c r="V108" s="116">
        <f t="shared" si="119"/>
        <v>-1.9993693116087122E-2</v>
      </c>
      <c r="W108" s="116">
        <f t="shared" si="120"/>
        <v>-8.7440996672598897E-3</v>
      </c>
      <c r="X108" s="165">
        <v>401738837.63</v>
      </c>
      <c r="Y108" s="166">
        <v>127.7</v>
      </c>
      <c r="Z108" s="116">
        <f t="shared" si="121"/>
        <v>0.30830525994424196</v>
      </c>
      <c r="AA108" s="116">
        <f t="shared" si="122"/>
        <v>-3.1225604996096136E-3</v>
      </c>
      <c r="AB108" s="165">
        <v>401415014.97000003</v>
      </c>
      <c r="AC108" s="166">
        <v>127.42</v>
      </c>
      <c r="AD108" s="116">
        <f t="shared" si="123"/>
        <v>-8.0605266324339328E-4</v>
      </c>
      <c r="AE108" s="116">
        <f t="shared" si="124"/>
        <v>-2.1926389976507526E-3</v>
      </c>
      <c r="AF108" s="165">
        <v>397016131.41000003</v>
      </c>
      <c r="AG108" s="166">
        <v>125.9</v>
      </c>
      <c r="AH108" s="116">
        <f t="shared" si="125"/>
        <v>-1.0958442997775644E-2</v>
      </c>
      <c r="AI108" s="116">
        <f t="shared" si="126"/>
        <v>-1.1929053523779595E-2</v>
      </c>
      <c r="AJ108" s="117">
        <f t="shared" si="86"/>
        <v>4.1894080839965743E-2</v>
      </c>
      <c r="AK108" s="117">
        <f t="shared" si="87"/>
        <v>4.3372754446897345E-3</v>
      </c>
      <c r="AL108" s="118">
        <f t="shared" si="88"/>
        <v>0.34400252080619892</v>
      </c>
      <c r="AM108" s="118">
        <f t="shared" si="89"/>
        <v>3.5958199621492673E-2</v>
      </c>
      <c r="AN108" s="119">
        <f t="shared" si="90"/>
        <v>0.10890921880927273</v>
      </c>
      <c r="AO108" s="203">
        <f t="shared" si="91"/>
        <v>1.5795773401043999E-2</v>
      </c>
      <c r="AP108" s="123"/>
      <c r="AQ108" s="121"/>
      <c r="AR108" s="125"/>
      <c r="AS108" s="122"/>
      <c r="AT108" s="122"/>
    </row>
    <row r="109" spans="1:46" s="279" customFormat="1">
      <c r="A109" s="198" t="s">
        <v>166</v>
      </c>
      <c r="B109" s="377">
        <v>188065936.90000001</v>
      </c>
      <c r="C109" s="166">
        <v>124.24869200000001</v>
      </c>
      <c r="D109" s="165">
        <v>184531914.87</v>
      </c>
      <c r="E109" s="166">
        <v>121.859959</v>
      </c>
      <c r="F109" s="116">
        <f t="shared" si="111"/>
        <v>-1.8791398847943105E-2</v>
      </c>
      <c r="G109" s="116">
        <f t="shared" si="112"/>
        <v>-1.9225417680855762E-2</v>
      </c>
      <c r="H109" s="165">
        <v>188402133.72</v>
      </c>
      <c r="I109" s="166">
        <v>124.384129</v>
      </c>
      <c r="J109" s="116">
        <f t="shared" si="113"/>
        <v>2.0973167989539944E-2</v>
      </c>
      <c r="K109" s="116">
        <f t="shared" si="114"/>
        <v>2.0713694807660308E-2</v>
      </c>
      <c r="L109" s="165">
        <v>196840156.66</v>
      </c>
      <c r="M109" s="166">
        <v>130.44796299999999</v>
      </c>
      <c r="N109" s="116">
        <f t="shared" si="115"/>
        <v>4.4787300299583874E-2</v>
      </c>
      <c r="O109" s="116">
        <f t="shared" si="116"/>
        <v>4.8750865956540046E-2</v>
      </c>
      <c r="P109" s="165">
        <v>226903850.59</v>
      </c>
      <c r="Q109" s="166">
        <v>149.90051500000001</v>
      </c>
      <c r="R109" s="116">
        <f t="shared" si="117"/>
        <v>0.15273150783927042</v>
      </c>
      <c r="S109" s="116">
        <f t="shared" si="118"/>
        <v>0.14912116335615014</v>
      </c>
      <c r="T109" s="165">
        <v>215846692.97</v>
      </c>
      <c r="U109" s="166">
        <v>142.64799099999999</v>
      </c>
      <c r="V109" s="116">
        <f t="shared" si="119"/>
        <v>-4.8730586066516542E-2</v>
      </c>
      <c r="W109" s="116">
        <f t="shared" si="120"/>
        <v>-4.8382248720092932E-2</v>
      </c>
      <c r="X109" s="165">
        <v>212274593.22</v>
      </c>
      <c r="Y109" s="166">
        <v>140.150779</v>
      </c>
      <c r="Z109" s="116">
        <f t="shared" si="121"/>
        <v>-1.6549244747967842E-2</v>
      </c>
      <c r="AA109" s="116">
        <f t="shared" si="122"/>
        <v>-1.7506114053859972E-2</v>
      </c>
      <c r="AB109" s="165">
        <v>121057345.91</v>
      </c>
      <c r="AC109" s="166">
        <v>141.42469399999999</v>
      </c>
      <c r="AD109" s="116">
        <f t="shared" si="123"/>
        <v>-0.42971344769207986</v>
      </c>
      <c r="AE109" s="116">
        <f t="shared" si="124"/>
        <v>9.0896034191860469E-3</v>
      </c>
      <c r="AF109" s="165">
        <v>117298230.92</v>
      </c>
      <c r="AG109" s="166">
        <v>135.89094800000001</v>
      </c>
      <c r="AH109" s="116">
        <f t="shared" si="125"/>
        <v>-3.1052349295636352E-2</v>
      </c>
      <c r="AI109" s="116">
        <f t="shared" si="126"/>
        <v>-3.9128569724888214E-2</v>
      </c>
      <c r="AJ109" s="117">
        <f t="shared" si="86"/>
        <v>-4.0793131315218681E-2</v>
      </c>
      <c r="AK109" s="117">
        <f t="shared" si="87"/>
        <v>1.2929122169979962E-2</v>
      </c>
      <c r="AL109" s="118">
        <f t="shared" si="88"/>
        <v>-0.36434718621635254</v>
      </c>
      <c r="AM109" s="118">
        <f t="shared" si="89"/>
        <v>0.11514027343468912</v>
      </c>
      <c r="AN109" s="119">
        <f t="shared" si="90"/>
        <v>0.1694864565788004</v>
      </c>
      <c r="AO109" s="203">
        <f t="shared" si="91"/>
        <v>6.3624025570551648E-2</v>
      </c>
      <c r="AP109" s="123"/>
      <c r="AQ109" s="121"/>
      <c r="AR109" s="125"/>
      <c r="AS109" s="122"/>
      <c r="AT109" s="122"/>
    </row>
    <row r="110" spans="1:46">
      <c r="A110" s="198" t="s">
        <v>186</v>
      </c>
      <c r="B110" s="377">
        <v>1198631971.5599999</v>
      </c>
      <c r="C110" s="166">
        <v>2.1229</v>
      </c>
      <c r="D110" s="165">
        <v>1212853469.71</v>
      </c>
      <c r="E110" s="166">
        <v>2.1476999999999999</v>
      </c>
      <c r="F110" s="116">
        <f t="shared" si="111"/>
        <v>1.1864774582552681E-2</v>
      </c>
      <c r="G110" s="116">
        <f t="shared" si="112"/>
        <v>1.1682132931367438E-2</v>
      </c>
      <c r="H110" s="165">
        <v>1248590328.04</v>
      </c>
      <c r="I110" s="166">
        <v>2.2117</v>
      </c>
      <c r="J110" s="116">
        <f t="shared" si="113"/>
        <v>2.9465107881947852E-2</v>
      </c>
      <c r="K110" s="116">
        <f t="shared" si="114"/>
        <v>2.9799320203007896E-2</v>
      </c>
      <c r="L110" s="165">
        <v>1269427394.8599999</v>
      </c>
      <c r="M110" s="166">
        <v>2.2488999999999999</v>
      </c>
      <c r="N110" s="116">
        <f t="shared" si="115"/>
        <v>1.6688473674715504E-2</v>
      </c>
      <c r="O110" s="116">
        <f t="shared" si="116"/>
        <v>1.6819641000135596E-2</v>
      </c>
      <c r="P110" s="165">
        <v>1344780375.47</v>
      </c>
      <c r="Q110" s="166">
        <v>2.3866000000000001</v>
      </c>
      <c r="R110" s="116">
        <f t="shared" si="117"/>
        <v>5.935981917131268E-2</v>
      </c>
      <c r="S110" s="116">
        <f t="shared" si="118"/>
        <v>6.1229934634710374E-2</v>
      </c>
      <c r="T110" s="165">
        <v>1331437599.3499999</v>
      </c>
      <c r="U110" s="166">
        <v>2.3098999999999998</v>
      </c>
      <c r="V110" s="116">
        <f t="shared" si="119"/>
        <v>-9.9218997863028974E-3</v>
      </c>
      <c r="W110" s="116">
        <f t="shared" si="120"/>
        <v>-3.2137769211430578E-2</v>
      </c>
      <c r="X110" s="165">
        <v>1315531421.71</v>
      </c>
      <c r="Y110" s="166">
        <v>2.3117999999999999</v>
      </c>
      <c r="Z110" s="116">
        <f t="shared" si="121"/>
        <v>-1.1946618938630823E-2</v>
      </c>
      <c r="AA110" s="116">
        <f t="shared" si="122"/>
        <v>8.2254643058141607E-4</v>
      </c>
      <c r="AB110" s="165">
        <v>1292448020.29</v>
      </c>
      <c r="AC110" s="166">
        <v>2.2715000000000001</v>
      </c>
      <c r="AD110" s="116">
        <f t="shared" si="123"/>
        <v>-1.7546826354018212E-2</v>
      </c>
      <c r="AE110" s="116">
        <f t="shared" si="124"/>
        <v>-1.7432303832511369E-2</v>
      </c>
      <c r="AF110" s="165">
        <v>1256983950.73</v>
      </c>
      <c r="AG110" s="166">
        <v>2.2084999999999999</v>
      </c>
      <c r="AH110" s="116">
        <f t="shared" si="125"/>
        <v>-2.7439455206904571E-2</v>
      </c>
      <c r="AI110" s="116">
        <f t="shared" si="126"/>
        <v>-2.7734976887519334E-2</v>
      </c>
      <c r="AJ110" s="117">
        <f t="shared" si="86"/>
        <v>6.3154218780840281E-3</v>
      </c>
      <c r="AK110" s="117">
        <f t="shared" si="87"/>
        <v>5.3810656585426796E-3</v>
      </c>
      <c r="AL110" s="118">
        <f t="shared" si="88"/>
        <v>3.6385665805574868E-2</v>
      </c>
      <c r="AM110" s="118">
        <f t="shared" si="89"/>
        <v>2.8309354192857461E-2</v>
      </c>
      <c r="AN110" s="119">
        <f t="shared" si="90"/>
        <v>2.8769932053722951E-2</v>
      </c>
      <c r="AO110" s="203">
        <f t="shared" si="91"/>
        <v>3.146757275250045E-2</v>
      </c>
      <c r="AP110" s="123"/>
      <c r="AQ110" s="149">
        <f>SUM(AQ91:AQ102)</f>
        <v>19048418430.824383</v>
      </c>
      <c r="AR110" s="150"/>
      <c r="AS110" s="122" t="e">
        <f>(#REF!/AQ110)-1</f>
        <v>#REF!</v>
      </c>
      <c r="AT110" s="122" t="e">
        <f>(#REF!/AR110)-1</f>
        <v>#REF!</v>
      </c>
    </row>
    <row r="111" spans="1:46">
      <c r="A111" s="200" t="s">
        <v>56</v>
      </c>
      <c r="B111" s="180">
        <f>SUM(B92:B110)</f>
        <v>25853578622.204567</v>
      </c>
      <c r="C111" s="71"/>
      <c r="D111" s="180">
        <f>SUM(D92:D110)</f>
        <v>26055699643.680645</v>
      </c>
      <c r="E111" s="71"/>
      <c r="F111" s="116">
        <f>((D111-B111)/B111)</f>
        <v>7.8179127319142061E-3</v>
      </c>
      <c r="G111" s="116"/>
      <c r="H111" s="180">
        <f>SUM(H92:H110)</f>
        <v>26640574751.92065</v>
      </c>
      <c r="I111" s="71"/>
      <c r="J111" s="116">
        <f>((H111-D111)/D111)</f>
        <v>2.2447108165903989E-2</v>
      </c>
      <c r="K111" s="116"/>
      <c r="L111" s="180">
        <f>SUM(L92:L110)</f>
        <v>27030140849.410645</v>
      </c>
      <c r="M111" s="71"/>
      <c r="N111" s="116">
        <f>((L111-H111)/H111)</f>
        <v>1.4623036519206791E-2</v>
      </c>
      <c r="O111" s="116"/>
      <c r="P111" s="180">
        <f>SUM(P92:P110)</f>
        <v>29411355936.93</v>
      </c>
      <c r="Q111" s="71"/>
      <c r="R111" s="116">
        <f>((P111-L111)/L111)</f>
        <v>8.8094808709488284E-2</v>
      </c>
      <c r="S111" s="116"/>
      <c r="T111" s="180">
        <f>SUM(T92:T110)</f>
        <v>28834732205.040646</v>
      </c>
      <c r="U111" s="71"/>
      <c r="V111" s="116">
        <f>((T111-P111)/P111)</f>
        <v>-1.9605479364020899E-2</v>
      </c>
      <c r="W111" s="116"/>
      <c r="X111" s="180">
        <f>SUM(X92:X110)</f>
        <v>29371328968.590649</v>
      </c>
      <c r="Y111" s="71"/>
      <c r="Z111" s="116">
        <f>((X111-T111)/T111)</f>
        <v>1.8609389528375774E-2</v>
      </c>
      <c r="AA111" s="116"/>
      <c r="AB111" s="180">
        <f>SUM(AB92:AB110)</f>
        <v>29069195742.49065</v>
      </c>
      <c r="AC111" s="71"/>
      <c r="AD111" s="116">
        <f>((AB111-X111)/X111)</f>
        <v>-1.0286671959007921E-2</v>
      </c>
      <c r="AE111" s="116"/>
      <c r="AF111" s="180">
        <f>SUM(AF92:AF110)</f>
        <v>28893069276.419998</v>
      </c>
      <c r="AG111" s="71"/>
      <c r="AH111" s="116">
        <f>((AF111-AB111)/AB111)</f>
        <v>-6.0588695893366842E-3</v>
      </c>
      <c r="AI111" s="116"/>
      <c r="AJ111" s="117">
        <f t="shared" si="86"/>
        <v>1.4455154342815441E-2</v>
      </c>
      <c r="AK111" s="117"/>
      <c r="AL111" s="118">
        <f t="shared" si="88"/>
        <v>0.10889631334184909</v>
      </c>
      <c r="AM111" s="118"/>
      <c r="AN111" s="119">
        <f t="shared" si="90"/>
        <v>3.3254685527878795E-2</v>
      </c>
      <c r="AO111" s="203"/>
      <c r="AP111" s="123"/>
      <c r="AQ111" s="133"/>
      <c r="AR111" s="99"/>
      <c r="AS111" s="122" t="e">
        <f>(#REF!/AQ111)-1</f>
        <v>#REF!</v>
      </c>
      <c r="AT111" s="122" t="e">
        <f>(#REF!/AR111)-1</f>
        <v>#REF!</v>
      </c>
    </row>
    <row r="112" spans="1:46">
      <c r="A112" s="201" t="s">
        <v>90</v>
      </c>
      <c r="B112" s="170"/>
      <c r="C112" s="172"/>
      <c r="D112" s="170"/>
      <c r="E112" s="172"/>
      <c r="F112" s="116"/>
      <c r="G112" s="116"/>
      <c r="H112" s="170"/>
      <c r="I112" s="172"/>
      <c r="J112" s="116"/>
      <c r="K112" s="116"/>
      <c r="L112" s="170"/>
      <c r="M112" s="172"/>
      <c r="N112" s="116"/>
      <c r="O112" s="116"/>
      <c r="P112" s="170"/>
      <c r="Q112" s="172"/>
      <c r="R112" s="116"/>
      <c r="S112" s="116"/>
      <c r="T112" s="170"/>
      <c r="U112" s="172"/>
      <c r="V112" s="116"/>
      <c r="W112" s="116"/>
      <c r="X112" s="170"/>
      <c r="Y112" s="172"/>
      <c r="Z112" s="116"/>
      <c r="AA112" s="116"/>
      <c r="AB112" s="170"/>
      <c r="AC112" s="172"/>
      <c r="AD112" s="116"/>
      <c r="AE112" s="116"/>
      <c r="AF112" s="170"/>
      <c r="AG112" s="172"/>
      <c r="AH112" s="116"/>
      <c r="AI112" s="116"/>
      <c r="AJ112" s="117"/>
      <c r="AK112" s="117"/>
      <c r="AL112" s="118"/>
      <c r="AM112" s="118"/>
      <c r="AN112" s="119"/>
      <c r="AO112" s="203"/>
      <c r="AP112" s="123"/>
      <c r="AQ112" s="121">
        <v>640873657.65999997</v>
      </c>
      <c r="AR112" s="125">
        <v>11.5358</v>
      </c>
      <c r="AS112" s="122" t="e">
        <f>(#REF!/AQ112)-1</f>
        <v>#REF!</v>
      </c>
      <c r="AT112" s="122" t="e">
        <f>(#REF!/AR112)-1</f>
        <v>#REF!</v>
      </c>
    </row>
    <row r="113" spans="1:46">
      <c r="A113" s="199" t="s">
        <v>36</v>
      </c>
      <c r="B113" s="173">
        <v>558300277.98000002</v>
      </c>
      <c r="C113" s="373">
        <v>12.625</v>
      </c>
      <c r="D113" s="173">
        <v>554892587.16999996</v>
      </c>
      <c r="E113" s="373">
        <v>12.5441</v>
      </c>
      <c r="F113" s="116">
        <f t="shared" ref="F113:G118" si="127">((D113-B113)/B113)</f>
        <v>-6.1036881843038156E-3</v>
      </c>
      <c r="G113" s="116">
        <f t="shared" si="127"/>
        <v>-6.4079207920791879E-3</v>
      </c>
      <c r="H113" s="173">
        <v>561693021.97000003</v>
      </c>
      <c r="I113" s="373">
        <v>12.6981</v>
      </c>
      <c r="J113" s="116">
        <f t="shared" ref="J113:J118" si="128">((H113-D113)/D113)</f>
        <v>1.2255407545959256E-2</v>
      </c>
      <c r="K113" s="116">
        <f t="shared" ref="K113:K118" si="129">((I113-E113)/E113)</f>
        <v>1.2276687845281839E-2</v>
      </c>
      <c r="L113" s="173">
        <v>583925989.57000005</v>
      </c>
      <c r="M113" s="373">
        <v>13.1464</v>
      </c>
      <c r="N113" s="116">
        <f t="shared" ref="N113:N118" si="130">((L113-H113)/H113)</f>
        <v>3.9582061251221108E-2</v>
      </c>
      <c r="O113" s="116">
        <f t="shared" ref="O113:O118" si="131">((M113-I113)/I113)</f>
        <v>3.5304494373173914E-2</v>
      </c>
      <c r="P113" s="173">
        <v>635287352.92999995</v>
      </c>
      <c r="Q113" s="373">
        <v>13.966900000000001</v>
      </c>
      <c r="R113" s="116">
        <f t="shared" ref="R113:R118" si="132">((P113-L113)/L113)</f>
        <v>8.7958687020973536E-2</v>
      </c>
      <c r="S113" s="116">
        <f t="shared" ref="S113:S118" si="133">((Q113-M113)/M113)</f>
        <v>6.2412523580600079E-2</v>
      </c>
      <c r="T113" s="173">
        <v>616764186.96000004</v>
      </c>
      <c r="U113" s="373">
        <v>13.670999999999999</v>
      </c>
      <c r="V113" s="116">
        <f t="shared" ref="V113:V118" si="134">((T113-P113)/P113)</f>
        <v>-2.9157145793268942E-2</v>
      </c>
      <c r="W113" s="116">
        <f t="shared" ref="W113:W118" si="135">((U113-Q113)/Q113)</f>
        <v>-2.1185803578460602E-2</v>
      </c>
      <c r="X113" s="173">
        <v>617053646.73000002</v>
      </c>
      <c r="Y113" s="373">
        <v>13.675700000000001</v>
      </c>
      <c r="Z113" s="116">
        <f t="shared" ref="Z113:Z118" si="136">((X113-T113)/T113)</f>
        <v>4.6932000287940474E-4</v>
      </c>
      <c r="AA113" s="116">
        <f t="shared" ref="AA113:AA118" si="137">((Y113-U113)/U113)</f>
        <v>3.4379343135114334E-4</v>
      </c>
      <c r="AB113" s="173">
        <v>612128800.95000005</v>
      </c>
      <c r="AC113" s="373">
        <v>13.5969</v>
      </c>
      <c r="AD113" s="116">
        <f t="shared" ref="AD113:AD118" si="138">((AB113-X113)/X113)</f>
        <v>-7.9812278982525856E-3</v>
      </c>
      <c r="AE113" s="116">
        <f t="shared" ref="AE113:AE118" si="139">((AC113-Y113)/Y113)</f>
        <v>-5.7620450872716633E-3</v>
      </c>
      <c r="AF113" s="173">
        <v>597756270.98000002</v>
      </c>
      <c r="AG113" s="373">
        <v>13.3775</v>
      </c>
      <c r="AH113" s="116">
        <f t="shared" ref="AH113:AH118" si="140">((AF113-AB113)/AB113)</f>
        <v>-2.3479584603263923E-2</v>
      </c>
      <c r="AI113" s="116">
        <f t="shared" ref="AI113:AI118" si="141">((AG113-AC113)/AC113)</f>
        <v>-1.6136031007067807E-2</v>
      </c>
      <c r="AJ113" s="117">
        <f t="shared" si="86"/>
        <v>9.1929786677430042E-3</v>
      </c>
      <c r="AK113" s="117">
        <f t="shared" si="87"/>
        <v>7.6057123456909634E-3</v>
      </c>
      <c r="AL113" s="118">
        <f t="shared" si="88"/>
        <v>7.7246812808598769E-2</v>
      </c>
      <c r="AM113" s="118">
        <f t="shared" si="89"/>
        <v>6.6437608118557673E-2</v>
      </c>
      <c r="AN113" s="119">
        <f t="shared" si="90"/>
        <v>3.8322286817788376E-2</v>
      </c>
      <c r="AO113" s="203">
        <f t="shared" si="91"/>
        <v>2.8317746028964828E-2</v>
      </c>
      <c r="AP113" s="123"/>
      <c r="AQ113" s="121">
        <v>2128320668.46</v>
      </c>
      <c r="AR113" s="128">
        <v>1.04</v>
      </c>
      <c r="AS113" s="122" t="e">
        <f>(#REF!/AQ113)-1</f>
        <v>#REF!</v>
      </c>
      <c r="AT113" s="122" t="e">
        <f>(#REF!/AR113)-1</f>
        <v>#REF!</v>
      </c>
    </row>
    <row r="114" spans="1:46">
      <c r="A114" s="199" t="s">
        <v>38</v>
      </c>
      <c r="B114" s="173">
        <v>2507157829.0999999</v>
      </c>
      <c r="C114" s="373">
        <v>1.29</v>
      </c>
      <c r="D114" s="173">
        <v>2507937195.7600002</v>
      </c>
      <c r="E114" s="373">
        <v>1.28</v>
      </c>
      <c r="F114" s="116">
        <f t="shared" si="127"/>
        <v>3.1085664051716094E-4</v>
      </c>
      <c r="G114" s="116">
        <f t="shared" si="127"/>
        <v>-7.7519379844961309E-3</v>
      </c>
      <c r="H114" s="173">
        <v>2577109099.6700001</v>
      </c>
      <c r="I114" s="373">
        <v>1.32</v>
      </c>
      <c r="J114" s="116">
        <f t="shared" si="128"/>
        <v>2.7581194627578437E-2</v>
      </c>
      <c r="K114" s="116">
        <f t="shared" si="129"/>
        <v>3.1250000000000028E-2</v>
      </c>
      <c r="L114" s="173">
        <v>2609043011.6999998</v>
      </c>
      <c r="M114" s="373">
        <v>1.33</v>
      </c>
      <c r="N114" s="116">
        <f t="shared" si="130"/>
        <v>1.2391369862490061E-2</v>
      </c>
      <c r="O114" s="116">
        <f t="shared" si="131"/>
        <v>7.575757575757582E-3</v>
      </c>
      <c r="P114" s="173">
        <v>2764342430.71</v>
      </c>
      <c r="Q114" s="373">
        <v>1.41</v>
      </c>
      <c r="R114" s="116">
        <f t="shared" si="132"/>
        <v>5.9523518130431378E-2</v>
      </c>
      <c r="S114" s="116">
        <f t="shared" si="133"/>
        <v>6.015037593984951E-2</v>
      </c>
      <c r="T114" s="173">
        <v>2788945373.8299999</v>
      </c>
      <c r="U114" s="373">
        <v>1.4</v>
      </c>
      <c r="V114" s="116">
        <f t="shared" si="134"/>
        <v>8.9001068922133532E-3</v>
      </c>
      <c r="W114" s="116">
        <f t="shared" si="135"/>
        <v>-7.0921985815602905E-3</v>
      </c>
      <c r="X114" s="173">
        <v>2814178207.9499998</v>
      </c>
      <c r="Y114" s="373">
        <v>1.41</v>
      </c>
      <c r="Z114" s="116">
        <f t="shared" si="136"/>
        <v>9.0474465211013311E-3</v>
      </c>
      <c r="AA114" s="116">
        <f t="shared" si="137"/>
        <v>7.1428571428571496E-3</v>
      </c>
      <c r="AB114" s="173">
        <v>2803774171.4400001</v>
      </c>
      <c r="AC114" s="373">
        <v>1.4</v>
      </c>
      <c r="AD114" s="116">
        <f t="shared" si="138"/>
        <v>-3.6970069914579492E-3</v>
      </c>
      <c r="AE114" s="116">
        <f t="shared" si="139"/>
        <v>-7.0921985815602905E-3</v>
      </c>
      <c r="AF114" s="173">
        <v>2780087070.6999998</v>
      </c>
      <c r="AG114" s="373">
        <v>1.39</v>
      </c>
      <c r="AH114" s="116">
        <f t="shared" si="140"/>
        <v>-8.4482912287599504E-3</v>
      </c>
      <c r="AI114" s="116">
        <f t="shared" si="141"/>
        <v>-7.1428571428571496E-3</v>
      </c>
      <c r="AJ114" s="117">
        <f t="shared" si="86"/>
        <v>1.3201149306764227E-2</v>
      </c>
      <c r="AK114" s="117">
        <f t="shared" si="87"/>
        <v>9.6299747959988011E-3</v>
      </c>
      <c r="AL114" s="118">
        <f t="shared" si="88"/>
        <v>0.10851542670211398</v>
      </c>
      <c r="AM114" s="118">
        <f t="shared" si="89"/>
        <v>8.5937499999999903E-2</v>
      </c>
      <c r="AN114" s="119">
        <f t="shared" si="90"/>
        <v>2.1743179945833014E-2</v>
      </c>
      <c r="AO114" s="203">
        <f t="shared" si="91"/>
        <v>2.4415635892546618E-2</v>
      </c>
      <c r="AP114" s="123"/>
      <c r="AQ114" s="121">
        <v>1789192828.73</v>
      </c>
      <c r="AR114" s="125">
        <v>0.79</v>
      </c>
      <c r="AS114" s="122" t="e">
        <f>(#REF!/AQ114)-1</f>
        <v>#REF!</v>
      </c>
      <c r="AT114" s="122" t="e">
        <f>(#REF!/AR114)-1</f>
        <v>#REF!</v>
      </c>
    </row>
    <row r="115" spans="1:46">
      <c r="A115" s="199" t="s">
        <v>39</v>
      </c>
      <c r="B115" s="169">
        <v>1372355210.22</v>
      </c>
      <c r="C115" s="169">
        <v>1.02</v>
      </c>
      <c r="D115" s="169">
        <v>1367270927.6800001</v>
      </c>
      <c r="E115" s="169">
        <v>1.02</v>
      </c>
      <c r="F115" s="116">
        <f t="shared" si="127"/>
        <v>-3.7047861239838257E-3</v>
      </c>
      <c r="G115" s="116">
        <f t="shared" si="127"/>
        <v>0</v>
      </c>
      <c r="H115" s="169">
        <v>1425644258.45</v>
      </c>
      <c r="I115" s="169">
        <v>1.06</v>
      </c>
      <c r="J115" s="116">
        <f t="shared" si="128"/>
        <v>4.2693316729149264E-2</v>
      </c>
      <c r="K115" s="116">
        <f t="shared" si="129"/>
        <v>3.9215686274509838E-2</v>
      </c>
      <c r="L115" s="169">
        <v>1458809815.51</v>
      </c>
      <c r="M115" s="169">
        <v>1.0900000000000001</v>
      </c>
      <c r="N115" s="116">
        <f t="shared" si="130"/>
        <v>2.326355741512855E-2</v>
      </c>
      <c r="O115" s="116">
        <f t="shared" si="131"/>
        <v>2.8301886792452855E-2</v>
      </c>
      <c r="P115" s="169">
        <v>1590790023.05</v>
      </c>
      <c r="Q115" s="169">
        <v>1.19</v>
      </c>
      <c r="R115" s="116">
        <f t="shared" si="132"/>
        <v>9.0471154044065485E-2</v>
      </c>
      <c r="S115" s="116">
        <f t="shared" si="133"/>
        <v>9.1743119266054912E-2</v>
      </c>
      <c r="T115" s="169">
        <v>1534138873.5699999</v>
      </c>
      <c r="U115" s="169">
        <v>1.1399999999999999</v>
      </c>
      <c r="V115" s="116">
        <f t="shared" si="134"/>
        <v>-3.5611959252411923E-2</v>
      </c>
      <c r="W115" s="116">
        <f t="shared" si="135"/>
        <v>-4.2016806722689114E-2</v>
      </c>
      <c r="X115" s="169">
        <v>1533084995.4100001</v>
      </c>
      <c r="Y115" s="169">
        <v>1.1399999999999999</v>
      </c>
      <c r="Z115" s="116">
        <f t="shared" si="136"/>
        <v>-6.8695095219602415E-4</v>
      </c>
      <c r="AA115" s="116">
        <f t="shared" si="137"/>
        <v>0</v>
      </c>
      <c r="AB115" s="169">
        <v>1506441654.22</v>
      </c>
      <c r="AC115" s="169">
        <v>1.1299999999999999</v>
      </c>
      <c r="AD115" s="116">
        <f t="shared" si="138"/>
        <v>-1.7378906759748635E-2</v>
      </c>
      <c r="AE115" s="116">
        <f t="shared" si="139"/>
        <v>-8.7719298245614117E-3</v>
      </c>
      <c r="AF115" s="169">
        <v>1481298751.1300001</v>
      </c>
      <c r="AG115" s="169">
        <v>1.1100000000000001</v>
      </c>
      <c r="AH115" s="116">
        <f t="shared" si="140"/>
        <v>-1.6690260136904084E-2</v>
      </c>
      <c r="AI115" s="116">
        <f t="shared" si="141"/>
        <v>-1.7699115044247607E-2</v>
      </c>
      <c r="AJ115" s="117">
        <f t="shared" si="86"/>
        <v>1.029439562038735E-2</v>
      </c>
      <c r="AK115" s="117">
        <f t="shared" si="87"/>
        <v>1.1346605092689931E-2</v>
      </c>
      <c r="AL115" s="118">
        <f t="shared" si="88"/>
        <v>8.3398118940101851E-2</v>
      </c>
      <c r="AM115" s="118">
        <f t="shared" si="89"/>
        <v>8.8235294117647134E-2</v>
      </c>
      <c r="AN115" s="119">
        <f t="shared" si="90"/>
        <v>4.0645058790754557E-2</v>
      </c>
      <c r="AO115" s="203">
        <f t="shared" si="91"/>
        <v>4.1198683534778617E-2</v>
      </c>
      <c r="AP115" s="123"/>
      <c r="AQ115" s="121">
        <v>204378030.47999999</v>
      </c>
      <c r="AR115" s="125">
        <v>22.9087</v>
      </c>
      <c r="AS115" s="122" t="e">
        <f>(#REF!/AQ115)-1</f>
        <v>#REF!</v>
      </c>
      <c r="AT115" s="122" t="e">
        <f>(#REF!/AR115)-1</f>
        <v>#REF!</v>
      </c>
    </row>
    <row r="116" spans="1:46">
      <c r="A116" s="199" t="s">
        <v>40</v>
      </c>
      <c r="B116" s="169">
        <v>263884767.74000001</v>
      </c>
      <c r="C116" s="169">
        <v>31.494800000000001</v>
      </c>
      <c r="D116" s="169">
        <v>271751209.32999998</v>
      </c>
      <c r="E116" s="169">
        <v>32.796399999999998</v>
      </c>
      <c r="F116" s="116">
        <f t="shared" si="127"/>
        <v>2.9810138938184599E-2</v>
      </c>
      <c r="G116" s="116">
        <f t="shared" si="127"/>
        <v>4.132745723103487E-2</v>
      </c>
      <c r="H116" s="169">
        <v>263884767.74000001</v>
      </c>
      <c r="I116" s="169">
        <v>31.494800000000001</v>
      </c>
      <c r="J116" s="116">
        <f t="shared" si="128"/>
        <v>-2.8947218337664848E-2</v>
      </c>
      <c r="K116" s="116">
        <f t="shared" si="129"/>
        <v>-3.9687282750545699E-2</v>
      </c>
      <c r="L116" s="169">
        <v>263884767.74000001</v>
      </c>
      <c r="M116" s="169">
        <v>31.494800000000001</v>
      </c>
      <c r="N116" s="116">
        <f t="shared" si="130"/>
        <v>0</v>
      </c>
      <c r="O116" s="116">
        <f t="shared" si="131"/>
        <v>0</v>
      </c>
      <c r="P116" s="169">
        <v>357654262.86000001</v>
      </c>
      <c r="Q116" s="169">
        <v>35.078400000000002</v>
      </c>
      <c r="R116" s="116">
        <f t="shared" si="132"/>
        <v>0.35534258351883757</v>
      </c>
      <c r="S116" s="116">
        <f t="shared" si="133"/>
        <v>0.1137838627328956</v>
      </c>
      <c r="T116" s="169">
        <v>355697532.31999999</v>
      </c>
      <c r="U116" s="169">
        <v>34.809600000000003</v>
      </c>
      <c r="V116" s="116">
        <f t="shared" si="134"/>
        <v>-5.4710113738137183E-3</v>
      </c>
      <c r="W116" s="116">
        <f t="shared" si="135"/>
        <v>-7.6628352490421114E-3</v>
      </c>
      <c r="X116" s="169">
        <v>353866433.49000001</v>
      </c>
      <c r="Y116" s="169">
        <v>34.721600000000002</v>
      </c>
      <c r="Z116" s="116">
        <f t="shared" si="136"/>
        <v>-5.1479098492947994E-3</v>
      </c>
      <c r="AA116" s="116">
        <f t="shared" si="137"/>
        <v>-2.528038242323984E-3</v>
      </c>
      <c r="AB116" s="169">
        <v>353866433.49000001</v>
      </c>
      <c r="AC116" s="169">
        <v>34.721600000000002</v>
      </c>
      <c r="AD116" s="116">
        <f t="shared" si="138"/>
        <v>0</v>
      </c>
      <c r="AE116" s="116">
        <f t="shared" si="139"/>
        <v>0</v>
      </c>
      <c r="AF116" s="169">
        <v>352951704.11000001</v>
      </c>
      <c r="AG116" s="169">
        <v>34.588099999999997</v>
      </c>
      <c r="AH116" s="116">
        <f t="shared" si="140"/>
        <v>-2.5849566204358423E-3</v>
      </c>
      <c r="AI116" s="116">
        <f t="shared" si="141"/>
        <v>-3.8448689000508342E-3</v>
      </c>
      <c r="AJ116" s="117">
        <f t="shared" si="86"/>
        <v>4.2875203284476616E-2</v>
      </c>
      <c r="AK116" s="117">
        <f t="shared" si="87"/>
        <v>1.2673536852745979E-2</v>
      </c>
      <c r="AL116" s="118">
        <f t="shared" si="88"/>
        <v>0.29880453882872898</v>
      </c>
      <c r="AM116" s="118">
        <f t="shared" si="89"/>
        <v>5.4630996084936115E-2</v>
      </c>
      <c r="AN116" s="119">
        <f t="shared" si="90"/>
        <v>0.12725216135316367</v>
      </c>
      <c r="AO116" s="203">
        <f t="shared" si="91"/>
        <v>4.6329181330263598E-2</v>
      </c>
      <c r="AP116" s="123"/>
      <c r="AQ116" s="121">
        <v>160273731.87</v>
      </c>
      <c r="AR116" s="125">
        <v>133.94</v>
      </c>
      <c r="AS116" s="122" t="e">
        <f>(#REF!/AQ116)-1</f>
        <v>#REF!</v>
      </c>
      <c r="AT116" s="122" t="e">
        <f>(#REF!/AR116)-1</f>
        <v>#REF!</v>
      </c>
    </row>
    <row r="117" spans="1:46" s="279" customFormat="1">
      <c r="A117" s="198" t="s">
        <v>89</v>
      </c>
      <c r="B117" s="165">
        <v>172253075.61000001</v>
      </c>
      <c r="C117" s="177">
        <v>184.02</v>
      </c>
      <c r="D117" s="165">
        <v>174153719.62</v>
      </c>
      <c r="E117" s="177">
        <v>184.44</v>
      </c>
      <c r="F117" s="116">
        <f t="shared" si="127"/>
        <v>1.1034020746911124E-2</v>
      </c>
      <c r="G117" s="116">
        <f t="shared" si="127"/>
        <v>2.2823606129767824E-3</v>
      </c>
      <c r="H117" s="165">
        <v>182208774.09</v>
      </c>
      <c r="I117" s="177">
        <v>190.75</v>
      </c>
      <c r="J117" s="116">
        <f t="shared" si="128"/>
        <v>4.6252554855422956E-2</v>
      </c>
      <c r="K117" s="116">
        <f t="shared" si="129"/>
        <v>3.4211667751030156E-2</v>
      </c>
      <c r="L117" s="165">
        <v>200703199.75999999</v>
      </c>
      <c r="M117" s="177">
        <v>198.28</v>
      </c>
      <c r="N117" s="116">
        <f t="shared" si="130"/>
        <v>0.10150129027740931</v>
      </c>
      <c r="O117" s="116">
        <f t="shared" si="131"/>
        <v>3.9475753604193975E-2</v>
      </c>
      <c r="P117" s="165">
        <v>217678720.38999999</v>
      </c>
      <c r="Q117" s="177">
        <v>198.28</v>
      </c>
      <c r="R117" s="116">
        <f t="shared" si="132"/>
        <v>8.4580219200786275E-2</v>
      </c>
      <c r="S117" s="116">
        <f t="shared" si="133"/>
        <v>0</v>
      </c>
      <c r="T117" s="165">
        <v>215215109.91999999</v>
      </c>
      <c r="U117" s="177">
        <v>207.22</v>
      </c>
      <c r="V117" s="116">
        <f t="shared" si="134"/>
        <v>-1.1317644947499312E-2</v>
      </c>
      <c r="W117" s="116">
        <f t="shared" si="135"/>
        <v>4.5087754690336886E-2</v>
      </c>
      <c r="X117" s="165">
        <v>217948382.31</v>
      </c>
      <c r="Y117" s="177">
        <v>209.32</v>
      </c>
      <c r="Z117" s="116">
        <f t="shared" si="136"/>
        <v>1.2700188156008334E-2</v>
      </c>
      <c r="AA117" s="116">
        <f t="shared" si="137"/>
        <v>1.013415693465879E-2</v>
      </c>
      <c r="AB117" s="165">
        <v>219630348.91999999</v>
      </c>
      <c r="AC117" s="177">
        <v>207.32</v>
      </c>
      <c r="AD117" s="116">
        <f t="shared" si="138"/>
        <v>7.7172704480441183E-3</v>
      </c>
      <c r="AE117" s="116">
        <f t="shared" si="139"/>
        <v>-9.5547487101089248E-3</v>
      </c>
      <c r="AF117" s="165">
        <v>217965222.83000001</v>
      </c>
      <c r="AG117" s="177">
        <v>203.9</v>
      </c>
      <c r="AH117" s="116">
        <f t="shared" si="140"/>
        <v>-7.5814936241188294E-3</v>
      </c>
      <c r="AI117" s="116">
        <f t="shared" si="141"/>
        <v>-1.6496237700173586E-2</v>
      </c>
      <c r="AJ117" s="117">
        <f t="shared" si="86"/>
        <v>3.0610800639120497E-2</v>
      </c>
      <c r="AK117" s="117">
        <f t="shared" si="87"/>
        <v>1.3142588397864263E-2</v>
      </c>
      <c r="AL117" s="118">
        <f t="shared" si="88"/>
        <v>0.25156800156548964</v>
      </c>
      <c r="AM117" s="118">
        <f t="shared" si="89"/>
        <v>0.10550856647148128</v>
      </c>
      <c r="AN117" s="119">
        <f t="shared" si="90"/>
        <v>4.2472889002417559E-2</v>
      </c>
      <c r="AO117" s="203">
        <f t="shared" si="91"/>
        <v>2.3455694725815098E-2</v>
      </c>
      <c r="AP117" s="123"/>
      <c r="AQ117" s="121"/>
      <c r="AR117" s="125"/>
      <c r="AS117" s="122"/>
      <c r="AT117" s="122"/>
    </row>
    <row r="118" spans="1:46">
      <c r="A118" s="198" t="s">
        <v>185</v>
      </c>
      <c r="B118" s="165">
        <v>1063870774.16</v>
      </c>
      <c r="C118" s="177">
        <v>109.04</v>
      </c>
      <c r="D118" s="168">
        <v>1148604302.22</v>
      </c>
      <c r="E118" s="177">
        <v>109.19</v>
      </c>
      <c r="F118" s="116">
        <f t="shared" si="127"/>
        <v>7.9646447781125562E-2</v>
      </c>
      <c r="G118" s="116">
        <f t="shared" si="127"/>
        <v>1.3756419662508388E-3</v>
      </c>
      <c r="H118" s="165">
        <v>1197382177.74</v>
      </c>
      <c r="I118" s="177">
        <v>109.38</v>
      </c>
      <c r="J118" s="116">
        <f t="shared" si="128"/>
        <v>4.2467084117413678E-2</v>
      </c>
      <c r="K118" s="116">
        <f t="shared" si="129"/>
        <v>1.7400860884696193E-3</v>
      </c>
      <c r="L118" s="165">
        <v>1641952520.0899999</v>
      </c>
      <c r="M118" s="177">
        <v>109.8</v>
      </c>
      <c r="N118" s="116">
        <f t="shared" si="130"/>
        <v>0.37128525095396409</v>
      </c>
      <c r="O118" s="116">
        <f t="shared" si="131"/>
        <v>3.8398244651673226E-3</v>
      </c>
      <c r="P118" s="165">
        <v>2470453730.5900002</v>
      </c>
      <c r="Q118" s="177">
        <v>110.65</v>
      </c>
      <c r="R118" s="116">
        <f t="shared" si="132"/>
        <v>0.50458292816809824</v>
      </c>
      <c r="S118" s="116">
        <f t="shared" si="133"/>
        <v>7.7413479052824098E-3</v>
      </c>
      <c r="T118" s="165">
        <v>2780082147.79</v>
      </c>
      <c r="U118" s="177">
        <v>110.74</v>
      </c>
      <c r="V118" s="116">
        <f t="shared" si="134"/>
        <v>0.12533261131996734</v>
      </c>
      <c r="W118" s="116">
        <f t="shared" si="135"/>
        <v>8.1337550835959506E-4</v>
      </c>
      <c r="X118" s="165">
        <v>2780082147.79</v>
      </c>
      <c r="Y118" s="177">
        <v>110.74</v>
      </c>
      <c r="Z118" s="116">
        <f t="shared" si="136"/>
        <v>0</v>
      </c>
      <c r="AA118" s="116">
        <f t="shared" si="137"/>
        <v>0</v>
      </c>
      <c r="AB118" s="165">
        <v>4185044602.9899998</v>
      </c>
      <c r="AC118" s="177">
        <v>111.36</v>
      </c>
      <c r="AD118" s="116">
        <f t="shared" si="138"/>
        <v>0.50536724474737604</v>
      </c>
      <c r="AE118" s="116">
        <f t="shared" si="139"/>
        <v>5.5986996568539336E-3</v>
      </c>
      <c r="AF118" s="165">
        <v>4936616086.1300001</v>
      </c>
      <c r="AG118" s="177">
        <v>111</v>
      </c>
      <c r="AH118" s="116">
        <f t="shared" si="140"/>
        <v>0.1795850592853995</v>
      </c>
      <c r="AI118" s="116">
        <f t="shared" si="141"/>
        <v>-3.2327586206896499E-3</v>
      </c>
      <c r="AJ118" s="117">
        <f t="shared" si="86"/>
        <v>0.22603332829666806</v>
      </c>
      <c r="AK118" s="117">
        <f t="shared" si="87"/>
        <v>2.2345271212117586E-3</v>
      </c>
      <c r="AL118" s="118">
        <f t="shared" si="88"/>
        <v>3.2979258188295173</v>
      </c>
      <c r="AM118" s="118">
        <f t="shared" si="89"/>
        <v>1.6576609579631855E-2</v>
      </c>
      <c r="AN118" s="119">
        <f t="shared" si="90"/>
        <v>0.20536735861365582</v>
      </c>
      <c r="AO118" s="203">
        <f t="shared" si="91"/>
        <v>3.4248224969637979E-3</v>
      </c>
      <c r="AP118" s="123"/>
      <c r="AQ118" s="151">
        <f>SUM(AQ112:AQ116)</f>
        <v>4923038917.1999998</v>
      </c>
      <c r="AR118" s="99"/>
      <c r="AS118" s="122" t="e">
        <f>(#REF!/AQ118)-1</f>
        <v>#REF!</v>
      </c>
      <c r="AT118" s="122" t="e">
        <f>(#REF!/AR118)-1</f>
        <v>#REF!</v>
      </c>
    </row>
    <row r="119" spans="1:46">
      <c r="A119" s="200" t="s">
        <v>56</v>
      </c>
      <c r="B119" s="181">
        <f>SUM(B113:B118)</f>
        <v>5937821934.8099995</v>
      </c>
      <c r="C119" s="172"/>
      <c r="D119" s="181">
        <f>SUM(D113:D118)</f>
        <v>6024609941.7800007</v>
      </c>
      <c r="E119" s="172"/>
      <c r="F119" s="116">
        <f>((D119-B119)/B119)</f>
        <v>1.4616134994081511E-2</v>
      </c>
      <c r="G119" s="116"/>
      <c r="H119" s="181">
        <f>SUM(H113:H118)</f>
        <v>6207922099.6599998</v>
      </c>
      <c r="I119" s="172"/>
      <c r="J119" s="116">
        <f>((H119-D119)/D119)</f>
        <v>3.0427224277002517E-2</v>
      </c>
      <c r="K119" s="116"/>
      <c r="L119" s="181">
        <f>SUM(L113:L118)</f>
        <v>6758319304.3699999</v>
      </c>
      <c r="M119" s="172"/>
      <c r="N119" s="116">
        <f>((L119-H119)/H119)</f>
        <v>8.8660456087254161E-2</v>
      </c>
      <c r="O119" s="116"/>
      <c r="P119" s="181">
        <f>SUM(P113:P118)</f>
        <v>8036206520.5299997</v>
      </c>
      <c r="Q119" s="172"/>
      <c r="R119" s="116">
        <f>((P119-L119)/L119)</f>
        <v>0.18908358108112835</v>
      </c>
      <c r="S119" s="116"/>
      <c r="T119" s="181">
        <f>SUM(T113:T118)</f>
        <v>8290843224.3899994</v>
      </c>
      <c r="U119" s="172"/>
      <c r="V119" s="116">
        <f>((T119-P119)/P119)</f>
        <v>3.1686182181789674E-2</v>
      </c>
      <c r="W119" s="116"/>
      <c r="X119" s="181">
        <f>SUM(X113:X118)</f>
        <v>8316213813.6800003</v>
      </c>
      <c r="Y119" s="172"/>
      <c r="Z119" s="116">
        <f>((X119-T119)/T119)</f>
        <v>3.0600734573493953E-3</v>
      </c>
      <c r="AA119" s="116"/>
      <c r="AB119" s="181">
        <f>SUM(AB113:AB118)</f>
        <v>9680886012.0100002</v>
      </c>
      <c r="AC119" s="172"/>
      <c r="AD119" s="116">
        <f>((AB119-X119)/X119)</f>
        <v>0.16409777681342708</v>
      </c>
      <c r="AE119" s="116"/>
      <c r="AF119" s="181">
        <f>SUM(AF113:AF118)</f>
        <v>10366675105.879999</v>
      </c>
      <c r="AG119" s="172"/>
      <c r="AH119" s="116">
        <f>((AF119-AB119)/AB119)</f>
        <v>7.0839496820767914E-2</v>
      </c>
      <c r="AI119" s="116"/>
      <c r="AJ119" s="117">
        <f t="shared" si="86"/>
        <v>7.4058865714100072E-2</v>
      </c>
      <c r="AK119" s="117"/>
      <c r="AL119" s="118">
        <f t="shared" si="88"/>
        <v>0.72072137550155058</v>
      </c>
      <c r="AM119" s="118"/>
      <c r="AN119" s="119">
        <f t="shared" si="90"/>
        <v>6.9523575257718753E-2</v>
      </c>
      <c r="AO119" s="203"/>
      <c r="AP119" s="123"/>
      <c r="AQ119" s="98">
        <f>SUM(AQ19,AQ46,AQ58,AQ84,AQ89,AQ110,AQ118)</f>
        <v>244289452404.71518</v>
      </c>
      <c r="AR119" s="99"/>
      <c r="AS119" s="122" t="e">
        <f>(#REF!/AQ119)-1</f>
        <v>#REF!</v>
      </c>
      <c r="AT119" s="122" t="e">
        <f>(#REF!/AR119)-1</f>
        <v>#REF!</v>
      </c>
    </row>
    <row r="120" spans="1:46" ht="15" customHeight="1">
      <c r="A120" s="200" t="s">
        <v>42</v>
      </c>
      <c r="B120" s="72">
        <f>SUM(B19,B46,B58,B85,B90,B111,B119)</f>
        <v>1446705017289.7485</v>
      </c>
      <c r="C120" s="97"/>
      <c r="D120" s="72">
        <f>SUM(D19,D46,D58,D85,D90,D111,D119)</f>
        <v>1454214216035.3625</v>
      </c>
      <c r="E120" s="97"/>
      <c r="F120" s="116">
        <f>((D120-B120)/B120)</f>
        <v>5.1905527774291655E-3</v>
      </c>
      <c r="G120" s="116"/>
      <c r="H120" s="72">
        <f>SUM(H19,H46,H58,H85,H90,H111,H119)</f>
        <v>1481962610549.5784</v>
      </c>
      <c r="I120" s="97"/>
      <c r="J120" s="116">
        <f>((H120-D120)/D120)</f>
        <v>1.90813665608816E-2</v>
      </c>
      <c r="K120" s="116"/>
      <c r="L120" s="72">
        <f>SUM(L19,L46,L58,L85,L90,L111,L119)</f>
        <v>1486682121833.6719</v>
      </c>
      <c r="M120" s="97"/>
      <c r="N120" s="116">
        <f>((L120-H120)/H120)</f>
        <v>3.1846358676642312E-3</v>
      </c>
      <c r="O120" s="116"/>
      <c r="P120" s="72">
        <f>SUM(P19,P46,P58,P85,P90,P111,P119)</f>
        <v>1490091498988.0513</v>
      </c>
      <c r="Q120" s="97"/>
      <c r="R120" s="116">
        <f>((P120-L120)/L120)</f>
        <v>2.2932791780493553E-3</v>
      </c>
      <c r="S120" s="116"/>
      <c r="T120" s="72">
        <f>SUM(T19,T46,T58,T85,T90,T111,T119)</f>
        <v>1484284533837.1875</v>
      </c>
      <c r="U120" s="97"/>
      <c r="V120" s="116">
        <f>((T120-P120)/P120)</f>
        <v>-3.8970527345517955E-3</v>
      </c>
      <c r="W120" s="116"/>
      <c r="X120" s="72">
        <f>SUM(X19,X46,X58,X85,X90,X111,X119)</f>
        <v>1469674645657.2373</v>
      </c>
      <c r="Y120" s="97"/>
      <c r="Z120" s="116">
        <f>((X120-T120)/T120)</f>
        <v>-9.8430508752796637E-3</v>
      </c>
      <c r="AA120" s="116"/>
      <c r="AB120" s="72">
        <f>SUM(AB19,AB46,AB58,AB85,AB90,AB111,AB119)</f>
        <v>1476841800766.1194</v>
      </c>
      <c r="AC120" s="97"/>
      <c r="AD120" s="116">
        <f>((AB120-X120)/X120)</f>
        <v>4.8766950767371604E-3</v>
      </c>
      <c r="AE120" s="116"/>
      <c r="AF120" s="72">
        <f>SUM(AF19,AF46,AF58,AF85,AF90,AF111,AF119)</f>
        <v>1474408614828.9678</v>
      </c>
      <c r="AG120" s="97"/>
      <c r="AH120" s="116">
        <f>((AF120-AB120)/AB120)</f>
        <v>-1.6475603113951566E-3</v>
      </c>
      <c r="AI120" s="116"/>
      <c r="AJ120" s="117">
        <f t="shared" si="86"/>
        <v>2.4048581924418617E-3</v>
      </c>
      <c r="AK120" s="117"/>
      <c r="AL120" s="118">
        <f t="shared" si="88"/>
        <v>1.3886811565259895E-2</v>
      </c>
      <c r="AM120" s="118"/>
      <c r="AN120" s="119">
        <f t="shared" si="90"/>
        <v>8.4409203963145829E-3</v>
      </c>
      <c r="AO120" s="203"/>
      <c r="AP120" s="123"/>
      <c r="AQ120" s="152"/>
      <c r="AR120" s="153"/>
      <c r="AS120" s="122" t="e">
        <f>(#REF!/AQ120)-1</f>
        <v>#REF!</v>
      </c>
      <c r="AT120" s="122" t="e">
        <f>(#REF!/AR120)-1</f>
        <v>#REF!</v>
      </c>
    </row>
    <row r="121" spans="1:46" ht="17.25" customHeight="1" thickBot="1">
      <c r="A121" s="199"/>
      <c r="B121" s="272"/>
      <c r="C121" s="272"/>
      <c r="D121" s="272"/>
      <c r="E121" s="272"/>
      <c r="F121" s="116"/>
      <c r="G121" s="116"/>
      <c r="H121" s="272"/>
      <c r="I121" s="272"/>
      <c r="J121" s="116"/>
      <c r="K121" s="116"/>
      <c r="L121" s="272"/>
      <c r="M121" s="272"/>
      <c r="N121" s="116"/>
      <c r="O121" s="116"/>
      <c r="P121" s="272"/>
      <c r="Q121" s="272"/>
      <c r="R121" s="116"/>
      <c r="S121" s="116"/>
      <c r="T121" s="272"/>
      <c r="U121" s="272"/>
      <c r="V121" s="116"/>
      <c r="W121" s="116"/>
      <c r="X121" s="272"/>
      <c r="Y121" s="272"/>
      <c r="Z121" s="116"/>
      <c r="AA121" s="116"/>
      <c r="AB121" s="272"/>
      <c r="AC121" s="272"/>
      <c r="AD121" s="116"/>
      <c r="AE121" s="116"/>
      <c r="AF121" s="272"/>
      <c r="AG121" s="272"/>
      <c r="AH121" s="116"/>
      <c r="AI121" s="116"/>
      <c r="AJ121" s="117"/>
      <c r="AK121" s="117"/>
      <c r="AL121" s="118"/>
      <c r="AM121" s="118"/>
      <c r="AN121" s="119"/>
      <c r="AO121" s="203"/>
      <c r="AP121" s="123"/>
      <c r="AQ121" s="461" t="s">
        <v>109</v>
      </c>
      <c r="AR121" s="461"/>
      <c r="AS121" s="122" t="e">
        <f>(#REF!/AQ121)-1</f>
        <v>#REF!</v>
      </c>
      <c r="AT121" s="122" t="e">
        <f>(#REF!/AR121)-1</f>
        <v>#REF!</v>
      </c>
    </row>
    <row r="122" spans="1:46" ht="29.25" customHeight="1">
      <c r="A122" s="202" t="s">
        <v>63</v>
      </c>
      <c r="B122" s="453" t="s">
        <v>196</v>
      </c>
      <c r="C122" s="454"/>
      <c r="D122" s="453" t="s">
        <v>197</v>
      </c>
      <c r="E122" s="454"/>
      <c r="F122" s="453" t="s">
        <v>84</v>
      </c>
      <c r="G122" s="454"/>
      <c r="H122" s="453" t="s">
        <v>200</v>
      </c>
      <c r="I122" s="454"/>
      <c r="J122" s="453" t="s">
        <v>84</v>
      </c>
      <c r="K122" s="454"/>
      <c r="L122" s="453" t="s">
        <v>201</v>
      </c>
      <c r="M122" s="454"/>
      <c r="N122" s="453" t="s">
        <v>84</v>
      </c>
      <c r="O122" s="454"/>
      <c r="P122" s="453" t="s">
        <v>202</v>
      </c>
      <c r="Q122" s="454"/>
      <c r="R122" s="453" t="s">
        <v>84</v>
      </c>
      <c r="S122" s="454"/>
      <c r="T122" s="453" t="s">
        <v>204</v>
      </c>
      <c r="U122" s="454"/>
      <c r="V122" s="453" t="s">
        <v>84</v>
      </c>
      <c r="W122" s="454"/>
      <c r="X122" s="453" t="s">
        <v>207</v>
      </c>
      <c r="Y122" s="454"/>
      <c r="Z122" s="453" t="s">
        <v>84</v>
      </c>
      <c r="AA122" s="454"/>
      <c r="AB122" s="453" t="s">
        <v>210</v>
      </c>
      <c r="AC122" s="454"/>
      <c r="AD122" s="453" t="s">
        <v>84</v>
      </c>
      <c r="AE122" s="454"/>
      <c r="AF122" s="453" t="s">
        <v>217</v>
      </c>
      <c r="AG122" s="454"/>
      <c r="AH122" s="453" t="s">
        <v>84</v>
      </c>
      <c r="AI122" s="454"/>
      <c r="AJ122" s="460" t="s">
        <v>103</v>
      </c>
      <c r="AK122" s="460"/>
      <c r="AL122" s="460" t="s">
        <v>104</v>
      </c>
      <c r="AM122" s="460"/>
      <c r="AN122" s="460" t="s">
        <v>94</v>
      </c>
      <c r="AO122" s="462"/>
      <c r="AP122" s="123"/>
      <c r="AQ122" s="154" t="s">
        <v>97</v>
      </c>
      <c r="AR122" s="155" t="s">
        <v>98</v>
      </c>
      <c r="AS122" s="122" t="e">
        <f>(#REF!/AQ122)-1</f>
        <v>#REF!</v>
      </c>
      <c r="AT122" s="122" t="e">
        <f>(#REF!/AR122)-1</f>
        <v>#REF!</v>
      </c>
    </row>
    <row r="123" spans="1:46" ht="25.5" customHeight="1">
      <c r="A123" s="202"/>
      <c r="B123" s="206" t="s">
        <v>97</v>
      </c>
      <c r="C123" s="207" t="s">
        <v>98</v>
      </c>
      <c r="D123" s="206" t="s">
        <v>97</v>
      </c>
      <c r="E123" s="207" t="s">
        <v>98</v>
      </c>
      <c r="F123" s="381" t="s">
        <v>96</v>
      </c>
      <c r="G123" s="381" t="s">
        <v>5</v>
      </c>
      <c r="H123" s="206" t="s">
        <v>97</v>
      </c>
      <c r="I123" s="207" t="s">
        <v>98</v>
      </c>
      <c r="J123" s="384" t="s">
        <v>96</v>
      </c>
      <c r="K123" s="384" t="s">
        <v>5</v>
      </c>
      <c r="L123" s="206" t="s">
        <v>97</v>
      </c>
      <c r="M123" s="207" t="s">
        <v>98</v>
      </c>
      <c r="N123" s="385" t="s">
        <v>96</v>
      </c>
      <c r="O123" s="385" t="s">
        <v>5</v>
      </c>
      <c r="P123" s="206" t="s">
        <v>97</v>
      </c>
      <c r="Q123" s="207" t="s">
        <v>98</v>
      </c>
      <c r="R123" s="390" t="s">
        <v>96</v>
      </c>
      <c r="S123" s="390" t="s">
        <v>5</v>
      </c>
      <c r="T123" s="206" t="s">
        <v>97</v>
      </c>
      <c r="U123" s="207" t="s">
        <v>98</v>
      </c>
      <c r="V123" s="402" t="s">
        <v>96</v>
      </c>
      <c r="W123" s="402" t="s">
        <v>5</v>
      </c>
      <c r="X123" s="206" t="s">
        <v>97</v>
      </c>
      <c r="Y123" s="207" t="s">
        <v>98</v>
      </c>
      <c r="Z123" s="405" t="s">
        <v>96</v>
      </c>
      <c r="AA123" s="405" t="s">
        <v>5</v>
      </c>
      <c r="AB123" s="206" t="s">
        <v>97</v>
      </c>
      <c r="AC123" s="207" t="s">
        <v>98</v>
      </c>
      <c r="AD123" s="407" t="s">
        <v>96</v>
      </c>
      <c r="AE123" s="407" t="s">
        <v>5</v>
      </c>
      <c r="AF123" s="206" t="s">
        <v>97</v>
      </c>
      <c r="AG123" s="207" t="s">
        <v>98</v>
      </c>
      <c r="AH123" s="416" t="s">
        <v>96</v>
      </c>
      <c r="AI123" s="416" t="s">
        <v>5</v>
      </c>
      <c r="AJ123" s="252" t="s">
        <v>102</v>
      </c>
      <c r="AK123" s="252" t="s">
        <v>102</v>
      </c>
      <c r="AL123" s="252" t="s">
        <v>102</v>
      </c>
      <c r="AM123" s="252" t="s">
        <v>102</v>
      </c>
      <c r="AN123" s="252" t="s">
        <v>102</v>
      </c>
      <c r="AO123" s="253" t="s">
        <v>102</v>
      </c>
      <c r="AP123" s="123"/>
      <c r="AQ123" s="148">
        <v>1901056000</v>
      </c>
      <c r="AR123" s="140">
        <v>12.64</v>
      </c>
      <c r="AS123" s="122" t="e">
        <f>(#REF!/AQ123)-1</f>
        <v>#REF!</v>
      </c>
      <c r="AT123" s="122" t="e">
        <f>(#REF!/AR123)-1</f>
        <v>#REF!</v>
      </c>
    </row>
    <row r="124" spans="1:46">
      <c r="A124" s="199" t="s">
        <v>44</v>
      </c>
      <c r="B124" s="179">
        <v>1979808000</v>
      </c>
      <c r="C124" s="178">
        <v>13.12</v>
      </c>
      <c r="D124" s="179">
        <v>1979808000</v>
      </c>
      <c r="E124" s="178">
        <v>13.12</v>
      </c>
      <c r="F124" s="116">
        <f t="shared" ref="F124:F133" si="142">((D124-B124)/B124)</f>
        <v>0</v>
      </c>
      <c r="G124" s="116">
        <f t="shared" ref="G124:G133" si="143">((E124-C124)/C124)</f>
        <v>0</v>
      </c>
      <c r="H124" s="179">
        <v>2096001000</v>
      </c>
      <c r="I124" s="178">
        <v>13.89</v>
      </c>
      <c r="J124" s="116">
        <f t="shared" ref="J124:J133" si="144">((H124-D124)/D124)</f>
        <v>5.8689024390243899E-2</v>
      </c>
      <c r="K124" s="116">
        <f t="shared" ref="K124:K133" si="145">((I124-E124)/E124)</f>
        <v>5.868902439024401E-2</v>
      </c>
      <c r="L124" s="179">
        <v>2096001000</v>
      </c>
      <c r="M124" s="178">
        <v>13.89</v>
      </c>
      <c r="N124" s="116">
        <f t="shared" ref="N124:N133" si="146">((L124-H124)/H124)</f>
        <v>0</v>
      </c>
      <c r="O124" s="116">
        <f t="shared" ref="O124:O133" si="147">((M124-I124)/I124)</f>
        <v>0</v>
      </c>
      <c r="P124" s="179">
        <v>2390256000</v>
      </c>
      <c r="Q124" s="178">
        <v>15.76</v>
      </c>
      <c r="R124" s="116">
        <f t="shared" ref="R124:R133" si="148">((P124-L124)/L124)</f>
        <v>0.14038876889848811</v>
      </c>
      <c r="S124" s="116">
        <f t="shared" ref="S124:S133" si="149">((Q124-M124)/M124)</f>
        <v>0.13462922966162702</v>
      </c>
      <c r="T124" s="179">
        <v>2390256000</v>
      </c>
      <c r="U124" s="178">
        <v>15.84</v>
      </c>
      <c r="V124" s="116">
        <f t="shared" ref="V124:V133" si="150">((T124-P124)/P124)</f>
        <v>0</v>
      </c>
      <c r="W124" s="116">
        <f t="shared" ref="W124:W133" si="151">((U124-Q124)/Q124)</f>
        <v>5.0761421319797002E-3</v>
      </c>
      <c r="X124" s="179">
        <v>2364603000</v>
      </c>
      <c r="Y124" s="178">
        <v>15.67</v>
      </c>
      <c r="Z124" s="116">
        <f t="shared" ref="Z124:Z133" si="152">((X124-T124)/T124)</f>
        <v>-1.0732323232323232E-2</v>
      </c>
      <c r="AA124" s="116">
        <f t="shared" ref="AA124:AA133" si="153">((Y124-U124)/U124)</f>
        <v>-1.0732323232323229E-2</v>
      </c>
      <c r="AB124" s="179">
        <v>2334423000</v>
      </c>
      <c r="AC124" s="178">
        <v>15.47</v>
      </c>
      <c r="AD124" s="116">
        <f t="shared" ref="AD124:AD133" si="154">((AB124-X124)/X124)</f>
        <v>-1.2763241863433313E-2</v>
      </c>
      <c r="AE124" s="116">
        <f t="shared" ref="AE124:AE133" si="155">((AC124-Y124)/Y124)</f>
        <v>-1.2763241863433267E-2</v>
      </c>
      <c r="AF124" s="179">
        <v>2286135000</v>
      </c>
      <c r="AG124" s="178">
        <v>15.15</v>
      </c>
      <c r="AH124" s="116">
        <f t="shared" ref="AH124:AH133" si="156">((AF124-AB124)/AB124)</f>
        <v>-2.068519715578539E-2</v>
      </c>
      <c r="AI124" s="116">
        <f t="shared" ref="AI124:AI133" si="157">((AG124-AC124)/AC124)</f>
        <v>-2.0685197155785408E-2</v>
      </c>
      <c r="AJ124" s="117">
        <f t="shared" ref="AJ124" si="158">AVERAGE(F124,J124,N124,R124,V124,Z124,AD124,AH124)</f>
        <v>1.9362128879648759E-2</v>
      </c>
      <c r="AK124" s="117">
        <f t="shared" ref="AK124" si="159">AVERAGE(G124,K124,O124,S124,W124,AA124,AE124,AI124)</f>
        <v>1.9276704241538604E-2</v>
      </c>
      <c r="AL124" s="118">
        <f t="shared" ref="AL124" si="160">((AF124-D124)/D124)</f>
        <v>0.15472560975609756</v>
      </c>
      <c r="AM124" s="118">
        <f t="shared" ref="AM124" si="161">((AG124-E124)/E124)</f>
        <v>0.15472560975609767</v>
      </c>
      <c r="AN124" s="119">
        <f t="shared" ref="AN124" si="162">STDEV(F124,J124,N124,R124,V124,Z124,AD124,AH124)</f>
        <v>5.4589680114332427E-2</v>
      </c>
      <c r="AO124" s="203">
        <f t="shared" ref="AO124" si="163">STDEV(G124,K124,O124,S124,W124,AA124,AE124,AI124)</f>
        <v>5.2547159984397532E-2</v>
      </c>
      <c r="AP124" s="123"/>
      <c r="AQ124" s="148">
        <v>106884243.56</v>
      </c>
      <c r="AR124" s="140">
        <v>2.92</v>
      </c>
      <c r="AS124" s="122" t="e">
        <f>(#REF!/AQ124)-1</f>
        <v>#REF!</v>
      </c>
      <c r="AT124" s="122" t="e">
        <f>(#REF!/AR124)-1</f>
        <v>#REF!</v>
      </c>
    </row>
    <row r="125" spans="1:46">
      <c r="A125" s="199" t="s">
        <v>80</v>
      </c>
      <c r="B125" s="179">
        <v>297362633.56999999</v>
      </c>
      <c r="C125" s="178">
        <v>3.49</v>
      </c>
      <c r="D125" s="179">
        <v>297362633.56999999</v>
      </c>
      <c r="E125" s="178">
        <v>3.49</v>
      </c>
      <c r="F125" s="116">
        <f t="shared" si="142"/>
        <v>0</v>
      </c>
      <c r="G125" s="116">
        <f t="shared" si="143"/>
        <v>0</v>
      </c>
      <c r="H125" s="179">
        <v>315255514.10000002</v>
      </c>
      <c r="I125" s="178">
        <v>3.7</v>
      </c>
      <c r="J125" s="116">
        <f t="shared" si="144"/>
        <v>6.0171919770773748E-2</v>
      </c>
      <c r="K125" s="116">
        <f t="shared" si="145"/>
        <v>6.0171919770773623E-2</v>
      </c>
      <c r="L125" s="179">
        <v>315255514.10000002</v>
      </c>
      <c r="M125" s="178">
        <v>3.7</v>
      </c>
      <c r="N125" s="116">
        <f t="shared" si="146"/>
        <v>0</v>
      </c>
      <c r="O125" s="116">
        <f t="shared" si="147"/>
        <v>0</v>
      </c>
      <c r="P125" s="179">
        <v>372342323.41000003</v>
      </c>
      <c r="Q125" s="178">
        <v>4.37</v>
      </c>
      <c r="R125" s="116">
        <f t="shared" si="148"/>
        <v>0.18108108108108106</v>
      </c>
      <c r="S125" s="116">
        <f t="shared" si="149"/>
        <v>0.18108108108108106</v>
      </c>
      <c r="T125" s="179">
        <v>372342323.41000003</v>
      </c>
      <c r="U125" s="178">
        <v>4.37</v>
      </c>
      <c r="V125" s="116">
        <f t="shared" si="150"/>
        <v>0</v>
      </c>
      <c r="W125" s="116">
        <f t="shared" si="151"/>
        <v>0</v>
      </c>
      <c r="X125" s="179">
        <v>344224939.72000003</v>
      </c>
      <c r="Y125" s="178">
        <v>4.04</v>
      </c>
      <c r="Z125" s="116">
        <f t="shared" si="152"/>
        <v>-7.5514874141876423E-2</v>
      </c>
      <c r="AA125" s="116">
        <f t="shared" si="153"/>
        <v>-7.5514874141876451E-2</v>
      </c>
      <c r="AB125" s="179">
        <v>332296352.69999999</v>
      </c>
      <c r="AC125" s="178">
        <v>3.9</v>
      </c>
      <c r="AD125" s="116">
        <f t="shared" si="154"/>
        <v>-3.4653465346534768E-2</v>
      </c>
      <c r="AE125" s="116">
        <f t="shared" si="155"/>
        <v>-3.4653465346534684E-2</v>
      </c>
      <c r="AF125" s="179">
        <v>323775933.39999998</v>
      </c>
      <c r="AG125" s="178">
        <v>3.8</v>
      </c>
      <c r="AH125" s="116">
        <f t="shared" si="156"/>
        <v>-2.5641025641025678E-2</v>
      </c>
      <c r="AI125" s="116">
        <f t="shared" si="157"/>
        <v>-2.5641025641025664E-2</v>
      </c>
      <c r="AJ125" s="117">
        <f t="shared" ref="AJ125:AJ135" si="164">AVERAGE(F125,J125,N125,R125,V125,Z125,AD125,AH125)</f>
        <v>1.3180454465302244E-2</v>
      </c>
      <c r="AK125" s="117">
        <f t="shared" ref="AK125:AK133" si="165">AVERAGE(G125,K125,O125,S125,W125,AA125,AE125,AI125)</f>
        <v>1.3180454465302235E-2</v>
      </c>
      <c r="AL125" s="118">
        <f t="shared" ref="AL125:AL135" si="166">((AF125-D125)/D125)</f>
        <v>8.8825214899713414E-2</v>
      </c>
      <c r="AM125" s="118">
        <f t="shared" ref="AM125:AM133" si="167">((AG125-E125)/E125)</f>
        <v>8.8825214899713345E-2</v>
      </c>
      <c r="AN125" s="119">
        <f t="shared" ref="AN125:AN135" si="168">STDEV(F125,J125,N125,R125,V125,Z125,AD125,AH125)</f>
        <v>7.7994545494457404E-2</v>
      </c>
      <c r="AO125" s="203">
        <f t="shared" ref="AO125:AO133" si="169">STDEV(G125,K125,O125,S125,W125,AA125,AE125,AI125)</f>
        <v>7.799454549445739E-2</v>
      </c>
      <c r="AP125" s="123"/>
      <c r="AQ125" s="148">
        <v>84059843.040000007</v>
      </c>
      <c r="AR125" s="140">
        <v>7.19</v>
      </c>
      <c r="AS125" s="122" t="e">
        <f>(#REF!/AQ125)-1</f>
        <v>#REF!</v>
      </c>
      <c r="AT125" s="122" t="e">
        <f>(#REF!/AR125)-1</f>
        <v>#REF!</v>
      </c>
    </row>
    <row r="126" spans="1:46">
      <c r="A126" s="199" t="s">
        <v>69</v>
      </c>
      <c r="B126" s="179">
        <v>121215339.52</v>
      </c>
      <c r="C126" s="178">
        <v>4.72</v>
      </c>
      <c r="D126" s="179">
        <v>121215339.52</v>
      </c>
      <c r="E126" s="178">
        <v>4.72</v>
      </c>
      <c r="F126" s="116">
        <f t="shared" si="142"/>
        <v>0</v>
      </c>
      <c r="G126" s="116">
        <f t="shared" si="143"/>
        <v>0</v>
      </c>
      <c r="H126" s="179">
        <v>139962627.19999999</v>
      </c>
      <c r="I126" s="178">
        <v>5.45</v>
      </c>
      <c r="J126" s="116">
        <f t="shared" si="144"/>
        <v>0.15466101694915249</v>
      </c>
      <c r="K126" s="116">
        <f t="shared" si="145"/>
        <v>0.15466101694915263</v>
      </c>
      <c r="L126" s="179">
        <v>139962627.19999999</v>
      </c>
      <c r="M126" s="178">
        <v>5.45</v>
      </c>
      <c r="N126" s="116">
        <f t="shared" si="146"/>
        <v>0</v>
      </c>
      <c r="O126" s="116">
        <f t="shared" si="147"/>
        <v>0</v>
      </c>
      <c r="P126" s="179">
        <v>155628168.96000001</v>
      </c>
      <c r="Q126" s="178">
        <v>6.06</v>
      </c>
      <c r="R126" s="116">
        <f t="shared" si="148"/>
        <v>0.11192660550458731</v>
      </c>
      <c r="S126" s="116">
        <f t="shared" si="149"/>
        <v>0.11192660550458705</v>
      </c>
      <c r="T126" s="179">
        <v>155628168.96000001</v>
      </c>
      <c r="U126" s="178">
        <v>6.06</v>
      </c>
      <c r="V126" s="116">
        <f t="shared" si="150"/>
        <v>0</v>
      </c>
      <c r="W126" s="116">
        <f t="shared" si="151"/>
        <v>0</v>
      </c>
      <c r="X126" s="179">
        <v>149464677.12</v>
      </c>
      <c r="Y126" s="178">
        <v>5.82</v>
      </c>
      <c r="Z126" s="116">
        <f t="shared" si="152"/>
        <v>-3.9603960396039625E-2</v>
      </c>
      <c r="AA126" s="116">
        <f t="shared" si="153"/>
        <v>-3.9603960396039493E-2</v>
      </c>
      <c r="AB126" s="179">
        <v>146382931.19999999</v>
      </c>
      <c r="AC126" s="178">
        <v>5.82</v>
      </c>
      <c r="AD126" s="116">
        <f t="shared" si="154"/>
        <v>-2.0618556701031038E-2</v>
      </c>
      <c r="AE126" s="116">
        <f t="shared" si="155"/>
        <v>0</v>
      </c>
      <c r="AF126" s="179">
        <v>146382931.19999999</v>
      </c>
      <c r="AG126" s="178">
        <v>5.7</v>
      </c>
      <c r="AH126" s="116">
        <f t="shared" si="156"/>
        <v>0</v>
      </c>
      <c r="AI126" s="116">
        <f t="shared" si="157"/>
        <v>-2.0618556701030945E-2</v>
      </c>
      <c r="AJ126" s="117">
        <f t="shared" si="164"/>
        <v>2.5795638169583638E-2</v>
      </c>
      <c r="AK126" s="117">
        <f t="shared" si="165"/>
        <v>2.5795638169583655E-2</v>
      </c>
      <c r="AL126" s="118">
        <f t="shared" si="166"/>
        <v>0.20762711864406774</v>
      </c>
      <c r="AM126" s="118">
        <f t="shared" si="167"/>
        <v>0.20762711864406791</v>
      </c>
      <c r="AN126" s="119">
        <f t="shared" si="168"/>
        <v>6.8783172936411063E-2</v>
      </c>
      <c r="AO126" s="203">
        <f t="shared" si="169"/>
        <v>6.8783172936411022E-2</v>
      </c>
      <c r="AP126" s="123"/>
      <c r="AQ126" s="148">
        <v>82672021.189999998</v>
      </c>
      <c r="AR126" s="140">
        <v>18.53</v>
      </c>
      <c r="AS126" s="122" t="e">
        <f>(#REF!/AQ126)-1</f>
        <v>#REF!</v>
      </c>
      <c r="AT126" s="122" t="e">
        <f>(#REF!/AR126)-1</f>
        <v>#REF!</v>
      </c>
    </row>
    <row r="127" spans="1:46">
      <c r="A127" s="199" t="s">
        <v>70</v>
      </c>
      <c r="B127" s="179">
        <v>129792028.59</v>
      </c>
      <c r="C127" s="178">
        <v>12.33</v>
      </c>
      <c r="D127" s="179">
        <v>129792028.59</v>
      </c>
      <c r="E127" s="178">
        <v>12.33</v>
      </c>
      <c r="F127" s="116">
        <f t="shared" si="142"/>
        <v>0</v>
      </c>
      <c r="G127" s="116">
        <f t="shared" si="143"/>
        <v>0</v>
      </c>
      <c r="H127" s="179">
        <v>135476351.00999999</v>
      </c>
      <c r="I127" s="178">
        <v>12.87</v>
      </c>
      <c r="J127" s="116">
        <f t="shared" si="144"/>
        <v>4.3795620437956102E-2</v>
      </c>
      <c r="K127" s="116">
        <f t="shared" si="145"/>
        <v>4.3795620437956137E-2</v>
      </c>
      <c r="L127" s="179">
        <v>136844799</v>
      </c>
      <c r="M127" s="178">
        <v>13</v>
      </c>
      <c r="N127" s="116">
        <f t="shared" si="146"/>
        <v>1.0101010101010171E-2</v>
      </c>
      <c r="O127" s="116">
        <f t="shared" si="147"/>
        <v>1.0101010101010163E-2</v>
      </c>
      <c r="P127" s="179">
        <v>165582206.78999999</v>
      </c>
      <c r="Q127" s="178">
        <v>15.73</v>
      </c>
      <c r="R127" s="116">
        <f t="shared" si="148"/>
        <v>0.20999999999999994</v>
      </c>
      <c r="S127" s="116">
        <f t="shared" si="149"/>
        <v>0.21000000000000002</v>
      </c>
      <c r="T127" s="179">
        <v>165582206.78999999</v>
      </c>
      <c r="U127" s="178">
        <v>15.73</v>
      </c>
      <c r="V127" s="116">
        <f t="shared" si="150"/>
        <v>0</v>
      </c>
      <c r="W127" s="116">
        <f t="shared" si="151"/>
        <v>0</v>
      </c>
      <c r="X127" s="179">
        <v>174424486.11000001</v>
      </c>
      <c r="Y127" s="178">
        <v>15.8</v>
      </c>
      <c r="Z127" s="116">
        <f t="shared" si="152"/>
        <v>5.3401144310235356E-2</v>
      </c>
      <c r="AA127" s="116">
        <f t="shared" si="153"/>
        <v>4.450095359186286E-3</v>
      </c>
      <c r="AB127" s="179">
        <v>172108651.05000001</v>
      </c>
      <c r="AC127" s="178">
        <v>16.350000000000001</v>
      </c>
      <c r="AD127" s="116">
        <f t="shared" si="154"/>
        <v>-1.3277006638503331E-2</v>
      </c>
      <c r="AE127" s="116">
        <f t="shared" si="155"/>
        <v>3.4810126582278528E-2</v>
      </c>
      <c r="AF127" s="179">
        <v>165792737.25</v>
      </c>
      <c r="AG127" s="178">
        <v>14.73</v>
      </c>
      <c r="AH127" s="116">
        <f t="shared" si="156"/>
        <v>-3.6697247706422083E-2</v>
      </c>
      <c r="AI127" s="116">
        <f t="shared" si="157"/>
        <v>-9.9082568807339497E-2</v>
      </c>
      <c r="AJ127" s="117">
        <f t="shared" si="164"/>
        <v>3.341544006303452E-2</v>
      </c>
      <c r="AK127" s="117">
        <f t="shared" si="165"/>
        <v>2.5509285459136451E-2</v>
      </c>
      <c r="AL127" s="118">
        <f t="shared" si="166"/>
        <v>0.27737226277372257</v>
      </c>
      <c r="AM127" s="118">
        <f t="shared" si="167"/>
        <v>0.19464720194647206</v>
      </c>
      <c r="AN127" s="119">
        <f t="shared" si="168"/>
        <v>7.7054714146974929E-2</v>
      </c>
      <c r="AO127" s="203">
        <f t="shared" si="169"/>
        <v>8.6158658731072438E-2</v>
      </c>
      <c r="AP127" s="123"/>
      <c r="AQ127" s="148">
        <v>541500000</v>
      </c>
      <c r="AR127" s="140">
        <v>3610</v>
      </c>
      <c r="AS127" s="122" t="e">
        <f>(#REF!/AQ127)-1</f>
        <v>#REF!</v>
      </c>
      <c r="AT127" s="122" t="e">
        <f>(#REF!/AR127)-1</f>
        <v>#REF!</v>
      </c>
    </row>
    <row r="128" spans="1:46">
      <c r="A128" s="199" t="s">
        <v>117</v>
      </c>
      <c r="B128" s="179">
        <v>872239349.42999995</v>
      </c>
      <c r="C128" s="178">
        <v>247.77</v>
      </c>
      <c r="D128" s="179">
        <v>872239349.42999995</v>
      </c>
      <c r="E128" s="178">
        <v>247.77</v>
      </c>
      <c r="F128" s="116">
        <f t="shared" si="142"/>
        <v>0</v>
      </c>
      <c r="G128" s="116">
        <f t="shared" si="143"/>
        <v>0</v>
      </c>
      <c r="H128" s="179">
        <v>969718090.13999999</v>
      </c>
      <c r="I128" s="178">
        <v>275.45999999999998</v>
      </c>
      <c r="J128" s="116">
        <f t="shared" si="144"/>
        <v>0.11175687129192401</v>
      </c>
      <c r="K128" s="116">
        <f t="shared" si="145"/>
        <v>0.11175687129192384</v>
      </c>
      <c r="L128" s="179">
        <v>969718090.13999999</v>
      </c>
      <c r="M128" s="178">
        <v>275.45999999999998</v>
      </c>
      <c r="N128" s="116">
        <f t="shared" si="146"/>
        <v>0</v>
      </c>
      <c r="O128" s="116">
        <f t="shared" si="147"/>
        <v>0</v>
      </c>
      <c r="P128" s="179">
        <v>956411133.12</v>
      </c>
      <c r="Q128" s="178">
        <v>271.68</v>
      </c>
      <c r="R128" s="116">
        <f t="shared" si="148"/>
        <v>-1.3722500544543654E-2</v>
      </c>
      <c r="S128" s="116">
        <f t="shared" si="149"/>
        <v>-1.3722500544543574E-2</v>
      </c>
      <c r="T128" s="179">
        <v>955038193.11000001</v>
      </c>
      <c r="U128" s="178">
        <v>271.29000000000002</v>
      </c>
      <c r="V128" s="116">
        <f t="shared" si="150"/>
        <v>-1.4355123674911561E-3</v>
      </c>
      <c r="W128" s="116">
        <f t="shared" si="151"/>
        <v>-1.4355123674911158E-3</v>
      </c>
      <c r="X128" s="179">
        <v>980208759.96000004</v>
      </c>
      <c r="Y128" s="178">
        <v>278.44</v>
      </c>
      <c r="Z128" s="116">
        <f t="shared" si="152"/>
        <v>2.6355560470345412E-2</v>
      </c>
      <c r="AA128" s="116">
        <f t="shared" si="153"/>
        <v>2.6355560470345301E-2</v>
      </c>
      <c r="AB128" s="179">
        <v>980208759.96000004</v>
      </c>
      <c r="AC128" s="178">
        <v>278.44</v>
      </c>
      <c r="AD128" s="116">
        <f t="shared" si="154"/>
        <v>0</v>
      </c>
      <c r="AE128" s="116">
        <f t="shared" si="155"/>
        <v>0</v>
      </c>
      <c r="AF128" s="179">
        <v>964226330.10000002</v>
      </c>
      <c r="AG128" s="178">
        <v>273.89999999999998</v>
      </c>
      <c r="AH128" s="116">
        <f t="shared" si="156"/>
        <v>-1.6305128573480834E-2</v>
      </c>
      <c r="AI128" s="116">
        <f t="shared" si="157"/>
        <v>-1.6305128573480897E-2</v>
      </c>
      <c r="AJ128" s="117">
        <f t="shared" si="164"/>
        <v>1.3331161284594221E-2</v>
      </c>
      <c r="AK128" s="117">
        <f t="shared" si="165"/>
        <v>1.3331161284594193E-2</v>
      </c>
      <c r="AL128" s="118">
        <f t="shared" si="166"/>
        <v>0.10546070952899876</v>
      </c>
      <c r="AM128" s="118">
        <f t="shared" si="167"/>
        <v>0.10546070952899853</v>
      </c>
      <c r="AN128" s="119">
        <f t="shared" si="168"/>
        <v>4.1779488976305713E-2</v>
      </c>
      <c r="AO128" s="203">
        <f t="shared" si="169"/>
        <v>4.1779488976305644E-2</v>
      </c>
      <c r="AP128" s="123"/>
      <c r="AQ128" s="148">
        <v>551092000</v>
      </c>
      <c r="AR128" s="140">
        <v>8.86</v>
      </c>
      <c r="AS128" s="122" t="e">
        <f>(#REF!/AQ128)-1</f>
        <v>#REF!</v>
      </c>
      <c r="AT128" s="122" t="e">
        <f>(#REF!/AR128)-1</f>
        <v>#REF!</v>
      </c>
    </row>
    <row r="129" spans="1:46">
      <c r="A129" s="199" t="s">
        <v>46</v>
      </c>
      <c r="B129" s="179">
        <v>30240035000</v>
      </c>
      <c r="C129" s="178">
        <v>8640.01</v>
      </c>
      <c r="D129" s="179">
        <v>30240035000</v>
      </c>
      <c r="E129" s="178">
        <v>8640.01</v>
      </c>
      <c r="F129" s="116">
        <f t="shared" si="142"/>
        <v>0</v>
      </c>
      <c r="G129" s="116">
        <f t="shared" si="143"/>
        <v>0</v>
      </c>
      <c r="H129" s="179">
        <v>35275000000</v>
      </c>
      <c r="I129" s="178">
        <v>8300</v>
      </c>
      <c r="J129" s="116">
        <f t="shared" si="144"/>
        <v>0.16649997263561367</v>
      </c>
      <c r="K129" s="116">
        <f t="shared" si="145"/>
        <v>-3.9352963711847579E-2</v>
      </c>
      <c r="L129" s="179">
        <v>19686403500</v>
      </c>
      <c r="M129" s="178">
        <v>8700</v>
      </c>
      <c r="N129" s="116">
        <f t="shared" si="146"/>
        <v>-0.44191627214741319</v>
      </c>
      <c r="O129" s="116">
        <f t="shared" si="147"/>
        <v>4.8192771084337352E-2</v>
      </c>
      <c r="P129" s="179">
        <v>14823906575</v>
      </c>
      <c r="Q129" s="178">
        <v>8915</v>
      </c>
      <c r="R129" s="116">
        <f t="shared" si="148"/>
        <v>-0.24699772739088682</v>
      </c>
      <c r="S129" s="116">
        <f t="shared" si="149"/>
        <v>2.4712643678160919E-2</v>
      </c>
      <c r="T129" s="179">
        <v>16765245000</v>
      </c>
      <c r="U129" s="178">
        <v>9000</v>
      </c>
      <c r="V129" s="116">
        <f t="shared" si="150"/>
        <v>0.13095997436154916</v>
      </c>
      <c r="W129" s="116">
        <f t="shared" si="151"/>
        <v>9.534492428491307E-3</v>
      </c>
      <c r="X129" s="179">
        <v>16951525500</v>
      </c>
      <c r="Y129" s="178">
        <v>9100</v>
      </c>
      <c r="Z129" s="116">
        <f t="shared" si="152"/>
        <v>1.1111111111111112E-2</v>
      </c>
      <c r="AA129" s="116">
        <f t="shared" si="153"/>
        <v>1.1111111111111112E-2</v>
      </c>
      <c r="AB129" s="179">
        <v>16020123000</v>
      </c>
      <c r="AC129" s="178">
        <v>8600</v>
      </c>
      <c r="AD129" s="116">
        <f t="shared" si="154"/>
        <v>-5.4945054945054944E-2</v>
      </c>
      <c r="AE129" s="116">
        <f t="shared" si="155"/>
        <v>-5.4945054945054944E-2</v>
      </c>
      <c r="AF129" s="179">
        <v>12566584580</v>
      </c>
      <c r="AG129" s="178">
        <v>8635</v>
      </c>
      <c r="AH129" s="116">
        <f t="shared" si="156"/>
        <v>-0.21557502523544919</v>
      </c>
      <c r="AI129" s="116">
        <f t="shared" si="157"/>
        <v>4.0697674418604651E-3</v>
      </c>
      <c r="AJ129" s="117">
        <f t="shared" si="164"/>
        <v>-8.1357877701316278E-2</v>
      </c>
      <c r="AK129" s="117">
        <f t="shared" si="165"/>
        <v>4.1534588588232834E-4</v>
      </c>
      <c r="AL129" s="118">
        <f t="shared" si="166"/>
        <v>-0.58443882158205174</v>
      </c>
      <c r="AM129" s="118">
        <f t="shared" si="167"/>
        <v>-5.7986043997636791E-4</v>
      </c>
      <c r="AN129" s="119">
        <f t="shared" si="168"/>
        <v>0.2062705567048051</v>
      </c>
      <c r="AO129" s="203">
        <f t="shared" si="169"/>
        <v>3.3231695291341699E-2</v>
      </c>
      <c r="AP129" s="123"/>
      <c r="AQ129" s="121">
        <v>913647681</v>
      </c>
      <c r="AR129" s="125">
        <v>81</v>
      </c>
      <c r="AS129" s="122" t="e">
        <f>(#REF!/AQ129)-1</f>
        <v>#REF!</v>
      </c>
      <c r="AT129" s="122" t="e">
        <f>(#REF!/AR129)-1</f>
        <v>#REF!</v>
      </c>
    </row>
    <row r="130" spans="1:46">
      <c r="A130" s="199" t="s">
        <v>64</v>
      </c>
      <c r="B130" s="179">
        <v>467540000</v>
      </c>
      <c r="C130" s="178">
        <v>9.6999999999999993</v>
      </c>
      <c r="D130" s="179">
        <v>467540000</v>
      </c>
      <c r="E130" s="178">
        <v>9.6999999999999993</v>
      </c>
      <c r="F130" s="116">
        <f t="shared" si="142"/>
        <v>0</v>
      </c>
      <c r="G130" s="116">
        <f t="shared" si="143"/>
        <v>0</v>
      </c>
      <c r="H130" s="179">
        <v>510920000</v>
      </c>
      <c r="I130" s="178">
        <v>10.6</v>
      </c>
      <c r="J130" s="116">
        <f t="shared" si="144"/>
        <v>9.2783505154639179E-2</v>
      </c>
      <c r="K130" s="116">
        <f t="shared" si="145"/>
        <v>9.278350515463922E-2</v>
      </c>
      <c r="L130" s="179">
        <v>510920000</v>
      </c>
      <c r="M130" s="178">
        <v>10.6</v>
      </c>
      <c r="N130" s="116">
        <f t="shared" si="146"/>
        <v>0</v>
      </c>
      <c r="O130" s="116">
        <f t="shared" si="147"/>
        <v>0</v>
      </c>
      <c r="P130" s="179">
        <v>510920000</v>
      </c>
      <c r="Q130" s="178">
        <v>10.6</v>
      </c>
      <c r="R130" s="116">
        <f t="shared" si="148"/>
        <v>0</v>
      </c>
      <c r="S130" s="116">
        <f t="shared" si="149"/>
        <v>0</v>
      </c>
      <c r="T130" s="179">
        <v>510920000</v>
      </c>
      <c r="U130" s="178">
        <v>10.6</v>
      </c>
      <c r="V130" s="116">
        <f t="shared" si="150"/>
        <v>0</v>
      </c>
      <c r="W130" s="116">
        <f t="shared" si="151"/>
        <v>0</v>
      </c>
      <c r="X130" s="179">
        <v>560084000</v>
      </c>
      <c r="Y130" s="178">
        <v>11.62</v>
      </c>
      <c r="Z130" s="116">
        <f t="shared" si="152"/>
        <v>9.6226415094339629E-2</v>
      </c>
      <c r="AA130" s="116">
        <f t="shared" si="153"/>
        <v>9.6226415094339587E-2</v>
      </c>
      <c r="AB130" s="179">
        <v>560084000</v>
      </c>
      <c r="AC130" s="178">
        <v>11.62</v>
      </c>
      <c r="AD130" s="116">
        <f t="shared" si="154"/>
        <v>0</v>
      </c>
      <c r="AE130" s="116">
        <f t="shared" si="155"/>
        <v>0</v>
      </c>
      <c r="AF130" s="179">
        <v>560084000</v>
      </c>
      <c r="AG130" s="178">
        <v>11.62</v>
      </c>
      <c r="AH130" s="116">
        <f t="shared" si="156"/>
        <v>0</v>
      </c>
      <c r="AI130" s="116">
        <f t="shared" si="157"/>
        <v>0</v>
      </c>
      <c r="AJ130" s="117">
        <f t="shared" si="164"/>
        <v>2.3626240031122351E-2</v>
      </c>
      <c r="AK130" s="117">
        <f t="shared" si="165"/>
        <v>2.3626240031122351E-2</v>
      </c>
      <c r="AL130" s="118">
        <f t="shared" si="166"/>
        <v>0.1979381443298969</v>
      </c>
      <c r="AM130" s="118">
        <f t="shared" si="167"/>
        <v>0.19793814432989693</v>
      </c>
      <c r="AN130" s="119">
        <f t="shared" si="168"/>
        <v>4.3756971765526266E-2</v>
      </c>
      <c r="AO130" s="203">
        <f t="shared" si="169"/>
        <v>4.3756971765526266E-2</v>
      </c>
      <c r="AP130" s="123"/>
      <c r="AQ130" s="156">
        <f>SUM(AQ123:AQ129)</f>
        <v>4180911788.79</v>
      </c>
      <c r="AR130" s="157"/>
      <c r="AS130" s="122" t="e">
        <f>(#REF!/AQ130)-1</f>
        <v>#REF!</v>
      </c>
      <c r="AT130" s="122" t="e">
        <f>(#REF!/AR130)-1</f>
        <v>#REF!</v>
      </c>
    </row>
    <row r="131" spans="1:46">
      <c r="A131" s="199" t="s">
        <v>54</v>
      </c>
      <c r="B131" s="179">
        <v>430264259.99000001</v>
      </c>
      <c r="C131" s="177">
        <v>73</v>
      </c>
      <c r="D131" s="179">
        <v>430638388.13999999</v>
      </c>
      <c r="E131" s="177">
        <v>73</v>
      </c>
      <c r="F131" s="116">
        <f t="shared" si="142"/>
        <v>8.695310877289028E-4</v>
      </c>
      <c r="G131" s="116">
        <f t="shared" si="143"/>
        <v>0</v>
      </c>
      <c r="H131" s="179">
        <v>460401300.13999999</v>
      </c>
      <c r="I131" s="177">
        <v>80.3</v>
      </c>
      <c r="J131" s="116">
        <f t="shared" si="144"/>
        <v>6.9113466935799783E-2</v>
      </c>
      <c r="K131" s="116">
        <f t="shared" si="145"/>
        <v>9.9999999999999964E-2</v>
      </c>
      <c r="L131" s="179">
        <v>468112335.91000003</v>
      </c>
      <c r="M131" s="177">
        <v>80.3</v>
      </c>
      <c r="N131" s="116">
        <f t="shared" si="146"/>
        <v>1.6748509979566194E-2</v>
      </c>
      <c r="O131" s="116">
        <f t="shared" si="147"/>
        <v>0</v>
      </c>
      <c r="P131" s="179">
        <v>517876413.69999999</v>
      </c>
      <c r="Q131" s="177">
        <v>95.7</v>
      </c>
      <c r="R131" s="116">
        <f t="shared" si="148"/>
        <v>0.10630798202157971</v>
      </c>
      <c r="S131" s="116">
        <f t="shared" si="149"/>
        <v>0.19178082191780829</v>
      </c>
      <c r="T131" s="179">
        <v>501886525.57999998</v>
      </c>
      <c r="U131" s="177">
        <v>115</v>
      </c>
      <c r="V131" s="116">
        <f t="shared" si="150"/>
        <v>-3.0875876361619297E-2</v>
      </c>
      <c r="W131" s="116">
        <f t="shared" si="151"/>
        <v>0.2016718913270637</v>
      </c>
      <c r="X131" s="179">
        <v>509942047.85000002</v>
      </c>
      <c r="Y131" s="177">
        <v>105</v>
      </c>
      <c r="Z131" s="116">
        <f t="shared" si="152"/>
        <v>1.605048523805408E-2</v>
      </c>
      <c r="AA131" s="116">
        <f t="shared" si="153"/>
        <v>-8.6956521739130432E-2</v>
      </c>
      <c r="AB131" s="179">
        <v>501494430.95999998</v>
      </c>
      <c r="AC131" s="177">
        <v>105</v>
      </c>
      <c r="AD131" s="116">
        <f t="shared" si="154"/>
        <v>-1.6565837089952858E-2</v>
      </c>
      <c r="AE131" s="116">
        <f t="shared" si="155"/>
        <v>0</v>
      </c>
      <c r="AF131" s="179">
        <v>487309164.37</v>
      </c>
      <c r="AG131" s="177">
        <v>96</v>
      </c>
      <c r="AH131" s="116">
        <f t="shared" si="156"/>
        <v>-2.8285990260839833E-2</v>
      </c>
      <c r="AI131" s="116">
        <f t="shared" si="157"/>
        <v>-8.5714285714285715E-2</v>
      </c>
      <c r="AJ131" s="117">
        <f t="shared" si="164"/>
        <v>1.6670283943789586E-2</v>
      </c>
      <c r="AK131" s="117">
        <f t="shared" si="165"/>
        <v>4.0097738223931978E-2</v>
      </c>
      <c r="AL131" s="118">
        <f t="shared" si="166"/>
        <v>0.13159713065704776</v>
      </c>
      <c r="AM131" s="118">
        <f t="shared" si="167"/>
        <v>0.31506849315068491</v>
      </c>
      <c r="AN131" s="119">
        <f t="shared" si="168"/>
        <v>4.8434937377157504E-2</v>
      </c>
      <c r="AO131" s="203">
        <f t="shared" si="169"/>
        <v>0.11307215267251979</v>
      </c>
      <c r="AP131" s="123"/>
      <c r="AQ131" s="204"/>
      <c r="AR131" s="205"/>
      <c r="AS131" s="122"/>
      <c r="AT131" s="122"/>
    </row>
    <row r="132" spans="1:46" s="279" customFormat="1">
      <c r="A132" s="199" t="s">
        <v>119</v>
      </c>
      <c r="B132" s="179">
        <v>733017936.78999996</v>
      </c>
      <c r="C132" s="167">
        <v>120.92</v>
      </c>
      <c r="D132" s="179">
        <v>731783925.89999998</v>
      </c>
      <c r="E132" s="167">
        <v>120.92</v>
      </c>
      <c r="F132" s="116">
        <f t="shared" si="142"/>
        <v>-1.6834661582824455E-3</v>
      </c>
      <c r="G132" s="116">
        <f t="shared" si="143"/>
        <v>0</v>
      </c>
      <c r="H132" s="179">
        <v>782830757.52999997</v>
      </c>
      <c r="I132" s="167">
        <v>120.92</v>
      </c>
      <c r="J132" s="116">
        <f t="shared" si="144"/>
        <v>6.9756699789789683E-2</v>
      </c>
      <c r="K132" s="116">
        <f t="shared" si="145"/>
        <v>0</v>
      </c>
      <c r="L132" s="179">
        <v>801824621.57000005</v>
      </c>
      <c r="M132" s="167">
        <v>120.92</v>
      </c>
      <c r="N132" s="116">
        <f t="shared" si="146"/>
        <v>2.4263052846735127E-2</v>
      </c>
      <c r="O132" s="116">
        <f t="shared" si="147"/>
        <v>0</v>
      </c>
      <c r="P132" s="179">
        <v>896533458.58000004</v>
      </c>
      <c r="Q132" s="167">
        <v>120.92</v>
      </c>
      <c r="R132" s="116">
        <f t="shared" si="148"/>
        <v>0.11811664853164131</v>
      </c>
      <c r="S132" s="116">
        <f t="shared" si="149"/>
        <v>0</v>
      </c>
      <c r="T132" s="179">
        <v>851517911.69000006</v>
      </c>
      <c r="U132" s="167">
        <v>120.92</v>
      </c>
      <c r="V132" s="116">
        <f t="shared" si="150"/>
        <v>-5.0210671402380384E-2</v>
      </c>
      <c r="W132" s="116">
        <f t="shared" si="151"/>
        <v>0</v>
      </c>
      <c r="X132" s="179">
        <v>853592047.85000002</v>
      </c>
      <c r="Y132" s="167">
        <v>120.92</v>
      </c>
      <c r="Z132" s="116">
        <f t="shared" si="152"/>
        <v>2.4358103705457552E-3</v>
      </c>
      <c r="AA132" s="116">
        <f t="shared" si="153"/>
        <v>0</v>
      </c>
      <c r="AB132" s="179">
        <v>833903151.75999999</v>
      </c>
      <c r="AC132" s="167">
        <v>120.92</v>
      </c>
      <c r="AD132" s="116">
        <f t="shared" si="154"/>
        <v>-2.3065931951441895E-2</v>
      </c>
      <c r="AE132" s="116">
        <f t="shared" si="155"/>
        <v>0</v>
      </c>
      <c r="AF132" s="179">
        <v>811078012.61000001</v>
      </c>
      <c r="AG132" s="167">
        <v>120.92</v>
      </c>
      <c r="AH132" s="116">
        <f t="shared" si="156"/>
        <v>-2.7371450871514543E-2</v>
      </c>
      <c r="AI132" s="116">
        <f t="shared" si="157"/>
        <v>0</v>
      </c>
      <c r="AJ132" s="117">
        <f t="shared" si="164"/>
        <v>1.4030086394386569E-2</v>
      </c>
      <c r="AK132" s="117">
        <f t="shared" si="165"/>
        <v>0</v>
      </c>
      <c r="AL132" s="118">
        <f t="shared" si="166"/>
        <v>0.10835724030488716</v>
      </c>
      <c r="AM132" s="118">
        <f t="shared" si="167"/>
        <v>0</v>
      </c>
      <c r="AN132" s="119">
        <f t="shared" si="168"/>
        <v>5.5603958310058953E-2</v>
      </c>
      <c r="AO132" s="203">
        <f t="shared" si="169"/>
        <v>0</v>
      </c>
      <c r="AP132" s="123"/>
      <c r="AQ132" s="204"/>
      <c r="AR132" s="205"/>
      <c r="AS132" s="122"/>
      <c r="AT132" s="122"/>
    </row>
    <row r="133" spans="1:46" ht="15.75" thickBot="1">
      <c r="A133" s="199" t="s">
        <v>180</v>
      </c>
      <c r="B133" s="179">
        <v>654350000</v>
      </c>
      <c r="C133" s="167">
        <v>100</v>
      </c>
      <c r="D133" s="179">
        <v>654350000</v>
      </c>
      <c r="E133" s="167">
        <v>100</v>
      </c>
      <c r="F133" s="116">
        <f t="shared" si="142"/>
        <v>0</v>
      </c>
      <c r="G133" s="116">
        <f t="shared" si="143"/>
        <v>0</v>
      </c>
      <c r="H133" s="179">
        <v>654350000</v>
      </c>
      <c r="I133" s="167">
        <v>100</v>
      </c>
      <c r="J133" s="116">
        <f t="shared" si="144"/>
        <v>0</v>
      </c>
      <c r="K133" s="116">
        <f t="shared" si="145"/>
        <v>0</v>
      </c>
      <c r="L133" s="179">
        <v>654350000</v>
      </c>
      <c r="M133" s="167">
        <v>100</v>
      </c>
      <c r="N133" s="116">
        <f t="shared" si="146"/>
        <v>0</v>
      </c>
      <c r="O133" s="116">
        <f t="shared" si="147"/>
        <v>0</v>
      </c>
      <c r="P133" s="179">
        <v>654350000</v>
      </c>
      <c r="Q133" s="167">
        <v>100</v>
      </c>
      <c r="R133" s="116">
        <f t="shared" si="148"/>
        <v>0</v>
      </c>
      <c r="S133" s="116">
        <f t="shared" si="149"/>
        <v>0</v>
      </c>
      <c r="T133" s="179">
        <v>654350000</v>
      </c>
      <c r="U133" s="167">
        <v>100</v>
      </c>
      <c r="V133" s="116">
        <f t="shared" si="150"/>
        <v>0</v>
      </c>
      <c r="W133" s="116">
        <f t="shared" si="151"/>
        <v>0</v>
      </c>
      <c r="X133" s="179">
        <v>654350000</v>
      </c>
      <c r="Y133" s="167">
        <v>100</v>
      </c>
      <c r="Z133" s="116">
        <f t="shared" si="152"/>
        <v>0</v>
      </c>
      <c r="AA133" s="116">
        <f t="shared" si="153"/>
        <v>0</v>
      </c>
      <c r="AB133" s="179">
        <v>654350000</v>
      </c>
      <c r="AC133" s="167">
        <v>100</v>
      </c>
      <c r="AD133" s="116">
        <f t="shared" si="154"/>
        <v>0</v>
      </c>
      <c r="AE133" s="116">
        <f t="shared" si="155"/>
        <v>0</v>
      </c>
      <c r="AF133" s="179">
        <v>654350000</v>
      </c>
      <c r="AG133" s="167">
        <v>100</v>
      </c>
      <c r="AH133" s="116">
        <f t="shared" si="156"/>
        <v>0</v>
      </c>
      <c r="AI133" s="116">
        <f t="shared" si="157"/>
        <v>0</v>
      </c>
      <c r="AJ133" s="117">
        <f t="shared" si="164"/>
        <v>0</v>
      </c>
      <c r="AK133" s="117">
        <f t="shared" si="165"/>
        <v>0</v>
      </c>
      <c r="AL133" s="118">
        <f t="shared" si="166"/>
        <v>0</v>
      </c>
      <c r="AM133" s="118">
        <f t="shared" si="167"/>
        <v>0</v>
      </c>
      <c r="AN133" s="119">
        <f t="shared" si="168"/>
        <v>0</v>
      </c>
      <c r="AO133" s="203">
        <f t="shared" si="169"/>
        <v>0</v>
      </c>
      <c r="AP133" s="123"/>
      <c r="AQ133" s="159">
        <f>SUM(AQ119,AQ130)</f>
        <v>248470364193.50519</v>
      </c>
      <c r="AR133" s="160"/>
      <c r="AS133" s="122" t="e">
        <f>(#REF!/AQ133)-1</f>
        <v>#REF!</v>
      </c>
      <c r="AT133" s="122" t="e">
        <f>(#REF!/AR133)-1</f>
        <v>#REF!</v>
      </c>
    </row>
    <row r="134" spans="1:46">
      <c r="A134" s="200" t="s">
        <v>47</v>
      </c>
      <c r="B134" s="182">
        <f>SUM(B124:B133)</f>
        <v>35925624547.889999</v>
      </c>
      <c r="C134" s="172"/>
      <c r="D134" s="182">
        <f>SUM(D124:D133)</f>
        <v>35924764665.150002</v>
      </c>
      <c r="E134" s="172"/>
      <c r="F134" s="116">
        <f>((D134-B134)/B134)</f>
        <v>-2.3935081180053328E-5</v>
      </c>
      <c r="G134" s="116"/>
      <c r="H134" s="182">
        <f>SUM(H124:H133)</f>
        <v>41339915640.119995</v>
      </c>
      <c r="I134" s="172"/>
      <c r="J134" s="116">
        <f>((H134-D134)/D134)</f>
        <v>0.15073587886918405</v>
      </c>
      <c r="K134" s="116"/>
      <c r="L134" s="182">
        <f>SUM(L124:L133)</f>
        <v>25779392487.919998</v>
      </c>
      <c r="M134" s="172"/>
      <c r="N134" s="116">
        <f>((L134-H134)/H134)</f>
        <v>-0.37640432766385856</v>
      </c>
      <c r="O134" s="116"/>
      <c r="P134" s="182">
        <f>SUM(P124:P133)</f>
        <v>21443806279.560001</v>
      </c>
      <c r="Q134" s="172"/>
      <c r="R134" s="116">
        <f>((P134-L134)/L134)</f>
        <v>-0.16818030953955238</v>
      </c>
      <c r="S134" s="116"/>
      <c r="T134" s="182">
        <f>SUM(T124:T133)</f>
        <v>23322766329.540001</v>
      </c>
      <c r="U134" s="172"/>
      <c r="V134" s="116">
        <f>((T134-P134)/P134)</f>
        <v>8.7622506260514182E-2</v>
      </c>
      <c r="W134" s="116"/>
      <c r="X134" s="182">
        <f>SUM(X124:X133)</f>
        <v>23542419458.609997</v>
      </c>
      <c r="Y134" s="172"/>
      <c r="Z134" s="116">
        <f>((X134-T134)/T134)</f>
        <v>9.4179706629307098E-3</v>
      </c>
      <c r="AA134" s="116"/>
      <c r="AB134" s="182">
        <f>SUM(AB124:AB133)</f>
        <v>22535374277.629997</v>
      </c>
      <c r="AC134" s="172"/>
      <c r="AD134" s="116">
        <f>((AB134-X134)/X134)</f>
        <v>-4.2775772590004563E-2</v>
      </c>
      <c r="AE134" s="116"/>
      <c r="AF134" s="182">
        <f>SUM(AF124:AF133)</f>
        <v>18965718688.93</v>
      </c>
      <c r="AG134" s="172"/>
      <c r="AH134" s="116">
        <f>((AF134-AB134)/AB134)</f>
        <v>-0.15840232093431247</v>
      </c>
      <c r="AI134" s="116"/>
      <c r="AJ134" s="117">
        <f t="shared" si="164"/>
        <v>-6.2251288752034895E-2</v>
      </c>
      <c r="AK134" s="117"/>
      <c r="AL134" s="118">
        <f t="shared" si="166"/>
        <v>-0.47207117803813148</v>
      </c>
      <c r="AM134" s="118"/>
      <c r="AN134" s="119">
        <f t="shared" si="168"/>
        <v>0.16749064806079306</v>
      </c>
      <c r="AO134" s="203"/>
    </row>
    <row r="135" spans="1:46" ht="15.75" thickBot="1">
      <c r="A135" s="158" t="s">
        <v>57</v>
      </c>
      <c r="B135" s="183">
        <f>SUM(B120,B134)</f>
        <v>1482630641837.6384</v>
      </c>
      <c r="C135" s="184"/>
      <c r="D135" s="183">
        <f>SUM(D120,D134)</f>
        <v>1490138980700.5125</v>
      </c>
      <c r="E135" s="184"/>
      <c r="F135" s="116">
        <f>((D135-B135)/B135)</f>
        <v>5.0642005169728947E-3</v>
      </c>
      <c r="G135" s="116"/>
      <c r="H135" s="183">
        <f>SUM(H120,H134)</f>
        <v>1523302526189.6982</v>
      </c>
      <c r="I135" s="184"/>
      <c r="J135" s="116">
        <f>((H135-D135)/D135)</f>
        <v>2.2255337199215908E-2</v>
      </c>
      <c r="K135" s="116"/>
      <c r="L135" s="183">
        <f>SUM(L120,L134)</f>
        <v>1512461514321.5918</v>
      </c>
      <c r="M135" s="184"/>
      <c r="N135" s="116">
        <f>((L135-H135)/H135)</f>
        <v>-7.1167819141110021E-3</v>
      </c>
      <c r="O135" s="116"/>
      <c r="P135" s="183">
        <f>SUM(P120,P134)</f>
        <v>1511535305267.6113</v>
      </c>
      <c r="Q135" s="184"/>
      <c r="R135" s="116">
        <f>((P135-L135)/L135)</f>
        <v>-6.1238520465488734E-4</v>
      </c>
      <c r="S135" s="116"/>
      <c r="T135" s="183">
        <f>SUM(T120,T134)</f>
        <v>1507607300166.7275</v>
      </c>
      <c r="U135" s="184"/>
      <c r="V135" s="116">
        <f>((T135-P135)/P135)</f>
        <v>-2.5986856457767961E-3</v>
      </c>
      <c r="W135" s="116"/>
      <c r="X135" s="183">
        <f>SUM(X120,X134)</f>
        <v>1493217065115.8474</v>
      </c>
      <c r="Y135" s="184"/>
      <c r="Z135" s="116">
        <f>((X135-T135)/T135)</f>
        <v>-9.5450818321778479E-3</v>
      </c>
      <c r="AA135" s="116"/>
      <c r="AB135" s="183">
        <f>SUM(AB120,AB134)</f>
        <v>1499377175043.7493</v>
      </c>
      <c r="AC135" s="184"/>
      <c r="AD135" s="116">
        <f>((AB135-X135)/X135)</f>
        <v>4.1253948081714023E-3</v>
      </c>
      <c r="AE135" s="116"/>
      <c r="AF135" s="183">
        <f>SUM(AF120,AF134)</f>
        <v>1493374333517.8977</v>
      </c>
      <c r="AG135" s="184"/>
      <c r="AH135" s="116">
        <f>((AF135-AB135)/AB135)</f>
        <v>-4.0035566939161989E-3</v>
      </c>
      <c r="AI135" s="116"/>
      <c r="AJ135" s="117">
        <f t="shared" si="164"/>
        <v>9.4605515421543394E-4</v>
      </c>
      <c r="AK135" s="117"/>
      <c r="AL135" s="118">
        <f t="shared" si="166"/>
        <v>2.1711752120358052E-3</v>
      </c>
      <c r="AM135" s="118"/>
      <c r="AN135" s="119">
        <f t="shared" si="168"/>
        <v>9.9693723912899195E-3</v>
      </c>
      <c r="AO135" s="203"/>
    </row>
  </sheetData>
  <protectedRanges>
    <protectedRange password="CADF" sqref="C77" name="BidOffer Prices_2_1_2"/>
    <protectedRange password="CADF" sqref="B44:B45" name="Yield_2_1_2_6"/>
    <protectedRange password="CADF" sqref="C80" name="Fund Name_2_3"/>
    <protectedRange password="CADF" sqref="B18" name="Fund Name_1_1_1"/>
    <protectedRange password="CADF" sqref="C18" name="Fund Name_1_1_1_1"/>
    <protectedRange password="CADF" sqref="B43" name="Yield_2_1_2_3_2"/>
    <protectedRange password="CADF" sqref="B80" name="Yield_2_1_2_4_1"/>
    <protectedRange password="CADF" sqref="E77" name="BidOffer Prices_2_1_9"/>
    <protectedRange password="CADF" sqref="D44:D45" name="Yield_2_1_2_10"/>
    <protectedRange password="CADF" sqref="E80" name="Fund Name_2_5"/>
    <protectedRange password="CADF" sqref="D18" name="Fund Name_1_1_1_8"/>
    <protectedRange password="CADF" sqref="E18" name="Fund Name_1_1_1_1_3"/>
    <protectedRange password="CADF" sqref="D43" name="Yield_2_1_2_3_5"/>
    <protectedRange password="CADF" sqref="D80" name="Yield_2_1_2_4_3"/>
    <protectedRange password="CADF" sqref="I77" name="BidOffer Prices_2_1_3"/>
    <protectedRange password="CADF" sqref="H44:H45" name="Yield_2_1_2_1"/>
    <protectedRange password="CADF" sqref="H18" name="Fund Name_1_1_1_2"/>
    <protectedRange password="CADF" sqref="I18" name="Fund Name_1_1_1_3"/>
    <protectedRange password="CADF" sqref="H43" name="Yield_2_1_2_1_3"/>
    <protectedRange password="CADF" sqref="H80" name="Yield_2_1_2_2_2"/>
    <protectedRange password="CADF" sqref="I80" name="Fund Name_2_1_2"/>
    <protectedRange password="CADF" sqref="M77" name="BidOffer Prices_2_1_4"/>
    <protectedRange password="CADF" sqref="L44:L45" name="Yield_2_1_2"/>
    <protectedRange password="CADF" sqref="M80" name="Fund Name_2_1_3"/>
    <protectedRange password="CADF" sqref="L18" name="Fund Name_1_1_1_5"/>
    <protectedRange password="CADF" sqref="M18" name="Fund Name_1_1_1_1_1"/>
    <protectedRange password="CADF" sqref="L43" name="Yield_2_1_2_3_1"/>
    <protectedRange password="CADF" sqref="L80" name="Yield_2_1_2_4_2"/>
    <protectedRange password="CADF" sqref="Q77" name="BidOffer Prices_2_1_5"/>
    <protectedRange password="CADF" sqref="P44:P45" name="Yield_2_1_2_7"/>
    <protectedRange password="CADF" sqref="Q80" name="Fund Name_2_1_4"/>
    <protectedRange password="CADF" sqref="P18" name="Fund Name_1_1_1_2_3"/>
    <protectedRange password="CADF" sqref="Q18" name="Fund Name_1_1_1_3_2"/>
    <protectedRange password="CADF" sqref="P43" name="Yield_2_1_2_1_4"/>
    <protectedRange password="CADF" sqref="P80" name="Yield_2_1_2_2_3"/>
    <protectedRange password="CADF" sqref="U77" name="BidOffer Prices_2_1"/>
    <protectedRange password="CADF" sqref="T44:T45" name="Yield_2_1_2_2"/>
    <protectedRange password="CADF" sqref="T43" name="Yield_2_1_2_3"/>
    <protectedRange password="CADF" sqref="T18" name="Fund Name_1_1_1_6"/>
    <protectedRange password="CADF" sqref="U18" name="Fund Name_1_1_1_1_2"/>
    <protectedRange password="CADF" sqref="T80" name="Yield_2_1_2_4_4"/>
    <protectedRange password="CADF" sqref="U80" name="Fund Name_2"/>
    <protectedRange password="CADF" sqref="Y77" name="BidOffer Prices_2_1_6"/>
    <protectedRange password="CADF" sqref="X44:X45" name="Yield_2_1_2_5"/>
    <protectedRange password="CADF" sqref="X18" name="Fund Name_1_1_1_2_1"/>
    <protectedRange password="CADF" sqref="Y18" name="Fund Name_1_1_1_3_3"/>
    <protectedRange password="CADF" sqref="X43" name="Yield_2_1_2_1_1"/>
    <protectedRange password="CADF" sqref="X80" name="Yield_2_1_2_2_4"/>
    <protectedRange password="CADF" sqref="Y80" name="Fund Name_2_1_1"/>
    <protectedRange password="CADF" sqref="AC77" name="BidOffer Prices_2_1_8"/>
    <protectedRange password="CADF" sqref="AB44:AB45" name="Yield_2_1_2_11"/>
    <protectedRange password="CADF" sqref="AB18" name="Fund Name_1_1_1_4_1"/>
    <protectedRange password="CADF" sqref="AC18" name="Fund Name_1_1_1_5_2"/>
    <protectedRange password="CADF" sqref="AB43" name="Yield_2_1_2_5_2"/>
    <protectedRange password="CADF" sqref="AB80" name="Yield_2_1_2_6_2"/>
    <protectedRange password="CADF" sqref="AC80" name="Fund Name_2_2_2"/>
    <protectedRange password="CADF" sqref="AG77" name="BidOffer Prices_2_1_1"/>
    <protectedRange password="CADF" sqref="AF44:AF45" name="Yield_2_1_2_4"/>
    <protectedRange password="CADF" sqref="AG80" name="Fund Name_2_2"/>
    <protectedRange password="CADF" sqref="AF18" name="Fund Name_1_1_1_4"/>
    <protectedRange password="CADF" sqref="AG18" name="Fund Name_1_1_1_1_4"/>
    <protectedRange password="CADF" sqref="AF43" name="Yield_2_1_2_1_2"/>
    <protectedRange password="CADF" sqref="AF80" name="Yield_2_1_2_2_1"/>
  </protectedRanges>
  <mergeCells count="43">
    <mergeCell ref="J2:K2"/>
    <mergeCell ref="AQ2:AR2"/>
    <mergeCell ref="AJ122:AK122"/>
    <mergeCell ref="AQ121:AR121"/>
    <mergeCell ref="AN122:AO122"/>
    <mergeCell ref="AL122:AM122"/>
    <mergeCell ref="X2:Y2"/>
    <mergeCell ref="X122:Y122"/>
    <mergeCell ref="P122:Q122"/>
    <mergeCell ref="R122:S122"/>
    <mergeCell ref="V122:W122"/>
    <mergeCell ref="T122:U122"/>
    <mergeCell ref="AD2:AE2"/>
    <mergeCell ref="AD122:AE122"/>
    <mergeCell ref="AB2:AC2"/>
    <mergeCell ref="AB122:AC122"/>
    <mergeCell ref="H2:I2"/>
    <mergeCell ref="H122:I122"/>
    <mergeCell ref="F122:G122"/>
    <mergeCell ref="A1:AO1"/>
    <mergeCell ref="AN2:AO2"/>
    <mergeCell ref="AL2:AM2"/>
    <mergeCell ref="AJ2:AK2"/>
    <mergeCell ref="D2:E2"/>
    <mergeCell ref="F2:G2"/>
    <mergeCell ref="N2:O2"/>
    <mergeCell ref="V2:W2"/>
    <mergeCell ref="T2:U2"/>
    <mergeCell ref="R2:S2"/>
    <mergeCell ref="P2:Q2"/>
    <mergeCell ref="L2:M2"/>
    <mergeCell ref="B2:C2"/>
    <mergeCell ref="D122:E122"/>
    <mergeCell ref="N122:O122"/>
    <mergeCell ref="L122:M122"/>
    <mergeCell ref="B122:C122"/>
    <mergeCell ref="J122:K122"/>
    <mergeCell ref="Z2:AA2"/>
    <mergeCell ref="Z122:AA122"/>
    <mergeCell ref="AH2:AI2"/>
    <mergeCell ref="AH122:AI122"/>
    <mergeCell ref="AF2:AG2"/>
    <mergeCell ref="AF122:AG12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2020-01-29T12:46:31Z</cp:lastPrinted>
  <dcterms:created xsi:type="dcterms:W3CDTF">2014-07-02T14:15:07Z</dcterms:created>
  <dcterms:modified xsi:type="dcterms:W3CDTF">2020-12-16T15:05:52Z</dcterms:modified>
</cp:coreProperties>
</file>