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10695" yWindow="465" windowWidth="18105" windowHeight="16185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4">'NAV Trend'!$B$1:$J$10</definedName>
  </definedNames>
  <calcPr calcId="162913"/>
</workbook>
</file>

<file path=xl/calcChain.xml><?xml version="1.0" encoding="utf-8"?>
<calcChain xmlns="http://schemas.openxmlformats.org/spreadsheetml/2006/main">
  <c r="AJ161" i="11" l="1"/>
  <c r="AK161" i="11"/>
  <c r="AL161" i="11"/>
  <c r="AM161" i="11"/>
  <c r="AN161" i="11"/>
  <c r="AO161" i="11"/>
  <c r="AJ162" i="11"/>
  <c r="AK162" i="11"/>
  <c r="AL162" i="11"/>
  <c r="AM162" i="11"/>
  <c r="AN162" i="11"/>
  <c r="AO162" i="11"/>
  <c r="AJ163" i="11"/>
  <c r="AK163" i="11"/>
  <c r="AL163" i="11"/>
  <c r="AM163" i="11"/>
  <c r="AN163" i="11"/>
  <c r="AO163" i="11"/>
  <c r="AJ164" i="11"/>
  <c r="AK164" i="11"/>
  <c r="AL164" i="11"/>
  <c r="AM164" i="11"/>
  <c r="AN164" i="11"/>
  <c r="AO164" i="11"/>
  <c r="AJ165" i="11"/>
  <c r="AK165" i="11"/>
  <c r="AL165" i="11"/>
  <c r="AM165" i="11"/>
  <c r="AN165" i="11"/>
  <c r="AO165" i="11"/>
  <c r="AJ166" i="11"/>
  <c r="AK166" i="11"/>
  <c r="AL166" i="11"/>
  <c r="AM166" i="11"/>
  <c r="AN166" i="11"/>
  <c r="AO166" i="11"/>
  <c r="AJ167" i="11"/>
  <c r="AK167" i="11"/>
  <c r="AL167" i="11"/>
  <c r="AM167" i="11"/>
  <c r="AN167" i="11"/>
  <c r="AO167" i="11"/>
  <c r="AJ168" i="11"/>
  <c r="AK168" i="11"/>
  <c r="AL168" i="11"/>
  <c r="AM168" i="11"/>
  <c r="AN168" i="11"/>
  <c r="AO168" i="11"/>
  <c r="AJ169" i="11"/>
  <c r="AK169" i="11"/>
  <c r="AL169" i="11"/>
  <c r="AM169" i="11"/>
  <c r="AN169" i="11"/>
  <c r="AO169" i="11"/>
  <c r="AJ170" i="11"/>
  <c r="AK170" i="11"/>
  <c r="AL170" i="11"/>
  <c r="AM170" i="11"/>
  <c r="AN170" i="11"/>
  <c r="AO170" i="11"/>
  <c r="AJ171" i="11"/>
  <c r="AK171" i="11"/>
  <c r="AL171" i="11"/>
  <c r="AM171" i="11"/>
  <c r="AN171" i="11"/>
  <c r="AO171" i="11"/>
  <c r="AJ172" i="11"/>
  <c r="AL172" i="11"/>
  <c r="AN172" i="11"/>
  <c r="AJ173" i="11"/>
  <c r="AL173" i="11"/>
  <c r="AN173" i="11"/>
  <c r="AO160" i="11"/>
  <c r="AN160" i="11"/>
  <c r="AM160" i="11"/>
  <c r="AL160" i="11"/>
  <c r="AK160" i="11"/>
  <c r="AJ160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L52" i="11"/>
  <c r="AN52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L81" i="11"/>
  <c r="AN81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L102" i="11"/>
  <c r="AN102" i="11"/>
  <c r="AO103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L109" i="11"/>
  <c r="AN109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L133" i="11"/>
  <c r="AN133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L139" i="11"/>
  <c r="AN139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7" i="11"/>
  <c r="AK147" i="11"/>
  <c r="AL147" i="11"/>
  <c r="AM147" i="11"/>
  <c r="AN147" i="11"/>
  <c r="AO147" i="11"/>
  <c r="AJ148" i="11"/>
  <c r="AK148" i="11"/>
  <c r="AL148" i="11"/>
  <c r="AM148" i="11"/>
  <c r="AN148" i="11"/>
  <c r="AO148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1" i="11"/>
  <c r="AL151" i="11"/>
  <c r="AN151" i="11"/>
  <c r="AJ152" i="11"/>
  <c r="AL152" i="11"/>
  <c r="AN152" i="11"/>
  <c r="AJ155" i="11"/>
  <c r="AK155" i="11"/>
  <c r="AL155" i="11"/>
  <c r="AM155" i="11"/>
  <c r="AN155" i="11"/>
  <c r="AO155" i="11"/>
  <c r="AJ156" i="11"/>
  <c r="AK156" i="11"/>
  <c r="AL156" i="11"/>
  <c r="AM156" i="11"/>
  <c r="AN156" i="11"/>
  <c r="AO156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L20" i="11"/>
  <c r="AN20" i="11"/>
  <c r="AO5" i="11"/>
  <c r="AN5" i="11"/>
  <c r="AM5" i="11"/>
  <c r="AL5" i="11"/>
  <c r="AK5" i="11"/>
  <c r="AJ5" i="11"/>
  <c r="AF172" i="11" l="1"/>
  <c r="AH172" i="11" s="1"/>
  <c r="AF157" i="11"/>
  <c r="AF151" i="11"/>
  <c r="AF139" i="11"/>
  <c r="AH139" i="11" s="1"/>
  <c r="AF133" i="11"/>
  <c r="AF109" i="11"/>
  <c r="AG99" i="11"/>
  <c r="AF102" i="11"/>
  <c r="AH102" i="11" s="1"/>
  <c r="AF81" i="11"/>
  <c r="AF52" i="11"/>
  <c r="AH52" i="11" s="1"/>
  <c r="AI171" i="11"/>
  <c r="AH171" i="11"/>
  <c r="AI170" i="11"/>
  <c r="AH170" i="11"/>
  <c r="AI169" i="11"/>
  <c r="AH169" i="11"/>
  <c r="AI168" i="11"/>
  <c r="AH168" i="11"/>
  <c r="AI167" i="11"/>
  <c r="AH167" i="11"/>
  <c r="AI166" i="11"/>
  <c r="AH166" i="11"/>
  <c r="AI165" i="11"/>
  <c r="AH165" i="11"/>
  <c r="AI164" i="11"/>
  <c r="AH164" i="11"/>
  <c r="AI163" i="11"/>
  <c r="AH163" i="11"/>
  <c r="AI162" i="11"/>
  <c r="AH162" i="11"/>
  <c r="AI161" i="11"/>
  <c r="AH161" i="11"/>
  <c r="AI160" i="11"/>
  <c r="AH160" i="11"/>
  <c r="AI156" i="11"/>
  <c r="AH156" i="11"/>
  <c r="AI155" i="11"/>
  <c r="AH155" i="11"/>
  <c r="AI150" i="11"/>
  <c r="AH150" i="11"/>
  <c r="AI149" i="11"/>
  <c r="AH149" i="11"/>
  <c r="AI148" i="11"/>
  <c r="AH148" i="11"/>
  <c r="AI147" i="11"/>
  <c r="AH147" i="11"/>
  <c r="AI144" i="11"/>
  <c r="AH144" i="11"/>
  <c r="AI143" i="11"/>
  <c r="AH143" i="11"/>
  <c r="AI138" i="11"/>
  <c r="AH138" i="11"/>
  <c r="AI137" i="11"/>
  <c r="AH137" i="11"/>
  <c r="AI136" i="11"/>
  <c r="AH136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I112" i="11"/>
  <c r="AH112" i="11"/>
  <c r="AI111" i="11"/>
  <c r="AH111" i="11"/>
  <c r="AH109" i="11"/>
  <c r="AI108" i="11"/>
  <c r="AH108" i="11"/>
  <c r="AI107" i="11"/>
  <c r="AH107" i="11"/>
  <c r="AI106" i="11"/>
  <c r="AH106" i="11"/>
  <c r="AI105" i="11"/>
  <c r="AH105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20" i="11"/>
  <c r="I10" i="1"/>
  <c r="H10" i="1"/>
  <c r="G10" i="1"/>
  <c r="F10" i="1"/>
  <c r="E10" i="1"/>
  <c r="D10" i="1"/>
  <c r="C10" i="1"/>
  <c r="AH151" i="11" l="1"/>
  <c r="AF152" i="11"/>
  <c r="L100" i="9"/>
  <c r="K100" i="9"/>
  <c r="AF173" i="11" l="1"/>
  <c r="AH173" i="11" s="1"/>
  <c r="AH152" i="11"/>
  <c r="AB172" i="11"/>
  <c r="X172" i="11"/>
  <c r="T172" i="11"/>
  <c r="V172" i="11" s="1"/>
  <c r="P172" i="11"/>
  <c r="R172" i="11" s="1"/>
  <c r="L172" i="11"/>
  <c r="H172" i="11"/>
  <c r="F172" i="11"/>
  <c r="D172" i="11"/>
  <c r="J172" i="11" s="1"/>
  <c r="B172" i="11"/>
  <c r="AE171" i="11"/>
  <c r="AD171" i="11"/>
  <c r="AA171" i="11"/>
  <c r="Z171" i="11"/>
  <c r="W171" i="11"/>
  <c r="V171" i="11"/>
  <c r="S171" i="11"/>
  <c r="R171" i="11"/>
  <c r="O171" i="11"/>
  <c r="N171" i="11"/>
  <c r="K171" i="11"/>
  <c r="J171" i="11"/>
  <c r="G171" i="11"/>
  <c r="F171" i="11"/>
  <c r="AE170" i="11"/>
  <c r="AD170" i="11"/>
  <c r="AA170" i="11"/>
  <c r="Z170" i="11"/>
  <c r="W170" i="11"/>
  <c r="V170" i="11"/>
  <c r="S170" i="11"/>
  <c r="R170" i="11"/>
  <c r="O170" i="11"/>
  <c r="N170" i="11"/>
  <c r="K170" i="11"/>
  <c r="J170" i="11"/>
  <c r="G170" i="11"/>
  <c r="F170" i="11"/>
  <c r="AE169" i="11"/>
  <c r="AD169" i="11"/>
  <c r="AA169" i="11"/>
  <c r="Z169" i="11"/>
  <c r="W169" i="11"/>
  <c r="V169" i="11"/>
  <c r="S169" i="11"/>
  <c r="R169" i="11"/>
  <c r="O169" i="11"/>
  <c r="N169" i="11"/>
  <c r="K169" i="11"/>
  <c r="J169" i="11"/>
  <c r="G169" i="11"/>
  <c r="F169" i="11"/>
  <c r="AE168" i="11"/>
  <c r="AD168" i="11"/>
  <c r="AA168" i="11"/>
  <c r="Z168" i="11"/>
  <c r="W168" i="11"/>
  <c r="V168" i="11"/>
  <c r="S168" i="11"/>
  <c r="R168" i="11"/>
  <c r="O168" i="11"/>
  <c r="N168" i="11"/>
  <c r="K168" i="11"/>
  <c r="J168" i="11"/>
  <c r="G168" i="11"/>
  <c r="F168" i="11"/>
  <c r="AE167" i="11"/>
  <c r="AD167" i="11"/>
  <c r="AA167" i="11"/>
  <c r="Z167" i="11"/>
  <c r="W167" i="11"/>
  <c r="V167" i="11"/>
  <c r="S167" i="11"/>
  <c r="R167" i="11"/>
  <c r="O167" i="11"/>
  <c r="N167" i="11"/>
  <c r="K167" i="11"/>
  <c r="J167" i="11"/>
  <c r="G167" i="11"/>
  <c r="F167" i="11"/>
  <c r="AE166" i="11"/>
  <c r="AD166" i="11"/>
  <c r="AA166" i="11"/>
  <c r="Z166" i="11"/>
  <c r="W166" i="11"/>
  <c r="V166" i="11"/>
  <c r="S166" i="11"/>
  <c r="R166" i="11"/>
  <c r="O166" i="11"/>
  <c r="N166" i="11"/>
  <c r="K166" i="11"/>
  <c r="J166" i="11"/>
  <c r="G166" i="11"/>
  <c r="F166" i="11"/>
  <c r="AE165" i="11"/>
  <c r="AD165" i="11"/>
  <c r="AA165" i="11"/>
  <c r="Z165" i="11"/>
  <c r="W165" i="11"/>
  <c r="V165" i="11"/>
  <c r="S165" i="11"/>
  <c r="R165" i="11"/>
  <c r="O165" i="11"/>
  <c r="N165" i="11"/>
  <c r="K165" i="11"/>
  <c r="J165" i="11"/>
  <c r="G165" i="11"/>
  <c r="F165" i="11"/>
  <c r="AE164" i="11"/>
  <c r="AD164" i="11"/>
  <c r="AA164" i="11"/>
  <c r="Z164" i="11"/>
  <c r="W164" i="11"/>
  <c r="V164" i="11"/>
  <c r="S164" i="11"/>
  <c r="R164" i="11"/>
  <c r="O164" i="11"/>
  <c r="N164" i="11"/>
  <c r="K164" i="11"/>
  <c r="J164" i="11"/>
  <c r="G164" i="11"/>
  <c r="F164" i="11"/>
  <c r="AE163" i="11"/>
  <c r="AD163" i="11"/>
  <c r="AA163" i="11"/>
  <c r="Z163" i="11"/>
  <c r="W163" i="11"/>
  <c r="V163" i="11"/>
  <c r="S163" i="11"/>
  <c r="R163" i="11"/>
  <c r="O163" i="11"/>
  <c r="N163" i="11"/>
  <c r="K163" i="11"/>
  <c r="J163" i="11"/>
  <c r="G163" i="11"/>
  <c r="F163" i="11"/>
  <c r="AE162" i="11"/>
  <c r="AD162" i="11"/>
  <c r="AA162" i="11"/>
  <c r="Z162" i="11"/>
  <c r="W162" i="11"/>
  <c r="V162" i="11"/>
  <c r="S162" i="11"/>
  <c r="R162" i="11"/>
  <c r="O162" i="11"/>
  <c r="N162" i="11"/>
  <c r="K162" i="11"/>
  <c r="J162" i="11"/>
  <c r="G162" i="11"/>
  <c r="F162" i="11"/>
  <c r="AE161" i="11"/>
  <c r="AD161" i="11"/>
  <c r="AA161" i="11"/>
  <c r="Z161" i="11"/>
  <c r="W161" i="11"/>
  <c r="V161" i="11"/>
  <c r="S161" i="11"/>
  <c r="R161" i="11"/>
  <c r="O161" i="11"/>
  <c r="N161" i="11"/>
  <c r="K161" i="11"/>
  <c r="J161" i="11"/>
  <c r="G161" i="11"/>
  <c r="F161" i="11"/>
  <c r="AE160" i="11"/>
  <c r="AD160" i="11"/>
  <c r="AA160" i="11"/>
  <c r="Z160" i="11"/>
  <c r="W160" i="11"/>
  <c r="V160" i="11"/>
  <c r="S160" i="11"/>
  <c r="R160" i="11"/>
  <c r="O160" i="11"/>
  <c r="N160" i="11"/>
  <c r="K160" i="11"/>
  <c r="J160" i="11"/>
  <c r="G160" i="11"/>
  <c r="F160" i="11"/>
  <c r="AB157" i="11"/>
  <c r="X157" i="11"/>
  <c r="T157" i="11"/>
  <c r="P157" i="11"/>
  <c r="L157" i="11"/>
  <c r="H157" i="11"/>
  <c r="AE156" i="11"/>
  <c r="AD156" i="11"/>
  <c r="AA156" i="11"/>
  <c r="Z156" i="11"/>
  <c r="W156" i="11"/>
  <c r="V156" i="11"/>
  <c r="S156" i="11"/>
  <c r="R156" i="11"/>
  <c r="O156" i="11"/>
  <c r="N156" i="11"/>
  <c r="K156" i="11"/>
  <c r="J156" i="11"/>
  <c r="AE155" i="11"/>
  <c r="AD155" i="11"/>
  <c r="AA155" i="11"/>
  <c r="Z155" i="11"/>
  <c r="W155" i="11"/>
  <c r="V155" i="11"/>
  <c r="S155" i="11"/>
  <c r="R155" i="11"/>
  <c r="O155" i="11"/>
  <c r="N155" i="11"/>
  <c r="K155" i="11"/>
  <c r="J155" i="11"/>
  <c r="AB151" i="11"/>
  <c r="X151" i="11"/>
  <c r="T151" i="11"/>
  <c r="P151" i="11"/>
  <c r="L151" i="11"/>
  <c r="H151" i="11"/>
  <c r="J151" i="11" s="1"/>
  <c r="D151" i="11"/>
  <c r="B151" i="11"/>
  <c r="AE150" i="11"/>
  <c r="AD150" i="11"/>
  <c r="AA150" i="11"/>
  <c r="Z150" i="11"/>
  <c r="W150" i="11"/>
  <c r="V150" i="11"/>
  <c r="S150" i="11"/>
  <c r="R150" i="11"/>
  <c r="O150" i="11"/>
  <c r="N150" i="11"/>
  <c r="K150" i="11"/>
  <c r="J150" i="11"/>
  <c r="G150" i="11"/>
  <c r="F150" i="11"/>
  <c r="AE149" i="11"/>
  <c r="AD149" i="11"/>
  <c r="AA149" i="11"/>
  <c r="Z149" i="11"/>
  <c r="W149" i="11"/>
  <c r="V149" i="11"/>
  <c r="S149" i="11"/>
  <c r="R149" i="11"/>
  <c r="O149" i="11"/>
  <c r="N149" i="11"/>
  <c r="K149" i="11"/>
  <c r="J149" i="11"/>
  <c r="G149" i="11"/>
  <c r="F149" i="11"/>
  <c r="AE148" i="11"/>
  <c r="AD148" i="11"/>
  <c r="AA148" i="11"/>
  <c r="Z148" i="11"/>
  <c r="W148" i="11"/>
  <c r="V148" i="11"/>
  <c r="S148" i="11"/>
  <c r="R148" i="11"/>
  <c r="O148" i="11"/>
  <c r="N148" i="11"/>
  <c r="K148" i="11"/>
  <c r="J148" i="11"/>
  <c r="G148" i="11"/>
  <c r="F148" i="11"/>
  <c r="AE147" i="11"/>
  <c r="AD147" i="11"/>
  <c r="AA147" i="11"/>
  <c r="Z147" i="11"/>
  <c r="W147" i="11"/>
  <c r="V147" i="11"/>
  <c r="S147" i="11"/>
  <c r="R147" i="11"/>
  <c r="O147" i="11"/>
  <c r="N147" i="11"/>
  <c r="K147" i="11"/>
  <c r="J147" i="11"/>
  <c r="G147" i="11"/>
  <c r="F147" i="11"/>
  <c r="AE144" i="11"/>
  <c r="AD144" i="11"/>
  <c r="AA144" i="11"/>
  <c r="Z144" i="11"/>
  <c r="W144" i="11"/>
  <c r="V144" i="11"/>
  <c r="S144" i="11"/>
  <c r="R144" i="11"/>
  <c r="O144" i="11"/>
  <c r="N144" i="11"/>
  <c r="K144" i="11"/>
  <c r="J144" i="11"/>
  <c r="G144" i="11"/>
  <c r="F144" i="11"/>
  <c r="AE143" i="11"/>
  <c r="AD143" i="11"/>
  <c r="AA143" i="11"/>
  <c r="Z143" i="11"/>
  <c r="W143" i="11"/>
  <c r="V143" i="11"/>
  <c r="S143" i="11"/>
  <c r="R143" i="11"/>
  <c r="O143" i="11"/>
  <c r="N143" i="11"/>
  <c r="K143" i="11"/>
  <c r="J143" i="11"/>
  <c r="G143" i="11"/>
  <c r="F143" i="11"/>
  <c r="AB139" i="11"/>
  <c r="X139" i="11"/>
  <c r="Z139" i="11" s="1"/>
  <c r="T139" i="11"/>
  <c r="P139" i="11"/>
  <c r="L139" i="11"/>
  <c r="N139" i="11" s="1"/>
  <c r="H139" i="11"/>
  <c r="D139" i="11"/>
  <c r="B139" i="11"/>
  <c r="AE138" i="11"/>
  <c r="AD138" i="11"/>
  <c r="AA138" i="11"/>
  <c r="Z138" i="11"/>
  <c r="W138" i="11"/>
  <c r="V138" i="11"/>
  <c r="S138" i="11"/>
  <c r="R138" i="11"/>
  <c r="O138" i="11"/>
  <c r="N138" i="11"/>
  <c r="K138" i="11"/>
  <c r="J138" i="11"/>
  <c r="G138" i="11"/>
  <c r="F138" i="11"/>
  <c r="AE137" i="11"/>
  <c r="AD137" i="11"/>
  <c r="AA137" i="11"/>
  <c r="Z137" i="11"/>
  <c r="W137" i="11"/>
  <c r="V137" i="11"/>
  <c r="S137" i="11"/>
  <c r="R137" i="11"/>
  <c r="O137" i="11"/>
  <c r="N137" i="11"/>
  <c r="K137" i="11"/>
  <c r="J137" i="11"/>
  <c r="G137" i="11"/>
  <c r="F137" i="11"/>
  <c r="AE136" i="11"/>
  <c r="AD136" i="11"/>
  <c r="AA136" i="11"/>
  <c r="Z136" i="11"/>
  <c r="W136" i="11"/>
  <c r="V136" i="11"/>
  <c r="S136" i="11"/>
  <c r="R136" i="11"/>
  <c r="O136" i="11"/>
  <c r="N136" i="11"/>
  <c r="K136" i="11"/>
  <c r="J136" i="11"/>
  <c r="G136" i="11"/>
  <c r="F136" i="11"/>
  <c r="AB133" i="11"/>
  <c r="AD133" i="11" s="1"/>
  <c r="X133" i="11"/>
  <c r="T133" i="11"/>
  <c r="P133" i="11"/>
  <c r="R133" i="11" s="1"/>
  <c r="L133" i="11"/>
  <c r="H133" i="11"/>
  <c r="D133" i="11"/>
  <c r="B133" i="11"/>
  <c r="AE132" i="11"/>
  <c r="AD132" i="11"/>
  <c r="AA132" i="11"/>
  <c r="Z132" i="11"/>
  <c r="W132" i="11"/>
  <c r="V132" i="11"/>
  <c r="S132" i="11"/>
  <c r="R132" i="11"/>
  <c r="O132" i="11"/>
  <c r="N132" i="11"/>
  <c r="K132" i="11"/>
  <c r="J132" i="11"/>
  <c r="G132" i="11"/>
  <c r="F132" i="11"/>
  <c r="AT131" i="11"/>
  <c r="AE131" i="11"/>
  <c r="AD131" i="11"/>
  <c r="AA131" i="11"/>
  <c r="Z131" i="11"/>
  <c r="W131" i="11"/>
  <c r="V131" i="11"/>
  <c r="S131" i="11"/>
  <c r="R131" i="11"/>
  <c r="O131" i="11"/>
  <c r="N131" i="11"/>
  <c r="K131" i="11"/>
  <c r="J131" i="11"/>
  <c r="G131" i="11"/>
  <c r="F131" i="11"/>
  <c r="AE130" i="11"/>
  <c r="AD130" i="11"/>
  <c r="AA130" i="11"/>
  <c r="Z130" i="11"/>
  <c r="W130" i="11"/>
  <c r="V130" i="11"/>
  <c r="S130" i="11"/>
  <c r="R130" i="11"/>
  <c r="O130" i="11"/>
  <c r="N130" i="11"/>
  <c r="K130" i="11"/>
  <c r="J130" i="11"/>
  <c r="G130" i="11"/>
  <c r="F130" i="11"/>
  <c r="AE129" i="11"/>
  <c r="AD129" i="11"/>
  <c r="AA129" i="11"/>
  <c r="Z129" i="11"/>
  <c r="W129" i="11"/>
  <c r="V129" i="11"/>
  <c r="S129" i="11"/>
  <c r="R129" i="11"/>
  <c r="O129" i="11"/>
  <c r="N129" i="11"/>
  <c r="K129" i="11"/>
  <c r="J129" i="11"/>
  <c r="G129" i="11"/>
  <c r="F129" i="11"/>
  <c r="AE128" i="11"/>
  <c r="AD128" i="11"/>
  <c r="AA128" i="11"/>
  <c r="Z128" i="11"/>
  <c r="W128" i="11"/>
  <c r="V128" i="11"/>
  <c r="S128" i="11"/>
  <c r="R128" i="11"/>
  <c r="O128" i="11"/>
  <c r="N128" i="11"/>
  <c r="K128" i="11"/>
  <c r="J128" i="11"/>
  <c r="G128" i="11"/>
  <c r="F128" i="11"/>
  <c r="AE127" i="11"/>
  <c r="AD127" i="11"/>
  <c r="AA127" i="11"/>
  <c r="Z127" i="11"/>
  <c r="W127" i="11"/>
  <c r="V127" i="11"/>
  <c r="S127" i="11"/>
  <c r="R127" i="11"/>
  <c r="O127" i="11"/>
  <c r="N127" i="11"/>
  <c r="K127" i="11"/>
  <c r="J127" i="11"/>
  <c r="G127" i="11"/>
  <c r="F127" i="11"/>
  <c r="AT126" i="11"/>
  <c r="AQ126" i="11"/>
  <c r="AS126" i="11" s="1"/>
  <c r="AE126" i="11"/>
  <c r="AD126" i="11"/>
  <c r="AA126" i="11"/>
  <c r="Z126" i="11"/>
  <c r="W126" i="11"/>
  <c r="V126" i="11"/>
  <c r="S126" i="11"/>
  <c r="R126" i="11"/>
  <c r="O126" i="11"/>
  <c r="N126" i="11"/>
  <c r="K126" i="11"/>
  <c r="J126" i="11"/>
  <c r="G126" i="11"/>
  <c r="F126" i="11"/>
  <c r="AT125" i="11"/>
  <c r="AS125" i="11"/>
  <c r="AE125" i="11"/>
  <c r="AD125" i="11"/>
  <c r="AA125" i="11"/>
  <c r="Z125" i="11"/>
  <c r="W125" i="11"/>
  <c r="V125" i="11"/>
  <c r="S125" i="11"/>
  <c r="R125" i="11"/>
  <c r="O125" i="11"/>
  <c r="N125" i="11"/>
  <c r="K125" i="11"/>
  <c r="J125" i="11"/>
  <c r="G125" i="11"/>
  <c r="F125" i="11"/>
  <c r="AT124" i="11"/>
  <c r="AS124" i="11"/>
  <c r="AE124" i="11"/>
  <c r="AD124" i="11"/>
  <c r="AA124" i="11"/>
  <c r="Z124" i="11"/>
  <c r="W124" i="11"/>
  <c r="V124" i="11"/>
  <c r="S124" i="11"/>
  <c r="R124" i="11"/>
  <c r="O124" i="11"/>
  <c r="N124" i="11"/>
  <c r="K124" i="11"/>
  <c r="J124" i="11"/>
  <c r="G124" i="11"/>
  <c r="F124" i="11"/>
  <c r="AT123" i="11"/>
  <c r="AS123" i="11"/>
  <c r="AE123" i="11"/>
  <c r="AD123" i="11"/>
  <c r="AA123" i="11"/>
  <c r="Z123" i="11"/>
  <c r="W123" i="11"/>
  <c r="V123" i="11"/>
  <c r="S123" i="11"/>
  <c r="R123" i="11"/>
  <c r="O123" i="11"/>
  <c r="N123" i="11"/>
  <c r="K123" i="11"/>
  <c r="J123" i="11"/>
  <c r="G123" i="11"/>
  <c r="F123" i="11"/>
  <c r="AT122" i="11"/>
  <c r="AS122" i="11"/>
  <c r="AE122" i="11"/>
  <c r="AD122" i="11"/>
  <c r="AA122" i="11"/>
  <c r="Z122" i="11"/>
  <c r="W122" i="11"/>
  <c r="V122" i="11"/>
  <c r="S122" i="11"/>
  <c r="R122" i="11"/>
  <c r="O122" i="11"/>
  <c r="N122" i="11"/>
  <c r="K122" i="11"/>
  <c r="J122" i="11"/>
  <c r="G122" i="11"/>
  <c r="F122" i="11"/>
  <c r="AT121" i="11"/>
  <c r="AS121" i="11"/>
  <c r="AE121" i="11"/>
  <c r="AD121" i="11"/>
  <c r="AA121" i="11"/>
  <c r="Z121" i="11"/>
  <c r="W121" i="11"/>
  <c r="V121" i="11"/>
  <c r="S121" i="11"/>
  <c r="R121" i="11"/>
  <c r="O121" i="11"/>
  <c r="N121" i="11"/>
  <c r="K121" i="11"/>
  <c r="J121" i="11"/>
  <c r="G121" i="11"/>
  <c r="F121" i="11"/>
  <c r="AT120" i="11"/>
  <c r="AS120" i="11"/>
  <c r="AE120" i="11"/>
  <c r="AD120" i="11"/>
  <c r="AA120" i="11"/>
  <c r="Z120" i="11"/>
  <c r="W120" i="11"/>
  <c r="V120" i="11"/>
  <c r="S120" i="11"/>
  <c r="R120" i="11"/>
  <c r="O120" i="11"/>
  <c r="N120" i="11"/>
  <c r="K120" i="11"/>
  <c r="J120" i="11"/>
  <c r="G120" i="11"/>
  <c r="F120" i="11"/>
  <c r="AT119" i="11"/>
  <c r="AS119" i="11"/>
  <c r="AE119" i="11"/>
  <c r="AD119" i="11"/>
  <c r="AA119" i="11"/>
  <c r="Z119" i="11"/>
  <c r="W119" i="11"/>
  <c r="V119" i="11"/>
  <c r="S119" i="11"/>
  <c r="R119" i="11"/>
  <c r="O119" i="11"/>
  <c r="N119" i="11"/>
  <c r="K119" i="11"/>
  <c r="J119" i="11"/>
  <c r="G119" i="11"/>
  <c r="F119" i="11"/>
  <c r="AT118" i="11"/>
  <c r="AS118" i="11"/>
  <c r="AE118" i="11"/>
  <c r="AD118" i="11"/>
  <c r="AA118" i="11"/>
  <c r="Z118" i="11"/>
  <c r="W118" i="11"/>
  <c r="V118" i="11"/>
  <c r="S118" i="11"/>
  <c r="R118" i="11"/>
  <c r="O118" i="11"/>
  <c r="N118" i="11"/>
  <c r="K118" i="11"/>
  <c r="J118" i="11"/>
  <c r="G118" i="11"/>
  <c r="F118" i="11"/>
  <c r="AT117" i="11"/>
  <c r="AS117" i="11"/>
  <c r="AE117" i="11"/>
  <c r="AD117" i="11"/>
  <c r="AA117" i="11"/>
  <c r="Z117" i="11"/>
  <c r="W117" i="11"/>
  <c r="V117" i="11"/>
  <c r="S117" i="11"/>
  <c r="R117" i="11"/>
  <c r="O117" i="11"/>
  <c r="N117" i="11"/>
  <c r="K117" i="11"/>
  <c r="J117" i="11"/>
  <c r="G117" i="11"/>
  <c r="F117" i="11"/>
  <c r="AT116" i="11"/>
  <c r="AS116" i="11"/>
  <c r="AE116" i="11"/>
  <c r="AD116" i="11"/>
  <c r="AA116" i="11"/>
  <c r="Z116" i="11"/>
  <c r="W116" i="11"/>
  <c r="V116" i="11"/>
  <c r="S116" i="11"/>
  <c r="R116" i="11"/>
  <c r="O116" i="11"/>
  <c r="N116" i="11"/>
  <c r="K116" i="11"/>
  <c r="J116" i="11"/>
  <c r="G116" i="11"/>
  <c r="F116" i="11"/>
  <c r="AT115" i="11"/>
  <c r="AS115" i="11"/>
  <c r="AQ115" i="11"/>
  <c r="AQ131" i="11" s="1"/>
  <c r="AS131" i="11" s="1"/>
  <c r="AE115" i="11"/>
  <c r="AD115" i="11"/>
  <c r="AA115" i="11"/>
  <c r="Z115" i="11"/>
  <c r="W115" i="11"/>
  <c r="V115" i="11"/>
  <c r="S115" i="11"/>
  <c r="R115" i="11"/>
  <c r="O115" i="11"/>
  <c r="N115" i="11"/>
  <c r="K115" i="11"/>
  <c r="J115" i="11"/>
  <c r="G115" i="11"/>
  <c r="F115" i="11"/>
  <c r="AT114" i="11"/>
  <c r="AQ114" i="11"/>
  <c r="AS114" i="11" s="1"/>
  <c r="AE114" i="11"/>
  <c r="AD114" i="11"/>
  <c r="AA114" i="11"/>
  <c r="Z114" i="11"/>
  <c r="W114" i="11"/>
  <c r="V114" i="11"/>
  <c r="S114" i="11"/>
  <c r="R114" i="11"/>
  <c r="O114" i="11"/>
  <c r="N114" i="11"/>
  <c r="K114" i="11"/>
  <c r="J114" i="11"/>
  <c r="G114" i="11"/>
  <c r="F114" i="11"/>
  <c r="AE113" i="11"/>
  <c r="AD113" i="11"/>
  <c r="AA113" i="11"/>
  <c r="Z113" i="11"/>
  <c r="W113" i="11"/>
  <c r="V113" i="11"/>
  <c r="S113" i="11"/>
  <c r="R113" i="11"/>
  <c r="O113" i="11"/>
  <c r="N113" i="11"/>
  <c r="K113" i="11"/>
  <c r="J113" i="11"/>
  <c r="G113" i="11"/>
  <c r="F113" i="11"/>
  <c r="AE112" i="11"/>
  <c r="AD112" i="11"/>
  <c r="AA112" i="11"/>
  <c r="Z112" i="11"/>
  <c r="W112" i="11"/>
  <c r="V112" i="11"/>
  <c r="S112" i="11"/>
  <c r="R112" i="11"/>
  <c r="O112" i="11"/>
  <c r="N112" i="11"/>
  <c r="K112" i="11"/>
  <c r="J112" i="11"/>
  <c r="G112" i="11"/>
  <c r="F112" i="11"/>
  <c r="AE111" i="11"/>
  <c r="AD111" i="11"/>
  <c r="AA111" i="11"/>
  <c r="Z111" i="11"/>
  <c r="W111" i="11"/>
  <c r="V111" i="11"/>
  <c r="S111" i="11"/>
  <c r="R111" i="11"/>
  <c r="O111" i="11"/>
  <c r="N111" i="11"/>
  <c r="K111" i="11"/>
  <c r="J111" i="11"/>
  <c r="G111" i="11"/>
  <c r="F111" i="11"/>
  <c r="AT110" i="11"/>
  <c r="AS110" i="11"/>
  <c r="AT109" i="11"/>
  <c r="AS109" i="11"/>
  <c r="AB109" i="11"/>
  <c r="X109" i="11"/>
  <c r="T109" i="11"/>
  <c r="V109" i="11" s="1"/>
  <c r="P109" i="11"/>
  <c r="L109" i="11"/>
  <c r="H109" i="11"/>
  <c r="D109" i="11"/>
  <c r="F109" i="11" s="1"/>
  <c r="B109" i="11"/>
  <c r="AT108" i="11"/>
  <c r="AS108" i="11"/>
  <c r="AE108" i="11"/>
  <c r="AD108" i="11"/>
  <c r="AA108" i="11"/>
  <c r="Z108" i="11"/>
  <c r="W108" i="11"/>
  <c r="V108" i="11"/>
  <c r="S108" i="11"/>
  <c r="R108" i="11"/>
  <c r="O108" i="11"/>
  <c r="N108" i="11"/>
  <c r="K108" i="11"/>
  <c r="J108" i="11"/>
  <c r="G108" i="11"/>
  <c r="F108" i="11"/>
  <c r="AT107" i="11"/>
  <c r="AS107" i="11"/>
  <c r="AE107" i="11"/>
  <c r="AD107" i="11"/>
  <c r="AA107" i="11"/>
  <c r="Z107" i="11"/>
  <c r="W107" i="11"/>
  <c r="V107" i="11"/>
  <c r="S107" i="11"/>
  <c r="R107" i="11"/>
  <c r="O107" i="11"/>
  <c r="N107" i="11"/>
  <c r="K107" i="11"/>
  <c r="J107" i="11"/>
  <c r="G107" i="11"/>
  <c r="F107" i="11"/>
  <c r="AT106" i="11"/>
  <c r="AS106" i="11"/>
  <c r="AE106" i="11"/>
  <c r="AD106" i="11"/>
  <c r="AA106" i="11"/>
  <c r="Z106" i="11"/>
  <c r="W106" i="11"/>
  <c r="V106" i="11"/>
  <c r="S106" i="11"/>
  <c r="R106" i="11"/>
  <c r="O106" i="11"/>
  <c r="N106" i="11"/>
  <c r="K106" i="11"/>
  <c r="J106" i="11"/>
  <c r="G106" i="11"/>
  <c r="F106" i="11"/>
  <c r="AT105" i="11"/>
  <c r="AS105" i="11"/>
  <c r="AE105" i="11"/>
  <c r="AD105" i="11"/>
  <c r="AA105" i="11"/>
  <c r="Z105" i="11"/>
  <c r="W105" i="11"/>
  <c r="V105" i="11"/>
  <c r="S105" i="11"/>
  <c r="R105" i="11"/>
  <c r="O105" i="11"/>
  <c r="N105" i="11"/>
  <c r="K105" i="11"/>
  <c r="J105" i="11"/>
  <c r="G105" i="11"/>
  <c r="F105" i="11"/>
  <c r="AT104" i="11"/>
  <c r="AQ104" i="11"/>
  <c r="AS104" i="11" s="1"/>
  <c r="T102" i="11"/>
  <c r="V102" i="11" s="1"/>
  <c r="P102" i="11"/>
  <c r="AE101" i="11"/>
  <c r="AD101" i="11"/>
  <c r="AA101" i="11"/>
  <c r="Z101" i="11"/>
  <c r="W101" i="11"/>
  <c r="V101" i="11"/>
  <c r="S101" i="11"/>
  <c r="R101" i="11"/>
  <c r="O101" i="11"/>
  <c r="N101" i="11"/>
  <c r="K101" i="11"/>
  <c r="J101" i="11"/>
  <c r="G101" i="11"/>
  <c r="F101" i="11"/>
  <c r="AE100" i="11"/>
  <c r="AD100" i="11"/>
  <c r="AA100" i="11"/>
  <c r="Z100" i="11"/>
  <c r="W100" i="11"/>
  <c r="V100" i="11"/>
  <c r="S100" i="11"/>
  <c r="R100" i="11"/>
  <c r="O100" i="11"/>
  <c r="N100" i="11"/>
  <c r="K100" i="11"/>
  <c r="J100" i="11"/>
  <c r="G100" i="11"/>
  <c r="F100" i="11"/>
  <c r="AC99" i="11"/>
  <c r="AB99" i="11"/>
  <c r="AA99" i="11"/>
  <c r="X99" i="11"/>
  <c r="Z99" i="11" s="1"/>
  <c r="W99" i="11"/>
  <c r="V99" i="11"/>
  <c r="R99" i="11"/>
  <c r="M99" i="11"/>
  <c r="S99" i="11" s="1"/>
  <c r="L99" i="11"/>
  <c r="L102" i="11" s="1"/>
  <c r="I99" i="11"/>
  <c r="H99" i="11"/>
  <c r="E99" i="11"/>
  <c r="G99" i="11" s="1"/>
  <c r="D99" i="11"/>
  <c r="B99" i="11"/>
  <c r="AE98" i="11"/>
  <c r="AD98" i="11"/>
  <c r="AA98" i="11"/>
  <c r="Z98" i="11"/>
  <c r="W98" i="11"/>
  <c r="V98" i="11"/>
  <c r="S98" i="11"/>
  <c r="R98" i="11"/>
  <c r="O98" i="11"/>
  <c r="N98" i="11"/>
  <c r="K98" i="11"/>
  <c r="J98" i="11"/>
  <c r="G98" i="11"/>
  <c r="F98" i="11"/>
  <c r="AT97" i="11"/>
  <c r="AS97" i="11"/>
  <c r="AE97" i="11"/>
  <c r="AD97" i="11"/>
  <c r="AA97" i="11"/>
  <c r="Z97" i="11"/>
  <c r="W97" i="11"/>
  <c r="V97" i="11"/>
  <c r="S97" i="11"/>
  <c r="R97" i="11"/>
  <c r="O97" i="11"/>
  <c r="N97" i="11"/>
  <c r="K97" i="11"/>
  <c r="J97" i="11"/>
  <c r="G97" i="11"/>
  <c r="F97" i="11"/>
  <c r="AT96" i="11"/>
  <c r="AS96" i="11"/>
  <c r="AE96" i="11"/>
  <c r="AD96" i="11"/>
  <c r="AA96" i="11"/>
  <c r="Z96" i="11"/>
  <c r="W96" i="11"/>
  <c r="V96" i="11"/>
  <c r="S96" i="11"/>
  <c r="R96" i="11"/>
  <c r="O96" i="11"/>
  <c r="N96" i="11"/>
  <c r="K96" i="11"/>
  <c r="J96" i="11"/>
  <c r="G96" i="11"/>
  <c r="F96" i="11"/>
  <c r="AT95" i="11"/>
  <c r="AS95" i="11"/>
  <c r="AE95" i="11"/>
  <c r="AD95" i="11"/>
  <c r="AA95" i="11"/>
  <c r="Z95" i="11"/>
  <c r="W95" i="11"/>
  <c r="V95" i="11"/>
  <c r="S95" i="11"/>
  <c r="R95" i="11"/>
  <c r="O95" i="11"/>
  <c r="N95" i="11"/>
  <c r="K95" i="11"/>
  <c r="J95" i="11"/>
  <c r="G95" i="11"/>
  <c r="F95" i="11"/>
  <c r="AT94" i="11"/>
  <c r="AS94" i="11"/>
  <c r="AT93" i="11"/>
  <c r="AS93" i="11"/>
  <c r="AT92" i="11"/>
  <c r="AS92" i="11"/>
  <c r="AE92" i="11"/>
  <c r="AD92" i="11"/>
  <c r="AA92" i="11"/>
  <c r="Z92" i="11"/>
  <c r="W92" i="11"/>
  <c r="V92" i="11"/>
  <c r="S92" i="11"/>
  <c r="R92" i="11"/>
  <c r="O92" i="11"/>
  <c r="N92" i="11"/>
  <c r="K92" i="11"/>
  <c r="J92" i="11"/>
  <c r="G92" i="11"/>
  <c r="F92" i="11"/>
  <c r="AT91" i="11"/>
  <c r="AS91" i="11"/>
  <c r="AE91" i="11"/>
  <c r="AD91" i="11"/>
  <c r="AA91" i="11"/>
  <c r="Z91" i="11"/>
  <c r="W91" i="11"/>
  <c r="V91" i="11"/>
  <c r="S91" i="11"/>
  <c r="R91" i="11"/>
  <c r="O91" i="11"/>
  <c r="N91" i="11"/>
  <c r="J91" i="11"/>
  <c r="E91" i="11"/>
  <c r="D91" i="11"/>
  <c r="F91" i="11" s="1"/>
  <c r="AT90" i="11"/>
  <c r="AS90" i="11"/>
  <c r="AE90" i="11"/>
  <c r="AD90" i="11"/>
  <c r="Z90" i="11"/>
  <c r="V90" i="11"/>
  <c r="U90" i="11"/>
  <c r="AA90" i="11" s="1"/>
  <c r="R90" i="11"/>
  <c r="Q90" i="11"/>
  <c r="S90" i="11" s="1"/>
  <c r="O90" i="11"/>
  <c r="N90" i="11"/>
  <c r="J90" i="11"/>
  <c r="E90" i="11"/>
  <c r="K90" i="11" s="1"/>
  <c r="C90" i="11"/>
  <c r="B90" i="11"/>
  <c r="AT89" i="11"/>
  <c r="AS89" i="11"/>
  <c r="AE89" i="11"/>
  <c r="AD89" i="11"/>
  <c r="AA89" i="11"/>
  <c r="Z89" i="11"/>
  <c r="W89" i="11"/>
  <c r="V89" i="11"/>
  <c r="S89" i="11"/>
  <c r="R89" i="11"/>
  <c r="O89" i="11"/>
  <c r="N89" i="11"/>
  <c r="K89" i="11"/>
  <c r="J89" i="11"/>
  <c r="G89" i="11"/>
  <c r="F89" i="11"/>
  <c r="AT88" i="11"/>
  <c r="AS88" i="11"/>
  <c r="AE88" i="11"/>
  <c r="AD88" i="11"/>
  <c r="AA88" i="11"/>
  <c r="Z88" i="11"/>
  <c r="W88" i="11"/>
  <c r="V88" i="11"/>
  <c r="S88" i="11"/>
  <c r="R88" i="11"/>
  <c r="O88" i="11"/>
  <c r="N88" i="11"/>
  <c r="K88" i="11"/>
  <c r="J88" i="11"/>
  <c r="G88" i="11"/>
  <c r="F88" i="11"/>
  <c r="AT87" i="11"/>
  <c r="AQ87" i="11"/>
  <c r="AS87" i="11" s="1"/>
  <c r="AE87" i="11"/>
  <c r="AD87" i="11"/>
  <c r="AA87" i="11"/>
  <c r="Z87" i="11"/>
  <c r="W87" i="11"/>
  <c r="V87" i="11"/>
  <c r="S87" i="11"/>
  <c r="R87" i="11"/>
  <c r="O87" i="11"/>
  <c r="N87" i="11"/>
  <c r="K87" i="11"/>
  <c r="J87" i="11"/>
  <c r="G87" i="11"/>
  <c r="F87" i="11"/>
  <c r="AE86" i="11"/>
  <c r="AD86" i="11"/>
  <c r="AA86" i="11"/>
  <c r="Z86" i="11"/>
  <c r="W86" i="11"/>
  <c r="V86" i="11"/>
  <c r="S86" i="11"/>
  <c r="R86" i="11"/>
  <c r="O86" i="11"/>
  <c r="N86" i="11"/>
  <c r="K86" i="11"/>
  <c r="J86" i="11"/>
  <c r="G86" i="11"/>
  <c r="F86" i="11"/>
  <c r="AT85" i="11"/>
  <c r="AS85" i="11"/>
  <c r="AE85" i="11"/>
  <c r="AD85" i="11"/>
  <c r="AA85" i="11"/>
  <c r="Z85" i="11"/>
  <c r="W85" i="11"/>
  <c r="V85" i="11"/>
  <c r="S85" i="11"/>
  <c r="R85" i="11"/>
  <c r="O85" i="11"/>
  <c r="N85" i="11"/>
  <c r="K85" i="11"/>
  <c r="J85" i="11"/>
  <c r="G85" i="11"/>
  <c r="F85" i="11"/>
  <c r="AT81" i="11"/>
  <c r="AS81" i="11"/>
  <c r="AB81" i="11"/>
  <c r="X81" i="11"/>
  <c r="T81" i="11"/>
  <c r="P81" i="11"/>
  <c r="V81" i="11" s="1"/>
  <c r="L81" i="11"/>
  <c r="H81" i="11"/>
  <c r="J81" i="11" s="1"/>
  <c r="D81" i="11"/>
  <c r="B81" i="11"/>
  <c r="AE80" i="11"/>
  <c r="AD80" i="11"/>
  <c r="AA80" i="11"/>
  <c r="Z80" i="11"/>
  <c r="W80" i="11"/>
  <c r="V80" i="11"/>
  <c r="S80" i="11"/>
  <c r="R80" i="11"/>
  <c r="O80" i="11"/>
  <c r="N80" i="11"/>
  <c r="K80" i="11"/>
  <c r="J80" i="11"/>
  <c r="G80" i="11"/>
  <c r="F80" i="11"/>
  <c r="AE79" i="11"/>
  <c r="AD79" i="11"/>
  <c r="AA79" i="11"/>
  <c r="Z79" i="11"/>
  <c r="W79" i="11"/>
  <c r="V79" i="11"/>
  <c r="S79" i="11"/>
  <c r="R79" i="11"/>
  <c r="O79" i="11"/>
  <c r="N79" i="11"/>
  <c r="K79" i="11"/>
  <c r="J79" i="11"/>
  <c r="G79" i="11"/>
  <c r="F79" i="11"/>
  <c r="AE78" i="11"/>
  <c r="AD78" i="11"/>
  <c r="AA78" i="11"/>
  <c r="Z78" i="11"/>
  <c r="W78" i="11"/>
  <c r="V78" i="11"/>
  <c r="S78" i="11"/>
  <c r="R78" i="11"/>
  <c r="O78" i="11"/>
  <c r="N78" i="11"/>
  <c r="K78" i="11"/>
  <c r="J78" i="11"/>
  <c r="G78" i="11"/>
  <c r="F78" i="11"/>
  <c r="AE77" i="11"/>
  <c r="AD77" i="11"/>
  <c r="AA77" i="11"/>
  <c r="Z77" i="11"/>
  <c r="W77" i="11"/>
  <c r="V77" i="11"/>
  <c r="S77" i="11"/>
  <c r="R77" i="11"/>
  <c r="O77" i="11"/>
  <c r="N77" i="11"/>
  <c r="K77" i="11"/>
  <c r="J77" i="11"/>
  <c r="G77" i="11"/>
  <c r="F77" i="11"/>
  <c r="AE76" i="11"/>
  <c r="AD76" i="11"/>
  <c r="AA76" i="11"/>
  <c r="Z76" i="11"/>
  <c r="W76" i="11"/>
  <c r="V76" i="11"/>
  <c r="S76" i="11"/>
  <c r="R76" i="11"/>
  <c r="O76" i="11"/>
  <c r="N76" i="11"/>
  <c r="K76" i="11"/>
  <c r="J76" i="11"/>
  <c r="G76" i="11"/>
  <c r="F76" i="11"/>
  <c r="AE75" i="11"/>
  <c r="AD75" i="11"/>
  <c r="AA75" i="11"/>
  <c r="Z75" i="11"/>
  <c r="W75" i="11"/>
  <c r="V75" i="11"/>
  <c r="S75" i="11"/>
  <c r="R75" i="11"/>
  <c r="O75" i="11"/>
  <c r="N75" i="11"/>
  <c r="K75" i="11"/>
  <c r="J75" i="11"/>
  <c r="G75" i="11"/>
  <c r="F75" i="11"/>
  <c r="AE74" i="11"/>
  <c r="AD74" i="11"/>
  <c r="AA74" i="11"/>
  <c r="Z74" i="11"/>
  <c r="W74" i="11"/>
  <c r="V74" i="11"/>
  <c r="S74" i="11"/>
  <c r="R74" i="11"/>
  <c r="O74" i="11"/>
  <c r="N74" i="11"/>
  <c r="K74" i="11"/>
  <c r="J74" i="11"/>
  <c r="G74" i="11"/>
  <c r="F74" i="11"/>
  <c r="AE73" i="11"/>
  <c r="AD73" i="11"/>
  <c r="AA73" i="11"/>
  <c r="Z73" i="11"/>
  <c r="W73" i="11"/>
  <c r="V73" i="11"/>
  <c r="S73" i="11"/>
  <c r="R73" i="11"/>
  <c r="O73" i="11"/>
  <c r="N73" i="11"/>
  <c r="K73" i="11"/>
  <c r="J73" i="11"/>
  <c r="G73" i="11"/>
  <c r="F73" i="11"/>
  <c r="AE72" i="11"/>
  <c r="AD72" i="11"/>
  <c r="AA72" i="11"/>
  <c r="Z72" i="11"/>
  <c r="W72" i="11"/>
  <c r="V72" i="11"/>
  <c r="S72" i="11"/>
  <c r="R72" i="11"/>
  <c r="O72" i="11"/>
  <c r="N72" i="11"/>
  <c r="K72" i="11"/>
  <c r="J72" i="11"/>
  <c r="G72" i="11"/>
  <c r="F72" i="11"/>
  <c r="AE71" i="11"/>
  <c r="AD71" i="11"/>
  <c r="AA71" i="11"/>
  <c r="Z71" i="11"/>
  <c r="W71" i="11"/>
  <c r="V71" i="11"/>
  <c r="S71" i="11"/>
  <c r="R71" i="11"/>
  <c r="O71" i="11"/>
  <c r="N71" i="11"/>
  <c r="K71" i="11"/>
  <c r="J71" i="11"/>
  <c r="G71" i="11"/>
  <c r="F71" i="11"/>
  <c r="AE70" i="11"/>
  <c r="AD70" i="11"/>
  <c r="AA70" i="11"/>
  <c r="Z70" i="11"/>
  <c r="W70" i="11"/>
  <c r="V70" i="11"/>
  <c r="S70" i="11"/>
  <c r="R70" i="11"/>
  <c r="O70" i="11"/>
  <c r="N70" i="11"/>
  <c r="K70" i="11"/>
  <c r="J70" i="11"/>
  <c r="G70" i="11"/>
  <c r="F70" i="11"/>
  <c r="AT69" i="11"/>
  <c r="AS69" i="11"/>
  <c r="AE69" i="11"/>
  <c r="AD69" i="11"/>
  <c r="AA69" i="11"/>
  <c r="Z69" i="11"/>
  <c r="W69" i="11"/>
  <c r="V69" i="11"/>
  <c r="S69" i="11"/>
  <c r="R69" i="11"/>
  <c r="O69" i="11"/>
  <c r="N69" i="11"/>
  <c r="K69" i="11"/>
  <c r="J69" i="11"/>
  <c r="G69" i="11"/>
  <c r="F69" i="11"/>
  <c r="AE68" i="11"/>
  <c r="AD68" i="11"/>
  <c r="AA68" i="11"/>
  <c r="Z68" i="11"/>
  <c r="W68" i="11"/>
  <c r="V68" i="11"/>
  <c r="S68" i="11"/>
  <c r="R68" i="11"/>
  <c r="O68" i="11"/>
  <c r="N68" i="11"/>
  <c r="K68" i="11"/>
  <c r="J68" i="11"/>
  <c r="G68" i="11"/>
  <c r="F68" i="11"/>
  <c r="AT67" i="11"/>
  <c r="AS67" i="11"/>
  <c r="AE67" i="11"/>
  <c r="AD67" i="11"/>
  <c r="AA67" i="11"/>
  <c r="Z67" i="11"/>
  <c r="W67" i="11"/>
  <c r="V67" i="11"/>
  <c r="S67" i="11"/>
  <c r="R67" i="11"/>
  <c r="O67" i="11"/>
  <c r="N67" i="11"/>
  <c r="K67" i="11"/>
  <c r="J67" i="11"/>
  <c r="G67" i="11"/>
  <c r="F67" i="11"/>
  <c r="AT66" i="11"/>
  <c r="AS66" i="11"/>
  <c r="AE66" i="11"/>
  <c r="AD66" i="11"/>
  <c r="AA66" i="11"/>
  <c r="Z66" i="11"/>
  <c r="W66" i="11"/>
  <c r="V66" i="11"/>
  <c r="S66" i="11"/>
  <c r="R66" i="11"/>
  <c r="O66" i="11"/>
  <c r="N66" i="11"/>
  <c r="K66" i="11"/>
  <c r="J66" i="11"/>
  <c r="G66" i="11"/>
  <c r="F66" i="11"/>
  <c r="AT65" i="11"/>
  <c r="AS65" i="11"/>
  <c r="AE65" i="11"/>
  <c r="AD65" i="11"/>
  <c r="AA65" i="11"/>
  <c r="Z65" i="11"/>
  <c r="W65" i="11"/>
  <c r="V65" i="11"/>
  <c r="S65" i="11"/>
  <c r="R65" i="11"/>
  <c r="O65" i="11"/>
  <c r="N65" i="11"/>
  <c r="K65" i="11"/>
  <c r="J65" i="11"/>
  <c r="G65" i="11"/>
  <c r="F65" i="11"/>
  <c r="AT64" i="11"/>
  <c r="AS64" i="11"/>
  <c r="AE64" i="11"/>
  <c r="AD64" i="11"/>
  <c r="AA64" i="11"/>
  <c r="Z64" i="11"/>
  <c r="W64" i="11"/>
  <c r="V64" i="11"/>
  <c r="S64" i="11"/>
  <c r="R64" i="11"/>
  <c r="O64" i="11"/>
  <c r="N64" i="11"/>
  <c r="K64" i="11"/>
  <c r="J64" i="11"/>
  <c r="G64" i="11"/>
  <c r="F64" i="11"/>
  <c r="AT63" i="11"/>
  <c r="AS63" i="11"/>
  <c r="AE63" i="11"/>
  <c r="AD63" i="11"/>
  <c r="AA63" i="11"/>
  <c r="Z63" i="11"/>
  <c r="W63" i="11"/>
  <c r="V63" i="11"/>
  <c r="S63" i="11"/>
  <c r="R63" i="11"/>
  <c r="O63" i="11"/>
  <c r="N63" i="11"/>
  <c r="K63" i="11"/>
  <c r="J63" i="11"/>
  <c r="G63" i="11"/>
  <c r="F63" i="11"/>
  <c r="AT62" i="11"/>
  <c r="AS62" i="11"/>
  <c r="AE62" i="11"/>
  <c r="AD62" i="11"/>
  <c r="AA62" i="11"/>
  <c r="Z62" i="11"/>
  <c r="W62" i="11"/>
  <c r="V62" i="11"/>
  <c r="S62" i="11"/>
  <c r="R62" i="11"/>
  <c r="O62" i="11"/>
  <c r="N62" i="11"/>
  <c r="K62" i="11"/>
  <c r="J62" i="11"/>
  <c r="G62" i="11"/>
  <c r="F62" i="11"/>
  <c r="AT61" i="11"/>
  <c r="AS61" i="11"/>
  <c r="AE61" i="11"/>
  <c r="AD61" i="11"/>
  <c r="AA61" i="11"/>
  <c r="Z61" i="11"/>
  <c r="W61" i="11"/>
  <c r="V61" i="11"/>
  <c r="S61" i="11"/>
  <c r="R61" i="11"/>
  <c r="O61" i="11"/>
  <c r="N61" i="11"/>
  <c r="K61" i="11"/>
  <c r="J61" i="11"/>
  <c r="G61" i="11"/>
  <c r="F61" i="11"/>
  <c r="AT60" i="11"/>
  <c r="AS60" i="11"/>
  <c r="AE60" i="11"/>
  <c r="AD60" i="11"/>
  <c r="AA60" i="11"/>
  <c r="Z60" i="11"/>
  <c r="W60" i="11"/>
  <c r="V60" i="11"/>
  <c r="S60" i="11"/>
  <c r="R60" i="11"/>
  <c r="O60" i="11"/>
  <c r="N60" i="11"/>
  <c r="K60" i="11"/>
  <c r="J60" i="11"/>
  <c r="G60" i="11"/>
  <c r="F60" i="11"/>
  <c r="AT59" i="11"/>
  <c r="AS59" i="11"/>
  <c r="AE59" i="11"/>
  <c r="AD59" i="11"/>
  <c r="AA59" i="11"/>
  <c r="Z59" i="11"/>
  <c r="W59" i="11"/>
  <c r="V59" i="11"/>
  <c r="S59" i="11"/>
  <c r="R59" i="11"/>
  <c r="O59" i="11"/>
  <c r="N59" i="11"/>
  <c r="K59" i="11"/>
  <c r="J59" i="11"/>
  <c r="G59" i="11"/>
  <c r="F59" i="11"/>
  <c r="AE58" i="11"/>
  <c r="AD58" i="11"/>
  <c r="AA58" i="11"/>
  <c r="Z58" i="11"/>
  <c r="W58" i="11"/>
  <c r="V58" i="11"/>
  <c r="S58" i="11"/>
  <c r="R58" i="11"/>
  <c r="O58" i="11"/>
  <c r="N58" i="11"/>
  <c r="K58" i="11"/>
  <c r="J58" i="11"/>
  <c r="G58" i="11"/>
  <c r="F58" i="11"/>
  <c r="AT57" i="11"/>
  <c r="AS57" i="11"/>
  <c r="AE57" i="11"/>
  <c r="AD57" i="11"/>
  <c r="AA57" i="11"/>
  <c r="Z57" i="11"/>
  <c r="W57" i="11"/>
  <c r="V57" i="11"/>
  <c r="S57" i="11"/>
  <c r="R57" i="11"/>
  <c r="O57" i="11"/>
  <c r="N57" i="11"/>
  <c r="K57" i="11"/>
  <c r="J57" i="11"/>
  <c r="G57" i="11"/>
  <c r="F57" i="11"/>
  <c r="AT56" i="11"/>
  <c r="AS56" i="11"/>
  <c r="AE56" i="11"/>
  <c r="AD56" i="11"/>
  <c r="AA56" i="11"/>
  <c r="Z56" i="11"/>
  <c r="W56" i="11"/>
  <c r="V56" i="11"/>
  <c r="S56" i="11"/>
  <c r="R56" i="11"/>
  <c r="O56" i="11"/>
  <c r="N56" i="11"/>
  <c r="K56" i="11"/>
  <c r="J56" i="11"/>
  <c r="G56" i="11"/>
  <c r="F56" i="11"/>
  <c r="AT55" i="11"/>
  <c r="AS55" i="11"/>
  <c r="AE55" i="11"/>
  <c r="AD55" i="11"/>
  <c r="AA55" i="11"/>
  <c r="Z55" i="11"/>
  <c r="W55" i="11"/>
  <c r="V55" i="11"/>
  <c r="S55" i="11"/>
  <c r="R55" i="11"/>
  <c r="O55" i="11"/>
  <c r="N55" i="11"/>
  <c r="K55" i="11"/>
  <c r="J55" i="11"/>
  <c r="G55" i="11"/>
  <c r="F55" i="11"/>
  <c r="AT54" i="11"/>
  <c r="AS54" i="11"/>
  <c r="AT52" i="11"/>
  <c r="AQ52" i="11"/>
  <c r="AS52" i="11" s="1"/>
  <c r="AB52" i="11"/>
  <c r="X52" i="11"/>
  <c r="T52" i="11"/>
  <c r="V52" i="11" s="1"/>
  <c r="P52" i="11"/>
  <c r="L52" i="11"/>
  <c r="H52" i="11"/>
  <c r="D52" i="11"/>
  <c r="B52" i="11"/>
  <c r="AT51" i="11"/>
  <c r="AS51" i="11"/>
  <c r="AE51" i="11"/>
  <c r="AD51" i="11"/>
  <c r="AA51" i="11"/>
  <c r="Z51" i="11"/>
  <c r="W51" i="11"/>
  <c r="V51" i="11"/>
  <c r="S51" i="11"/>
  <c r="R51" i="11"/>
  <c r="O51" i="11"/>
  <c r="N51" i="11"/>
  <c r="K51" i="11"/>
  <c r="J51" i="11"/>
  <c r="G51" i="11"/>
  <c r="F51" i="11"/>
  <c r="AE50" i="11"/>
  <c r="AD50" i="11"/>
  <c r="AA50" i="11"/>
  <c r="Z50" i="11"/>
  <c r="W50" i="11"/>
  <c r="V50" i="11"/>
  <c r="S50" i="11"/>
  <c r="R50" i="11"/>
  <c r="O50" i="11"/>
  <c r="N50" i="11"/>
  <c r="K50" i="11"/>
  <c r="J50" i="11"/>
  <c r="G50" i="11"/>
  <c r="F50" i="11"/>
  <c r="AE49" i="11"/>
  <c r="AD49" i="11"/>
  <c r="AA49" i="11"/>
  <c r="Z49" i="11"/>
  <c r="W49" i="11"/>
  <c r="V49" i="11"/>
  <c r="S49" i="11"/>
  <c r="R49" i="11"/>
  <c r="O49" i="11"/>
  <c r="N49" i="11"/>
  <c r="K49" i="11"/>
  <c r="J49" i="11"/>
  <c r="G49" i="11"/>
  <c r="F49" i="11"/>
  <c r="AE48" i="11"/>
  <c r="AD48" i="11"/>
  <c r="AA48" i="11"/>
  <c r="Z48" i="11"/>
  <c r="W48" i="11"/>
  <c r="V48" i="11"/>
  <c r="S48" i="11"/>
  <c r="R48" i="11"/>
  <c r="O48" i="11"/>
  <c r="N48" i="11"/>
  <c r="K48" i="11"/>
  <c r="J48" i="11"/>
  <c r="G48" i="11"/>
  <c r="F48" i="11"/>
  <c r="AE47" i="11"/>
  <c r="AD47" i="11"/>
  <c r="AA47" i="11"/>
  <c r="Z47" i="11"/>
  <c r="W47" i="11"/>
  <c r="V47" i="11"/>
  <c r="S47" i="11"/>
  <c r="R47" i="11"/>
  <c r="O47" i="11"/>
  <c r="N47" i="11"/>
  <c r="K47" i="11"/>
  <c r="J47" i="11"/>
  <c r="G47" i="11"/>
  <c r="F47" i="11"/>
  <c r="AE46" i="11"/>
  <c r="AD46" i="11"/>
  <c r="AA46" i="11"/>
  <c r="Z46" i="11"/>
  <c r="W46" i="11"/>
  <c r="V46" i="11"/>
  <c r="S46" i="11"/>
  <c r="R46" i="11"/>
  <c r="O46" i="11"/>
  <c r="N46" i="11"/>
  <c r="K46" i="11"/>
  <c r="J46" i="11"/>
  <c r="G46" i="11"/>
  <c r="F46" i="11"/>
  <c r="AE45" i="11"/>
  <c r="AD45" i="11"/>
  <c r="AA45" i="11"/>
  <c r="Z45" i="11"/>
  <c r="W45" i="11"/>
  <c r="V45" i="11"/>
  <c r="S45" i="11"/>
  <c r="R45" i="11"/>
  <c r="O45" i="11"/>
  <c r="N45" i="11"/>
  <c r="K45" i="11"/>
  <c r="J45" i="11"/>
  <c r="G45" i="11"/>
  <c r="F45" i="11"/>
  <c r="AE44" i="11"/>
  <c r="AD44" i="11"/>
  <c r="AA44" i="11"/>
  <c r="Z44" i="11"/>
  <c r="W44" i="11"/>
  <c r="V44" i="11"/>
  <c r="S44" i="11"/>
  <c r="R44" i="11"/>
  <c r="O44" i="11"/>
  <c r="N44" i="11"/>
  <c r="K44" i="11"/>
  <c r="J44" i="11"/>
  <c r="G44" i="11"/>
  <c r="F44" i="11"/>
  <c r="AE43" i="11"/>
  <c r="AD43" i="11"/>
  <c r="AA43" i="11"/>
  <c r="Z43" i="11"/>
  <c r="W43" i="11"/>
  <c r="V43" i="11"/>
  <c r="S43" i="11"/>
  <c r="R43" i="11"/>
  <c r="O43" i="11"/>
  <c r="N43" i="11"/>
  <c r="K43" i="11"/>
  <c r="J43" i="11"/>
  <c r="G43" i="11"/>
  <c r="F43" i="11"/>
  <c r="AE42" i="11"/>
  <c r="AD42" i="11"/>
  <c r="AA42" i="11"/>
  <c r="Z42" i="11"/>
  <c r="W42" i="11"/>
  <c r="V42" i="11"/>
  <c r="S42" i="11"/>
  <c r="R42" i="11"/>
  <c r="O42" i="11"/>
  <c r="N42" i="11"/>
  <c r="K42" i="11"/>
  <c r="J42" i="11"/>
  <c r="G42" i="11"/>
  <c r="F42" i="11"/>
  <c r="AE41" i="11"/>
  <c r="AD41" i="11"/>
  <c r="AA41" i="11"/>
  <c r="Z41" i="11"/>
  <c r="W41" i="11"/>
  <c r="V41" i="11"/>
  <c r="S41" i="11"/>
  <c r="R41" i="11"/>
  <c r="O41" i="11"/>
  <c r="N41" i="11"/>
  <c r="K41" i="11"/>
  <c r="J41" i="11"/>
  <c r="G41" i="11"/>
  <c r="F41" i="11"/>
  <c r="AE40" i="11"/>
  <c r="AD40" i="11"/>
  <c r="AA40" i="11"/>
  <c r="Z40" i="11"/>
  <c r="W40" i="11"/>
  <c r="V40" i="11"/>
  <c r="S40" i="11"/>
  <c r="R40" i="11"/>
  <c r="O40" i="11"/>
  <c r="N40" i="11"/>
  <c r="K40" i="11"/>
  <c r="J40" i="11"/>
  <c r="G40" i="11"/>
  <c r="F40" i="11"/>
  <c r="AE39" i="11"/>
  <c r="AD39" i="11"/>
  <c r="AA39" i="11"/>
  <c r="Z39" i="11"/>
  <c r="W39" i="11"/>
  <c r="V39" i="11"/>
  <c r="S39" i="11"/>
  <c r="R39" i="11"/>
  <c r="O39" i="11"/>
  <c r="N39" i="11"/>
  <c r="K39" i="11"/>
  <c r="J39" i="11"/>
  <c r="G39" i="11"/>
  <c r="F39" i="11"/>
  <c r="AE38" i="11"/>
  <c r="AD38" i="11"/>
  <c r="AA38" i="11"/>
  <c r="Z38" i="11"/>
  <c r="W38" i="11"/>
  <c r="V38" i="11"/>
  <c r="S38" i="11"/>
  <c r="R38" i="11"/>
  <c r="O38" i="11"/>
  <c r="N38" i="11"/>
  <c r="K38" i="11"/>
  <c r="J38" i="11"/>
  <c r="G38" i="11"/>
  <c r="F38" i="11"/>
  <c r="AE37" i="11"/>
  <c r="AD37" i="11"/>
  <c r="AA37" i="11"/>
  <c r="Z37" i="11"/>
  <c r="W37" i="11"/>
  <c r="V37" i="11"/>
  <c r="S37" i="11"/>
  <c r="R37" i="11"/>
  <c r="O37" i="11"/>
  <c r="N37" i="11"/>
  <c r="K37" i="11"/>
  <c r="J37" i="11"/>
  <c r="G37" i="11"/>
  <c r="F37" i="11"/>
  <c r="AE36" i="11"/>
  <c r="AD36" i="11"/>
  <c r="AA36" i="11"/>
  <c r="Z36" i="11"/>
  <c r="W36" i="11"/>
  <c r="V36" i="11"/>
  <c r="S36" i="11"/>
  <c r="R36" i="11"/>
  <c r="O36" i="11"/>
  <c r="N36" i="11"/>
  <c r="K36" i="11"/>
  <c r="J36" i="11"/>
  <c r="G36" i="11"/>
  <c r="F36" i="11"/>
  <c r="AE35" i="11"/>
  <c r="AD35" i="11"/>
  <c r="AA35" i="11"/>
  <c r="Z35" i="11"/>
  <c r="W35" i="11"/>
  <c r="V35" i="11"/>
  <c r="S35" i="11"/>
  <c r="R35" i="11"/>
  <c r="O35" i="11"/>
  <c r="N35" i="11"/>
  <c r="K35" i="11"/>
  <c r="J35" i="11"/>
  <c r="G35" i="11"/>
  <c r="F35" i="11"/>
  <c r="AE34" i="11"/>
  <c r="AD34" i="11"/>
  <c r="AA34" i="11"/>
  <c r="Z34" i="11"/>
  <c r="W34" i="11"/>
  <c r="V34" i="11"/>
  <c r="S34" i="11"/>
  <c r="R34" i="11"/>
  <c r="O34" i="11"/>
  <c r="N34" i="11"/>
  <c r="K34" i="11"/>
  <c r="J34" i="11"/>
  <c r="G34" i="11"/>
  <c r="F34" i="11"/>
  <c r="AE33" i="11"/>
  <c r="AD33" i="11"/>
  <c r="AA33" i="11"/>
  <c r="Z33" i="11"/>
  <c r="W33" i="11"/>
  <c r="V33" i="11"/>
  <c r="S33" i="11"/>
  <c r="R33" i="11"/>
  <c r="O33" i="11"/>
  <c r="N33" i="11"/>
  <c r="K33" i="11"/>
  <c r="J33" i="11"/>
  <c r="G33" i="11"/>
  <c r="F33" i="11"/>
  <c r="AE32" i="11"/>
  <c r="AD32" i="11"/>
  <c r="AA32" i="11"/>
  <c r="Z32" i="11"/>
  <c r="W32" i="11"/>
  <c r="V32" i="11"/>
  <c r="S32" i="11"/>
  <c r="R32" i="11"/>
  <c r="O32" i="11"/>
  <c r="N32" i="11"/>
  <c r="K32" i="11"/>
  <c r="J32" i="11"/>
  <c r="G32" i="11"/>
  <c r="F32" i="11"/>
  <c r="AE31" i="11"/>
  <c r="AD31" i="11"/>
  <c r="AA31" i="11"/>
  <c r="Z31" i="11"/>
  <c r="W31" i="11"/>
  <c r="V31" i="11"/>
  <c r="S31" i="11"/>
  <c r="R31" i="11"/>
  <c r="O31" i="11"/>
  <c r="N31" i="11"/>
  <c r="K31" i="11"/>
  <c r="J31" i="11"/>
  <c r="G31" i="11"/>
  <c r="F31" i="11"/>
  <c r="AE30" i="11"/>
  <c r="AD30" i="11"/>
  <c r="AA30" i="11"/>
  <c r="Z30" i="11"/>
  <c r="W30" i="11"/>
  <c r="V30" i="11"/>
  <c r="S30" i="11"/>
  <c r="R30" i="11"/>
  <c r="O30" i="11"/>
  <c r="N30" i="11"/>
  <c r="K30" i="11"/>
  <c r="J30" i="11"/>
  <c r="G30" i="11"/>
  <c r="F30" i="11"/>
  <c r="AE29" i="11"/>
  <c r="AD29" i="11"/>
  <c r="AA29" i="11"/>
  <c r="Z29" i="11"/>
  <c r="W29" i="11"/>
  <c r="V29" i="11"/>
  <c r="S29" i="11"/>
  <c r="R29" i="11"/>
  <c r="O29" i="11"/>
  <c r="N29" i="11"/>
  <c r="K29" i="11"/>
  <c r="J29" i="11"/>
  <c r="G29" i="11"/>
  <c r="F29" i="11"/>
  <c r="AT28" i="11"/>
  <c r="AS28" i="11"/>
  <c r="AE28" i="11"/>
  <c r="AD28" i="11"/>
  <c r="AA28" i="11"/>
  <c r="Z28" i="11"/>
  <c r="W28" i="11"/>
  <c r="V28" i="11"/>
  <c r="S28" i="11"/>
  <c r="R28" i="11"/>
  <c r="O28" i="11"/>
  <c r="N28" i="11"/>
  <c r="K28" i="11"/>
  <c r="J28" i="11"/>
  <c r="G28" i="11"/>
  <c r="F28" i="11"/>
  <c r="AT27" i="11"/>
  <c r="AS27" i="11"/>
  <c r="AE27" i="11"/>
  <c r="AD27" i="11"/>
  <c r="AA27" i="11"/>
  <c r="Z27" i="11"/>
  <c r="W27" i="11"/>
  <c r="V27" i="11"/>
  <c r="S27" i="11"/>
  <c r="R27" i="11"/>
  <c r="O27" i="11"/>
  <c r="N27" i="11"/>
  <c r="K27" i="11"/>
  <c r="J27" i="11"/>
  <c r="G27" i="11"/>
  <c r="F27" i="11"/>
  <c r="AT26" i="11"/>
  <c r="AS26" i="11"/>
  <c r="AE26" i="11"/>
  <c r="AD26" i="11"/>
  <c r="AA26" i="11"/>
  <c r="Z26" i="11"/>
  <c r="W26" i="11"/>
  <c r="V26" i="11"/>
  <c r="S26" i="11"/>
  <c r="R26" i="11"/>
  <c r="O26" i="11"/>
  <c r="N26" i="11"/>
  <c r="K26" i="11"/>
  <c r="J26" i="11"/>
  <c r="G26" i="11"/>
  <c r="F26" i="11"/>
  <c r="AT25" i="11"/>
  <c r="AS25" i="11"/>
  <c r="AE25" i="11"/>
  <c r="AD25" i="11"/>
  <c r="AA25" i="11"/>
  <c r="Z25" i="11"/>
  <c r="W25" i="11"/>
  <c r="V25" i="11"/>
  <c r="S25" i="11"/>
  <c r="R25" i="11"/>
  <c r="O25" i="11"/>
  <c r="N25" i="11"/>
  <c r="K25" i="11"/>
  <c r="J25" i="11"/>
  <c r="G25" i="11"/>
  <c r="F25" i="11"/>
  <c r="AT24" i="11"/>
  <c r="AS24" i="11"/>
  <c r="AE24" i="11"/>
  <c r="AD24" i="11"/>
  <c r="AA24" i="11"/>
  <c r="Z24" i="11"/>
  <c r="W24" i="11"/>
  <c r="V24" i="11"/>
  <c r="S24" i="11"/>
  <c r="R24" i="11"/>
  <c r="O24" i="11"/>
  <c r="N24" i="11"/>
  <c r="K24" i="11"/>
  <c r="J24" i="11"/>
  <c r="G24" i="11"/>
  <c r="F24" i="11"/>
  <c r="AT23" i="11"/>
  <c r="AS23" i="11"/>
  <c r="AE23" i="11"/>
  <c r="AD23" i="11"/>
  <c r="AA23" i="11"/>
  <c r="Z23" i="11"/>
  <c r="W23" i="11"/>
  <c r="V23" i="11"/>
  <c r="S23" i="11"/>
  <c r="R23" i="11"/>
  <c r="O23" i="11"/>
  <c r="N23" i="11"/>
  <c r="K23" i="11"/>
  <c r="J23" i="11"/>
  <c r="G23" i="11"/>
  <c r="F23" i="11"/>
  <c r="AT22" i="11"/>
  <c r="AS22" i="11"/>
  <c r="AT20" i="11"/>
  <c r="AQ20" i="11"/>
  <c r="AS20" i="11" s="1"/>
  <c r="AB20" i="11"/>
  <c r="X20" i="11"/>
  <c r="T20" i="11"/>
  <c r="P20" i="11"/>
  <c r="L20" i="11"/>
  <c r="H20" i="11"/>
  <c r="D20" i="11"/>
  <c r="B20" i="11"/>
  <c r="AT19" i="11"/>
  <c r="AS19" i="11"/>
  <c r="AE19" i="11"/>
  <c r="AD19" i="11"/>
  <c r="AA19" i="11"/>
  <c r="Z19" i="11"/>
  <c r="W19" i="11"/>
  <c r="V19" i="11"/>
  <c r="S19" i="11"/>
  <c r="R19" i="11"/>
  <c r="O19" i="11"/>
  <c r="N19" i="11"/>
  <c r="K19" i="11"/>
  <c r="J19" i="11"/>
  <c r="G19" i="11"/>
  <c r="F19" i="11"/>
  <c r="AE18" i="11"/>
  <c r="AD18" i="11"/>
  <c r="AA18" i="11"/>
  <c r="Z18" i="11"/>
  <c r="W18" i="11"/>
  <c r="V18" i="11"/>
  <c r="S18" i="11"/>
  <c r="R18" i="11"/>
  <c r="O18" i="11"/>
  <c r="N18" i="11"/>
  <c r="K18" i="11"/>
  <c r="J18" i="11"/>
  <c r="G18" i="11"/>
  <c r="F18" i="11"/>
  <c r="AE17" i="11"/>
  <c r="AD17" i="11"/>
  <c r="AA17" i="11"/>
  <c r="Z17" i="11"/>
  <c r="W17" i="11"/>
  <c r="V17" i="11"/>
  <c r="S17" i="11"/>
  <c r="R17" i="11"/>
  <c r="O17" i="11"/>
  <c r="N17" i="11"/>
  <c r="K17" i="11"/>
  <c r="J17" i="11"/>
  <c r="G17" i="11"/>
  <c r="F17" i="11"/>
  <c r="AE16" i="11"/>
  <c r="AD16" i="11"/>
  <c r="AA16" i="11"/>
  <c r="Z16" i="11"/>
  <c r="W16" i="11"/>
  <c r="V16" i="11"/>
  <c r="S16" i="11"/>
  <c r="R16" i="11"/>
  <c r="O16" i="11"/>
  <c r="N16" i="11"/>
  <c r="K16" i="11"/>
  <c r="J16" i="11"/>
  <c r="G16" i="11"/>
  <c r="F16" i="11"/>
  <c r="AE15" i="11"/>
  <c r="AD15" i="11"/>
  <c r="AA15" i="11"/>
  <c r="Z15" i="11"/>
  <c r="W15" i="11"/>
  <c r="V15" i="11"/>
  <c r="S15" i="11"/>
  <c r="R15" i="11"/>
  <c r="O15" i="11"/>
  <c r="N15" i="11"/>
  <c r="K15" i="11"/>
  <c r="J15" i="11"/>
  <c r="G15" i="11"/>
  <c r="F15" i="11"/>
  <c r="AT14" i="11"/>
  <c r="AS14" i="11"/>
  <c r="AE14" i="11"/>
  <c r="AD14" i="11"/>
  <c r="AA14" i="11"/>
  <c r="Z14" i="11"/>
  <c r="W14" i="11"/>
  <c r="V14" i="11"/>
  <c r="S14" i="11"/>
  <c r="R14" i="11"/>
  <c r="O14" i="11"/>
  <c r="N14" i="11"/>
  <c r="K14" i="11"/>
  <c r="J14" i="11"/>
  <c r="G14" i="11"/>
  <c r="F14" i="11"/>
  <c r="AT13" i="11"/>
  <c r="AS13" i="11"/>
  <c r="AE13" i="11"/>
  <c r="AD13" i="11"/>
  <c r="AA13" i="11"/>
  <c r="Z13" i="11"/>
  <c r="W13" i="11"/>
  <c r="V13" i="11"/>
  <c r="S13" i="11"/>
  <c r="R13" i="11"/>
  <c r="O13" i="11"/>
  <c r="N13" i="11"/>
  <c r="K13" i="11"/>
  <c r="J13" i="11"/>
  <c r="G13" i="11"/>
  <c r="F13" i="11"/>
  <c r="AT12" i="11"/>
  <c r="AS12" i="11"/>
  <c r="AE12" i="11"/>
  <c r="AD12" i="11"/>
  <c r="AA12" i="11"/>
  <c r="Z12" i="11"/>
  <c r="W12" i="11"/>
  <c r="V12" i="11"/>
  <c r="S12" i="11"/>
  <c r="R12" i="11"/>
  <c r="O12" i="11"/>
  <c r="N12" i="11"/>
  <c r="K12" i="11"/>
  <c r="J12" i="11"/>
  <c r="G12" i="11"/>
  <c r="F12" i="11"/>
  <c r="AT11" i="11"/>
  <c r="AS11" i="11"/>
  <c r="AE11" i="11"/>
  <c r="AD11" i="11"/>
  <c r="AA11" i="11"/>
  <c r="Z11" i="11"/>
  <c r="W11" i="11"/>
  <c r="V11" i="11"/>
  <c r="S11" i="11"/>
  <c r="R11" i="11"/>
  <c r="O11" i="11"/>
  <c r="N11" i="11"/>
  <c r="K11" i="11"/>
  <c r="J11" i="11"/>
  <c r="G11" i="11"/>
  <c r="F11" i="11"/>
  <c r="AT10" i="11"/>
  <c r="AS10" i="11"/>
  <c r="AE10" i="11"/>
  <c r="AD10" i="11"/>
  <c r="AA10" i="11"/>
  <c r="Z10" i="11"/>
  <c r="W10" i="11"/>
  <c r="V10" i="11"/>
  <c r="S10" i="11"/>
  <c r="R10" i="11"/>
  <c r="O10" i="11"/>
  <c r="N10" i="11"/>
  <c r="K10" i="11"/>
  <c r="J10" i="11"/>
  <c r="G10" i="11"/>
  <c r="F10" i="11"/>
  <c r="AE9" i="11"/>
  <c r="AD9" i="11"/>
  <c r="AA9" i="11"/>
  <c r="Z9" i="11"/>
  <c r="W9" i="11"/>
  <c r="V9" i="11"/>
  <c r="S9" i="11"/>
  <c r="R9" i="11"/>
  <c r="O9" i="11"/>
  <c r="N9" i="11"/>
  <c r="K9" i="11"/>
  <c r="J9" i="11"/>
  <c r="G9" i="11"/>
  <c r="F9" i="11"/>
  <c r="AT8" i="11"/>
  <c r="AS8" i="11"/>
  <c r="AE8" i="11"/>
  <c r="AD8" i="11"/>
  <c r="AA8" i="11"/>
  <c r="Z8" i="11"/>
  <c r="W8" i="11"/>
  <c r="V8" i="11"/>
  <c r="S8" i="11"/>
  <c r="R8" i="11"/>
  <c r="O8" i="11"/>
  <c r="N8" i="11"/>
  <c r="K8" i="11"/>
  <c r="J8" i="11"/>
  <c r="G8" i="11"/>
  <c r="F8" i="11"/>
  <c r="AT7" i="11"/>
  <c r="AS7" i="11"/>
  <c r="AE7" i="11"/>
  <c r="AD7" i="11"/>
  <c r="AA7" i="11"/>
  <c r="Z7" i="11"/>
  <c r="W7" i="11"/>
  <c r="V7" i="11"/>
  <c r="S7" i="11"/>
  <c r="R7" i="11"/>
  <c r="O7" i="11"/>
  <c r="N7" i="11"/>
  <c r="K7" i="11"/>
  <c r="J7" i="11"/>
  <c r="G7" i="11"/>
  <c r="F7" i="11"/>
  <c r="AT6" i="11"/>
  <c r="AS6" i="11"/>
  <c r="AE6" i="11"/>
  <c r="AD6" i="11"/>
  <c r="AA6" i="11"/>
  <c r="Z6" i="11"/>
  <c r="W6" i="11"/>
  <c r="V6" i="11"/>
  <c r="S6" i="11"/>
  <c r="R6" i="11"/>
  <c r="O6" i="11"/>
  <c r="N6" i="11"/>
  <c r="K6" i="11"/>
  <c r="J6" i="11"/>
  <c r="G6" i="11"/>
  <c r="F6" i="11"/>
  <c r="AT5" i="11"/>
  <c r="AS5" i="11"/>
  <c r="AE5" i="11"/>
  <c r="AD5" i="11"/>
  <c r="AA5" i="11"/>
  <c r="Z5" i="11"/>
  <c r="W5" i="11"/>
  <c r="V5" i="11"/>
  <c r="S5" i="11"/>
  <c r="R5" i="11"/>
  <c r="O5" i="11"/>
  <c r="N5" i="11"/>
  <c r="K5" i="11"/>
  <c r="J5" i="11"/>
  <c r="G5" i="11"/>
  <c r="F5" i="11"/>
  <c r="I12" i="1"/>
  <c r="H12" i="1"/>
  <c r="G12" i="1"/>
  <c r="F12" i="1"/>
  <c r="E12" i="1"/>
  <c r="D12" i="1"/>
  <c r="J10" i="1"/>
  <c r="J12" i="1" s="1"/>
  <c r="F14" i="12"/>
  <c r="F13" i="12"/>
  <c r="F12" i="12"/>
  <c r="F11" i="12"/>
  <c r="F10" i="12"/>
  <c r="F9" i="12"/>
  <c r="F8" i="12"/>
  <c r="F7" i="12"/>
  <c r="D179" i="9"/>
  <c r="P178" i="9"/>
  <c r="I178" i="9"/>
  <c r="D178" i="9"/>
  <c r="P177" i="9"/>
  <c r="O177" i="9"/>
  <c r="N177" i="9"/>
  <c r="E177" i="9"/>
  <c r="P176" i="9"/>
  <c r="O176" i="9"/>
  <c r="N176" i="9"/>
  <c r="E176" i="9"/>
  <c r="P175" i="9"/>
  <c r="O175" i="9"/>
  <c r="N175" i="9"/>
  <c r="J175" i="9"/>
  <c r="E175" i="9"/>
  <c r="P174" i="9"/>
  <c r="O174" i="9"/>
  <c r="N174" i="9"/>
  <c r="E174" i="9"/>
  <c r="P173" i="9"/>
  <c r="O173" i="9"/>
  <c r="N173" i="9"/>
  <c r="E173" i="9"/>
  <c r="P172" i="9"/>
  <c r="O172" i="9"/>
  <c r="N172" i="9"/>
  <c r="E172" i="9"/>
  <c r="P171" i="9"/>
  <c r="O171" i="9"/>
  <c r="N171" i="9"/>
  <c r="E171" i="9"/>
  <c r="P170" i="9"/>
  <c r="O170" i="9"/>
  <c r="N170" i="9"/>
  <c r="E170" i="9"/>
  <c r="P169" i="9"/>
  <c r="O169" i="9"/>
  <c r="N169" i="9"/>
  <c r="E169" i="9"/>
  <c r="P168" i="9"/>
  <c r="O168" i="9"/>
  <c r="N168" i="9"/>
  <c r="E168" i="9"/>
  <c r="P167" i="9"/>
  <c r="O167" i="9"/>
  <c r="N167" i="9"/>
  <c r="E167" i="9"/>
  <c r="P166" i="9"/>
  <c r="O166" i="9"/>
  <c r="N166" i="9"/>
  <c r="E166" i="9"/>
  <c r="R161" i="9"/>
  <c r="P161" i="9"/>
  <c r="N161" i="9"/>
  <c r="I161" i="9"/>
  <c r="J159" i="9" s="1"/>
  <c r="D161" i="9"/>
  <c r="P160" i="9"/>
  <c r="O160" i="9"/>
  <c r="N160" i="9"/>
  <c r="J160" i="9"/>
  <c r="E160" i="9"/>
  <c r="P159" i="9"/>
  <c r="O159" i="9"/>
  <c r="N159" i="9"/>
  <c r="E159" i="9"/>
  <c r="D154" i="9"/>
  <c r="P153" i="9"/>
  <c r="I153" i="9"/>
  <c r="J149" i="9" s="1"/>
  <c r="E153" i="9"/>
  <c r="D153" i="9"/>
  <c r="P152" i="9"/>
  <c r="O152" i="9"/>
  <c r="N152" i="9"/>
  <c r="E152" i="9"/>
  <c r="P151" i="9"/>
  <c r="O151" i="9"/>
  <c r="N151" i="9"/>
  <c r="E151" i="9"/>
  <c r="P150" i="9"/>
  <c r="O150" i="9"/>
  <c r="N150" i="9"/>
  <c r="E150" i="9"/>
  <c r="P149" i="9"/>
  <c r="O149" i="9"/>
  <c r="N149" i="9"/>
  <c r="E149" i="9"/>
  <c r="P146" i="9"/>
  <c r="O146" i="9"/>
  <c r="N146" i="9"/>
  <c r="E146" i="9"/>
  <c r="P145" i="9"/>
  <c r="O145" i="9"/>
  <c r="N145" i="9"/>
  <c r="E145" i="9"/>
  <c r="P141" i="9"/>
  <c r="I141" i="9"/>
  <c r="J139" i="9" s="1"/>
  <c r="E141" i="9"/>
  <c r="D141" i="9"/>
  <c r="P140" i="9"/>
  <c r="O140" i="9"/>
  <c r="N140" i="9"/>
  <c r="E140" i="9"/>
  <c r="P139" i="9"/>
  <c r="O139" i="9"/>
  <c r="N139" i="9"/>
  <c r="E139" i="9"/>
  <c r="P138" i="9"/>
  <c r="O138" i="9"/>
  <c r="N138" i="9"/>
  <c r="E138" i="9"/>
  <c r="P135" i="9"/>
  <c r="I135" i="9"/>
  <c r="J131" i="9" s="1"/>
  <c r="E135" i="9"/>
  <c r="D135" i="9"/>
  <c r="P134" i="9"/>
  <c r="O134" i="9"/>
  <c r="N134" i="9"/>
  <c r="E134" i="9"/>
  <c r="P133" i="9"/>
  <c r="O133" i="9"/>
  <c r="N133" i="9"/>
  <c r="E133" i="9"/>
  <c r="P132" i="9"/>
  <c r="O132" i="9"/>
  <c r="N132" i="9"/>
  <c r="E132" i="9"/>
  <c r="P131" i="9"/>
  <c r="O131" i="9"/>
  <c r="N131" i="9"/>
  <c r="E131" i="9"/>
  <c r="P130" i="9"/>
  <c r="O130" i="9"/>
  <c r="N130" i="9"/>
  <c r="E130" i="9"/>
  <c r="P129" i="9"/>
  <c r="O129" i="9"/>
  <c r="N129" i="9"/>
  <c r="E129" i="9"/>
  <c r="P128" i="9"/>
  <c r="O128" i="9"/>
  <c r="N128" i="9"/>
  <c r="E128" i="9"/>
  <c r="P127" i="9"/>
  <c r="O127" i="9"/>
  <c r="N127" i="9"/>
  <c r="E127" i="9"/>
  <c r="P126" i="9"/>
  <c r="O126" i="9"/>
  <c r="N126" i="9"/>
  <c r="E126" i="9"/>
  <c r="P125" i="9"/>
  <c r="O125" i="9"/>
  <c r="N125" i="9"/>
  <c r="E125" i="9"/>
  <c r="P124" i="9"/>
  <c r="O124" i="9"/>
  <c r="N124" i="9"/>
  <c r="E124" i="9"/>
  <c r="P123" i="9"/>
  <c r="O123" i="9"/>
  <c r="N123" i="9"/>
  <c r="E123" i="9"/>
  <c r="P122" i="9"/>
  <c r="O122" i="9"/>
  <c r="N122" i="9"/>
  <c r="E122" i="9"/>
  <c r="P121" i="9"/>
  <c r="O121" i="9"/>
  <c r="N121" i="9"/>
  <c r="E121" i="9"/>
  <c r="P120" i="9"/>
  <c r="O120" i="9"/>
  <c r="N120" i="9"/>
  <c r="E120" i="9"/>
  <c r="P119" i="9"/>
  <c r="O119" i="9"/>
  <c r="N119" i="9"/>
  <c r="E119" i="9"/>
  <c r="P118" i="9"/>
  <c r="O118" i="9"/>
  <c r="N118" i="9"/>
  <c r="E118" i="9"/>
  <c r="P117" i="9"/>
  <c r="O117" i="9"/>
  <c r="N117" i="9"/>
  <c r="E117" i="9"/>
  <c r="P116" i="9"/>
  <c r="O116" i="9"/>
  <c r="N116" i="9"/>
  <c r="E116" i="9"/>
  <c r="P115" i="9"/>
  <c r="O115" i="9"/>
  <c r="N115" i="9"/>
  <c r="E115" i="9"/>
  <c r="P114" i="9"/>
  <c r="O114" i="9"/>
  <c r="N114" i="9"/>
  <c r="E114" i="9"/>
  <c r="P113" i="9"/>
  <c r="O113" i="9"/>
  <c r="N113" i="9"/>
  <c r="E113" i="9"/>
  <c r="P110" i="9"/>
  <c r="I110" i="9"/>
  <c r="J108" i="9" s="1"/>
  <c r="E110" i="9"/>
  <c r="D110" i="9"/>
  <c r="P109" i="9"/>
  <c r="O109" i="9"/>
  <c r="N109" i="9"/>
  <c r="E109" i="9"/>
  <c r="P108" i="9"/>
  <c r="O108" i="9"/>
  <c r="N108" i="9"/>
  <c r="E108" i="9"/>
  <c r="P107" i="9"/>
  <c r="O107" i="9"/>
  <c r="N107" i="9"/>
  <c r="E107" i="9"/>
  <c r="P106" i="9"/>
  <c r="O106" i="9"/>
  <c r="N106" i="9"/>
  <c r="E106" i="9"/>
  <c r="P103" i="9"/>
  <c r="I103" i="9"/>
  <c r="J91" i="9" s="1"/>
  <c r="E103" i="9"/>
  <c r="D103" i="9"/>
  <c r="P102" i="9"/>
  <c r="O102" i="9"/>
  <c r="N102" i="9"/>
  <c r="E102" i="9"/>
  <c r="P101" i="9"/>
  <c r="O101" i="9"/>
  <c r="N101" i="9"/>
  <c r="E101" i="9"/>
  <c r="P100" i="9"/>
  <c r="O100" i="9"/>
  <c r="N100" i="9"/>
  <c r="G100" i="9"/>
  <c r="F100" i="9"/>
  <c r="E100" i="9"/>
  <c r="D100" i="9"/>
  <c r="P99" i="9"/>
  <c r="O99" i="9"/>
  <c r="N99" i="9"/>
  <c r="E99" i="9"/>
  <c r="P98" i="9"/>
  <c r="O98" i="9"/>
  <c r="N98" i="9"/>
  <c r="E98" i="9"/>
  <c r="P97" i="9"/>
  <c r="O97" i="9"/>
  <c r="N97" i="9"/>
  <c r="E97" i="9"/>
  <c r="P96" i="9"/>
  <c r="O96" i="9"/>
  <c r="N96" i="9"/>
  <c r="E96" i="9"/>
  <c r="P93" i="9"/>
  <c r="O93" i="9"/>
  <c r="N93" i="9"/>
  <c r="E93" i="9"/>
  <c r="P92" i="9"/>
  <c r="O92" i="9"/>
  <c r="N92" i="9"/>
  <c r="E92" i="9"/>
  <c r="P91" i="9"/>
  <c r="O91" i="9"/>
  <c r="N91" i="9"/>
  <c r="E91" i="9"/>
  <c r="P90" i="9"/>
  <c r="O90" i="9"/>
  <c r="N90" i="9"/>
  <c r="E90" i="9"/>
  <c r="P89" i="9"/>
  <c r="O89" i="9"/>
  <c r="N89" i="9"/>
  <c r="E89" i="9"/>
  <c r="P88" i="9"/>
  <c r="O88" i="9"/>
  <c r="N88" i="9"/>
  <c r="E88" i="9"/>
  <c r="P87" i="9"/>
  <c r="O87" i="9"/>
  <c r="N87" i="9"/>
  <c r="E87" i="9"/>
  <c r="P86" i="9"/>
  <c r="O86" i="9"/>
  <c r="N86" i="9"/>
  <c r="E86" i="9"/>
  <c r="P82" i="9"/>
  <c r="I82" i="9"/>
  <c r="J80" i="9" s="1"/>
  <c r="E82" i="9"/>
  <c r="D82" i="9"/>
  <c r="P81" i="9"/>
  <c r="O81" i="9"/>
  <c r="N81" i="9"/>
  <c r="E81" i="9"/>
  <c r="P80" i="9"/>
  <c r="O80" i="9"/>
  <c r="N80" i="9"/>
  <c r="E80" i="9"/>
  <c r="P79" i="9"/>
  <c r="O79" i="9"/>
  <c r="N79" i="9"/>
  <c r="E79" i="9"/>
  <c r="P78" i="9"/>
  <c r="O78" i="9"/>
  <c r="N78" i="9"/>
  <c r="E78" i="9"/>
  <c r="P77" i="9"/>
  <c r="O77" i="9"/>
  <c r="N77" i="9"/>
  <c r="E77" i="9"/>
  <c r="P76" i="9"/>
  <c r="O76" i="9"/>
  <c r="N76" i="9"/>
  <c r="E76" i="9"/>
  <c r="P75" i="9"/>
  <c r="O75" i="9"/>
  <c r="N75" i="9"/>
  <c r="E75" i="9"/>
  <c r="P74" i="9"/>
  <c r="O74" i="9"/>
  <c r="N74" i="9"/>
  <c r="E74" i="9"/>
  <c r="P73" i="9"/>
  <c r="O73" i="9"/>
  <c r="N73" i="9"/>
  <c r="E73" i="9"/>
  <c r="P72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P59" i="9"/>
  <c r="O59" i="9"/>
  <c r="N59" i="9"/>
  <c r="E59" i="9"/>
  <c r="P58" i="9"/>
  <c r="O58" i="9"/>
  <c r="N58" i="9"/>
  <c r="E58" i="9"/>
  <c r="P57" i="9"/>
  <c r="O57" i="9"/>
  <c r="N57" i="9"/>
  <c r="E57" i="9"/>
  <c r="P56" i="9"/>
  <c r="O56" i="9"/>
  <c r="N56" i="9"/>
  <c r="E56" i="9"/>
  <c r="P53" i="9"/>
  <c r="I53" i="9"/>
  <c r="J51" i="9" s="1"/>
  <c r="E53" i="9"/>
  <c r="D53" i="9"/>
  <c r="P52" i="9"/>
  <c r="O52" i="9"/>
  <c r="N52" i="9"/>
  <c r="E52" i="9"/>
  <c r="P51" i="9"/>
  <c r="O51" i="9"/>
  <c r="N51" i="9"/>
  <c r="E51" i="9"/>
  <c r="P50" i="9"/>
  <c r="O50" i="9"/>
  <c r="N50" i="9"/>
  <c r="E50" i="9"/>
  <c r="P49" i="9"/>
  <c r="O49" i="9"/>
  <c r="N49" i="9"/>
  <c r="E49" i="9"/>
  <c r="P48" i="9"/>
  <c r="O48" i="9"/>
  <c r="N48" i="9"/>
  <c r="E48" i="9"/>
  <c r="P47" i="9"/>
  <c r="O47" i="9"/>
  <c r="N47" i="9"/>
  <c r="E47" i="9"/>
  <c r="P46" i="9"/>
  <c r="O46" i="9"/>
  <c r="N46" i="9"/>
  <c r="E46" i="9"/>
  <c r="P45" i="9"/>
  <c r="O45" i="9"/>
  <c r="N45" i="9"/>
  <c r="E45" i="9"/>
  <c r="P44" i="9"/>
  <c r="O44" i="9"/>
  <c r="N44" i="9"/>
  <c r="E44" i="9"/>
  <c r="P43" i="9"/>
  <c r="O43" i="9"/>
  <c r="N43" i="9"/>
  <c r="E43" i="9"/>
  <c r="P42" i="9"/>
  <c r="O42" i="9"/>
  <c r="N42" i="9"/>
  <c r="E42" i="9"/>
  <c r="P41" i="9"/>
  <c r="O41" i="9"/>
  <c r="N41" i="9"/>
  <c r="E41" i="9"/>
  <c r="P40" i="9"/>
  <c r="O40" i="9"/>
  <c r="N40" i="9"/>
  <c r="E40" i="9"/>
  <c r="P39" i="9"/>
  <c r="O39" i="9"/>
  <c r="N39" i="9"/>
  <c r="E39" i="9"/>
  <c r="P38" i="9"/>
  <c r="O38" i="9"/>
  <c r="N38" i="9"/>
  <c r="E38" i="9"/>
  <c r="P37" i="9"/>
  <c r="O37" i="9"/>
  <c r="N37" i="9"/>
  <c r="E37" i="9"/>
  <c r="P36" i="9"/>
  <c r="O36" i="9"/>
  <c r="N36" i="9"/>
  <c r="E36" i="9"/>
  <c r="P35" i="9"/>
  <c r="O35" i="9"/>
  <c r="N35" i="9"/>
  <c r="E35" i="9"/>
  <c r="P34" i="9"/>
  <c r="O34" i="9"/>
  <c r="N34" i="9"/>
  <c r="E34" i="9"/>
  <c r="P33" i="9"/>
  <c r="O33" i="9"/>
  <c r="N33" i="9"/>
  <c r="E33" i="9"/>
  <c r="P32" i="9"/>
  <c r="O32" i="9"/>
  <c r="N32" i="9"/>
  <c r="E32" i="9"/>
  <c r="P31" i="9"/>
  <c r="O31" i="9"/>
  <c r="N31" i="9"/>
  <c r="E31" i="9"/>
  <c r="P30" i="9"/>
  <c r="O30" i="9"/>
  <c r="N30" i="9"/>
  <c r="E30" i="9"/>
  <c r="P29" i="9"/>
  <c r="O29" i="9"/>
  <c r="N29" i="9"/>
  <c r="E29" i="9"/>
  <c r="P28" i="9"/>
  <c r="O28" i="9"/>
  <c r="N28" i="9"/>
  <c r="E28" i="9"/>
  <c r="P27" i="9"/>
  <c r="O27" i="9"/>
  <c r="N27" i="9"/>
  <c r="E27" i="9"/>
  <c r="P26" i="9"/>
  <c r="O26" i="9"/>
  <c r="N26" i="9"/>
  <c r="E26" i="9"/>
  <c r="P25" i="9"/>
  <c r="O25" i="9"/>
  <c r="N25" i="9"/>
  <c r="E25" i="9"/>
  <c r="P24" i="9"/>
  <c r="O24" i="9"/>
  <c r="N24" i="9"/>
  <c r="E24" i="9"/>
  <c r="P21" i="9"/>
  <c r="I21" i="9"/>
  <c r="J17" i="9" s="1"/>
  <c r="E21" i="9"/>
  <c r="D21" i="9"/>
  <c r="P20" i="9"/>
  <c r="O20" i="9"/>
  <c r="N20" i="9"/>
  <c r="E20" i="9"/>
  <c r="P19" i="9"/>
  <c r="O19" i="9"/>
  <c r="N19" i="9"/>
  <c r="E19" i="9"/>
  <c r="P18" i="9"/>
  <c r="O18" i="9"/>
  <c r="N18" i="9"/>
  <c r="E18" i="9"/>
  <c r="P17" i="9"/>
  <c r="O17" i="9"/>
  <c r="N17" i="9"/>
  <c r="E17" i="9"/>
  <c r="P16" i="9"/>
  <c r="O16" i="9"/>
  <c r="N16" i="9"/>
  <c r="E16" i="9"/>
  <c r="P15" i="9"/>
  <c r="O15" i="9"/>
  <c r="N15" i="9"/>
  <c r="E15" i="9"/>
  <c r="P14" i="9"/>
  <c r="O14" i="9"/>
  <c r="N14" i="9"/>
  <c r="E14" i="9"/>
  <c r="P13" i="9"/>
  <c r="O13" i="9"/>
  <c r="N13" i="9"/>
  <c r="E13" i="9"/>
  <c r="P12" i="9"/>
  <c r="O12" i="9"/>
  <c r="N12" i="9"/>
  <c r="E12" i="9"/>
  <c r="P11" i="9"/>
  <c r="O11" i="9"/>
  <c r="N11" i="9"/>
  <c r="E11" i="9"/>
  <c r="P10" i="9"/>
  <c r="O10" i="9"/>
  <c r="N10" i="9"/>
  <c r="E10" i="9"/>
  <c r="P9" i="9"/>
  <c r="O9" i="9"/>
  <c r="N9" i="9"/>
  <c r="E9" i="9"/>
  <c r="P8" i="9"/>
  <c r="O8" i="9"/>
  <c r="N8" i="9"/>
  <c r="E8" i="9"/>
  <c r="P7" i="9"/>
  <c r="O7" i="9"/>
  <c r="N7" i="9"/>
  <c r="E7" i="9"/>
  <c r="P6" i="9"/>
  <c r="O6" i="9"/>
  <c r="N6" i="9"/>
  <c r="E6" i="9"/>
  <c r="R52" i="11" l="1"/>
  <c r="F81" i="11"/>
  <c r="Z151" i="11"/>
  <c r="AD99" i="11"/>
  <c r="N20" i="11"/>
  <c r="AB102" i="11"/>
  <c r="N133" i="11"/>
  <c r="F52" i="11"/>
  <c r="Z81" i="11"/>
  <c r="V151" i="11"/>
  <c r="L152" i="11"/>
  <c r="R139" i="11"/>
  <c r="F151" i="11"/>
  <c r="Z20" i="11"/>
  <c r="Z109" i="11"/>
  <c r="F99" i="11"/>
  <c r="Z172" i="11"/>
  <c r="J109" i="11"/>
  <c r="J139" i="11"/>
  <c r="AD52" i="11"/>
  <c r="G90" i="11"/>
  <c r="X102" i="11"/>
  <c r="AD102" i="11" s="1"/>
  <c r="N172" i="11"/>
  <c r="W90" i="11"/>
  <c r="V139" i="11"/>
  <c r="N52" i="11"/>
  <c r="D102" i="11"/>
  <c r="D152" i="11" s="1"/>
  <c r="R109" i="11"/>
  <c r="F139" i="11"/>
  <c r="AB152" i="11"/>
  <c r="AB173" i="11" s="1"/>
  <c r="O99" i="11"/>
  <c r="AD20" i="11"/>
  <c r="R81" i="11"/>
  <c r="P152" i="11"/>
  <c r="R20" i="11"/>
  <c r="R102" i="11"/>
  <c r="T152" i="11"/>
  <c r="V20" i="11"/>
  <c r="AE99" i="11"/>
  <c r="K91" i="11"/>
  <c r="G91" i="11"/>
  <c r="Z133" i="11"/>
  <c r="V133" i="11"/>
  <c r="F20" i="11"/>
  <c r="B102" i="11"/>
  <c r="F90" i="11"/>
  <c r="AD151" i="11"/>
  <c r="AD172" i="11"/>
  <c r="J20" i="11"/>
  <c r="J133" i="11"/>
  <c r="F133" i="11"/>
  <c r="L173" i="11"/>
  <c r="N99" i="11"/>
  <c r="J99" i="11"/>
  <c r="H102" i="11"/>
  <c r="R151" i="11"/>
  <c r="N151" i="11"/>
  <c r="J52" i="11"/>
  <c r="Z52" i="11"/>
  <c r="N81" i="11"/>
  <c r="AD81" i="11"/>
  <c r="Z102" i="11"/>
  <c r="N109" i="11"/>
  <c r="AD109" i="11"/>
  <c r="AD139" i="11"/>
  <c r="K99" i="11"/>
  <c r="J109" i="9"/>
  <c r="J106" i="9"/>
  <c r="J107" i="9"/>
  <c r="N110" i="9"/>
  <c r="N141" i="9"/>
  <c r="J169" i="9"/>
  <c r="J172" i="9"/>
  <c r="J168" i="9"/>
  <c r="J171" i="9"/>
  <c r="J174" i="9"/>
  <c r="J167" i="9"/>
  <c r="J170" i="9"/>
  <c r="J177" i="9"/>
  <c r="R179" i="9"/>
  <c r="J166" i="9"/>
  <c r="J176" i="9"/>
  <c r="J173" i="9"/>
  <c r="N178" i="9"/>
  <c r="J118" i="9"/>
  <c r="J132" i="9"/>
  <c r="J113" i="9"/>
  <c r="J134" i="9"/>
  <c r="J125" i="9"/>
  <c r="J127" i="9"/>
  <c r="J120" i="9"/>
  <c r="J46" i="9"/>
  <c r="J25" i="9"/>
  <c r="J30" i="9"/>
  <c r="J48" i="9"/>
  <c r="J24" i="9"/>
  <c r="J33" i="9"/>
  <c r="J26" i="9"/>
  <c r="J32" i="9"/>
  <c r="J49" i="9"/>
  <c r="J16" i="9"/>
  <c r="J11" i="9"/>
  <c r="J57" i="9"/>
  <c r="J63" i="9"/>
  <c r="J56" i="9"/>
  <c r="J58" i="9"/>
  <c r="J69" i="9"/>
  <c r="J75" i="9"/>
  <c r="J138" i="9"/>
  <c r="J140" i="9"/>
  <c r="J119" i="9"/>
  <c r="J126" i="9"/>
  <c r="J133" i="9"/>
  <c r="J116" i="9"/>
  <c r="J128" i="9"/>
  <c r="J117" i="9"/>
  <c r="J124" i="9"/>
  <c r="J114" i="9"/>
  <c r="J122" i="9"/>
  <c r="J130" i="9"/>
  <c r="J121" i="9"/>
  <c r="J129" i="9"/>
  <c r="N135" i="9"/>
  <c r="J115" i="9"/>
  <c r="J123" i="9"/>
  <c r="J93" i="9"/>
  <c r="N103" i="9"/>
  <c r="J86" i="9"/>
  <c r="J88" i="9"/>
  <c r="J98" i="9"/>
  <c r="J89" i="9"/>
  <c r="J90" i="9"/>
  <c r="J102" i="9"/>
  <c r="J87" i="9"/>
  <c r="J97" i="9"/>
  <c r="J92" i="9"/>
  <c r="J99" i="9"/>
  <c r="J101" i="9"/>
  <c r="J96" i="9"/>
  <c r="J100" i="9"/>
  <c r="J71" i="9"/>
  <c r="J77" i="9"/>
  <c r="J59" i="9"/>
  <c r="J79" i="9"/>
  <c r="J61" i="9"/>
  <c r="J67" i="9"/>
  <c r="J66" i="9"/>
  <c r="J74" i="9"/>
  <c r="J60" i="9"/>
  <c r="J68" i="9"/>
  <c r="J76" i="9"/>
  <c r="N82" i="9"/>
  <c r="J65" i="9"/>
  <c r="J73" i="9"/>
  <c r="J81" i="9"/>
  <c r="J62" i="9"/>
  <c r="J70" i="9"/>
  <c r="J78" i="9"/>
  <c r="J64" i="9"/>
  <c r="J72" i="9"/>
  <c r="J42" i="9"/>
  <c r="J41" i="9"/>
  <c r="J34" i="9"/>
  <c r="J50" i="9"/>
  <c r="J38" i="9"/>
  <c r="J40" i="9"/>
  <c r="J29" i="9"/>
  <c r="J37" i="9"/>
  <c r="J45" i="9"/>
  <c r="J31" i="9"/>
  <c r="J39" i="9"/>
  <c r="J47" i="9"/>
  <c r="N53" i="9"/>
  <c r="J28" i="9"/>
  <c r="J36" i="9"/>
  <c r="J44" i="9"/>
  <c r="J52" i="9"/>
  <c r="J27" i="9"/>
  <c r="J35" i="9"/>
  <c r="J43" i="9"/>
  <c r="J12" i="9"/>
  <c r="J7" i="9"/>
  <c r="J18" i="9"/>
  <c r="N21" i="9"/>
  <c r="J13" i="9"/>
  <c r="J20" i="9"/>
  <c r="J8" i="9"/>
  <c r="J10" i="9"/>
  <c r="J15" i="9"/>
  <c r="J9" i="9"/>
  <c r="J6" i="9"/>
  <c r="J14" i="9"/>
  <c r="J19" i="9"/>
  <c r="J150" i="9"/>
  <c r="N153" i="9"/>
  <c r="J152" i="9"/>
  <c r="J151" i="9"/>
  <c r="I154" i="9"/>
  <c r="J153" i="9" s="1"/>
  <c r="J146" i="9"/>
  <c r="J145" i="9"/>
  <c r="J102" i="11" l="1"/>
  <c r="X152" i="11"/>
  <c r="R152" i="11"/>
  <c r="P173" i="11"/>
  <c r="R173" i="11" s="1"/>
  <c r="H152" i="11"/>
  <c r="F102" i="11"/>
  <c r="D173" i="11"/>
  <c r="T173" i="11"/>
  <c r="V152" i="11"/>
  <c r="B152" i="11"/>
  <c r="F152" i="11" s="1"/>
  <c r="N102" i="11"/>
  <c r="I179" i="9"/>
  <c r="J135" i="9"/>
  <c r="R154" i="9"/>
  <c r="N154" i="9"/>
  <c r="J141" i="9"/>
  <c r="J110" i="9"/>
  <c r="J21" i="9"/>
  <c r="J82" i="9"/>
  <c r="J53" i="9"/>
  <c r="J103" i="9"/>
  <c r="X173" i="11" l="1"/>
  <c r="AD173" i="11" s="1"/>
  <c r="AD152" i="11"/>
  <c r="Z173" i="11"/>
  <c r="Z152" i="11"/>
  <c r="J152" i="11"/>
  <c r="H173" i="11"/>
  <c r="N152" i="11"/>
  <c r="B173" i="11"/>
  <c r="F173" i="11" s="1"/>
  <c r="V173" i="11"/>
  <c r="J173" i="11" l="1"/>
  <c r="N173" i="11"/>
</calcChain>
</file>

<file path=xl/sharedStrings.xml><?xml version="1.0" encoding="utf-8"?>
<sst xmlns="http://schemas.openxmlformats.org/spreadsheetml/2006/main" count="687" uniqueCount="269">
  <si>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</si>
  <si>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</si>
  <si>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</si>
  <si>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</si>
  <si>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</si>
  <si>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</si>
  <si>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</si>
  <si>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</si>
  <si>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</si>
  <si>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</si>
  <si>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</si>
  <si>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</si>
  <si>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</si>
  <si>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</si>
  <si>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</si>
  <si>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</si>
  <si>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</si>
  <si>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</si>
  <si>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</si>
  <si>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</si>
  <si>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</si>
  <si>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</si>
  <si>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</si>
  <si>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</si>
  <si>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</si>
  <si>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</si>
  <si>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</si>
  <si>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</si>
  <si>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</si>
  <si>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</si>
  <si>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</si>
  <si>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</si>
  <si>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</si>
  <si>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</si>
  <si>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</si>
  <si>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</si>
  <si>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</si>
  <si>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</si>
  <si>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</si>
  <si>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</si>
  <si>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</si>
  <si>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</si>
  <si>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</si>
  <si>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</si>
  <si>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</si>
  <si>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</si>
  <si>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</si>
  <si>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</si>
  <si>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</si>
  <si>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</si>
  <si>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</si>
  <si>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</si>
  <si>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</si>
  <si>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Investment One Funds Management Limited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</si>
  <si>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</si>
  <si>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</si>
  <si>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</si>
  <si>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</si>
  <si>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</si>
  <si>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</si>
  <si>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</si>
  <si>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</si>
  <si>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</si>
  <si>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</si>
  <si>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</si>
  <si>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</si>
  <si>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</si>
  <si>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</si>
  <si>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</si>
  <si>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</si>
  <si>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</si>
  <si>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</si>
  <si>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</si>
  <si>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</si>
  <si>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</si>
  <si>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</si>
  <si>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</si>
  <si>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</si>
  <si>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</si>
  <si>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</si>
  <si>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</si>
  <si>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</si>
  <si>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</si>
  <si>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</si>
  <si>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</si>
  <si>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</si>
  <si>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</si>
  <si>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</si>
  <si>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</si>
  <si>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</si>
  <si>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</si>
  <si>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</si>
  <si>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</si>
  <si>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</si>
  <si>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</si>
  <si>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</si>
  <si>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</si>
  <si>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</si>
  <si>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</si>
  <si>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</si>
  <si>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</si>
  <si>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</si>
  <si>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</si>
  <si>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</si>
  <si>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</si>
  <si>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</si>
  <si>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</si>
  <si>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</si>
  <si>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</si>
  <si>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</si>
  <si>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</si>
  <si>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</si>
  <si>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</si>
  <si>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</si>
  <si>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</si>
  <si>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</si>
  <si>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</si>
  <si>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</si>
  <si>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</si>
  <si>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</si>
  <si>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</si>
  <si>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</si>
  <si>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</si>
  <si>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</si>
  <si>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</si>
  <si>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</si>
  <si>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</si>
  <si>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</si>
  <si>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</si>
  <si>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</si>
  <si>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</si>
  <si>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</si>
  <si>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</si>
  <si>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</si>
  <si>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</si>
  <si>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</si>
  <si>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</si>
  <si>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</si>
  <si>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</si>
  <si>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</si>
  <si>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</si>
  <si>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</si>
  <si>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</si>
  <si>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</si>
  <si>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</si>
  <si>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</si>
  <si>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</si>
  <si>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</si>
  <si>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</si>
  <si>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</si>
  <si>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</si>
  <si>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</si>
  <si>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</si>
  <si>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</si>
  <si>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</si>
  <si>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</si>
  <si>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</si>
  <si>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</si>
  <si>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</si>
  <si>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</si>
  <si>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</si>
  <si>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</si>
  <si>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</si>
  <si>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</si>
  <si>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</si>
  <si>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</si>
  <si>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</si>
  <si>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</si>
  <si>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</si>
  <si>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</si>
  <si>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</si>
  <si>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</si>
  <si>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</si>
  <si>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</si>
  <si>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</si>
  <si>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</si>
  <si>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</si>
  <si>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</si>
  <si>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</si>
  <si>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</si>
  <si>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</si>
  <si>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</si>
  <si>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</si>
  <si>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</si>
  <si>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</si>
  <si>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</si>
  <si>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</si>
  <si>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</si>
  <si>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</si>
  <si>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</si>
  <si>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</si>
  <si>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</si>
  <si>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</si>
  <si>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</si>
  <si>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</si>
  <si>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</si>
  <si>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</si>
  <si>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</si>
  <si>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</si>
  <si>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</si>
  <si>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</si>
  <si>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</si>
  <si>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</si>
  <si>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</si>
  <si>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</si>
  <si>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</si>
  <si>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</si>
  <si>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</si>
  <si>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</si>
  <si>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</si>
  <si>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</si>
  <si>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Balanced Strategy Fund (Zenith Equity)</t>
  </si>
  <si>
    <t>FBN Eurobond (Nigeria Eurobond USD) Fund (Retail)</t>
  </si>
  <si>
    <t>FBN Eurobond (Nigeria Eurobond USD) Fund (Institutional)</t>
  </si>
  <si>
    <t>FBN Balanced Fund</t>
  </si>
  <si>
    <t>NAV and Unit Price as at Week Ended November 5, 2021</t>
  </si>
  <si>
    <t>FBN Bond Fund (FBN Fixed Income Fund)</t>
  </si>
  <si>
    <t>NAV and Unit Price as at Week Ended November 12, 2021</t>
  </si>
  <si>
    <t>NAV and Unit Price as at Week Ended November 19, 2021</t>
  </si>
  <si>
    <t>Nigeria Dollar Income Fund</t>
  </si>
  <si>
    <t>NAV and Unit Price as at Week Ended November 26, 2021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</si>
  <si>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</si>
  <si>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</si>
  <si>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</si>
  <si>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</si>
  <si>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</si>
  <si>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</si>
  <si>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</si>
  <si>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</si>
  <si>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</si>
  <si>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</si>
  <si>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</si>
  <si>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</si>
  <si>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</si>
  <si>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</si>
  <si>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</si>
  <si>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</si>
  <si>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</si>
  <si>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</si>
  <si>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</si>
  <si>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</si>
  <si>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</si>
  <si>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Eurobond Fund (Retail)</t>
  </si>
  <si>
    <t>FBN Eurobond Fund (Institutional)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</si>
  <si>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</si>
  <si>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</si>
  <si>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</si>
  <si>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</si>
  <si>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</si>
  <si>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</si>
  <si>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N/A</t>
  </si>
  <si>
    <t>NAV and Unit Price as at Week Ended December 3, 2021</t>
  </si>
  <si>
    <t>Difference</t>
  </si>
  <si>
    <t>Futureview Equity Fund</t>
  </si>
  <si>
    <t>Futureview Asset Management Limited</t>
  </si>
  <si>
    <t>NAV and Unit Price as at Week Ended December 10, 2021</t>
  </si>
  <si>
    <t>71a</t>
  </si>
  <si>
    <t>71b</t>
  </si>
  <si>
    <t>Nigeria Infrastructure Debt Fund (NIDF)</t>
  </si>
  <si>
    <t>NAV and Unit Price as at Week Ended December 17, 2021</t>
  </si>
  <si>
    <t>NAV, Unit Price and Yield as at Week Ended December 24, 2021</t>
  </si>
  <si>
    <t>   2.72%</t>
  </si>
  <si>
    <t>NAV and Unit Price as at Week Ended December 24, 2021</t>
  </si>
  <si>
    <t>MARKET CAPITALIZATION OF EXCHANGE TRADED FUNDS</t>
  </si>
  <si>
    <t>NET ASSET VALUES AND UNIT PRICES OF COLLECTIVE INVESTMENT SCHEMES AS AT WEEK ENDED DECEMBER 31, 2021</t>
  </si>
  <si>
    <t>NAV, Unit Price and Yield as at Week Ended December 31, 2021</t>
  </si>
  <si>
    <t>   5.72</t>
  </si>
  <si>
    <t>Women's Balanced Fund (Gender/Diversity)</t>
  </si>
  <si>
    <t>The chart above shows that Money Market Fund category has 41.71% share of the Total NAV, followed by Bond/Fixed Income Fund with 28.76%, Dollar Fund (Eurobonds and Fixed Income) at 20.72%, Real Estate Investment Trust at 3.82%.  Next is Mixed Fund at 2.23%, Shari'ah Compliant Fund at 1.36%, Equity Fund at 1.20% and Ethical Fund at 0.19%.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</si>
</sst>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85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b/>
      <sz val="8"/>
      <color theme="1"/>
      <name val="Century Gothic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name val="Arial Narrow"/>
      <family val="2"/>
    </font>
    <font>
      <b/>
      <sz val="10"/>
      <color rgb="FFFF0000"/>
      <name val="Arial Narrow"/>
      <family val="2"/>
    </font>
    <font>
      <b/>
      <sz val="8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</fonts>
  <fills count="4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70C0"/>
      </top>
      <bottom/>
      <diagonal/>
    </border>
    <border>
      <left/>
      <right/>
      <top/>
      <bottom style="thin">
        <color rgb="FF0070C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154">
    <xf numFmtId="0" fontId="0" fillId="0" borderId="0"/>
    <xf numFmtId="0" fontId="6" fillId="2" borderId="0" applyNumberFormat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7" fillId="0" borderId="12" applyNumberFormat="0" applyFill="0" applyAlignment="0" applyProtection="0"/>
    <xf numFmtId="0" fontId="48" fillId="0" borderId="13" applyNumberFormat="0" applyFill="0" applyAlignment="0" applyProtection="0"/>
    <xf numFmtId="0" fontId="49" fillId="0" borderId="14" applyNumberFormat="0" applyFill="0" applyAlignment="0" applyProtection="0"/>
    <xf numFmtId="0" fontId="49" fillId="0" borderId="0" applyNumberFormat="0" applyFill="0" applyBorder="0" applyAlignment="0" applyProtection="0"/>
    <xf numFmtId="0" fontId="50" fillId="15" borderId="0" applyNumberFormat="0" applyBorder="0" applyAlignment="0" applyProtection="0"/>
    <xf numFmtId="0" fontId="52" fillId="17" borderId="15" applyNumberFormat="0" applyAlignment="0" applyProtection="0"/>
    <xf numFmtId="0" fontId="53" fillId="18" borderId="16" applyNumberFormat="0" applyAlignment="0" applyProtection="0"/>
    <xf numFmtId="0" fontId="54" fillId="18" borderId="15" applyNumberFormat="0" applyAlignment="0" applyProtection="0"/>
    <xf numFmtId="0" fontId="55" fillId="0" borderId="17" applyNumberFormat="0" applyFill="0" applyAlignment="0" applyProtection="0"/>
    <xf numFmtId="0" fontId="56" fillId="19" borderId="18" applyNumberFormat="0" applyAlignment="0" applyProtection="0"/>
    <xf numFmtId="0" fontId="9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8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8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8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8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8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8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9" fillId="0" borderId="0"/>
    <xf numFmtId="43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61" fillId="0" borderId="0"/>
    <xf numFmtId="0" fontId="62" fillId="0" borderId="0" applyNumberFormat="0" applyFill="0" applyBorder="0" applyAlignment="0" applyProtection="0"/>
    <xf numFmtId="0" fontId="51" fillId="16" borderId="0" applyNumberFormat="0" applyBorder="0" applyAlignment="0" applyProtection="0"/>
    <xf numFmtId="0" fontId="58" fillId="24" borderId="0" applyNumberFormat="0" applyBorder="0" applyAlignment="0" applyProtection="0"/>
    <xf numFmtId="0" fontId="58" fillId="28" borderId="0" applyNumberFormat="0" applyBorder="0" applyAlignment="0" applyProtection="0"/>
    <xf numFmtId="0" fontId="58" fillId="32" borderId="0" applyNumberFormat="0" applyBorder="0" applyAlignment="0" applyProtection="0"/>
    <xf numFmtId="0" fontId="58" fillId="36" borderId="0" applyNumberFormat="0" applyBorder="0" applyAlignment="0" applyProtection="0"/>
    <xf numFmtId="0" fontId="58" fillId="40" borderId="0" applyNumberFormat="0" applyBorder="0" applyAlignment="0" applyProtection="0"/>
    <xf numFmtId="0" fontId="58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63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59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9" fillId="0" borderId="0"/>
    <xf numFmtId="43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51" fillId="16" borderId="0" applyNumberFormat="0" applyBorder="0" applyAlignment="0" applyProtection="0"/>
    <xf numFmtId="0" fontId="58" fillId="24" borderId="0" applyNumberFormat="0" applyBorder="0" applyAlignment="0" applyProtection="0"/>
    <xf numFmtId="0" fontId="58" fillId="28" borderId="0" applyNumberFormat="0" applyBorder="0" applyAlignment="0" applyProtection="0"/>
    <xf numFmtId="0" fontId="58" fillId="32" borderId="0" applyNumberFormat="0" applyBorder="0" applyAlignment="0" applyProtection="0"/>
    <xf numFmtId="0" fontId="58" fillId="36" borderId="0" applyNumberFormat="0" applyBorder="0" applyAlignment="0" applyProtection="0"/>
    <xf numFmtId="0" fontId="58" fillId="40" borderId="0" applyNumberFormat="0" applyBorder="0" applyAlignment="0" applyProtection="0"/>
    <xf numFmtId="0" fontId="58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9" fillId="0" borderId="0"/>
    <xf numFmtId="43" fontId="5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59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9" fillId="0" borderId="0"/>
    <xf numFmtId="43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9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7" fillId="0" borderId="0"/>
    <xf numFmtId="0" fontId="83" fillId="0" borderId="0" applyNumberFormat="0" applyFill="0" applyBorder="0" applyAlignment="0" applyProtection="0"/>
    <xf numFmtId="0" fontId="51" fillId="16" borderId="0" applyNumberFormat="0" applyBorder="0" applyAlignment="0" applyProtection="0"/>
    <xf numFmtId="0" fontId="5" fillId="20" borderId="19" applyNumberFormat="0" applyFont="0" applyAlignment="0" applyProtection="0"/>
    <xf numFmtId="0" fontId="58" fillId="24" borderId="0" applyNumberFormat="0" applyBorder="0" applyAlignment="0" applyProtection="0"/>
    <xf numFmtId="0" fontId="58" fillId="28" borderId="0" applyNumberFormat="0" applyBorder="0" applyAlignment="0" applyProtection="0"/>
    <xf numFmtId="0" fontId="58" fillId="32" borderId="0" applyNumberFormat="0" applyBorder="0" applyAlignment="0" applyProtection="0"/>
    <xf numFmtId="0" fontId="58" fillId="36" borderId="0" applyNumberFormat="0" applyBorder="0" applyAlignment="0" applyProtection="0"/>
    <xf numFmtId="0" fontId="58" fillId="40" borderId="0" applyNumberFormat="0" applyBorder="0" applyAlignment="0" applyProtection="0"/>
    <xf numFmtId="0" fontId="58" fillId="44" borderId="0" applyNumberFormat="0" applyBorder="0" applyAlignment="0" applyProtection="0"/>
    <xf numFmtId="43" fontId="5" fillId="0" borderId="0" applyFont="0" applyFill="0" applyBorder="0" applyAlignment="0" applyProtection="0"/>
  </cellStyleXfs>
  <cellXfs count="437">
    <xf numFmtId="0" fontId="0" fillId="0" borderId="0" xfId="0"/>
    <xf numFmtId="165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1" fillId="0" borderId="0" xfId="0" applyFont="1" applyBorder="1" applyAlignment="1">
      <alignment horizontal="center"/>
    </xf>
    <xf numFmtId="0" fontId="13" fillId="0" borderId="0" xfId="0" applyFont="1" applyBorder="1" applyAlignment="1">
      <alignment wrapText="1"/>
    </xf>
    <xf numFmtId="0" fontId="13" fillId="0" borderId="0" xfId="0" applyFont="1" applyBorder="1"/>
    <xf numFmtId="0" fontId="11" fillId="0" borderId="0" xfId="0" applyFont="1" applyBorder="1"/>
    <xf numFmtId="0" fontId="11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/>
    </xf>
    <xf numFmtId="0" fontId="15" fillId="0" borderId="0" xfId="0" applyFont="1"/>
    <xf numFmtId="3" fontId="13" fillId="0" borderId="0" xfId="0" applyNumberFormat="1" applyFont="1" applyBorder="1" applyAlignment="1">
      <alignment wrapText="1"/>
    </xf>
    <xf numFmtId="3" fontId="10" fillId="0" borderId="0" xfId="0" applyNumberFormat="1" applyFont="1" applyBorder="1" applyAlignment="1">
      <alignment wrapText="1"/>
    </xf>
    <xf numFmtId="0" fontId="16" fillId="0" borderId="0" xfId="0" applyFont="1"/>
    <xf numFmtId="4" fontId="16" fillId="0" borderId="0" xfId="0" applyNumberFormat="1" applyFont="1"/>
    <xf numFmtId="0" fontId="17" fillId="0" borderId="0" xfId="0" applyFont="1" applyBorder="1" applyAlignment="1">
      <alignment vertical="top" wrapText="1"/>
    </xf>
    <xf numFmtId="0" fontId="17" fillId="0" borderId="0" xfId="0" applyFont="1" applyBorder="1" applyAlignment="1">
      <alignment horizontal="center" wrapText="1"/>
    </xf>
    <xf numFmtId="164" fontId="5" fillId="0" borderId="0" xfId="2" applyFont="1"/>
    <xf numFmtId="0" fontId="0" fillId="0" borderId="0" xfId="0" applyBorder="1"/>
    <xf numFmtId="164" fontId="5" fillId="0" borderId="0" xfId="2" applyFont="1" applyBorder="1"/>
    <xf numFmtId="165" fontId="5" fillId="0" borderId="0" xfId="6" applyNumberFormat="1" applyFont="1" applyBorder="1"/>
    <xf numFmtId="164" fontId="14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4" fontId="2" fillId="6" borderId="1" xfId="2" applyNumberFormat="1" applyFont="1" applyFill="1" applyBorder="1" applyAlignment="1">
      <alignment horizontal="right" vertical="center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9" borderId="1" xfId="2" applyNumberFormat="1" applyFont="1" applyFill="1" applyBorder="1" applyAlignment="1">
      <alignment horizontal="right" vertical="center" wrapText="1"/>
    </xf>
    <xf numFmtId="4" fontId="21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23" fillId="9" borderId="1" xfId="0" applyNumberFormat="1" applyFont="1" applyFill="1" applyBorder="1" applyAlignment="1">
      <alignment vertical="center"/>
    </xf>
    <xf numFmtId="10" fontId="14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4" fontId="23" fillId="9" borderId="1" xfId="2" applyFont="1" applyFill="1" applyBorder="1" applyAlignment="1">
      <alignment horizontal="right" vertical="center"/>
    </xf>
    <xf numFmtId="0" fontId="23" fillId="9" borderId="1" xfId="0" applyFont="1" applyFill="1" applyBorder="1" applyAlignment="1">
      <alignment vertical="center"/>
    </xf>
    <xf numFmtId="4" fontId="23" fillId="9" borderId="1" xfId="0" applyNumberFormat="1" applyFont="1" applyFill="1" applyBorder="1" applyAlignment="1">
      <alignment vertical="center" wrapText="1"/>
    </xf>
    <xf numFmtId="2" fontId="23" fillId="9" borderId="1" xfId="0" applyNumberFormat="1" applyFont="1" applyFill="1" applyBorder="1" applyAlignment="1">
      <alignment vertical="center" wrapText="1"/>
    </xf>
    <xf numFmtId="4" fontId="23" fillId="9" borderId="1" xfId="2" applyNumberFormat="1" applyFont="1" applyFill="1" applyBorder="1" applyAlignment="1">
      <alignment horizontal="right" vertical="center"/>
    </xf>
    <xf numFmtId="164" fontId="24" fillId="9" borderId="1" xfId="1" applyNumberFormat="1" applyFont="1" applyFill="1" applyBorder="1" applyAlignment="1">
      <alignment horizontal="right" vertical="center"/>
    </xf>
    <xf numFmtId="4" fontId="24" fillId="9" borderId="1" xfId="1" applyNumberFormat="1" applyFont="1" applyFill="1" applyBorder="1" applyAlignment="1">
      <alignment horizontal="right" vertical="center"/>
    </xf>
    <xf numFmtId="164" fontId="23" fillId="9" borderId="1" xfId="2" applyFont="1" applyFill="1" applyBorder="1" applyAlignment="1">
      <alignment vertical="center"/>
    </xf>
    <xf numFmtId="164" fontId="23" fillId="9" borderId="1" xfId="2" applyFont="1" applyFill="1" applyBorder="1" applyAlignment="1">
      <alignment vertical="center" wrapText="1"/>
    </xf>
    <xf numFmtId="164" fontId="21" fillId="9" borderId="1" xfId="2" applyFont="1" applyFill="1" applyBorder="1" applyAlignment="1">
      <alignment horizontal="right" vertical="center" wrapText="1"/>
    </xf>
    <xf numFmtId="4" fontId="21" fillId="9" borderId="1" xfId="2" applyNumberFormat="1" applyFont="1" applyFill="1" applyBorder="1" applyAlignment="1">
      <alignment vertical="center" wrapText="1"/>
    </xf>
    <xf numFmtId="4" fontId="23" fillId="9" borderId="1" xfId="0" applyNumberFormat="1" applyFont="1" applyFill="1" applyBorder="1" applyAlignment="1">
      <alignment horizontal="right" vertical="center"/>
    </xf>
    <xf numFmtId="4" fontId="21" fillId="9" borderId="1" xfId="0" applyNumberFormat="1" applyFont="1" applyFill="1" applyBorder="1" applyAlignment="1">
      <alignment horizontal="right" vertical="center"/>
    </xf>
    <xf numFmtId="4" fontId="21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23" fillId="9" borderId="1" xfId="0" applyNumberFormat="1" applyFont="1" applyFill="1" applyBorder="1" applyAlignment="1">
      <alignment vertical="center"/>
    </xf>
    <xf numFmtId="4" fontId="23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23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5" fillId="9" borderId="1" xfId="0" applyNumberFormat="1" applyFont="1" applyFill="1" applyBorder="1" applyAlignment="1">
      <alignment vertical="center"/>
    </xf>
    <xf numFmtId="0" fontId="25" fillId="9" borderId="1" xfId="0" applyFont="1" applyFill="1" applyBorder="1" applyAlignment="1">
      <alignment vertical="center"/>
    </xf>
    <xf numFmtId="164" fontId="23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4" fontId="21" fillId="9" borderId="1" xfId="2" applyFont="1" applyFill="1" applyBorder="1" applyAlignment="1">
      <alignment horizontal="right" vertical="center"/>
    </xf>
    <xf numFmtId="164" fontId="21" fillId="0" borderId="1" xfId="2" applyFont="1" applyBorder="1" applyAlignment="1">
      <alignment horizontal="right" vertical="center" wrapText="1"/>
    </xf>
    <xf numFmtId="4" fontId="21" fillId="0" borderId="1" xfId="2" applyNumberFormat="1" applyFont="1" applyBorder="1" applyAlignment="1">
      <alignment horizontal="right" vertical="center" wrapText="1"/>
    </xf>
    <xf numFmtId="0" fontId="21" fillId="13" borderId="1" xfId="0" applyFont="1" applyFill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 wrapText="1"/>
    </xf>
    <xf numFmtId="164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9" fillId="4" borderId="5" xfId="0" applyFont="1" applyFill="1" applyBorder="1" applyAlignment="1">
      <alignment horizontal="right" vertical="center" wrapText="1"/>
    </xf>
    <xf numFmtId="164" fontId="19" fillId="9" borderId="2" xfId="2" applyFont="1" applyFill="1" applyBorder="1" applyAlignment="1">
      <alignment horizontal="right" vertical="center" wrapText="1"/>
    </xf>
    <xf numFmtId="4" fontId="21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8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164" fontId="1" fillId="6" borderId="1" xfId="2" applyFont="1" applyFill="1" applyBorder="1" applyAlignment="1">
      <alignment horizontal="right"/>
    </xf>
    <xf numFmtId="0" fontId="1" fillId="6" borderId="1" xfId="0" applyFont="1" applyFill="1" applyBorder="1"/>
    <xf numFmtId="4" fontId="1" fillId="6" borderId="1" xfId="0" applyNumberFormat="1" applyFont="1" applyFill="1" applyBorder="1" applyAlignment="1">
      <alignment wrapText="1"/>
    </xf>
    <xf numFmtId="4" fontId="1" fillId="6" borderId="1" xfId="2" applyNumberFormat="1" applyFont="1" applyFill="1" applyBorder="1" applyAlignment="1">
      <alignment horizontal="right"/>
    </xf>
    <xf numFmtId="164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4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4" fontId="1" fillId="6" borderId="1" xfId="2" applyFont="1" applyFill="1" applyBorder="1" applyAlignment="1">
      <alignment horizontal="right" vertical="top" wrapText="1"/>
    </xf>
    <xf numFmtId="4" fontId="2" fillId="6" borderId="1" xfId="0" applyNumberFormat="1" applyFont="1" applyFill="1" applyBorder="1"/>
    <xf numFmtId="164" fontId="2" fillId="6" borderId="1" xfId="2" applyFont="1" applyFill="1" applyBorder="1" applyAlignment="1">
      <alignment horizontal="right"/>
    </xf>
    <xf numFmtId="164" fontId="3" fillId="6" borderId="1" xfId="2" applyFont="1" applyFill="1" applyBorder="1" applyAlignment="1">
      <alignment horizontal="right" vertical="top" wrapText="1"/>
    </xf>
    <xf numFmtId="164" fontId="19" fillId="6" borderId="2" xfId="2" applyFont="1" applyFill="1" applyBorder="1" applyAlignment="1">
      <alignment horizontal="right" vertical="top" wrapText="1"/>
    </xf>
    <xf numFmtId="4" fontId="13" fillId="6" borderId="2" xfId="0" applyNumberFormat="1" applyFont="1" applyFill="1" applyBorder="1" applyAlignment="1">
      <alignment horizontal="right"/>
    </xf>
    <xf numFmtId="10" fontId="14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4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4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2" fillId="5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164" fontId="8" fillId="0" borderId="0" xfId="0" quotePrefix="1" applyNumberFormat="1" applyFont="1" applyAlignment="1">
      <alignment horizontal="center"/>
    </xf>
    <xf numFmtId="164" fontId="8" fillId="0" borderId="0" xfId="0" applyNumberFormat="1" applyFont="1"/>
    <xf numFmtId="164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4" fontId="38" fillId="6" borderId="1" xfId="2" applyFont="1" applyFill="1" applyBorder="1" applyAlignment="1">
      <alignment horizontal="right" vertical="top" wrapText="1"/>
    </xf>
    <xf numFmtId="4" fontId="36" fillId="6" borderId="1" xfId="0" applyNumberFormat="1" applyFont="1" applyFill="1" applyBorder="1" applyAlignment="1">
      <alignment horizontal="right"/>
    </xf>
    <xf numFmtId="0" fontId="39" fillId="3" borderId="1" xfId="0" applyFont="1" applyFill="1" applyBorder="1"/>
    <xf numFmtId="164" fontId="39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3" fontId="15" fillId="0" borderId="0" xfId="0" applyNumberFormat="1" applyFont="1"/>
    <xf numFmtId="10" fontId="14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1" fillId="6" borderId="1" xfId="2" applyNumberFormat="1" applyFont="1" applyFill="1" applyBorder="1" applyAlignment="1">
      <alignment horizontal="right" wrapText="1"/>
    </xf>
    <xf numFmtId="164" fontId="0" fillId="0" borderId="0" xfId="2" applyFont="1"/>
    <xf numFmtId="3" fontId="26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27" fillId="0" borderId="0" xfId="0" applyFont="1" applyAlignment="1"/>
    <xf numFmtId="0" fontId="65" fillId="0" borderId="0" xfId="0" applyFont="1" applyBorder="1"/>
    <xf numFmtId="0" fontId="65" fillId="0" borderId="0" xfId="0" applyFont="1" applyAlignment="1">
      <alignment horizontal="right"/>
    </xf>
    <xf numFmtId="4" fontId="66" fillId="0" borderId="0" xfId="0" applyNumberFormat="1" applyFont="1"/>
    <xf numFmtId="0" fontId="38" fillId="0" borderId="0" xfId="0" applyFont="1"/>
    <xf numFmtId="0" fontId="13" fillId="8" borderId="1" xfId="0" applyFont="1" applyFill="1" applyBorder="1" applyAlignment="1">
      <alignment horizontal="center" vertical="top" wrapText="1"/>
    </xf>
    <xf numFmtId="0" fontId="68" fillId="0" borderId="0" xfId="0" applyFont="1"/>
    <xf numFmtId="3" fontId="13" fillId="0" borderId="0" xfId="0" applyNumberFormat="1" applyFont="1" applyBorder="1"/>
    <xf numFmtId="0" fontId="0" fillId="0" borderId="0" xfId="0"/>
    <xf numFmtId="0" fontId="9" fillId="6" borderId="0" xfId="0" applyFont="1" applyFill="1"/>
    <xf numFmtId="4" fontId="71" fillId="0" borderId="0" xfId="0" applyNumberFormat="1" applyFont="1"/>
    <xf numFmtId="3" fontId="72" fillId="0" borderId="0" xfId="0" applyNumberFormat="1" applyFont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4" fontId="14" fillId="6" borderId="1" xfId="0" applyNumberFormat="1" applyFont="1" applyFill="1" applyBorder="1"/>
    <xf numFmtId="4" fontId="23" fillId="6" borderId="1" xfId="0" applyNumberFormat="1" applyFont="1" applyFill="1" applyBorder="1"/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4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4" fillId="6" borderId="0" xfId="0" applyFont="1" applyFill="1" applyBorder="1" applyAlignment="1">
      <alignment vertical="center"/>
    </xf>
    <xf numFmtId="0" fontId="20" fillId="6" borderId="0" xfId="0" applyFont="1" applyFill="1" applyBorder="1" applyAlignment="1">
      <alignment horizontal="center" vertical="center" wrapText="1"/>
    </xf>
    <xf numFmtId="0" fontId="34" fillId="6" borderId="0" xfId="0" applyFont="1" applyFill="1" applyBorder="1" applyAlignment="1">
      <alignment horizontal="center" vertical="center" wrapText="1"/>
    </xf>
    <xf numFmtId="4" fontId="34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4" fontId="8" fillId="6" borderId="0" xfId="2" applyFont="1" applyFill="1" applyBorder="1" applyAlignment="1"/>
    <xf numFmtId="0" fontId="20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7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6" fontId="10" fillId="6" borderId="0" xfId="2" applyNumberFormat="1" applyFont="1" applyFill="1" applyBorder="1"/>
    <xf numFmtId="4" fontId="28" fillId="6" borderId="0" xfId="0" applyNumberFormat="1" applyFont="1" applyFill="1" applyBorder="1"/>
    <xf numFmtId="0" fontId="28" fillId="6" borderId="0" xfId="0" applyFont="1" applyFill="1" applyBorder="1" applyAlignment="1">
      <alignment vertical="top" wrapText="1"/>
    </xf>
    <xf numFmtId="0" fontId="14" fillId="6" borderId="0" xfId="0" applyFont="1" applyFill="1" applyBorder="1"/>
    <xf numFmtId="4" fontId="14" fillId="6" borderId="0" xfId="0" applyNumberFormat="1" applyFont="1" applyFill="1" applyBorder="1"/>
    <xf numFmtId="164" fontId="34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7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6" fillId="6" borderId="0" xfId="0" applyNumberFormat="1" applyFont="1" applyFill="1" applyBorder="1" applyAlignment="1">
      <alignment horizontal="justify" vertical="center" wrapText="1"/>
    </xf>
    <xf numFmtId="0" fontId="36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70" fillId="6" borderId="0" xfId="0" quotePrefix="1" applyFont="1" applyFill="1" applyBorder="1" applyAlignment="1">
      <alignment horizontal="center"/>
    </xf>
    <xf numFmtId="10" fontId="69" fillId="6" borderId="0" xfId="6" applyNumberFormat="1" applyFont="1" applyFill="1" applyBorder="1" applyAlignment="1">
      <alignment horizontal="center"/>
    </xf>
    <xf numFmtId="164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4" fontId="74" fillId="6" borderId="0" xfId="2" applyFont="1" applyFill="1" applyBorder="1"/>
    <xf numFmtId="0" fontId="13" fillId="7" borderId="1" xfId="0" applyFont="1" applyFill="1" applyBorder="1" applyAlignment="1"/>
    <xf numFmtId="0" fontId="2" fillId="7" borderId="6" xfId="0" applyFont="1" applyFill="1" applyBorder="1" applyAlignment="1">
      <alignment horizontal="center"/>
    </xf>
    <xf numFmtId="0" fontId="13" fillId="7" borderId="6" xfId="0" applyFont="1" applyFill="1" applyBorder="1" applyAlignment="1"/>
    <xf numFmtId="0" fontId="78" fillId="0" borderId="0" xfId="0" applyFont="1" applyBorder="1"/>
    <xf numFmtId="4" fontId="40" fillId="6" borderId="11" xfId="0" applyNumberFormat="1" applyFont="1" applyFill="1" applyBorder="1" applyAlignment="1">
      <alignment vertical="center" wrapText="1"/>
    </xf>
    <xf numFmtId="4" fontId="40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9" fontId="10" fillId="6" borderId="0" xfId="6" applyFont="1" applyFill="1" applyBorder="1"/>
    <xf numFmtId="4" fontId="2" fillId="6" borderId="0" xfId="0" applyNumberFormat="1" applyFont="1" applyFill="1" applyBorder="1" applyAlignment="1">
      <alignment wrapText="1"/>
    </xf>
    <xf numFmtId="0" fontId="34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4" fillId="6" borderId="0" xfId="0" applyFont="1" applyFill="1" applyBorder="1" applyAlignment="1">
      <alignment vertical="center" wrapText="1"/>
    </xf>
    <xf numFmtId="164" fontId="5" fillId="6" borderId="0" xfId="2" applyFont="1" applyFill="1" applyBorder="1" applyAlignment="1"/>
    <xf numFmtId="164" fontId="5" fillId="6" borderId="0" xfId="2" applyNumberFormat="1" applyFont="1" applyFill="1" applyBorder="1" applyAlignment="1"/>
    <xf numFmtId="164" fontId="8" fillId="6" borderId="0" xfId="2" applyNumberFormat="1" applyFont="1" applyFill="1" applyBorder="1" applyAlignment="1"/>
    <xf numFmtId="164" fontId="73" fillId="6" borderId="0" xfId="2" applyNumberFormat="1" applyFont="1" applyFill="1" applyBorder="1" applyAlignment="1"/>
    <xf numFmtId="0" fontId="35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20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20" fillId="6" borderId="0" xfId="0" applyFont="1" applyFill="1" applyBorder="1" applyAlignment="1">
      <alignment horizontal="center" vertical="top" wrapText="1"/>
    </xf>
    <xf numFmtId="4" fontId="33" fillId="6" borderId="0" xfId="0" applyNumberFormat="1" applyFont="1" applyFill="1" applyBorder="1" applyAlignment="1">
      <alignment vertical="center" wrapText="1"/>
    </xf>
    <xf numFmtId="164" fontId="2" fillId="6" borderId="0" xfId="2" applyFont="1" applyFill="1" applyBorder="1" applyAlignment="1">
      <alignment horizontal="left"/>
    </xf>
    <xf numFmtId="0" fontId="46" fillId="6" borderId="0" xfId="0" applyFont="1" applyFill="1" applyBorder="1" applyAlignment="1">
      <alignment vertical="center" wrapText="1"/>
    </xf>
    <xf numFmtId="4" fontId="32" fillId="6" borderId="0" xfId="0" applyNumberFormat="1" applyFont="1" applyFill="1" applyBorder="1"/>
    <xf numFmtId="4" fontId="76" fillId="6" borderId="0" xfId="0" applyNumberFormat="1" applyFont="1" applyFill="1" applyBorder="1"/>
    <xf numFmtId="0" fontId="0" fillId="6" borderId="0" xfId="0" applyFill="1" applyBorder="1"/>
    <xf numFmtId="0" fontId="28" fillId="6" borderId="0" xfId="0" applyFont="1" applyFill="1" applyBorder="1"/>
    <xf numFmtId="0" fontId="40" fillId="6" borderId="0" xfId="0" applyFont="1" applyFill="1" applyBorder="1"/>
    <xf numFmtId="0" fontId="40" fillId="6" borderId="0" xfId="0" applyFont="1" applyFill="1" applyBorder="1" applyAlignment="1">
      <alignment vertical="top" wrapText="1"/>
    </xf>
    <xf numFmtId="0" fontId="29" fillId="6" borderId="0" xfId="0" applyFont="1" applyFill="1" applyBorder="1" applyAlignment="1">
      <alignment wrapText="1"/>
    </xf>
    <xf numFmtId="0" fontId="75" fillId="6" borderId="0" xfId="0" applyFont="1" applyFill="1" applyBorder="1" applyAlignment="1">
      <alignment vertical="center"/>
    </xf>
    <xf numFmtId="4" fontId="75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5" fillId="6" borderId="0" xfId="0" applyFont="1" applyFill="1" applyBorder="1" applyAlignment="1">
      <alignment vertical="center" wrapText="1"/>
    </xf>
    <xf numFmtId="0" fontId="30" fillId="6" borderId="0" xfId="0" applyFont="1" applyFill="1" applyBorder="1" applyAlignment="1">
      <alignment vertical="top"/>
    </xf>
    <xf numFmtId="4" fontId="44" fillId="6" borderId="0" xfId="0" applyNumberFormat="1" applyFont="1" applyFill="1" applyBorder="1"/>
    <xf numFmtId="0" fontId="31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72" fillId="6" borderId="0" xfId="0" applyFont="1" applyFill="1" applyBorder="1"/>
    <xf numFmtId="4" fontId="40" fillId="6" borderId="0" xfId="0" applyNumberFormat="1" applyFont="1" applyFill="1" applyBorder="1"/>
    <xf numFmtId="0" fontId="46" fillId="6" borderId="0" xfId="0" applyFont="1" applyFill="1" applyBorder="1"/>
    <xf numFmtId="4" fontId="46" fillId="6" borderId="0" xfId="0" applyNumberFormat="1" applyFont="1" applyFill="1" applyBorder="1" applyAlignment="1">
      <alignment vertical="center" wrapText="1"/>
    </xf>
    <xf numFmtId="0" fontId="40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 wrapText="1"/>
    </xf>
    <xf numFmtId="164" fontId="1" fillId="6" borderId="1" xfId="2" applyFont="1" applyFill="1" applyBorder="1" applyAlignment="1">
      <alignment horizontal="center"/>
    </xf>
    <xf numFmtId="164" fontId="2" fillId="6" borderId="1" xfId="0" applyNumberFormat="1" applyFont="1" applyFill="1" applyBorder="1"/>
    <xf numFmtId="164" fontId="14" fillId="6" borderId="1" xfId="2" applyFont="1" applyFill="1" applyBorder="1"/>
    <xf numFmtId="0" fontId="40" fillId="6" borderId="0" xfId="0" applyFont="1" applyFill="1" applyBorder="1" applyAlignment="1">
      <alignment vertical="center" wrapText="1"/>
    </xf>
    <xf numFmtId="0" fontId="41" fillId="6" borderId="0" xfId="0" applyFont="1" applyFill="1" applyBorder="1" applyAlignment="1">
      <alignment wrapText="1"/>
    </xf>
    <xf numFmtId="4" fontId="40" fillId="6" borderId="0" xfId="0" applyNumberFormat="1" applyFont="1" applyFill="1" applyBorder="1" applyAlignment="1">
      <alignment vertical="center" wrapText="1"/>
    </xf>
    <xf numFmtId="4" fontId="40" fillId="6" borderId="0" xfId="0" applyNumberFormat="1" applyFont="1" applyFill="1" applyBorder="1" applyAlignment="1">
      <alignment vertical="center"/>
    </xf>
    <xf numFmtId="0" fontId="13" fillId="6" borderId="6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top" wrapText="1"/>
    </xf>
    <xf numFmtId="0" fontId="11" fillId="6" borderId="0" xfId="0" applyFont="1" applyFill="1" applyBorder="1" applyAlignment="1">
      <alignment horizontal="center" vertical="top" wrapText="1"/>
    </xf>
    <xf numFmtId="0" fontId="12" fillId="6" borderId="0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right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right"/>
    </xf>
    <xf numFmtId="0" fontId="2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vertical="top"/>
    </xf>
    <xf numFmtId="0" fontId="13" fillId="7" borderId="1" xfId="0" applyFont="1" applyFill="1" applyBorder="1" applyAlignment="1">
      <alignment vertical="top" wrapText="1"/>
    </xf>
    <xf numFmtId="0" fontId="13" fillId="45" borderId="1" xfId="0" applyFont="1" applyFill="1" applyBorder="1" applyAlignment="1">
      <alignment horizontal="center" vertical="top"/>
    </xf>
    <xf numFmtId="0" fontId="13" fillId="45" borderId="1" xfId="0" applyFont="1" applyFill="1" applyBorder="1" applyAlignment="1">
      <alignment horizontal="center" vertical="top" wrapText="1"/>
    </xf>
    <xf numFmtId="0" fontId="13" fillId="7" borderId="1" xfId="0" applyFont="1" applyFill="1" applyBorder="1" applyAlignment="1">
      <alignment vertical="top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/>
    </xf>
    <xf numFmtId="0" fontId="13" fillId="8" borderId="3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164" fontId="3" fillId="7" borderId="1" xfId="2" applyFont="1" applyFill="1" applyBorder="1" applyAlignment="1">
      <alignment horizontal="right" vertical="top" wrapText="1"/>
    </xf>
    <xf numFmtId="0" fontId="13" fillId="7" borderId="1" xfId="0" applyFont="1" applyFill="1" applyBorder="1" applyAlignment="1">
      <alignment horizontal="center" vertical="top"/>
    </xf>
    <xf numFmtId="0" fontId="58" fillId="0" borderId="0" xfId="0" applyFont="1" applyBorder="1"/>
    <xf numFmtId="4" fontId="58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0" fontId="2" fillId="45" borderId="1" xfId="0" applyFont="1" applyFill="1" applyBorder="1" applyAlignment="1">
      <alignment horizontal="center" vertical="center"/>
    </xf>
    <xf numFmtId="0" fontId="2" fillId="45" borderId="1" xfId="0" applyFont="1" applyFill="1" applyBorder="1" applyAlignment="1">
      <alignment horizontal="center" vertical="center" wrapText="1"/>
    </xf>
    <xf numFmtId="0" fontId="2" fillId="45" borderId="3" xfId="0" applyFont="1" applyFill="1" applyBorder="1" applyAlignment="1">
      <alignment horizontal="center" vertical="center"/>
    </xf>
    <xf numFmtId="0" fontId="58" fillId="0" borderId="0" xfId="0" applyFont="1"/>
    <xf numFmtId="0" fontId="1" fillId="47" borderId="6" xfId="0" applyFont="1" applyFill="1" applyBorder="1" applyAlignment="1">
      <alignment horizontal="center" wrapText="1"/>
    </xf>
    <xf numFmtId="0" fontId="1" fillId="47" borderId="1" xfId="0" applyFont="1" applyFill="1" applyBorder="1" applyAlignment="1">
      <alignment wrapText="1"/>
    </xf>
    <xf numFmtId="0" fontId="2" fillId="47" borderId="1" xfId="0" applyFont="1" applyFill="1" applyBorder="1" applyAlignment="1">
      <alignment horizontal="right" vertical="center"/>
    </xf>
    <xf numFmtId="164" fontId="2" fillId="47" borderId="1" xfId="2" applyNumberFormat="1" applyFont="1" applyFill="1" applyBorder="1" applyAlignment="1">
      <alignment horizontal="right" vertical="center" wrapText="1"/>
    </xf>
    <xf numFmtId="10" fontId="2" fillId="47" borderId="1" xfId="2" applyNumberFormat="1" applyFont="1" applyFill="1" applyBorder="1" applyAlignment="1">
      <alignment horizontal="right" vertical="center" wrapText="1"/>
    </xf>
    <xf numFmtId="4" fontId="2" fillId="47" borderId="1" xfId="2" applyNumberFormat="1" applyFont="1" applyFill="1" applyBorder="1" applyAlignment="1">
      <alignment horizontal="right" vertical="center" wrapText="1"/>
    </xf>
    <xf numFmtId="10" fontId="14" fillId="47" borderId="1" xfId="6" applyNumberFormat="1" applyFont="1" applyFill="1" applyBorder="1" applyAlignment="1">
      <alignment horizontal="center" vertical="top" wrapText="1"/>
    </xf>
    <xf numFmtId="10" fontId="14" fillId="47" borderId="3" xfId="6" applyNumberFormat="1" applyFont="1" applyFill="1" applyBorder="1" applyAlignment="1">
      <alignment horizontal="center" vertical="top" wrapText="1"/>
    </xf>
    <xf numFmtId="0" fontId="10" fillId="6" borderId="1" xfId="0" applyFont="1" applyFill="1" applyBorder="1"/>
    <xf numFmtId="4" fontId="1" fillId="6" borderId="1" xfId="0" applyNumberFormat="1" applyFont="1" applyFill="1" applyBorder="1" applyAlignment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80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80" fillId="4" borderId="6" xfId="0" applyFont="1" applyFill="1" applyBorder="1" applyAlignment="1">
      <alignment vertical="center" wrapText="1"/>
    </xf>
    <xf numFmtId="0" fontId="80" fillId="4" borderId="6" xfId="0" applyFont="1" applyFill="1" applyBorder="1" applyAlignment="1">
      <alignment horizontal="center" vertical="center" wrapText="1"/>
    </xf>
    <xf numFmtId="0" fontId="80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4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10" fontId="1" fillId="10" borderId="2" xfId="6" applyNumberFormat="1" applyFont="1" applyFill="1" applyBorder="1" applyAlignment="1">
      <alignment horizontal="center" vertical="top" wrapText="1"/>
    </xf>
    <xf numFmtId="165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0" fontId="13" fillId="6" borderId="1" xfId="0" applyFont="1" applyFill="1" applyBorder="1" applyAlignment="1">
      <alignment horizontal="center" vertical="top" wrapText="1"/>
    </xf>
    <xf numFmtId="10" fontId="2" fillId="6" borderId="1" xfId="6" applyNumberFormat="1" applyFont="1" applyFill="1" applyBorder="1" applyAlignment="1">
      <alignment horizontal="center" vertical="top" wrapText="1"/>
    </xf>
    <xf numFmtId="2" fontId="1" fillId="6" borderId="1" xfId="2" applyNumberFormat="1" applyFont="1" applyFill="1" applyBorder="1"/>
    <xf numFmtId="0" fontId="13" fillId="8" borderId="1" xfId="0" applyFont="1" applyFill="1" applyBorder="1" applyAlignment="1">
      <alignment vertical="top" wrapText="1"/>
    </xf>
    <xf numFmtId="0" fontId="13" fillId="8" borderId="1" xfId="0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 wrapText="1"/>
    </xf>
    <xf numFmtId="10" fontId="13" fillId="8" borderId="1" xfId="6" applyNumberFormat="1" applyFont="1" applyFill="1" applyBorder="1" applyAlignment="1">
      <alignment horizontal="center" vertical="top" wrapText="1"/>
    </xf>
    <xf numFmtId="165" fontId="14" fillId="8" borderId="1" xfId="6" applyNumberFormat="1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4" fontId="13" fillId="8" borderId="1" xfId="2" applyFont="1" applyFill="1" applyBorder="1" applyAlignment="1">
      <alignment horizontal="center" vertical="top"/>
    </xf>
    <xf numFmtId="164" fontId="2" fillId="6" borderId="1" xfId="2" applyFont="1" applyFill="1" applyBorder="1"/>
    <xf numFmtId="164" fontId="1" fillId="6" borderId="1" xfId="2" applyFont="1" applyFill="1" applyBorder="1" applyAlignment="1">
      <alignment horizontal="right" wrapText="1"/>
    </xf>
    <xf numFmtId="164" fontId="2" fillId="47" borderId="1" xfId="2" applyFont="1" applyFill="1" applyBorder="1" applyAlignment="1">
      <alignment horizontal="right" vertical="center" wrapText="1"/>
    </xf>
    <xf numFmtId="164" fontId="13" fillId="7" borderId="1" xfId="2" applyFont="1" applyFill="1" applyBorder="1" applyAlignment="1">
      <alignment horizontal="center" vertical="top"/>
    </xf>
    <xf numFmtId="164" fontId="13" fillId="6" borderId="1" xfId="2" applyFont="1" applyFill="1" applyBorder="1" applyAlignment="1">
      <alignment vertical="top"/>
    </xf>
    <xf numFmtId="164" fontId="2" fillId="7" borderId="1" xfId="2" applyFont="1" applyFill="1" applyBorder="1" applyAlignment="1">
      <alignment horizontal="center" vertical="top"/>
    </xf>
    <xf numFmtId="164" fontId="10" fillId="6" borderId="1" xfId="2" applyFont="1" applyFill="1" applyBorder="1"/>
    <xf numFmtId="164" fontId="16" fillId="0" borderId="0" xfId="2" applyFont="1"/>
    <xf numFmtId="164" fontId="13" fillId="0" borderId="25" xfId="2" applyFont="1" applyBorder="1"/>
    <xf numFmtId="164" fontId="13" fillId="0" borderId="0" xfId="2" applyFont="1" applyBorder="1"/>
    <xf numFmtId="164" fontId="11" fillId="0" borderId="0" xfId="2" applyFont="1" applyBorder="1"/>
    <xf numFmtId="164" fontId="10" fillId="0" borderId="0" xfId="2" applyFont="1" applyBorder="1"/>
    <xf numFmtId="0" fontId="13" fillId="0" borderId="1" xfId="0" applyFont="1" applyFill="1" applyBorder="1" applyAlignment="1">
      <alignment vertical="top" wrapText="1"/>
    </xf>
    <xf numFmtId="164" fontId="1" fillId="6" borderId="1" xfId="2" applyFont="1" applyFill="1" applyBorder="1" applyAlignment="1">
      <alignment wrapText="1"/>
    </xf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right"/>
    </xf>
    <xf numFmtId="2" fontId="1" fillId="0" borderId="1" xfId="0" applyNumberFormat="1" applyFont="1" applyFill="1" applyBorder="1"/>
    <xf numFmtId="164" fontId="1" fillId="0" borderId="1" xfId="2" applyFont="1" applyFill="1" applyBorder="1"/>
    <xf numFmtId="164" fontId="1" fillId="0" borderId="1" xfId="2" applyFont="1" applyFill="1" applyBorder="1" applyAlignment="1">
      <alignment horizontal="right"/>
    </xf>
    <xf numFmtId="4" fontId="44" fillId="0" borderId="0" xfId="0" applyNumberFormat="1" applyFont="1"/>
    <xf numFmtId="0" fontId="82" fillId="6" borderId="0" xfId="0" applyFont="1" applyFill="1" applyBorder="1"/>
    <xf numFmtId="4" fontId="2" fillId="47" borderId="1" xfId="2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/>
    </xf>
    <xf numFmtId="4" fontId="2" fillId="10" borderId="2" xfId="0" applyNumberFormat="1" applyFont="1" applyFill="1" applyBorder="1" applyAlignment="1">
      <alignment horizontal="center"/>
    </xf>
    <xf numFmtId="0" fontId="17" fillId="0" borderId="0" xfId="0" applyFont="1" applyBorder="1" applyAlignment="1">
      <alignment horizontal="center" vertical="top" wrapText="1"/>
    </xf>
    <xf numFmtId="9" fontId="13" fillId="8" borderId="1" xfId="6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 vertical="center" wrapText="1"/>
    </xf>
    <xf numFmtId="9" fontId="13" fillId="7" borderId="1" xfId="6" applyFont="1" applyFill="1" applyBorder="1" applyAlignment="1">
      <alignment horizontal="center" vertical="top" wrapText="1"/>
    </xf>
    <xf numFmtId="9" fontId="10" fillId="6" borderId="1" xfId="6" applyFont="1" applyFill="1" applyBorder="1" applyAlignment="1">
      <alignment horizontal="center"/>
    </xf>
    <xf numFmtId="9" fontId="2" fillId="7" borderId="1" xfId="6" applyFont="1" applyFill="1" applyBorder="1" applyAlignment="1">
      <alignment horizontal="center" vertical="top" wrapText="1"/>
    </xf>
    <xf numFmtId="9" fontId="2" fillId="10" borderId="2" xfId="6" applyFont="1" applyFill="1" applyBorder="1" applyAlignment="1">
      <alignment horizontal="center"/>
    </xf>
    <xf numFmtId="9" fontId="16" fillId="0" borderId="0" xfId="6" applyFont="1" applyAlignment="1">
      <alignment horizontal="center"/>
    </xf>
    <xf numFmtId="9" fontId="16" fillId="0" borderId="26" xfId="6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9" fontId="11" fillId="0" borderId="0" xfId="6" applyFont="1" applyBorder="1" applyAlignment="1">
      <alignment horizontal="center"/>
    </xf>
    <xf numFmtId="9" fontId="10" fillId="0" borderId="0" xfId="6" applyFont="1" applyBorder="1" applyAlignment="1">
      <alignment horizontal="center"/>
    </xf>
    <xf numFmtId="9" fontId="2" fillId="48" borderId="1" xfId="6" applyFont="1" applyFill="1" applyBorder="1" applyAlignment="1">
      <alignment horizontal="center" vertical="top" wrapText="1"/>
    </xf>
    <xf numFmtId="9" fontId="2" fillId="48" borderId="1" xfId="6" applyFont="1" applyFill="1" applyBorder="1" applyAlignment="1">
      <alignment horizontal="center"/>
    </xf>
    <xf numFmtId="10" fontId="1" fillId="48" borderId="1" xfId="6" applyNumberFormat="1" applyFont="1" applyFill="1" applyBorder="1" applyAlignment="1">
      <alignment horizontal="center"/>
    </xf>
    <xf numFmtId="10" fontId="2" fillId="48" borderId="1" xfId="6" applyNumberFormat="1" applyFont="1" applyFill="1" applyBorder="1" applyAlignment="1">
      <alignment horizontal="center" vertical="top" wrapText="1"/>
    </xf>
    <xf numFmtId="10" fontId="1" fillId="48" borderId="1" xfId="6" applyNumberFormat="1" applyFont="1" applyFill="1" applyBorder="1" applyAlignment="1">
      <alignment horizontal="center" wrapText="1"/>
    </xf>
    <xf numFmtId="10" fontId="2" fillId="48" borderId="1" xfId="2" applyNumberFormat="1" applyFont="1" applyFill="1" applyBorder="1" applyAlignment="1">
      <alignment horizontal="center"/>
    </xf>
    <xf numFmtId="4" fontId="2" fillId="48" borderId="1" xfId="2" applyNumberFormat="1" applyFont="1" applyFill="1" applyBorder="1" applyAlignment="1">
      <alignment horizontal="center"/>
    </xf>
    <xf numFmtId="4" fontId="2" fillId="48" borderId="1" xfId="2" applyNumberFormat="1" applyFont="1" applyFill="1" applyBorder="1" applyAlignment="1">
      <alignment horizontal="center" vertical="top" wrapText="1"/>
    </xf>
    <xf numFmtId="164" fontId="2" fillId="48" borderId="1" xfId="0" applyNumberFormat="1" applyFont="1" applyFill="1" applyBorder="1" applyAlignment="1">
      <alignment horizontal="center"/>
    </xf>
    <xf numFmtId="10" fontId="1" fillId="48" borderId="1" xfId="6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10" fontId="1" fillId="48" borderId="1" xfId="6" quotePrefix="1" applyNumberFormat="1" applyFont="1" applyFill="1" applyBorder="1" applyAlignment="1">
      <alignment horizontal="center"/>
    </xf>
    <xf numFmtId="10" fontId="1" fillId="6" borderId="2" xfId="6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top" wrapText="1"/>
    </xf>
    <xf numFmtId="0" fontId="13" fillId="7" borderId="3" xfId="0" applyFont="1" applyFill="1" applyBorder="1" applyAlignment="1">
      <alignment horizontal="center" vertical="top" wrapText="1"/>
    </xf>
    <xf numFmtId="164" fontId="19" fillId="6" borderId="1" xfId="2" applyFont="1" applyFill="1" applyBorder="1" applyAlignment="1">
      <alignment horizontal="right" vertical="top" wrapText="1"/>
    </xf>
    <xf numFmtId="2" fontId="84" fillId="6" borderId="0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10" fontId="14" fillId="8" borderId="3" xfId="6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left" wrapText="1"/>
    </xf>
    <xf numFmtId="0" fontId="80" fillId="45" borderId="6" xfId="0" applyFont="1" applyFill="1" applyBorder="1" applyAlignment="1">
      <alignment horizontal="center" wrapText="1"/>
    </xf>
    <xf numFmtId="0" fontId="80" fillId="45" borderId="1" xfId="0" applyFont="1" applyFill="1" applyBorder="1" applyAlignment="1">
      <alignment horizontal="center" wrapText="1"/>
    </xf>
    <xf numFmtId="0" fontId="80" fillId="45" borderId="3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80" fillId="45" borderId="6" xfId="0" applyFont="1" applyFill="1" applyBorder="1" applyAlignment="1">
      <alignment horizontal="center"/>
    </xf>
    <xf numFmtId="0" fontId="80" fillId="45" borderId="1" xfId="0" applyFont="1" applyFill="1" applyBorder="1" applyAlignment="1">
      <alignment horizontal="center"/>
    </xf>
    <xf numFmtId="0" fontId="80" fillId="45" borderId="3" xfId="0" applyFont="1" applyFill="1" applyBorder="1" applyAlignment="1">
      <alignment horizontal="center"/>
    </xf>
    <xf numFmtId="0" fontId="0" fillId="6" borderId="0" xfId="0" applyFill="1" applyBorder="1" applyAlignment="1">
      <alignment wrapText="1"/>
    </xf>
    <xf numFmtId="4" fontId="40" fillId="6" borderId="0" xfId="0" applyNumberFormat="1" applyFont="1" applyFill="1" applyBorder="1" applyAlignment="1">
      <alignment vertical="center"/>
    </xf>
    <xf numFmtId="0" fontId="41" fillId="6" borderId="0" xfId="0" applyFont="1" applyFill="1" applyBorder="1" applyAlignment="1">
      <alignment wrapText="1"/>
    </xf>
    <xf numFmtId="4" fontId="40" fillId="6" borderId="0" xfId="0" applyNumberFormat="1" applyFont="1" applyFill="1" applyBorder="1" applyAlignment="1">
      <alignment vertical="center" wrapText="1"/>
    </xf>
    <xf numFmtId="0" fontId="13" fillId="7" borderId="1" xfId="0" applyFont="1" applyFill="1" applyBorder="1" applyAlignment="1">
      <alignment horizontal="center" vertical="top" wrapText="1"/>
    </xf>
    <xf numFmtId="0" fontId="13" fillId="7" borderId="3" xfId="0" applyFont="1" applyFill="1" applyBorder="1" applyAlignment="1">
      <alignment horizontal="center" vertical="top" wrapText="1"/>
    </xf>
    <xf numFmtId="0" fontId="81" fillId="46" borderId="6" xfId="0" applyFont="1" applyFill="1" applyBorder="1" applyAlignment="1">
      <alignment horizontal="center"/>
    </xf>
    <xf numFmtId="0" fontId="81" fillId="46" borderId="1" xfId="0" applyFont="1" applyFill="1" applyBorder="1" applyAlignment="1">
      <alignment horizontal="center"/>
    </xf>
    <xf numFmtId="0" fontId="81" fillId="46" borderId="3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 wrapText="1"/>
    </xf>
    <xf numFmtId="0" fontId="1" fillId="6" borderId="27" xfId="0" applyFont="1" applyFill="1" applyBorder="1" applyAlignment="1">
      <alignment horizontal="center" wrapText="1"/>
    </xf>
    <xf numFmtId="0" fontId="1" fillId="6" borderId="28" xfId="0" applyFont="1" applyFill="1" applyBorder="1" applyAlignment="1">
      <alignment horizontal="center" wrapText="1"/>
    </xf>
    <xf numFmtId="0" fontId="14" fillId="6" borderId="24" xfId="0" applyFont="1" applyFill="1" applyBorder="1" applyAlignment="1">
      <alignment horizontal="center"/>
    </xf>
    <xf numFmtId="0" fontId="14" fillId="6" borderId="27" xfId="0" applyFont="1" applyFill="1" applyBorder="1" applyAlignment="1">
      <alignment horizontal="center"/>
    </xf>
    <xf numFmtId="0" fontId="14" fillId="6" borderId="28" xfId="0" applyFont="1" applyFill="1" applyBorder="1" applyAlignment="1">
      <alignment horizontal="center"/>
    </xf>
    <xf numFmtId="0" fontId="2" fillId="6" borderId="24" xfId="0" applyFont="1" applyFill="1" applyBorder="1" applyAlignment="1">
      <alignment horizontal="center" wrapText="1"/>
    </xf>
    <xf numFmtId="0" fontId="2" fillId="6" borderId="27" xfId="0" applyFont="1" applyFill="1" applyBorder="1" applyAlignment="1">
      <alignment horizontal="center" wrapText="1"/>
    </xf>
    <xf numFmtId="0" fontId="2" fillId="6" borderId="28" xfId="0" applyFont="1" applyFill="1" applyBorder="1" applyAlignment="1">
      <alignment horizontal="center" wrapText="1"/>
    </xf>
    <xf numFmtId="0" fontId="42" fillId="6" borderId="0" xfId="0" applyFont="1" applyFill="1" applyBorder="1" applyAlignment="1">
      <alignment wrapText="1"/>
    </xf>
    <xf numFmtId="164" fontId="8" fillId="6" borderId="0" xfId="2" applyNumberFormat="1" applyFont="1" applyFill="1" applyBorder="1" applyAlignment="1">
      <alignment horizontal="center"/>
    </xf>
    <xf numFmtId="164" fontId="8" fillId="6" borderId="0" xfId="2" applyFont="1" applyFill="1" applyBorder="1" applyAlignment="1">
      <alignment horizontal="center"/>
    </xf>
    <xf numFmtId="164" fontId="5" fillId="6" borderId="0" xfId="2" applyFont="1" applyFill="1" applyBorder="1" applyAlignment="1">
      <alignment horizontal="center"/>
    </xf>
    <xf numFmtId="0" fontId="40" fillId="6" borderId="0" xfId="0" applyFont="1" applyFill="1" applyBorder="1" applyAlignment="1">
      <alignment vertical="center" wrapText="1"/>
    </xf>
    <xf numFmtId="0" fontId="79" fillId="14" borderId="21" xfId="0" applyFont="1" applyFill="1" applyBorder="1" applyAlignment="1">
      <alignment horizontal="center"/>
    </xf>
    <xf numFmtId="0" fontId="79" fillId="14" borderId="22" xfId="0" applyFont="1" applyFill="1" applyBorder="1" applyAlignment="1">
      <alignment horizontal="center"/>
    </xf>
    <xf numFmtId="0" fontId="79" fillId="14" borderId="23" xfId="0" applyFont="1" applyFill="1" applyBorder="1" applyAlignment="1">
      <alignment horizontal="center"/>
    </xf>
    <xf numFmtId="0" fontId="80" fillId="45" borderId="6" xfId="0" applyFont="1" applyFill="1" applyBorder="1" applyAlignment="1">
      <alignment horizontal="center" vertical="top" wrapText="1"/>
    </xf>
    <xf numFmtId="0" fontId="80" fillId="45" borderId="1" xfId="0" applyFont="1" applyFill="1" applyBorder="1" applyAlignment="1">
      <alignment horizontal="center" vertical="top" wrapText="1"/>
    </xf>
    <xf numFmtId="0" fontId="80" fillId="45" borderId="3" xfId="0" applyFont="1" applyFill="1" applyBorder="1" applyAlignment="1">
      <alignment horizontal="center" vertical="top" wrapText="1"/>
    </xf>
    <xf numFmtId="0" fontId="13" fillId="6" borderId="24" xfId="0" applyFont="1" applyFill="1" applyBorder="1" applyAlignment="1">
      <alignment horizontal="center" vertical="top" wrapText="1"/>
    </xf>
    <xf numFmtId="0" fontId="13" fillId="6" borderId="27" xfId="0" applyFont="1" applyFill="1" applyBorder="1" applyAlignment="1">
      <alignment horizontal="center" vertical="top" wrapText="1"/>
    </xf>
    <xf numFmtId="0" fontId="13" fillId="6" borderId="28" xfId="0" applyFont="1" applyFill="1" applyBorder="1" applyAlignment="1">
      <alignment horizontal="center" vertical="top" wrapText="1"/>
    </xf>
    <xf numFmtId="0" fontId="13" fillId="7" borderId="29" xfId="0" applyFont="1" applyFill="1" applyBorder="1" applyAlignment="1">
      <alignment horizontal="center" vertical="top" wrapText="1"/>
    </xf>
    <xf numFmtId="0" fontId="13" fillId="7" borderId="30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/>
    </xf>
    <xf numFmtId="0" fontId="67" fillId="0" borderId="0" xfId="0" applyFont="1" applyAlignment="1">
      <alignment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4" fontId="21" fillId="13" borderId="1" xfId="2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3" fillId="6" borderId="21" xfId="0" applyFont="1" applyFill="1" applyBorder="1" applyAlignment="1">
      <alignment horizontal="center"/>
    </xf>
    <xf numFmtId="0" fontId="43" fillId="6" borderId="22" xfId="0" applyFont="1" applyFill="1" applyBorder="1" applyAlignment="1">
      <alignment horizontal="center"/>
    </xf>
    <xf numFmtId="0" fontId="43" fillId="6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</cellXfs>
  <cellStyles count="13154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0 2" xfId="2902"/>
    <cellStyle name="Comma 10 2 2" xfId="10862"/>
    <cellStyle name="Comma 10 3" xfId="2337"/>
    <cellStyle name="Comma 10 4" xfId="10298"/>
    <cellStyle name="Comma 11" xfId="226"/>
    <cellStyle name="Comma 11 2" xfId="2941"/>
    <cellStyle name="Comma 11 2 2" xfId="10899"/>
    <cellStyle name="Comma 11 3" xfId="2373"/>
    <cellStyle name="Comma 11 4" xfId="10334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4" xfId="2892"/>
    <cellStyle name="Comma 14 2" xfId="10853"/>
    <cellStyle name="Comma 15" xfId="13153"/>
    <cellStyle name="Comma 2" xfId="3"/>
    <cellStyle name="Comma 2 2" xfId="41"/>
    <cellStyle name="Comma 2 2 2" xfId="2894"/>
    <cellStyle name="Comma 2 2 3" xfId="10854"/>
    <cellStyle name="Comma 2 3" xfId="2323"/>
    <cellStyle name="Comma 2 4" xfId="2329"/>
    <cellStyle name="Comma 2 5" xfId="10290"/>
    <cellStyle name="Comma 2 6" xfId="13141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2" xfId="197"/>
    <cellStyle name="Comma 3 2 2 10" xfId="2366"/>
    <cellStyle name="Comma 3 2 2 11" xfId="10327"/>
    <cellStyle name="Comma 3 2 2 12" xfId="13142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2" xfId="42"/>
    <cellStyle name="Normal 2 2" xfId="55"/>
    <cellStyle name="Normal 2 2 2" xfId="2325"/>
    <cellStyle name="Normal 2 3" xfId="3472"/>
    <cellStyle name="Normal 27 2" xfId="13143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2" xfId="86"/>
    <cellStyle name="Normal 5 2 10" xfId="5789"/>
    <cellStyle name="Normal 5 2 11" xfId="8061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2" xfId="88"/>
    <cellStyle name="Normal 6 2 10" xfId="5791"/>
    <cellStyle name="Normal 6 2 11" xfId="8063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2" xfId="92"/>
    <cellStyle name="Normal 8 2 10" xfId="5795"/>
    <cellStyle name="Normal 8 2 11" xfId="8067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31ST DECEMBER,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</c:strCache>
            </c:strRef>
          </c:cat>
          <c:val>
            <c:numRef>
              <c:f>'Market Share'!$F$7:$F$13</c:f>
              <c:numCache>
                <c:formatCode>#,##0.00</c:formatCode>
                <c:ptCount val="7"/>
                <c:pt idx="0">
                  <c:v>15756247273.010002</c:v>
                </c:pt>
                <c:pt idx="1">
                  <c:v>547906811125.90155</c:v>
                </c:pt>
                <c:pt idx="2">
                  <c:v>377744976906.65002</c:v>
                </c:pt>
                <c:pt idx="3">
                  <c:v>272186755417.89178</c:v>
                </c:pt>
                <c:pt idx="4">
                  <c:v>50199905204.839996</c:v>
                </c:pt>
                <c:pt idx="5">
                  <c:v>29274345691.158573</c:v>
                </c:pt>
                <c:pt idx="6">
                  <c:v>2532808231.9099998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December 31, 2021)</a:t>
            </a:r>
          </a:p>
        </c:rich>
      </c:tx>
      <c:layout>
        <c:manualLayout>
          <c:xMode val="edge"/>
          <c:yMode val="edge"/>
          <c:x val="0.19136774309075258"/>
          <c:y val="2.186230052994277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44512</c:v>
                </c:pt>
                <c:pt idx="1">
                  <c:v>44519</c:v>
                </c:pt>
                <c:pt idx="2">
                  <c:v>44526</c:v>
                </c:pt>
                <c:pt idx="3">
                  <c:v>44533</c:v>
                </c:pt>
                <c:pt idx="4">
                  <c:v>44540</c:v>
                </c:pt>
                <c:pt idx="5">
                  <c:v>44547</c:v>
                </c:pt>
                <c:pt idx="6">
                  <c:v>44554</c:v>
                </c:pt>
                <c:pt idx="7">
                  <c:v>44926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1299339356573.0364</c:v>
                </c:pt>
                <c:pt idx="1">
                  <c:v>1292646760304.5654</c:v>
                </c:pt>
                <c:pt idx="2">
                  <c:v>1295982273118.8315</c:v>
                </c:pt>
                <c:pt idx="3">
                  <c:v>1300988568932.0234</c:v>
                </c:pt>
                <c:pt idx="4">
                  <c:v>1291434863103.0647</c:v>
                </c:pt>
                <c:pt idx="5">
                  <c:v>1292382495527.6172</c:v>
                </c:pt>
                <c:pt idx="6">
                  <c:v>1302656925591.9629</c:v>
                </c:pt>
                <c:pt idx="7">
                  <c:v>1313514372795.6267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December 31, 2021)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816520868696786"/>
          <c:y val="1.47827561370247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44512</c:v>
                </c:pt>
                <c:pt idx="1">
                  <c:v>44519</c:v>
                </c:pt>
                <c:pt idx="2">
                  <c:v>44526</c:v>
                </c:pt>
                <c:pt idx="3">
                  <c:v>44533</c:v>
                </c:pt>
                <c:pt idx="4">
                  <c:v>44540</c:v>
                </c:pt>
                <c:pt idx="5">
                  <c:v>44547</c:v>
                </c:pt>
                <c:pt idx="6">
                  <c:v>44554</c:v>
                </c:pt>
                <c:pt idx="7">
                  <c:v>44926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44512</c:v>
                </c:pt>
                <c:pt idx="1">
                  <c:v>44519</c:v>
                </c:pt>
                <c:pt idx="2">
                  <c:v>44526</c:v>
                </c:pt>
                <c:pt idx="3">
                  <c:v>44533</c:v>
                </c:pt>
                <c:pt idx="4">
                  <c:v>44540</c:v>
                </c:pt>
                <c:pt idx="5">
                  <c:v>44547</c:v>
                </c:pt>
                <c:pt idx="6">
                  <c:v>44554</c:v>
                </c:pt>
                <c:pt idx="7">
                  <c:v>44926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12788507023.350002</c:v>
                </c:pt>
                <c:pt idx="1">
                  <c:v>2529344940.96</c:v>
                </c:pt>
                <c:pt idx="2">
                  <c:v>2529045921.6999998</c:v>
                </c:pt>
                <c:pt idx="3">
                  <c:v>2481540392.4299998</c:v>
                </c:pt>
                <c:pt idx="4">
                  <c:v>2489850249.9499998</c:v>
                </c:pt>
                <c:pt idx="5">
                  <c:v>2494659000.9000001</c:v>
                </c:pt>
                <c:pt idx="6">
                  <c:v>2488383973.4900002</c:v>
                </c:pt>
                <c:pt idx="7">
                  <c:v>2532808231.9099998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44512</c:v>
                </c:pt>
                <c:pt idx="1">
                  <c:v>44519</c:v>
                </c:pt>
                <c:pt idx="2">
                  <c:v>44526</c:v>
                </c:pt>
                <c:pt idx="3">
                  <c:v>44533</c:v>
                </c:pt>
                <c:pt idx="4">
                  <c:v>44540</c:v>
                </c:pt>
                <c:pt idx="5">
                  <c:v>44547</c:v>
                </c:pt>
                <c:pt idx="6">
                  <c:v>44554</c:v>
                </c:pt>
                <c:pt idx="7">
                  <c:v>44926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29518294585.900002</c:v>
                </c:pt>
                <c:pt idx="1">
                  <c:v>29370374411.095947</c:v>
                </c:pt>
                <c:pt idx="2">
                  <c:v>29015498650.13488</c:v>
                </c:pt>
                <c:pt idx="3">
                  <c:v>28733678459.418221</c:v>
                </c:pt>
                <c:pt idx="4">
                  <c:v>28863464828.689995</c:v>
                </c:pt>
                <c:pt idx="5">
                  <c:v>29120838802.45488</c:v>
                </c:pt>
                <c:pt idx="6">
                  <c:v>28917512522.091064</c:v>
                </c:pt>
                <c:pt idx="7">
                  <c:v>29274345691.158573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44512</c:v>
                </c:pt>
                <c:pt idx="1">
                  <c:v>44519</c:v>
                </c:pt>
                <c:pt idx="2">
                  <c:v>44526</c:v>
                </c:pt>
                <c:pt idx="3">
                  <c:v>44533</c:v>
                </c:pt>
                <c:pt idx="4">
                  <c:v>44540</c:v>
                </c:pt>
                <c:pt idx="5">
                  <c:v>44547</c:v>
                </c:pt>
                <c:pt idx="6">
                  <c:v>44554</c:v>
                </c:pt>
                <c:pt idx="7">
                  <c:v>44926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16130377513.4</c:v>
                </c:pt>
                <c:pt idx="1">
                  <c:v>15965047161.139999</c:v>
                </c:pt>
                <c:pt idx="2">
                  <c:v>15900877276.35</c:v>
                </c:pt>
                <c:pt idx="3">
                  <c:v>15480906263.620001</c:v>
                </c:pt>
                <c:pt idx="4">
                  <c:v>15528121718.949999</c:v>
                </c:pt>
                <c:pt idx="5">
                  <c:v>15604456768.670002</c:v>
                </c:pt>
                <c:pt idx="6">
                  <c:v>15542804259.489998</c:v>
                </c:pt>
                <c:pt idx="7">
                  <c:v>15756247273.010002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44512</c:v>
                </c:pt>
                <c:pt idx="1">
                  <c:v>44519</c:v>
                </c:pt>
                <c:pt idx="2">
                  <c:v>44526</c:v>
                </c:pt>
                <c:pt idx="3">
                  <c:v>44533</c:v>
                </c:pt>
                <c:pt idx="4">
                  <c:v>44540</c:v>
                </c:pt>
                <c:pt idx="5">
                  <c:v>44547</c:v>
                </c:pt>
                <c:pt idx="6">
                  <c:v>44554</c:v>
                </c:pt>
                <c:pt idx="7">
                  <c:v>44926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50149782982.589996</c:v>
                </c:pt>
                <c:pt idx="1">
                  <c:v>50153494933.330002</c:v>
                </c:pt>
                <c:pt idx="2">
                  <c:v>50111224933.139999</c:v>
                </c:pt>
                <c:pt idx="3">
                  <c:v>50148775654.720001</c:v>
                </c:pt>
                <c:pt idx="4">
                  <c:v>50172900185.470001</c:v>
                </c:pt>
                <c:pt idx="5">
                  <c:v>50174917751.979996</c:v>
                </c:pt>
                <c:pt idx="6">
                  <c:v>50174533421.040001</c:v>
                </c:pt>
                <c:pt idx="7">
                  <c:v>50199905204.839996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44512</c:v>
                </c:pt>
                <c:pt idx="1">
                  <c:v>44519</c:v>
                </c:pt>
                <c:pt idx="2">
                  <c:v>44526</c:v>
                </c:pt>
                <c:pt idx="3">
                  <c:v>44533</c:v>
                </c:pt>
                <c:pt idx="4">
                  <c:v>44540</c:v>
                </c:pt>
                <c:pt idx="5">
                  <c:v>44547</c:v>
                </c:pt>
                <c:pt idx="6">
                  <c:v>44554</c:v>
                </c:pt>
                <c:pt idx="7">
                  <c:v>44926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541459981458.34991</c:v>
                </c:pt>
                <c:pt idx="1">
                  <c:v>538215247916.04419</c:v>
                </c:pt>
                <c:pt idx="2">
                  <c:v>542548264283.8194</c:v>
                </c:pt>
                <c:pt idx="3">
                  <c:v>548165339384.65997</c:v>
                </c:pt>
                <c:pt idx="4">
                  <c:v>543944712442</c:v>
                </c:pt>
                <c:pt idx="5">
                  <c:v>546435351786.04675</c:v>
                </c:pt>
                <c:pt idx="6">
                  <c:v>548428396659.73608</c:v>
                </c:pt>
                <c:pt idx="7">
                  <c:v>547906811125.90155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44512</c:v>
                </c:pt>
                <c:pt idx="1">
                  <c:v>44519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439284578713.86505</c:v>
                </c:pt>
                <c:pt idx="1">
                  <c:v>389102222041.17004</c:v>
                </c:pt>
                <c:pt idx="2">
                  <c:v>386504325895.71014</c:v>
                </c:pt>
                <c:pt idx="3">
                  <c:v>384428914391.67004</c:v>
                </c:pt>
                <c:pt idx="4">
                  <c:v>375554593414.5</c:v>
                </c:pt>
                <c:pt idx="5">
                  <c:v>373276764567.33008</c:v>
                </c:pt>
                <c:pt idx="6">
                  <c:v>377444877891.81989</c:v>
                </c:pt>
                <c:pt idx="7">
                  <c:v>377744976906.65002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210007834295.58121</c:v>
                </c:pt>
                <c:pt idx="1">
                  <c:v>249308889980.215</c:v>
                </c:pt>
                <c:pt idx="2">
                  <c:v>251583674347.76721</c:v>
                </c:pt>
                <c:pt idx="3">
                  <c:v>253508946774.55542</c:v>
                </c:pt>
                <c:pt idx="4">
                  <c:v>256903231714.80502</c:v>
                </c:pt>
                <c:pt idx="5">
                  <c:v>257437121498.53989</c:v>
                </c:pt>
                <c:pt idx="6">
                  <c:v>261527720350.76688</c:v>
                </c:pt>
                <c:pt idx="7">
                  <c:v>272186755417.89178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91</xdr:row>
      <xdr:rowOff>0</xdr:rowOff>
    </xdr:from>
    <xdr:to>
      <xdr:col>18</xdr:col>
      <xdr:colOff>304800</xdr:colOff>
      <xdr:row>92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163285</xdr:colOff>
      <xdr:row>0</xdr:row>
      <xdr:rowOff>81644</xdr:rowOff>
    </xdr:from>
    <xdr:to>
      <xdr:col>11</xdr:col>
      <xdr:colOff>95250</xdr:colOff>
      <xdr:row>24</xdr:row>
      <xdr:rowOff>27214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29"/>
  <sheetViews>
    <sheetView tabSelected="1" zoomScale="120" zoomScaleNormal="120" workbookViewId="0">
      <pane ySplit="3" topLeftCell="A4" activePane="bottomLeft" state="frozen"/>
      <selection activeCell="D1" sqref="D1"/>
      <selection pane="bottomLeft" activeCell="A4" sqref="A4:P4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6" width="8.7109375" style="4" customWidth="1"/>
    <col min="7" max="7" width="9.42578125" style="4" customWidth="1"/>
    <col min="8" max="8" width="7.140625" style="358" customWidth="1"/>
    <col min="9" max="9" width="16" style="334" customWidth="1"/>
    <col min="10" max="11" width="8.7109375" style="4" customWidth="1"/>
    <col min="12" max="12" width="9.42578125" style="4" customWidth="1"/>
    <col min="13" max="13" width="7.85546875" style="3" customWidth="1"/>
    <col min="14" max="14" width="11.7109375" style="4" customWidth="1"/>
    <col min="15" max="15" width="10.42578125" style="4" customWidth="1"/>
    <col min="16" max="16" width="8.42578125" style="156" customWidth="1"/>
    <col min="17" max="17" width="6.7109375" style="156" customWidth="1"/>
    <col min="18" max="18" width="21.42578125" style="157" customWidth="1"/>
    <col min="19" max="19" width="18.42578125" style="156" customWidth="1"/>
    <col min="20" max="20" width="18.140625" style="156" customWidth="1"/>
    <col min="21" max="21" width="9.42578125" style="156" customWidth="1"/>
    <col min="22" max="22" width="18.42578125" style="156" customWidth="1"/>
    <col min="23" max="23" width="8.85546875" style="156" customWidth="1"/>
    <col min="24" max="24" width="25.140625" style="156" customWidth="1"/>
    <col min="25" max="30" width="8.85546875" style="156"/>
    <col min="31" max="31" width="9" style="156" bestFit="1" customWidth="1"/>
    <col min="32" max="40" width="8.85546875" style="156"/>
    <col min="41" max="41" width="9.28515625" style="156" bestFit="1" customWidth="1"/>
    <col min="42" max="49" width="8.85546875" style="156"/>
    <col min="50" max="50" width="8.85546875" style="156" customWidth="1"/>
    <col min="51" max="101" width="8.85546875" style="156"/>
    <col min="102" max="16384" width="8.85546875" style="4"/>
  </cols>
  <sheetData>
    <row r="1" spans="1:24" ht="21.75" customHeight="1">
      <c r="A1" s="416" t="s">
        <v>264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8"/>
    </row>
    <row r="2" spans="1:24" ht="12" customHeight="1">
      <c r="A2" s="197"/>
      <c r="B2" s="195"/>
      <c r="C2" s="195"/>
      <c r="D2" s="397" t="s">
        <v>260</v>
      </c>
      <c r="E2" s="397"/>
      <c r="F2" s="397"/>
      <c r="G2" s="397"/>
      <c r="H2" s="397"/>
      <c r="I2" s="397" t="s">
        <v>265</v>
      </c>
      <c r="J2" s="397"/>
      <c r="K2" s="397"/>
      <c r="L2" s="397"/>
      <c r="M2" s="397"/>
      <c r="N2" s="425" t="s">
        <v>70</v>
      </c>
      <c r="O2" s="426"/>
      <c r="P2" s="375" t="s">
        <v>252</v>
      </c>
    </row>
    <row r="3" spans="1:24" s="165" customFormat="1" ht="14.25" customHeight="1">
      <c r="A3" s="320" t="s">
        <v>2</v>
      </c>
      <c r="B3" s="315" t="s">
        <v>222</v>
      </c>
      <c r="C3" s="315" t="s">
        <v>3</v>
      </c>
      <c r="D3" s="316" t="s">
        <v>232</v>
      </c>
      <c r="E3" s="148" t="s">
        <v>69</v>
      </c>
      <c r="F3" s="148" t="s">
        <v>247</v>
      </c>
      <c r="G3" s="148" t="s">
        <v>248</v>
      </c>
      <c r="H3" s="348" t="s">
        <v>249</v>
      </c>
      <c r="I3" s="322" t="s">
        <v>232</v>
      </c>
      <c r="J3" s="148" t="s">
        <v>69</v>
      </c>
      <c r="K3" s="148" t="s">
        <v>247</v>
      </c>
      <c r="L3" s="148" t="s">
        <v>248</v>
      </c>
      <c r="M3" s="148" t="s">
        <v>249</v>
      </c>
      <c r="N3" s="267" t="s">
        <v>233</v>
      </c>
      <c r="O3" s="317" t="s">
        <v>131</v>
      </c>
      <c r="P3" s="268" t="s">
        <v>249</v>
      </c>
      <c r="Q3" s="251"/>
    </row>
    <row r="4" spans="1:24" s="165" customFormat="1" ht="5.25" customHeight="1">
      <c r="A4" s="422"/>
      <c r="B4" s="423"/>
      <c r="C4" s="423"/>
      <c r="D4" s="423"/>
      <c r="E4" s="423"/>
      <c r="F4" s="423"/>
      <c r="G4" s="423"/>
      <c r="H4" s="423"/>
      <c r="I4" s="423"/>
      <c r="J4" s="423"/>
      <c r="K4" s="423"/>
      <c r="L4" s="423"/>
      <c r="M4" s="423"/>
      <c r="N4" s="423"/>
      <c r="O4" s="423"/>
      <c r="P4" s="424"/>
      <c r="Q4" s="251"/>
    </row>
    <row r="5" spans="1:24" s="165" customFormat="1" ht="12.95" customHeight="1">
      <c r="A5" s="419" t="s">
        <v>0</v>
      </c>
      <c r="B5" s="420"/>
      <c r="C5" s="420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1"/>
      <c r="Q5" s="252"/>
      <c r="R5" s="164"/>
    </row>
    <row r="6" spans="1:24" s="165" customFormat="1" ht="13.5" customHeight="1">
      <c r="A6" s="381">
        <v>1</v>
      </c>
      <c r="B6" s="372" t="s">
        <v>6</v>
      </c>
      <c r="C6" s="88" t="s">
        <v>7</v>
      </c>
      <c r="D6" s="96">
        <v>6907395638.5600004</v>
      </c>
      <c r="E6" s="269">
        <f>(D6/$D$21)</f>
        <v>0.44441115793776659</v>
      </c>
      <c r="F6" s="85">
        <v>10984.97</v>
      </c>
      <c r="G6" s="85">
        <v>11144.13</v>
      </c>
      <c r="H6" s="361">
        <v>5.4399999999999997E-2</v>
      </c>
      <c r="I6" s="96">
        <v>6969991990.04</v>
      </c>
      <c r="J6" s="269">
        <f>(I6/$I$21)</f>
        <v>0.44236370940810227</v>
      </c>
      <c r="K6" s="85">
        <v>11028.18</v>
      </c>
      <c r="L6" s="85">
        <v>11187.18</v>
      </c>
      <c r="M6" s="361">
        <v>5.8500000000000003E-2</v>
      </c>
      <c r="N6" s="105">
        <f t="shared" ref="N6:N14" si="0">((I6-D6)/D6)</f>
        <v>9.0622218207047911E-3</v>
      </c>
      <c r="O6" s="105">
        <f t="shared" ref="O6:O14" si="1">((L6-G6)/G6)</f>
        <v>3.8630202626854762E-3</v>
      </c>
      <c r="P6" s="379">
        <f>M6-H6</f>
        <v>4.1000000000000064E-3</v>
      </c>
      <c r="Q6" s="163"/>
      <c r="R6" s="201"/>
      <c r="S6" s="202"/>
    </row>
    <row r="7" spans="1:24" s="165" customFormat="1" ht="12.75" customHeight="1">
      <c r="A7" s="381">
        <v>2</v>
      </c>
      <c r="B7" s="372" t="s">
        <v>146</v>
      </c>
      <c r="C7" s="88" t="s">
        <v>50</v>
      </c>
      <c r="D7" s="96">
        <v>854255888.96000004</v>
      </c>
      <c r="E7" s="269">
        <f t="shared" ref="E7:E20" si="2">(D7/$D$21)</f>
        <v>5.4961503387550896E-2</v>
      </c>
      <c r="F7" s="85">
        <v>1.7</v>
      </c>
      <c r="G7" s="85">
        <v>1.74</v>
      </c>
      <c r="H7" s="361">
        <v>0.13400000000000001</v>
      </c>
      <c r="I7" s="96">
        <v>862034046.66999996</v>
      </c>
      <c r="J7" s="269">
        <f t="shared" ref="J7:J20" si="3">(I7/$I$21)</f>
        <v>5.4710619332982886E-2</v>
      </c>
      <c r="K7" s="85">
        <v>1.72</v>
      </c>
      <c r="L7" s="85">
        <v>1.76</v>
      </c>
      <c r="M7" s="361">
        <v>0.14180000000000001</v>
      </c>
      <c r="N7" s="105">
        <f t="shared" si="0"/>
        <v>9.10518477018556E-3</v>
      </c>
      <c r="O7" s="105">
        <f t="shared" si="1"/>
        <v>1.1494252873563229E-2</v>
      </c>
      <c r="P7" s="379">
        <f t="shared" ref="P7:P21" si="4">M7-H7</f>
        <v>7.8000000000000014E-3</v>
      </c>
      <c r="Q7" s="163"/>
      <c r="R7" s="201"/>
      <c r="S7" s="202"/>
    </row>
    <row r="8" spans="1:24" s="165" customFormat="1" ht="12.95" customHeight="1">
      <c r="A8" s="381">
        <v>3</v>
      </c>
      <c r="B8" s="372" t="s">
        <v>63</v>
      </c>
      <c r="C8" s="88" t="s">
        <v>12</v>
      </c>
      <c r="D8" s="96">
        <v>253489403.93000001</v>
      </c>
      <c r="E8" s="269">
        <f t="shared" si="2"/>
        <v>1.6309116405118885E-2</v>
      </c>
      <c r="F8" s="85">
        <v>127.04</v>
      </c>
      <c r="G8" s="85">
        <v>129.38</v>
      </c>
      <c r="H8" s="361">
        <v>9.4899999999999998E-2</v>
      </c>
      <c r="I8" s="96">
        <v>255590865.41999999</v>
      </c>
      <c r="J8" s="269">
        <f t="shared" si="3"/>
        <v>1.6221557138026119E-2</v>
      </c>
      <c r="K8" s="85">
        <v>128.09</v>
      </c>
      <c r="L8" s="85">
        <v>130.47999999999999</v>
      </c>
      <c r="M8" s="361">
        <v>0.1043</v>
      </c>
      <c r="N8" s="105">
        <f t="shared" si="0"/>
        <v>8.2901354353268706E-3</v>
      </c>
      <c r="O8" s="105">
        <f t="shared" si="1"/>
        <v>8.5020868758694888E-3</v>
      </c>
      <c r="P8" s="379">
        <f t="shared" si="4"/>
        <v>9.4000000000000056E-3</v>
      </c>
      <c r="Q8" s="163"/>
      <c r="R8" s="203"/>
      <c r="S8" s="166"/>
    </row>
    <row r="9" spans="1:24" s="165" customFormat="1" ht="12.95" customHeight="1">
      <c r="A9" s="381">
        <v>4</v>
      </c>
      <c r="B9" s="372" t="s">
        <v>13</v>
      </c>
      <c r="C9" s="88" t="s">
        <v>14</v>
      </c>
      <c r="D9" s="96">
        <v>598450648.96000004</v>
      </c>
      <c r="E9" s="269">
        <f t="shared" si="2"/>
        <v>3.8503389669505936E-2</v>
      </c>
      <c r="F9" s="85">
        <v>16.91</v>
      </c>
      <c r="G9" s="85">
        <v>17.22</v>
      </c>
      <c r="H9" s="361">
        <v>5.7599999999999998E-2</v>
      </c>
      <c r="I9" s="96">
        <v>613201784.89999998</v>
      </c>
      <c r="J9" s="269">
        <f t="shared" si="3"/>
        <v>3.8918009744007824E-2</v>
      </c>
      <c r="K9" s="85">
        <v>17.399999999999999</v>
      </c>
      <c r="L9" s="85">
        <v>17.73</v>
      </c>
      <c r="M9" s="361">
        <v>8.8099999999999998E-2</v>
      </c>
      <c r="N9" s="105">
        <f t="shared" si="0"/>
        <v>2.4648876169880957E-2</v>
      </c>
      <c r="O9" s="105">
        <f t="shared" si="1"/>
        <v>2.9616724738676051E-2</v>
      </c>
      <c r="P9" s="379">
        <f t="shared" si="4"/>
        <v>3.0499999999999999E-2</v>
      </c>
      <c r="Q9" s="163"/>
      <c r="R9" s="201"/>
      <c r="S9" s="166"/>
      <c r="T9" s="204"/>
      <c r="U9" s="167"/>
      <c r="V9" s="167"/>
      <c r="W9" s="168"/>
    </row>
    <row r="10" spans="1:24" s="165" customFormat="1" ht="12.95" customHeight="1">
      <c r="A10" s="381">
        <v>5</v>
      </c>
      <c r="B10" s="372" t="s">
        <v>64</v>
      </c>
      <c r="C10" s="88" t="s">
        <v>18</v>
      </c>
      <c r="D10" s="96">
        <v>344150422.88999999</v>
      </c>
      <c r="E10" s="269">
        <f t="shared" si="2"/>
        <v>2.2142106221267725E-2</v>
      </c>
      <c r="F10" s="85">
        <v>164.16470000000001</v>
      </c>
      <c r="G10" s="85">
        <v>166.63800000000001</v>
      </c>
      <c r="H10" s="361">
        <v>1.4800000000000001E-2</v>
      </c>
      <c r="I10" s="96">
        <v>344056669.35000002</v>
      </c>
      <c r="J10" s="269">
        <f t="shared" si="3"/>
        <v>2.183620651469206E-2</v>
      </c>
      <c r="K10" s="85">
        <v>162.52789999999999</v>
      </c>
      <c r="L10" s="85">
        <v>165.04050000000001</v>
      </c>
      <c r="M10" s="361">
        <v>5.1000000000000004E-3</v>
      </c>
      <c r="N10" s="162">
        <f>((I10-D10)/D10)</f>
        <v>-2.7242023767591909E-4</v>
      </c>
      <c r="O10" s="162">
        <f>((L10-G10)/G10)</f>
        <v>-9.5866489036114007E-3</v>
      </c>
      <c r="P10" s="379">
        <f t="shared" si="4"/>
        <v>-9.7000000000000003E-3</v>
      </c>
      <c r="Q10" s="163"/>
      <c r="R10" s="205"/>
      <c r="S10" s="166"/>
      <c r="T10" s="204"/>
      <c r="U10" s="167"/>
      <c r="V10" s="167"/>
      <c r="W10" s="168"/>
    </row>
    <row r="11" spans="1:24" s="165" customFormat="1" ht="12.95" customHeight="1">
      <c r="A11" s="381">
        <v>6</v>
      </c>
      <c r="B11" s="372" t="s">
        <v>46</v>
      </c>
      <c r="C11" s="372" t="s">
        <v>84</v>
      </c>
      <c r="D11" s="85">
        <v>1702161786.1199999</v>
      </c>
      <c r="E11" s="269">
        <f t="shared" si="2"/>
        <v>0.10951445811850252</v>
      </c>
      <c r="F11" s="85">
        <v>0.91379999999999995</v>
      </c>
      <c r="G11" s="85">
        <v>0.9375</v>
      </c>
      <c r="H11" s="361">
        <v>0.1472</v>
      </c>
      <c r="I11" s="85">
        <v>1729853751.8299999</v>
      </c>
      <c r="J11" s="269">
        <f t="shared" si="3"/>
        <v>0.10978843641234227</v>
      </c>
      <c r="K11" s="85">
        <v>0.92859999999999998</v>
      </c>
      <c r="L11" s="85">
        <v>0.95279999999999998</v>
      </c>
      <c r="M11" s="361">
        <v>0.1643</v>
      </c>
      <c r="N11" s="105">
        <f t="shared" si="0"/>
        <v>1.6268703677764149E-2</v>
      </c>
      <c r="O11" s="105">
        <f>((L11-G11)/G11)</f>
        <v>1.631999999999998E-2</v>
      </c>
      <c r="P11" s="379">
        <f t="shared" si="4"/>
        <v>1.7100000000000004E-2</v>
      </c>
      <c r="Q11" s="163"/>
      <c r="R11" s="201"/>
      <c r="S11" s="166"/>
      <c r="T11" s="206"/>
      <c r="U11" s="168"/>
      <c r="V11" s="168"/>
      <c r="W11" s="169"/>
      <c r="X11" s="170"/>
    </row>
    <row r="12" spans="1:24" s="165" customFormat="1" ht="12.95" customHeight="1">
      <c r="A12" s="381">
        <v>7</v>
      </c>
      <c r="B12" s="372" t="s">
        <v>8</v>
      </c>
      <c r="C12" s="88" t="s">
        <v>15</v>
      </c>
      <c r="D12" s="85">
        <v>2636852949.6599998</v>
      </c>
      <c r="E12" s="269">
        <f t="shared" si="2"/>
        <v>0.16965104273574133</v>
      </c>
      <c r="F12" s="85">
        <v>19.932099999999998</v>
      </c>
      <c r="G12" s="85">
        <v>20.533100000000001</v>
      </c>
      <c r="H12" s="361">
        <v>8.7999999999999995E-2</v>
      </c>
      <c r="I12" s="85">
        <v>2713036470.5999999</v>
      </c>
      <c r="J12" s="269">
        <f t="shared" si="3"/>
        <v>0.17218798509511546</v>
      </c>
      <c r="K12" s="85">
        <v>20.487200000000001</v>
      </c>
      <c r="L12" s="85">
        <v>21.105</v>
      </c>
      <c r="M12" s="361">
        <v>0.1183</v>
      </c>
      <c r="N12" s="105">
        <f t="shared" si="0"/>
        <v>2.8891835227225427E-2</v>
      </c>
      <c r="O12" s="105">
        <f>((L12-G12)/G12)</f>
        <v>2.7852589233968536E-2</v>
      </c>
      <c r="P12" s="379">
        <f t="shared" si="4"/>
        <v>3.0300000000000007E-2</v>
      </c>
      <c r="Q12" s="163"/>
      <c r="R12" s="201"/>
      <c r="S12" s="166"/>
    </row>
    <row r="13" spans="1:24" s="165" customFormat="1" ht="12.95" customHeight="1">
      <c r="A13" s="381">
        <v>8</v>
      </c>
      <c r="B13" s="372" t="s">
        <v>205</v>
      </c>
      <c r="C13" s="88" t="s">
        <v>59</v>
      </c>
      <c r="D13" s="85">
        <v>351282974.75</v>
      </c>
      <c r="E13" s="269">
        <f t="shared" si="2"/>
        <v>2.2601003582446617E-2</v>
      </c>
      <c r="F13" s="85">
        <v>147.97999999999999</v>
      </c>
      <c r="G13" s="85">
        <v>149.97999999999999</v>
      </c>
      <c r="H13" s="361">
        <v>0</v>
      </c>
      <c r="I13" s="85">
        <v>357366311.89999998</v>
      </c>
      <c r="J13" s="269">
        <f t="shared" si="3"/>
        <v>2.2680928123802561E-2</v>
      </c>
      <c r="K13" s="85">
        <v>150.11000000000001</v>
      </c>
      <c r="L13" s="85">
        <v>152.15</v>
      </c>
      <c r="M13" s="361">
        <v>0.14449999999999999</v>
      </c>
      <c r="N13" s="105">
        <f>((I13-D13)/D13)</f>
        <v>1.7317483588065567E-2</v>
      </c>
      <c r="O13" s="105">
        <f>((L13-G13)/G13)</f>
        <v>1.4468595812775143E-2</v>
      </c>
      <c r="P13" s="379">
        <f t="shared" si="4"/>
        <v>0.14449999999999999</v>
      </c>
      <c r="Q13" s="163"/>
      <c r="R13" s="201"/>
      <c r="S13" s="166"/>
    </row>
    <row r="14" spans="1:24" s="165" customFormat="1" ht="12.95" customHeight="1">
      <c r="A14" s="381">
        <v>9</v>
      </c>
      <c r="B14" s="372" t="s">
        <v>61</v>
      </c>
      <c r="C14" s="88" t="s">
        <v>60</v>
      </c>
      <c r="D14" s="85">
        <v>239740865.94999999</v>
      </c>
      <c r="E14" s="269">
        <f t="shared" si="2"/>
        <v>1.5424556723965753E-2</v>
      </c>
      <c r="F14" s="85">
        <v>11.535795</v>
      </c>
      <c r="G14" s="85">
        <v>11.630869000000001</v>
      </c>
      <c r="H14" s="361">
        <v>0</v>
      </c>
      <c r="I14" s="85">
        <v>245665276.41</v>
      </c>
      <c r="J14" s="269">
        <f t="shared" si="3"/>
        <v>1.5591610880010594E-2</v>
      </c>
      <c r="K14" s="85">
        <v>11.7821</v>
      </c>
      <c r="L14" s="85">
        <v>11.8811</v>
      </c>
      <c r="M14" s="361">
        <v>0</v>
      </c>
      <c r="N14" s="105">
        <f t="shared" si="0"/>
        <v>2.4711725456249896E-2</v>
      </c>
      <c r="O14" s="105">
        <f t="shared" si="1"/>
        <v>2.1514385554510108E-2</v>
      </c>
      <c r="P14" s="379">
        <f t="shared" si="4"/>
        <v>0</v>
      </c>
      <c r="Q14" s="163"/>
      <c r="R14" s="201"/>
      <c r="S14" s="207"/>
      <c r="T14" s="207"/>
    </row>
    <row r="15" spans="1:24" s="165" customFormat="1" ht="12.95" customHeight="1">
      <c r="A15" s="381">
        <v>10</v>
      </c>
      <c r="B15" s="372" t="s">
        <v>6</v>
      </c>
      <c r="C15" s="88" t="s">
        <v>75</v>
      </c>
      <c r="D15" s="96">
        <v>348554660.81</v>
      </c>
      <c r="E15" s="269">
        <f t="shared" si="2"/>
        <v>2.2425468080972736E-2</v>
      </c>
      <c r="F15" s="85">
        <v>2775.78</v>
      </c>
      <c r="G15" s="85">
        <v>2815.07</v>
      </c>
      <c r="H15" s="361">
        <v>0.11459999999999999</v>
      </c>
      <c r="I15" s="96">
        <v>352507523.17000002</v>
      </c>
      <c r="J15" s="269">
        <f t="shared" si="3"/>
        <v>2.2372555917793652E-2</v>
      </c>
      <c r="K15" s="85">
        <v>2807.05</v>
      </c>
      <c r="L15" s="85">
        <v>2847.11</v>
      </c>
      <c r="M15" s="361">
        <v>0.1273</v>
      </c>
      <c r="N15" s="105">
        <f t="shared" ref="N15:N21" si="5">((I15-D15)/D15)</f>
        <v>1.1340724438497042E-2</v>
      </c>
      <c r="O15" s="105">
        <f t="shared" ref="O15:O20" si="6">((L15-G15)/G15)</f>
        <v>1.1381599747075548E-2</v>
      </c>
      <c r="P15" s="379">
        <f t="shared" si="4"/>
        <v>1.2700000000000003E-2</v>
      </c>
      <c r="Q15" s="163"/>
      <c r="R15" s="201"/>
      <c r="S15" s="208"/>
      <c r="T15" s="208"/>
    </row>
    <row r="16" spans="1:24" s="165" customFormat="1" ht="12.95" customHeight="1">
      <c r="A16" s="381">
        <v>11</v>
      </c>
      <c r="B16" s="372" t="s">
        <v>89</v>
      </c>
      <c r="C16" s="88" t="s">
        <v>90</v>
      </c>
      <c r="D16" s="96">
        <v>251884497.97</v>
      </c>
      <c r="E16" s="269">
        <f t="shared" si="2"/>
        <v>1.6205859236514956E-2</v>
      </c>
      <c r="F16" s="85">
        <v>129.82840214904496</v>
      </c>
      <c r="G16" s="85">
        <v>130.74</v>
      </c>
      <c r="H16" s="361">
        <v>2.8899999999999999E-2</v>
      </c>
      <c r="I16" s="96">
        <v>248623351.50999999</v>
      </c>
      <c r="J16" s="269">
        <f t="shared" si="3"/>
        <v>1.5779350704649364E-2</v>
      </c>
      <c r="K16" s="85">
        <v>130.34636231836862</v>
      </c>
      <c r="L16" s="85">
        <v>131.26</v>
      </c>
      <c r="M16" s="361">
        <v>3.3000000000000002E-2</v>
      </c>
      <c r="N16" s="105">
        <f t="shared" si="5"/>
        <v>-1.2946991523029012E-2</v>
      </c>
      <c r="O16" s="105">
        <f t="shared" si="6"/>
        <v>3.9773596450969999E-3</v>
      </c>
      <c r="P16" s="379">
        <f t="shared" si="4"/>
        <v>4.1000000000000029E-3</v>
      </c>
      <c r="Q16" s="163"/>
      <c r="R16" s="201"/>
      <c r="S16" s="209"/>
      <c r="T16" s="209"/>
    </row>
    <row r="17" spans="1:23" s="165" customFormat="1" ht="12.95" customHeight="1">
      <c r="A17" s="381">
        <v>12</v>
      </c>
      <c r="B17" s="372" t="s">
        <v>53</v>
      </c>
      <c r="C17" s="88" t="s">
        <v>136</v>
      </c>
      <c r="D17" s="96">
        <v>325243434.75999999</v>
      </c>
      <c r="E17" s="269">
        <f t="shared" si="2"/>
        <v>2.0925659831392107E-2</v>
      </c>
      <c r="F17" s="85">
        <v>1.26</v>
      </c>
      <c r="G17" s="85">
        <v>1.3</v>
      </c>
      <c r="H17" s="361">
        <v>-8.9999999999999998E-4</v>
      </c>
      <c r="I17" s="96">
        <v>325243434.75999999</v>
      </c>
      <c r="J17" s="269">
        <f t="shared" si="3"/>
        <v>2.0642189039336328E-2</v>
      </c>
      <c r="K17" s="85">
        <v>1.26</v>
      </c>
      <c r="L17" s="85">
        <v>1.3</v>
      </c>
      <c r="M17" s="361">
        <v>2.0199999999999999E-2</v>
      </c>
      <c r="N17" s="105">
        <f t="shared" si="5"/>
        <v>0</v>
      </c>
      <c r="O17" s="105">
        <f t="shared" si="6"/>
        <v>0</v>
      </c>
      <c r="P17" s="379">
        <f t="shared" si="4"/>
        <v>2.1100000000000001E-2</v>
      </c>
      <c r="Q17" s="163"/>
      <c r="R17" s="201"/>
      <c r="S17" s="208"/>
      <c r="T17" s="208"/>
    </row>
    <row r="18" spans="1:23" s="165" customFormat="1" ht="12.95" customHeight="1">
      <c r="A18" s="381">
        <v>13</v>
      </c>
      <c r="B18" s="372" t="s">
        <v>99</v>
      </c>
      <c r="C18" s="88" t="s">
        <v>139</v>
      </c>
      <c r="D18" s="85">
        <v>280586910.74000001</v>
      </c>
      <c r="E18" s="269">
        <f t="shared" si="2"/>
        <v>1.8052528105967851E-2</v>
      </c>
      <c r="F18" s="85">
        <v>1.4206000000000001</v>
      </c>
      <c r="G18" s="85">
        <v>1.4381999999999999</v>
      </c>
      <c r="H18" s="361">
        <v>0.16089999999999999</v>
      </c>
      <c r="I18" s="85">
        <v>283592345.72000003</v>
      </c>
      <c r="J18" s="269">
        <f t="shared" si="3"/>
        <v>1.7998723985868485E-2</v>
      </c>
      <c r="K18" s="85">
        <v>1.4358</v>
      </c>
      <c r="L18" s="85">
        <v>1.4539</v>
      </c>
      <c r="M18" s="361">
        <v>0.1603</v>
      </c>
      <c r="N18" s="105">
        <f t="shared" si="5"/>
        <v>1.0711244412911844E-2</v>
      </c>
      <c r="O18" s="105">
        <f t="shared" si="6"/>
        <v>1.0916423306911451E-2</v>
      </c>
      <c r="P18" s="379">
        <f t="shared" si="4"/>
        <v>-5.9999999999998943E-4</v>
      </c>
      <c r="Q18" s="163"/>
      <c r="R18" s="201"/>
      <c r="S18" s="210"/>
      <c r="T18" s="210"/>
    </row>
    <row r="19" spans="1:23" s="165" customFormat="1" ht="12.95" customHeight="1">
      <c r="A19" s="381">
        <v>14</v>
      </c>
      <c r="B19" s="372" t="s">
        <v>149</v>
      </c>
      <c r="C19" s="88" t="s">
        <v>150</v>
      </c>
      <c r="D19" s="85">
        <v>425260840.12</v>
      </c>
      <c r="E19" s="269">
        <f>(D19/$D$21)</f>
        <v>2.7360625085421617E-2</v>
      </c>
      <c r="F19" s="85">
        <v>137.63999999999999</v>
      </c>
      <c r="G19" s="85">
        <v>139.35</v>
      </c>
      <c r="H19" s="361">
        <v>3.7699999999999999E-3</v>
      </c>
      <c r="I19" s="85">
        <v>431517902.86000001</v>
      </c>
      <c r="J19" s="269">
        <f>(I19/$I$21)</f>
        <v>2.738709893181086E-2</v>
      </c>
      <c r="K19" s="85">
        <v>139.69</v>
      </c>
      <c r="L19" s="85">
        <v>141.44999999999999</v>
      </c>
      <c r="M19" s="361">
        <v>2.0393999999999999E-2</v>
      </c>
      <c r="N19" s="105">
        <f>((I19-D19)/D19)</f>
        <v>1.4713470297980865E-2</v>
      </c>
      <c r="O19" s="105">
        <f t="shared" si="6"/>
        <v>1.5069967707212016E-2</v>
      </c>
      <c r="P19" s="379">
        <f>M19-H19</f>
        <v>1.6624E-2</v>
      </c>
      <c r="Q19" s="163"/>
      <c r="R19" s="201"/>
      <c r="S19" s="210"/>
      <c r="T19" s="210"/>
    </row>
    <row r="20" spans="1:23" s="165" customFormat="1" ht="12.95" customHeight="1">
      <c r="A20" s="381">
        <v>15</v>
      </c>
      <c r="B20" s="372" t="s">
        <v>254</v>
      </c>
      <c r="C20" s="88" t="s">
        <v>253</v>
      </c>
      <c r="D20" s="96">
        <v>23493335.309999999</v>
      </c>
      <c r="E20" s="269">
        <f t="shared" si="2"/>
        <v>1.511524877864664E-3</v>
      </c>
      <c r="F20" s="85">
        <v>91.36</v>
      </c>
      <c r="G20" s="85">
        <v>94.14</v>
      </c>
      <c r="H20" s="361">
        <v>-9.4999999999999998E-3</v>
      </c>
      <c r="I20" s="96">
        <v>23965547.870000001</v>
      </c>
      <c r="J20" s="269">
        <f t="shared" si="3"/>
        <v>1.5210187714591338E-3</v>
      </c>
      <c r="K20" s="85">
        <v>93.19</v>
      </c>
      <c r="L20" s="85">
        <v>96.04</v>
      </c>
      <c r="M20" s="361">
        <v>1.8700000000000001E-2</v>
      </c>
      <c r="N20" s="105">
        <f t="shared" si="5"/>
        <v>2.0099851884334358E-2</v>
      </c>
      <c r="O20" s="105">
        <f t="shared" si="6"/>
        <v>2.0182706607180856E-2</v>
      </c>
      <c r="P20" s="379">
        <f t="shared" si="4"/>
        <v>2.8200000000000003E-2</v>
      </c>
      <c r="Q20" s="163"/>
      <c r="R20" s="203"/>
      <c r="S20" s="172"/>
      <c r="T20" s="172"/>
    </row>
    <row r="21" spans="1:23" s="165" customFormat="1" ht="12.95" customHeight="1">
      <c r="A21" s="311"/>
      <c r="B21" s="253"/>
      <c r="C21" s="254" t="s">
        <v>47</v>
      </c>
      <c r="D21" s="90">
        <f>SUM(D6:D20)</f>
        <v>15542804259.489998</v>
      </c>
      <c r="E21" s="270">
        <f>(D21/$D$154)</f>
        <v>1.1931617568783064E-2</v>
      </c>
      <c r="F21" s="313"/>
      <c r="G21" s="91"/>
      <c r="H21" s="362"/>
      <c r="I21" s="90">
        <f>SUM(I6:I20)</f>
        <v>15756247273.010002</v>
      </c>
      <c r="J21" s="270">
        <f>(I21/$I$154)</f>
        <v>1.199548904780927E-2</v>
      </c>
      <c r="K21" s="313"/>
      <c r="L21" s="91"/>
      <c r="M21" s="362"/>
      <c r="N21" s="105">
        <f t="shared" si="5"/>
        <v>1.3732593549821101E-2</v>
      </c>
      <c r="O21" s="105"/>
      <c r="P21" s="379">
        <f t="shared" si="4"/>
        <v>0</v>
      </c>
      <c r="Q21" s="163"/>
      <c r="R21" s="201"/>
      <c r="S21" s="211"/>
      <c r="V21" s="172"/>
      <c r="W21" s="172"/>
    </row>
    <row r="22" spans="1:23" s="165" customFormat="1" ht="5.25" customHeight="1">
      <c r="A22" s="408"/>
      <c r="B22" s="409"/>
      <c r="C22" s="409"/>
      <c r="D22" s="409"/>
      <c r="E22" s="409"/>
      <c r="F22" s="409"/>
      <c r="G22" s="409"/>
      <c r="H22" s="409"/>
      <c r="I22" s="409"/>
      <c r="J22" s="409"/>
      <c r="K22" s="409"/>
      <c r="L22" s="409"/>
      <c r="M22" s="409"/>
      <c r="N22" s="409"/>
      <c r="O22" s="409"/>
      <c r="P22" s="410"/>
      <c r="Q22" s="163"/>
      <c r="R22" s="201"/>
      <c r="S22" s="211"/>
      <c r="V22" s="172"/>
      <c r="W22" s="172"/>
    </row>
    <row r="23" spans="1:23" s="165" customFormat="1" ht="12.95" customHeight="1">
      <c r="A23" s="384" t="s">
        <v>49</v>
      </c>
      <c r="B23" s="385"/>
      <c r="C23" s="385"/>
      <c r="D23" s="385"/>
      <c r="E23" s="385"/>
      <c r="F23" s="385"/>
      <c r="G23" s="385"/>
      <c r="H23" s="385"/>
      <c r="I23" s="385"/>
      <c r="J23" s="385"/>
      <c r="K23" s="385"/>
      <c r="L23" s="385"/>
      <c r="M23" s="385"/>
      <c r="N23" s="385"/>
      <c r="O23" s="385"/>
      <c r="P23" s="386"/>
      <c r="Q23" s="163"/>
      <c r="R23" s="212"/>
      <c r="T23" s="213"/>
    </row>
    <row r="24" spans="1:23" s="165" customFormat="1" ht="12.95" customHeight="1">
      <c r="A24" s="381">
        <v>16</v>
      </c>
      <c r="B24" s="372" t="s">
        <v>6</v>
      </c>
      <c r="C24" s="88" t="s">
        <v>39</v>
      </c>
      <c r="D24" s="86">
        <v>219844570634.91</v>
      </c>
      <c r="E24" s="269">
        <f>(D24/$D$53)</f>
        <v>0.40086285096449731</v>
      </c>
      <c r="F24" s="93">
        <v>100</v>
      </c>
      <c r="G24" s="93">
        <v>100</v>
      </c>
      <c r="H24" s="361">
        <v>7.7799999999999994E-2</v>
      </c>
      <c r="I24" s="86">
        <v>219596713025.07999</v>
      </c>
      <c r="J24" s="269">
        <f>(I24/$I$53)</f>
        <v>0.40079208464999289</v>
      </c>
      <c r="K24" s="93">
        <v>100</v>
      </c>
      <c r="L24" s="93">
        <v>100</v>
      </c>
      <c r="M24" s="361">
        <v>7.8200000000000006E-2</v>
      </c>
      <c r="N24" s="105">
        <f>((I24-D24)/D24)</f>
        <v>-1.1274220196305306E-3</v>
      </c>
      <c r="O24" s="105">
        <f t="shared" ref="O24:O33" si="7">((L24-G24)/G24)</f>
        <v>0</v>
      </c>
      <c r="P24" s="379">
        <f t="shared" ref="P24:P53" si="8">M24-H24</f>
        <v>4.0000000000001146E-4</v>
      </c>
      <c r="Q24" s="163"/>
      <c r="R24" s="214"/>
      <c r="S24" s="164"/>
      <c r="T24" s="164"/>
    </row>
    <row r="25" spans="1:23" s="165" customFormat="1" ht="12.95" customHeight="1">
      <c r="A25" s="381">
        <v>17</v>
      </c>
      <c r="B25" s="372" t="s">
        <v>205</v>
      </c>
      <c r="C25" s="88" t="s">
        <v>19</v>
      </c>
      <c r="D25" s="86">
        <v>149356093802.31</v>
      </c>
      <c r="E25" s="269">
        <f t="shared" ref="E25:E47" si="9">(D25/$D$53)</f>
        <v>0.27233471992329322</v>
      </c>
      <c r="F25" s="93">
        <v>100</v>
      </c>
      <c r="G25" s="93">
        <v>100</v>
      </c>
      <c r="H25" s="361">
        <v>9.3200000000000005E-2</v>
      </c>
      <c r="I25" s="86">
        <v>155636512576.94</v>
      </c>
      <c r="J25" s="269">
        <f t="shared" ref="J25:J52" si="10">(I25/$I$53)</f>
        <v>0.2840565392080458</v>
      </c>
      <c r="K25" s="93">
        <v>100</v>
      </c>
      <c r="L25" s="93">
        <v>100</v>
      </c>
      <c r="M25" s="361">
        <v>9.5899999999999999E-2</v>
      </c>
      <c r="N25" s="105">
        <f t="shared" ref="N25:N53" si="11">((I25-D25)/D25)</f>
        <v>4.2049966725447863E-2</v>
      </c>
      <c r="O25" s="105">
        <f t="shared" si="7"/>
        <v>0</v>
      </c>
      <c r="P25" s="379">
        <f t="shared" si="8"/>
        <v>2.6999999999999941E-3</v>
      </c>
      <c r="Q25" s="163"/>
      <c r="R25" s="215"/>
      <c r="S25" s="173"/>
      <c r="T25" s="213"/>
      <c r="U25" s="216"/>
    </row>
    <row r="26" spans="1:23" s="165" customFormat="1" ht="12.95" customHeight="1">
      <c r="A26" s="381">
        <v>18</v>
      </c>
      <c r="B26" s="372" t="s">
        <v>46</v>
      </c>
      <c r="C26" s="88" t="s">
        <v>85</v>
      </c>
      <c r="D26" s="86">
        <v>21699245632.389999</v>
      </c>
      <c r="E26" s="269">
        <f t="shared" si="9"/>
        <v>3.9566232829210998E-2</v>
      </c>
      <c r="F26" s="93">
        <v>1</v>
      </c>
      <c r="G26" s="93">
        <v>1</v>
      </c>
      <c r="H26" s="361">
        <v>9.1200000000000003E-2</v>
      </c>
      <c r="I26" s="86">
        <v>21716424398.77</v>
      </c>
      <c r="J26" s="269">
        <f t="shared" si="10"/>
        <v>3.963525175776627E-2</v>
      </c>
      <c r="K26" s="93">
        <v>1</v>
      </c>
      <c r="L26" s="93">
        <v>1</v>
      </c>
      <c r="M26" s="361">
        <v>9.1800000000000007E-2</v>
      </c>
      <c r="N26" s="105">
        <f t="shared" si="11"/>
        <v>7.9167574168378886E-4</v>
      </c>
      <c r="O26" s="105">
        <f t="shared" si="7"/>
        <v>0</v>
      </c>
      <c r="P26" s="379">
        <f t="shared" si="8"/>
        <v>6.0000000000000331E-4</v>
      </c>
      <c r="Q26" s="163"/>
      <c r="R26" s="201"/>
      <c r="S26" s="166"/>
    </row>
    <row r="27" spans="1:23" s="165" customFormat="1" ht="12.95" customHeight="1">
      <c r="A27" s="381">
        <v>19</v>
      </c>
      <c r="B27" s="372" t="s">
        <v>41</v>
      </c>
      <c r="C27" s="88" t="s">
        <v>42</v>
      </c>
      <c r="D27" s="86">
        <v>780211592.47000003</v>
      </c>
      <c r="E27" s="269">
        <f t="shared" si="9"/>
        <v>1.4226316456659887E-3</v>
      </c>
      <c r="F27" s="93">
        <v>100</v>
      </c>
      <c r="G27" s="93">
        <v>100</v>
      </c>
      <c r="H27" s="361">
        <v>0.1021</v>
      </c>
      <c r="I27" s="86">
        <v>782226592.47000003</v>
      </c>
      <c r="J27" s="269">
        <f t="shared" si="10"/>
        <v>1.4276635672087949E-3</v>
      </c>
      <c r="K27" s="93">
        <v>100</v>
      </c>
      <c r="L27" s="93">
        <v>100</v>
      </c>
      <c r="M27" s="361">
        <v>0.1018</v>
      </c>
      <c r="N27" s="105">
        <f t="shared" si="11"/>
        <v>2.5826327363592445E-3</v>
      </c>
      <c r="O27" s="105">
        <f t="shared" si="7"/>
        <v>0</v>
      </c>
      <c r="P27" s="379">
        <f t="shared" si="8"/>
        <v>-2.9999999999999472E-4</v>
      </c>
      <c r="Q27" s="163"/>
      <c r="R27" s="201"/>
      <c r="S27" s="173"/>
    </row>
    <row r="28" spans="1:23" s="165" customFormat="1" ht="12.95" customHeight="1">
      <c r="A28" s="381">
        <v>20</v>
      </c>
      <c r="B28" s="372" t="s">
        <v>8</v>
      </c>
      <c r="C28" s="88" t="s">
        <v>20</v>
      </c>
      <c r="D28" s="86">
        <v>59395631303.75</v>
      </c>
      <c r="E28" s="269">
        <f t="shared" si="9"/>
        <v>0.10830152425641282</v>
      </c>
      <c r="F28" s="89">
        <v>1</v>
      </c>
      <c r="G28" s="89">
        <v>1</v>
      </c>
      <c r="H28" s="361">
        <v>0.1021</v>
      </c>
      <c r="I28" s="86">
        <v>59971353015.239998</v>
      </c>
      <c r="J28" s="269">
        <f t="shared" si="10"/>
        <v>0.10945538875854455</v>
      </c>
      <c r="K28" s="93">
        <v>1</v>
      </c>
      <c r="L28" s="93">
        <v>1</v>
      </c>
      <c r="M28" s="361">
        <v>0.10150000000000001</v>
      </c>
      <c r="N28" s="105">
        <f t="shared" si="11"/>
        <v>9.6929975968392326E-3</v>
      </c>
      <c r="O28" s="105">
        <f t="shared" si="7"/>
        <v>0</v>
      </c>
      <c r="P28" s="379">
        <f t="shared" si="8"/>
        <v>-5.9999999999998943E-4</v>
      </c>
      <c r="Q28" s="163"/>
      <c r="R28" s="212"/>
      <c r="S28" s="166"/>
    </row>
    <row r="29" spans="1:23" s="165" customFormat="1" ht="12.95" customHeight="1">
      <c r="A29" s="381">
        <v>21</v>
      </c>
      <c r="B29" s="372" t="s">
        <v>61</v>
      </c>
      <c r="C29" s="88" t="s">
        <v>62</v>
      </c>
      <c r="D29" s="86">
        <v>1790551748.9200001</v>
      </c>
      <c r="E29" s="269">
        <f t="shared" si="9"/>
        <v>3.2648778944080101E-3</v>
      </c>
      <c r="F29" s="89">
        <v>10</v>
      </c>
      <c r="G29" s="89">
        <v>10</v>
      </c>
      <c r="H29" s="361">
        <v>8.4099999999999994E-2</v>
      </c>
      <c r="I29" s="86">
        <v>1763884715.3299999</v>
      </c>
      <c r="J29" s="269">
        <f t="shared" si="10"/>
        <v>3.2193151819108947E-3</v>
      </c>
      <c r="K29" s="93">
        <v>10</v>
      </c>
      <c r="L29" s="93">
        <v>10</v>
      </c>
      <c r="M29" s="361">
        <v>8.4400000000000003E-2</v>
      </c>
      <c r="N29" s="105">
        <f t="shared" si="11"/>
        <v>-1.4893193456198515E-2</v>
      </c>
      <c r="O29" s="105">
        <f t="shared" si="7"/>
        <v>0</v>
      </c>
      <c r="P29" s="379">
        <f t="shared" si="8"/>
        <v>3.0000000000000859E-4</v>
      </c>
      <c r="Q29" s="163"/>
      <c r="R29" s="201"/>
      <c r="S29" s="207"/>
      <c r="T29" s="414"/>
      <c r="U29" s="414"/>
    </row>
    <row r="30" spans="1:23" s="165" customFormat="1" ht="12.95" customHeight="1">
      <c r="A30" s="381">
        <v>22</v>
      </c>
      <c r="B30" s="372" t="s">
        <v>89</v>
      </c>
      <c r="C30" s="88" t="s">
        <v>91</v>
      </c>
      <c r="D30" s="86">
        <v>35012941453.720001</v>
      </c>
      <c r="E30" s="269">
        <f t="shared" si="9"/>
        <v>6.3842320468761649E-2</v>
      </c>
      <c r="F30" s="89">
        <v>1</v>
      </c>
      <c r="G30" s="89">
        <v>1</v>
      </c>
      <c r="H30" s="361">
        <v>8.2699999999999996E-2</v>
      </c>
      <c r="I30" s="86">
        <v>27286018263.119999</v>
      </c>
      <c r="J30" s="269">
        <f t="shared" si="10"/>
        <v>4.9800472834147777E-2</v>
      </c>
      <c r="K30" s="93">
        <v>1</v>
      </c>
      <c r="L30" s="93">
        <v>1</v>
      </c>
      <c r="M30" s="361">
        <v>8.3599999999999883E-2</v>
      </c>
      <c r="N30" s="105">
        <f t="shared" si="11"/>
        <v>-0.22068763348013551</v>
      </c>
      <c r="O30" s="105">
        <f t="shared" si="7"/>
        <v>0</v>
      </c>
      <c r="P30" s="379">
        <f t="shared" si="8"/>
        <v>8.99999999999887E-4</v>
      </c>
      <c r="Q30" s="163"/>
      <c r="R30" s="201"/>
      <c r="S30" s="166"/>
      <c r="T30" s="412"/>
      <c r="U30" s="412"/>
    </row>
    <row r="31" spans="1:23" s="165" customFormat="1" ht="12.95" customHeight="1">
      <c r="A31" s="381">
        <v>23</v>
      </c>
      <c r="B31" s="372" t="s">
        <v>96</v>
      </c>
      <c r="C31" s="88" t="s">
        <v>95</v>
      </c>
      <c r="D31" s="86">
        <v>2067218975.6714466</v>
      </c>
      <c r="E31" s="269">
        <f t="shared" si="9"/>
        <v>3.7693507270266688E-3</v>
      </c>
      <c r="F31" s="89">
        <v>100</v>
      </c>
      <c r="G31" s="89">
        <v>100</v>
      </c>
      <c r="H31" s="361">
        <v>8.6499999999999994E-2</v>
      </c>
      <c r="I31" s="86">
        <v>2082782132.6828768</v>
      </c>
      <c r="J31" s="269">
        <f t="shared" si="10"/>
        <v>3.8013437511443559E-3</v>
      </c>
      <c r="K31" s="93">
        <v>100</v>
      </c>
      <c r="L31" s="93">
        <v>100</v>
      </c>
      <c r="M31" s="361">
        <v>8.5999999999999993E-2</v>
      </c>
      <c r="N31" s="105">
        <f t="shared" si="11"/>
        <v>7.52854786773387E-3</v>
      </c>
      <c r="O31" s="105">
        <f t="shared" si="7"/>
        <v>0</v>
      </c>
      <c r="P31" s="379">
        <f t="shared" si="8"/>
        <v>-5.0000000000000044E-4</v>
      </c>
      <c r="Q31" s="163"/>
      <c r="R31" s="201"/>
      <c r="S31" s="166"/>
      <c r="T31" s="413"/>
      <c r="U31" s="413"/>
    </row>
    <row r="32" spans="1:23" s="165" customFormat="1" ht="12.95" customHeight="1">
      <c r="A32" s="381">
        <v>24</v>
      </c>
      <c r="B32" s="372" t="s">
        <v>97</v>
      </c>
      <c r="C32" s="88" t="s">
        <v>98</v>
      </c>
      <c r="D32" s="86">
        <v>4646293207.6899996</v>
      </c>
      <c r="E32" s="269">
        <f t="shared" si="9"/>
        <v>8.4720142793275541E-3</v>
      </c>
      <c r="F32" s="89">
        <v>100</v>
      </c>
      <c r="G32" s="89">
        <v>100</v>
      </c>
      <c r="H32" s="361">
        <v>9.4500000000000001E-2</v>
      </c>
      <c r="I32" s="86">
        <v>5054309601.5</v>
      </c>
      <c r="J32" s="269">
        <f t="shared" si="10"/>
        <v>9.2247613989572905E-3</v>
      </c>
      <c r="K32" s="93">
        <v>100</v>
      </c>
      <c r="L32" s="93">
        <v>100</v>
      </c>
      <c r="M32" s="361">
        <v>9.4420000000000004E-2</v>
      </c>
      <c r="N32" s="105">
        <f t="shared" si="11"/>
        <v>8.7815463977757482E-2</v>
      </c>
      <c r="O32" s="105">
        <f t="shared" si="7"/>
        <v>0</v>
      </c>
      <c r="P32" s="379">
        <f t="shared" si="8"/>
        <v>-7.999999999999674E-5</v>
      </c>
      <c r="Q32" s="163"/>
      <c r="R32" s="201"/>
      <c r="S32" s="166"/>
    </row>
    <row r="33" spans="1:21" s="165" customFormat="1" ht="12.95" customHeight="1">
      <c r="A33" s="381">
        <v>25</v>
      </c>
      <c r="B33" s="372" t="s">
        <v>99</v>
      </c>
      <c r="C33" s="88" t="s">
        <v>104</v>
      </c>
      <c r="D33" s="86">
        <v>775489909.10000002</v>
      </c>
      <c r="E33" s="269">
        <f t="shared" si="9"/>
        <v>1.4140221655610965E-3</v>
      </c>
      <c r="F33" s="89">
        <v>10</v>
      </c>
      <c r="G33" s="89">
        <v>10</v>
      </c>
      <c r="H33" s="361">
        <v>7.7499999999999999E-2</v>
      </c>
      <c r="I33" s="86">
        <v>776855576.02999997</v>
      </c>
      <c r="J33" s="269">
        <f t="shared" si="10"/>
        <v>1.4178607753271553E-3</v>
      </c>
      <c r="K33" s="93">
        <v>10</v>
      </c>
      <c r="L33" s="93">
        <v>10</v>
      </c>
      <c r="M33" s="361">
        <v>7.7499999999999999E-2</v>
      </c>
      <c r="N33" s="105">
        <f t="shared" si="11"/>
        <v>1.7610376537134846E-3</v>
      </c>
      <c r="O33" s="105">
        <f t="shared" si="7"/>
        <v>0</v>
      </c>
      <c r="P33" s="379">
        <f t="shared" si="8"/>
        <v>0</v>
      </c>
      <c r="Q33" s="163"/>
      <c r="R33" s="205"/>
      <c r="S33" s="217"/>
    </row>
    <row r="34" spans="1:21" s="165" customFormat="1" ht="12.95" customHeight="1">
      <c r="A34" s="381">
        <v>26</v>
      </c>
      <c r="B34" s="372" t="s">
        <v>13</v>
      </c>
      <c r="C34" s="88" t="s">
        <v>106</v>
      </c>
      <c r="D34" s="86">
        <v>2079058596.27</v>
      </c>
      <c r="E34" s="269">
        <f t="shared" si="9"/>
        <v>3.7909389975660209E-3</v>
      </c>
      <c r="F34" s="89">
        <v>100</v>
      </c>
      <c r="G34" s="89">
        <v>100</v>
      </c>
      <c r="H34" s="361">
        <v>7.8899999999999998E-2</v>
      </c>
      <c r="I34" s="86">
        <v>2075674787.4200001</v>
      </c>
      <c r="J34" s="269">
        <f t="shared" si="10"/>
        <v>3.7883719371085501E-3</v>
      </c>
      <c r="K34" s="93">
        <v>100</v>
      </c>
      <c r="L34" s="93">
        <v>100</v>
      </c>
      <c r="M34" s="361">
        <v>7.8E-2</v>
      </c>
      <c r="N34" s="105">
        <f t="shared" si="11"/>
        <v>-1.6275678117349519E-3</v>
      </c>
      <c r="O34" s="105">
        <f t="shared" ref="O34:O39" si="12">((L34-G34)/G34)</f>
        <v>0</v>
      </c>
      <c r="P34" s="379">
        <f t="shared" si="8"/>
        <v>-8.9999999999999802E-4</v>
      </c>
      <c r="Q34" s="163"/>
      <c r="R34" s="218"/>
      <c r="S34" s="166"/>
      <c r="T34" s="414"/>
      <c r="U34" s="414"/>
    </row>
    <row r="35" spans="1:21" s="165" customFormat="1" ht="12.95" customHeight="1">
      <c r="A35" s="381">
        <v>27</v>
      </c>
      <c r="B35" s="372" t="s">
        <v>53</v>
      </c>
      <c r="C35" s="88" t="s">
        <v>107</v>
      </c>
      <c r="D35" s="86">
        <v>8588293630.1700001</v>
      </c>
      <c r="E35" s="269">
        <f t="shared" si="9"/>
        <v>1.5659826665573764E-2</v>
      </c>
      <c r="F35" s="89">
        <v>100</v>
      </c>
      <c r="G35" s="89">
        <v>100</v>
      </c>
      <c r="H35" s="361">
        <v>7.7799999999999994E-2</v>
      </c>
      <c r="I35" s="86">
        <v>8392230885.71</v>
      </c>
      <c r="J35" s="269">
        <f t="shared" si="10"/>
        <v>1.5316894616558397E-2</v>
      </c>
      <c r="K35" s="93">
        <v>100</v>
      </c>
      <c r="L35" s="93">
        <v>100</v>
      </c>
      <c r="M35" s="361">
        <v>7.7799999999999994E-2</v>
      </c>
      <c r="N35" s="105">
        <f t="shared" si="11"/>
        <v>-2.2829068602317815E-2</v>
      </c>
      <c r="O35" s="105">
        <f t="shared" si="12"/>
        <v>0</v>
      </c>
      <c r="P35" s="379">
        <f t="shared" si="8"/>
        <v>0</v>
      </c>
      <c r="Q35" s="163"/>
      <c r="R35" s="201"/>
      <c r="S35" s="175"/>
    </row>
    <row r="36" spans="1:21" s="165" customFormat="1" ht="12.95" customHeight="1">
      <c r="A36" s="381">
        <v>28</v>
      </c>
      <c r="B36" s="372" t="s">
        <v>108</v>
      </c>
      <c r="C36" s="88" t="s">
        <v>110</v>
      </c>
      <c r="D36" s="86">
        <v>8944386508.1599998</v>
      </c>
      <c r="E36" s="269">
        <f t="shared" si="9"/>
        <v>1.6309123602345862E-2</v>
      </c>
      <c r="F36" s="89">
        <v>100</v>
      </c>
      <c r="G36" s="89">
        <v>100</v>
      </c>
      <c r="H36" s="361">
        <v>7.7600000000000002E-2</v>
      </c>
      <c r="I36" s="86">
        <v>9049451567.8199997</v>
      </c>
      <c r="J36" s="269">
        <f t="shared" si="10"/>
        <v>1.6516406410834995E-2</v>
      </c>
      <c r="K36" s="89">
        <v>100</v>
      </c>
      <c r="L36" s="89">
        <v>100</v>
      </c>
      <c r="M36" s="361">
        <v>7.6799999999999993E-2</v>
      </c>
      <c r="N36" s="105">
        <f t="shared" si="11"/>
        <v>1.1746480271637253E-2</v>
      </c>
      <c r="O36" s="105">
        <f t="shared" si="12"/>
        <v>0</v>
      </c>
      <c r="P36" s="379">
        <f t="shared" si="8"/>
        <v>-8.0000000000000904E-4</v>
      </c>
      <c r="Q36" s="163"/>
      <c r="R36" s="201"/>
      <c r="S36" s="176"/>
    </row>
    <row r="37" spans="1:21" s="165" customFormat="1" ht="12.95" customHeight="1">
      <c r="A37" s="381">
        <v>29</v>
      </c>
      <c r="B37" s="372" t="s">
        <v>108</v>
      </c>
      <c r="C37" s="88" t="s">
        <v>109</v>
      </c>
      <c r="D37" s="86">
        <v>360919722.91000003</v>
      </c>
      <c r="E37" s="269">
        <f t="shared" si="9"/>
        <v>6.5809816761535614E-4</v>
      </c>
      <c r="F37" s="89">
        <v>1000000</v>
      </c>
      <c r="G37" s="89">
        <v>1000000</v>
      </c>
      <c r="H37" s="361">
        <v>8.4599999999999995E-2</v>
      </c>
      <c r="I37" s="86">
        <v>361408751.38999999</v>
      </c>
      <c r="J37" s="269">
        <f t="shared" si="10"/>
        <v>6.5961719046225386E-4</v>
      </c>
      <c r="K37" s="89">
        <v>1000000</v>
      </c>
      <c r="L37" s="89">
        <v>1000000</v>
      </c>
      <c r="M37" s="361">
        <v>8.4599999999999995E-2</v>
      </c>
      <c r="N37" s="105">
        <f t="shared" si="11"/>
        <v>1.3549508352080416E-3</v>
      </c>
      <c r="O37" s="105">
        <f t="shared" si="12"/>
        <v>0</v>
      </c>
      <c r="P37" s="379">
        <f t="shared" si="8"/>
        <v>0</v>
      </c>
      <c r="Q37" s="163"/>
      <c r="R37" s="201"/>
      <c r="S37" s="175"/>
    </row>
    <row r="38" spans="1:21" s="165" customFormat="1" ht="12.95" customHeight="1">
      <c r="A38" s="381">
        <v>30</v>
      </c>
      <c r="B38" s="372" t="s">
        <v>118</v>
      </c>
      <c r="C38" s="88" t="s">
        <v>119</v>
      </c>
      <c r="D38" s="86">
        <v>5780392529.8800001</v>
      </c>
      <c r="E38" s="269">
        <f t="shared" si="9"/>
        <v>1.0539922011854459E-2</v>
      </c>
      <c r="F38" s="89">
        <v>1</v>
      </c>
      <c r="G38" s="89">
        <v>1</v>
      </c>
      <c r="H38" s="361">
        <v>8.1799999999999998E-2</v>
      </c>
      <c r="I38" s="86">
        <v>6009122064.8599997</v>
      </c>
      <c r="J38" s="269">
        <f t="shared" si="10"/>
        <v>1.0967416251883726E-2</v>
      </c>
      <c r="K38" s="93">
        <v>1</v>
      </c>
      <c r="L38" s="93">
        <v>1</v>
      </c>
      <c r="M38" s="361">
        <v>8.3199999999999996E-2</v>
      </c>
      <c r="N38" s="105">
        <f t="shared" si="11"/>
        <v>3.956989664588538E-2</v>
      </c>
      <c r="O38" s="105">
        <f t="shared" si="12"/>
        <v>0</v>
      </c>
      <c r="P38" s="379">
        <f t="shared" si="8"/>
        <v>1.3999999999999985E-3</v>
      </c>
      <c r="Q38" s="163"/>
      <c r="R38" s="201"/>
      <c r="S38" s="175"/>
      <c r="T38" s="177"/>
    </row>
    <row r="39" spans="1:21" s="165" customFormat="1" ht="12.95" customHeight="1">
      <c r="A39" s="381">
        <v>31</v>
      </c>
      <c r="B39" s="372" t="s">
        <v>16</v>
      </c>
      <c r="C39" s="88" t="s">
        <v>124</v>
      </c>
      <c r="D39" s="86">
        <v>11621174831.51</v>
      </c>
      <c r="E39" s="269">
        <f t="shared" si="9"/>
        <v>2.1189958255790644E-2</v>
      </c>
      <c r="F39" s="89">
        <v>1</v>
      </c>
      <c r="G39" s="89">
        <v>1</v>
      </c>
      <c r="H39" s="361">
        <v>7.2099999999999997E-2</v>
      </c>
      <c r="I39" s="86">
        <v>11736226394.370001</v>
      </c>
      <c r="J39" s="269">
        <f t="shared" si="10"/>
        <v>2.1420114070589961E-2</v>
      </c>
      <c r="K39" s="93">
        <v>1</v>
      </c>
      <c r="L39" s="93">
        <v>1</v>
      </c>
      <c r="M39" s="361">
        <v>7.1400000000000005E-2</v>
      </c>
      <c r="N39" s="105">
        <f t="shared" si="11"/>
        <v>9.9001662506656707E-3</v>
      </c>
      <c r="O39" s="105">
        <f t="shared" si="12"/>
        <v>0</v>
      </c>
      <c r="P39" s="379">
        <f t="shared" si="8"/>
        <v>-6.999999999999923E-4</v>
      </c>
      <c r="Q39" s="163"/>
      <c r="R39" s="212"/>
      <c r="S39" s="415"/>
      <c r="T39" s="247"/>
    </row>
    <row r="40" spans="1:21" s="165" customFormat="1" ht="12.95" customHeight="1">
      <c r="A40" s="381">
        <v>32</v>
      </c>
      <c r="B40" s="372" t="s">
        <v>65</v>
      </c>
      <c r="C40" s="88" t="s">
        <v>127</v>
      </c>
      <c r="D40" s="86">
        <v>516328787.29000002</v>
      </c>
      <c r="E40" s="269">
        <f t="shared" si="9"/>
        <v>9.4146982620658905E-4</v>
      </c>
      <c r="F40" s="89">
        <v>100</v>
      </c>
      <c r="G40" s="89">
        <v>100</v>
      </c>
      <c r="H40" s="361">
        <v>8.4500000000000006E-2</v>
      </c>
      <c r="I40" s="86">
        <v>515349068.58999997</v>
      </c>
      <c r="J40" s="269">
        <f t="shared" si="10"/>
        <v>9.4057795618747973E-4</v>
      </c>
      <c r="K40" s="93">
        <v>100</v>
      </c>
      <c r="L40" s="93">
        <v>100</v>
      </c>
      <c r="M40" s="361">
        <v>8.4599999999999995E-2</v>
      </c>
      <c r="N40" s="162">
        <f t="shared" ref="N40:N51" si="13">((I40-D40)/D40)</f>
        <v>-1.8974706119761267E-3</v>
      </c>
      <c r="O40" s="162">
        <f t="shared" ref="O40:O51" si="14">((L40-G40)/G40)</f>
        <v>0</v>
      </c>
      <c r="P40" s="379">
        <f t="shared" si="8"/>
        <v>9.9999999999988987E-5</v>
      </c>
      <c r="Q40" s="163"/>
      <c r="R40" s="214"/>
      <c r="S40" s="415"/>
      <c r="T40" s="247"/>
    </row>
    <row r="41" spans="1:21" s="165" customFormat="1" ht="12.95" customHeight="1">
      <c r="A41" s="381">
        <v>33</v>
      </c>
      <c r="B41" s="372" t="s">
        <v>146</v>
      </c>
      <c r="C41" s="88" t="s">
        <v>134</v>
      </c>
      <c r="D41" s="86">
        <v>4561066261.75</v>
      </c>
      <c r="E41" s="269">
        <f t="shared" si="9"/>
        <v>8.316612140307978E-3</v>
      </c>
      <c r="F41" s="89">
        <v>1</v>
      </c>
      <c r="G41" s="89">
        <v>1</v>
      </c>
      <c r="H41" s="361">
        <v>8.1199999999999994E-2</v>
      </c>
      <c r="I41" s="86">
        <v>4544915061.3500004</v>
      </c>
      <c r="J41" s="269">
        <f t="shared" si="10"/>
        <v>8.2950512186745571E-3</v>
      </c>
      <c r="K41" s="93">
        <v>1</v>
      </c>
      <c r="L41" s="93">
        <v>1</v>
      </c>
      <c r="M41" s="361">
        <v>8.1600000000000006E-2</v>
      </c>
      <c r="N41" s="162">
        <f t="shared" si="13"/>
        <v>-3.5411018987921237E-3</v>
      </c>
      <c r="O41" s="162">
        <f t="shared" si="14"/>
        <v>0</v>
      </c>
      <c r="P41" s="379">
        <f t="shared" si="8"/>
        <v>4.0000000000001146E-4</v>
      </c>
      <c r="Q41" s="163"/>
      <c r="R41" s="205"/>
      <c r="S41" s="175"/>
    </row>
    <row r="42" spans="1:21" s="165" customFormat="1" ht="12.95" customHeight="1">
      <c r="A42" s="381">
        <v>34</v>
      </c>
      <c r="B42" s="372" t="s">
        <v>195</v>
      </c>
      <c r="C42" s="88" t="s">
        <v>135</v>
      </c>
      <c r="D42" s="86">
        <v>820543515.1500001</v>
      </c>
      <c r="E42" s="269">
        <f t="shared" si="9"/>
        <v>1.4961725544257213E-3</v>
      </c>
      <c r="F42" s="89">
        <v>10</v>
      </c>
      <c r="G42" s="89">
        <v>10</v>
      </c>
      <c r="H42" s="361">
        <v>8.1799999999999998E-2</v>
      </c>
      <c r="I42" s="86">
        <v>781977687.14999998</v>
      </c>
      <c r="J42" s="269">
        <f t="shared" si="10"/>
        <v>1.4272092831682506E-3</v>
      </c>
      <c r="K42" s="93">
        <v>10</v>
      </c>
      <c r="L42" s="93">
        <v>10</v>
      </c>
      <c r="M42" s="361">
        <v>7.5399999999999995E-2</v>
      </c>
      <c r="N42" s="105">
        <f t="shared" si="13"/>
        <v>-4.7000344634921726E-2</v>
      </c>
      <c r="O42" s="105">
        <f t="shared" si="14"/>
        <v>0</v>
      </c>
      <c r="P42" s="379">
        <f t="shared" si="8"/>
        <v>-6.4000000000000029E-3</v>
      </c>
      <c r="Q42" s="163"/>
      <c r="R42" s="201"/>
      <c r="S42" s="219"/>
      <c r="T42" s="247"/>
    </row>
    <row r="43" spans="1:21" s="165" customFormat="1" ht="12.95" customHeight="1">
      <c r="A43" s="381">
        <v>35</v>
      </c>
      <c r="B43" s="372" t="s">
        <v>43</v>
      </c>
      <c r="C43" s="88" t="s">
        <v>145</v>
      </c>
      <c r="D43" s="86">
        <v>733071492.46000004</v>
      </c>
      <c r="E43" s="269">
        <f t="shared" si="9"/>
        <v>1.3366767602203918E-3</v>
      </c>
      <c r="F43" s="89">
        <v>1</v>
      </c>
      <c r="G43" s="89">
        <v>1</v>
      </c>
      <c r="H43" s="361">
        <v>7.5899999999999995E-2</v>
      </c>
      <c r="I43" s="86">
        <v>733012690.10000002</v>
      </c>
      <c r="J43" s="269">
        <f t="shared" si="10"/>
        <v>1.3378419016068111E-3</v>
      </c>
      <c r="K43" s="93">
        <v>1</v>
      </c>
      <c r="L43" s="93">
        <v>1</v>
      </c>
      <c r="M43" s="361">
        <v>8.4400000000000003E-2</v>
      </c>
      <c r="N43" s="105">
        <f t="shared" si="13"/>
        <v>-8.021367711720539E-5</v>
      </c>
      <c r="O43" s="105">
        <f t="shared" si="14"/>
        <v>0</v>
      </c>
      <c r="P43" s="379">
        <f t="shared" si="8"/>
        <v>8.5000000000000075E-3</v>
      </c>
      <c r="Q43" s="163"/>
      <c r="R43" s="201"/>
      <c r="S43" s="219"/>
      <c r="T43" s="247"/>
    </row>
    <row r="44" spans="1:21" s="165" customFormat="1" ht="12.95" customHeight="1">
      <c r="A44" s="381">
        <v>36</v>
      </c>
      <c r="B44" s="372" t="s">
        <v>10</v>
      </c>
      <c r="C44" s="88" t="s">
        <v>183</v>
      </c>
      <c r="D44" s="86">
        <v>5468059245.1599998</v>
      </c>
      <c r="E44" s="269">
        <f t="shared" si="9"/>
        <v>9.9704159712805177E-3</v>
      </c>
      <c r="F44" s="89">
        <v>100</v>
      </c>
      <c r="G44" s="89">
        <v>100</v>
      </c>
      <c r="H44" s="361">
        <v>7.4200000000000002E-2</v>
      </c>
      <c r="I44" s="86">
        <v>5437290147.9499998</v>
      </c>
      <c r="J44" s="269">
        <f t="shared" si="10"/>
        <v>9.9237498741379659E-3</v>
      </c>
      <c r="K44" s="93">
        <v>100</v>
      </c>
      <c r="L44" s="93">
        <v>100</v>
      </c>
      <c r="M44" s="361">
        <v>7.3899999999999993E-2</v>
      </c>
      <c r="N44" s="105">
        <f t="shared" si="13"/>
        <v>-5.6270599549986602E-3</v>
      </c>
      <c r="O44" s="105">
        <f t="shared" si="14"/>
        <v>0</v>
      </c>
      <c r="P44" s="379">
        <f t="shared" si="8"/>
        <v>-3.0000000000000859E-4</v>
      </c>
      <c r="Q44" s="163"/>
      <c r="R44" s="201"/>
      <c r="S44" s="175"/>
    </row>
    <row r="45" spans="1:21" s="165" customFormat="1" ht="12.95" customHeight="1">
      <c r="A45" s="381">
        <v>37</v>
      </c>
      <c r="B45" s="372" t="s">
        <v>147</v>
      </c>
      <c r="C45" s="88" t="s">
        <v>148</v>
      </c>
      <c r="D45" s="86">
        <v>387383228.97000003</v>
      </c>
      <c r="E45" s="269">
        <f t="shared" si="9"/>
        <v>7.0635151521948993E-4</v>
      </c>
      <c r="F45" s="89">
        <v>1</v>
      </c>
      <c r="G45" s="89">
        <v>1</v>
      </c>
      <c r="H45" s="361">
        <v>5.5800000000000002E-2</v>
      </c>
      <c r="I45" s="86">
        <v>389912356.27999997</v>
      </c>
      <c r="J45" s="269">
        <f t="shared" si="10"/>
        <v>7.1163991460292944E-4</v>
      </c>
      <c r="K45" s="93">
        <v>1</v>
      </c>
      <c r="L45" s="93">
        <v>1</v>
      </c>
      <c r="M45" s="361">
        <v>5.1299999999999998E-2</v>
      </c>
      <c r="N45" s="105">
        <f t="shared" si="13"/>
        <v>6.5287475576176921E-3</v>
      </c>
      <c r="O45" s="105">
        <f t="shared" si="14"/>
        <v>0</v>
      </c>
      <c r="P45" s="379">
        <f t="shared" si="8"/>
        <v>-4.500000000000004E-3</v>
      </c>
      <c r="Q45" s="163"/>
      <c r="R45" s="201"/>
      <c r="S45" s="175"/>
    </row>
    <row r="46" spans="1:21" s="165" customFormat="1" ht="12.95" customHeight="1">
      <c r="A46" s="381">
        <v>38</v>
      </c>
      <c r="B46" s="372" t="s">
        <v>149</v>
      </c>
      <c r="C46" s="88" t="s">
        <v>151</v>
      </c>
      <c r="D46" s="86">
        <v>266134748.15000001</v>
      </c>
      <c r="E46" s="269">
        <f t="shared" si="9"/>
        <v>4.8526799445638334E-4</v>
      </c>
      <c r="F46" s="89">
        <v>100</v>
      </c>
      <c r="G46" s="89">
        <v>100</v>
      </c>
      <c r="H46" s="361">
        <v>1.9000000000000001E-4</v>
      </c>
      <c r="I46" s="86">
        <v>266620314.33000001</v>
      </c>
      <c r="J46" s="269">
        <f t="shared" si="10"/>
        <v>4.8661617069902473E-4</v>
      </c>
      <c r="K46" s="93">
        <v>100</v>
      </c>
      <c r="L46" s="93">
        <v>100</v>
      </c>
      <c r="M46" s="361">
        <v>1.93E-4</v>
      </c>
      <c r="N46" s="105">
        <f t="shared" si="13"/>
        <v>1.8245125199747695E-3</v>
      </c>
      <c r="O46" s="105">
        <f t="shared" si="14"/>
        <v>0</v>
      </c>
      <c r="P46" s="379">
        <f t="shared" si="8"/>
        <v>2.9999999999999916E-6</v>
      </c>
      <c r="Q46" s="163"/>
      <c r="R46" s="212"/>
      <c r="S46" s="175"/>
    </row>
    <row r="47" spans="1:21" s="165" customFormat="1" ht="12.95" customHeight="1">
      <c r="A47" s="381">
        <v>39</v>
      </c>
      <c r="B47" s="372" t="s">
        <v>163</v>
      </c>
      <c r="C47" s="88" t="s">
        <v>164</v>
      </c>
      <c r="D47" s="86">
        <v>110363004.35739727</v>
      </c>
      <c r="E47" s="269">
        <f t="shared" si="9"/>
        <v>2.0123502909326975E-4</v>
      </c>
      <c r="F47" s="89">
        <v>1</v>
      </c>
      <c r="G47" s="89">
        <v>1</v>
      </c>
      <c r="H47" s="361">
        <v>5.3920000000000003E-2</v>
      </c>
      <c r="I47" s="86">
        <v>110629501.63232876</v>
      </c>
      <c r="J47" s="269">
        <f t="shared" si="10"/>
        <v>2.0191298846056435E-4</v>
      </c>
      <c r="K47" s="93">
        <v>1</v>
      </c>
      <c r="L47" s="93">
        <v>1</v>
      </c>
      <c r="M47" s="361">
        <v>5.3882141199999997E-2</v>
      </c>
      <c r="N47" s="105">
        <f t="shared" si="13"/>
        <v>2.4147337822416574E-3</v>
      </c>
      <c r="O47" s="105">
        <f t="shared" si="14"/>
        <v>0</v>
      </c>
      <c r="P47" s="379">
        <f t="shared" si="8"/>
        <v>-3.7858800000005466E-5</v>
      </c>
      <c r="Q47" s="163"/>
      <c r="R47" s="212"/>
      <c r="S47" s="175"/>
    </row>
    <row r="48" spans="1:21" s="165" customFormat="1" ht="12.95" customHeight="1">
      <c r="A48" s="381">
        <v>40</v>
      </c>
      <c r="B48" s="372" t="s">
        <v>117</v>
      </c>
      <c r="C48" s="88" t="s">
        <v>173</v>
      </c>
      <c r="D48" s="86">
        <v>1256352859.1800001</v>
      </c>
      <c r="E48" s="269">
        <f>(D48/$D$53)</f>
        <v>2.2908238647596593E-3</v>
      </c>
      <c r="F48" s="89">
        <v>1</v>
      </c>
      <c r="G48" s="89">
        <v>1</v>
      </c>
      <c r="H48" s="361">
        <v>7.8600000000000003E-2</v>
      </c>
      <c r="I48" s="86">
        <v>1258086375.9100001</v>
      </c>
      <c r="J48" s="269">
        <f t="shared" si="10"/>
        <v>2.2961685278646937E-3</v>
      </c>
      <c r="K48" s="93">
        <v>1</v>
      </c>
      <c r="L48" s="93">
        <v>1</v>
      </c>
      <c r="M48" s="361">
        <v>7.7899999999999997E-2</v>
      </c>
      <c r="N48" s="105">
        <f t="shared" si="13"/>
        <v>1.3798008396553941E-3</v>
      </c>
      <c r="O48" s="105">
        <f t="shared" si="14"/>
        <v>0</v>
      </c>
      <c r="P48" s="379">
        <f t="shared" si="8"/>
        <v>-7.0000000000000617E-4</v>
      </c>
      <c r="Q48" s="163"/>
      <c r="R48" s="201"/>
      <c r="S48" s="175"/>
    </row>
    <row r="49" spans="1:21" s="165" customFormat="1" ht="12.95" customHeight="1">
      <c r="A49" s="381">
        <v>41</v>
      </c>
      <c r="B49" s="372" t="s">
        <v>175</v>
      </c>
      <c r="C49" s="88" t="s">
        <v>178</v>
      </c>
      <c r="D49" s="86">
        <v>160916380.19</v>
      </c>
      <c r="E49" s="269">
        <f>(D49/$D$53)</f>
        <v>2.9341365467229458E-4</v>
      </c>
      <c r="F49" s="89">
        <v>1</v>
      </c>
      <c r="G49" s="89">
        <v>1</v>
      </c>
      <c r="H49" s="361">
        <v>7.2370000000000004E-3</v>
      </c>
      <c r="I49" s="86">
        <v>160966379.81999999</v>
      </c>
      <c r="J49" s="269">
        <f t="shared" si="10"/>
        <v>2.9378422854285728E-4</v>
      </c>
      <c r="K49" s="93">
        <v>1</v>
      </c>
      <c r="L49" s="93">
        <v>1</v>
      </c>
      <c r="M49" s="361">
        <v>7.234E-3</v>
      </c>
      <c r="N49" s="105">
        <f t="shared" si="13"/>
        <v>3.1071808812104023E-4</v>
      </c>
      <c r="O49" s="105">
        <f t="shared" si="14"/>
        <v>0</v>
      </c>
      <c r="P49" s="379">
        <f t="shared" si="8"/>
        <v>-3.0000000000003982E-6</v>
      </c>
      <c r="Q49" s="163"/>
      <c r="R49" s="201"/>
      <c r="S49" s="175"/>
    </row>
    <row r="50" spans="1:21" s="165" customFormat="1" ht="12.95" customHeight="1">
      <c r="A50" s="381">
        <v>42</v>
      </c>
      <c r="B50" s="372" t="s">
        <v>188</v>
      </c>
      <c r="C50" s="88" t="s">
        <v>189</v>
      </c>
      <c r="D50" s="86">
        <v>712676839.65999997</v>
      </c>
      <c r="E50" s="269">
        <f>(D50/$D$53)</f>
        <v>1.2994893116414781E-3</v>
      </c>
      <c r="F50" s="89">
        <v>1</v>
      </c>
      <c r="G50" s="89">
        <v>1</v>
      </c>
      <c r="H50" s="361">
        <v>7.9299999999999995E-2</v>
      </c>
      <c r="I50" s="86">
        <v>713717690.38</v>
      </c>
      <c r="J50" s="269">
        <f t="shared" si="10"/>
        <v>1.3026260595544912E-3</v>
      </c>
      <c r="K50" s="93">
        <v>1</v>
      </c>
      <c r="L50" s="93">
        <v>1</v>
      </c>
      <c r="M50" s="361">
        <v>8.8499999999999995E-2</v>
      </c>
      <c r="N50" s="105">
        <f t="shared" si="13"/>
        <v>1.4604806303184935E-3</v>
      </c>
      <c r="O50" s="105">
        <f t="shared" si="14"/>
        <v>0</v>
      </c>
      <c r="P50" s="379">
        <f t="shared" si="8"/>
        <v>9.1999999999999998E-3</v>
      </c>
      <c r="Q50" s="163"/>
      <c r="R50" s="131"/>
      <c r="S50" s="175"/>
    </row>
    <row r="51" spans="1:21" s="165" customFormat="1" ht="12.95" customHeight="1">
      <c r="A51" s="381">
        <v>43</v>
      </c>
      <c r="B51" s="372" t="s">
        <v>198</v>
      </c>
      <c r="C51" s="88" t="s">
        <v>199</v>
      </c>
      <c r="D51" s="86">
        <v>7049054.46</v>
      </c>
      <c r="E51" s="269">
        <f>(D51/$D$53)</f>
        <v>1.2853190139192367E-5</v>
      </c>
      <c r="F51" s="89">
        <v>100</v>
      </c>
      <c r="G51" s="89">
        <v>100</v>
      </c>
      <c r="H51" s="361">
        <v>9.4800000000000006E-3</v>
      </c>
      <c r="I51" s="86">
        <v>7055307.6799999997</v>
      </c>
      <c r="J51" s="269">
        <f t="shared" si="10"/>
        <v>1.2876838792169689E-5</v>
      </c>
      <c r="K51" s="93">
        <v>100</v>
      </c>
      <c r="L51" s="93">
        <v>100</v>
      </c>
      <c r="M51" s="361">
        <v>9.7000000000000003E-3</v>
      </c>
      <c r="N51" s="105">
        <f t="shared" si="13"/>
        <v>8.8710053745275498E-4</v>
      </c>
      <c r="O51" s="105">
        <f t="shared" si="14"/>
        <v>0</v>
      </c>
      <c r="P51" s="379">
        <f t="shared" si="8"/>
        <v>2.1999999999999971E-4</v>
      </c>
      <c r="Q51" s="163"/>
      <c r="S51" s="175"/>
    </row>
    <row r="52" spans="1:21" s="165" customFormat="1" ht="12.95" customHeight="1">
      <c r="A52" s="381">
        <v>44</v>
      </c>
      <c r="B52" s="372" t="s">
        <v>192</v>
      </c>
      <c r="C52" s="88" t="s">
        <v>208</v>
      </c>
      <c r="D52" s="86">
        <v>685977163.12729371</v>
      </c>
      <c r="E52" s="269">
        <f>(D52/$D$53)</f>
        <v>1.2508053326656928E-3</v>
      </c>
      <c r="F52" s="89">
        <v>100</v>
      </c>
      <c r="G52" s="89">
        <v>100</v>
      </c>
      <c r="H52" s="361">
        <v>9.2499999999999999E-2</v>
      </c>
      <c r="I52" s="86">
        <v>696084195.99626911</v>
      </c>
      <c r="J52" s="269">
        <f t="shared" si="10"/>
        <v>1.270442677224391E-3</v>
      </c>
      <c r="K52" s="93">
        <v>100</v>
      </c>
      <c r="L52" s="93">
        <v>100</v>
      </c>
      <c r="M52" s="361">
        <v>9.06E-2</v>
      </c>
      <c r="N52" s="105">
        <f>((I52-D52)/D52)</f>
        <v>1.4733774551471306E-2</v>
      </c>
      <c r="O52" s="105">
        <f>((L52-G52)/G52)</f>
        <v>0</v>
      </c>
      <c r="P52" s="379">
        <f t="shared" si="8"/>
        <v>-1.8999999999999989E-3</v>
      </c>
      <c r="Q52" s="163"/>
      <c r="R52" s="220"/>
      <c r="S52" s="175"/>
    </row>
    <row r="53" spans="1:21" s="165" customFormat="1" ht="12.95" customHeight="1">
      <c r="A53" s="311"/>
      <c r="B53" s="160"/>
      <c r="C53" s="254" t="s">
        <v>47</v>
      </c>
      <c r="D53" s="101">
        <f>SUM(D24:D52)</f>
        <v>548428396659.73608</v>
      </c>
      <c r="E53" s="270">
        <f>(D53/$D$154)</f>
        <v>0.4210075468723396</v>
      </c>
      <c r="F53" s="313"/>
      <c r="G53" s="95"/>
      <c r="H53" s="360"/>
      <c r="I53" s="101">
        <f>SUM(I24:I52)</f>
        <v>547906811125.90155</v>
      </c>
      <c r="J53" s="270">
        <f>(I53/$I$154)</f>
        <v>0.41713042694748792</v>
      </c>
      <c r="K53" s="313"/>
      <c r="L53" s="95"/>
      <c r="M53" s="364"/>
      <c r="N53" s="105">
        <f t="shared" si="11"/>
        <v>-9.5105493627118537E-4</v>
      </c>
      <c r="O53" s="105"/>
      <c r="P53" s="379">
        <f t="shared" si="8"/>
        <v>0</v>
      </c>
      <c r="Q53" s="163"/>
    </row>
    <row r="54" spans="1:21" s="165" customFormat="1" ht="4.5" customHeight="1">
      <c r="A54" s="408"/>
      <c r="B54" s="409"/>
      <c r="C54" s="409"/>
      <c r="D54" s="409"/>
      <c r="E54" s="409"/>
      <c r="F54" s="409"/>
      <c r="G54" s="409"/>
      <c r="H54" s="409"/>
      <c r="I54" s="409"/>
      <c r="J54" s="409"/>
      <c r="K54" s="409"/>
      <c r="L54" s="409"/>
      <c r="M54" s="409"/>
      <c r="N54" s="409"/>
      <c r="O54" s="409"/>
      <c r="P54" s="410"/>
      <c r="Q54" s="163"/>
    </row>
    <row r="55" spans="1:21" s="165" customFormat="1" ht="12.95" customHeight="1">
      <c r="A55" s="384" t="s">
        <v>221</v>
      </c>
      <c r="B55" s="385"/>
      <c r="C55" s="385"/>
      <c r="D55" s="385"/>
      <c r="E55" s="385"/>
      <c r="F55" s="385"/>
      <c r="G55" s="385"/>
      <c r="H55" s="385"/>
      <c r="I55" s="385"/>
      <c r="J55" s="385"/>
      <c r="K55" s="385"/>
      <c r="L55" s="385"/>
      <c r="M55" s="385"/>
      <c r="N55" s="385"/>
      <c r="O55" s="385"/>
      <c r="P55" s="386"/>
      <c r="Q55" s="163"/>
      <c r="T55" s="177"/>
      <c r="U55" s="178"/>
    </row>
    <row r="56" spans="1:21" s="165" customFormat="1" ht="12.95" customHeight="1">
      <c r="A56" s="381">
        <v>45</v>
      </c>
      <c r="B56" s="372" t="s">
        <v>6</v>
      </c>
      <c r="C56" s="88" t="s">
        <v>21</v>
      </c>
      <c r="D56" s="96">
        <v>87942477589.029999</v>
      </c>
      <c r="E56" s="269">
        <f>(D56/$D$82)</f>
        <v>0.23299422707819958</v>
      </c>
      <c r="F56" s="97">
        <v>235.33</v>
      </c>
      <c r="G56" s="97">
        <v>235.33</v>
      </c>
      <c r="H56" s="361">
        <v>4.6600000000000003E-2</v>
      </c>
      <c r="I56" s="96">
        <v>85102762947.300003</v>
      </c>
      <c r="J56" s="269">
        <f>(I56/$I$82)</f>
        <v>0.22529158069607094</v>
      </c>
      <c r="K56" s="97">
        <v>235.61</v>
      </c>
      <c r="L56" s="97">
        <v>235.61</v>
      </c>
      <c r="M56" s="361">
        <v>4.7899999999999998E-2</v>
      </c>
      <c r="N56" s="105">
        <f>((I56-D56)/D56)</f>
        <v>-3.229059175476566E-2</v>
      </c>
      <c r="O56" s="105">
        <f>((L56-G56)/G56)</f>
        <v>1.1898185526707224E-3</v>
      </c>
      <c r="P56" s="379">
        <f t="shared" ref="P56:P82" si="15">M56-H56</f>
        <v>1.2999999999999956E-3</v>
      </c>
      <c r="Q56" s="163"/>
      <c r="R56" s="201"/>
    </row>
    <row r="57" spans="1:21" s="165" customFormat="1" ht="12.95" customHeight="1">
      <c r="A57" s="381">
        <v>46</v>
      </c>
      <c r="B57" s="372" t="s">
        <v>65</v>
      </c>
      <c r="C57" s="88" t="s">
        <v>22</v>
      </c>
      <c r="D57" s="96">
        <v>1352238580.9000001</v>
      </c>
      <c r="E57" s="269">
        <f t="shared" ref="E57:E81" si="16">(D57/$D$82)</f>
        <v>3.582612084850089E-3</v>
      </c>
      <c r="F57" s="97">
        <v>318.67880000000002</v>
      </c>
      <c r="G57" s="97">
        <v>318.67880000000002</v>
      </c>
      <c r="H57" s="361">
        <v>0.109</v>
      </c>
      <c r="I57" s="96">
        <v>1355782764.5599999</v>
      </c>
      <c r="J57" s="269">
        <f t="shared" ref="J57:J81" si="17">(I57/$I$82)</f>
        <v>3.5891483605222018E-3</v>
      </c>
      <c r="K57" s="97">
        <v>319.51400000000001</v>
      </c>
      <c r="L57" s="97">
        <v>319.51400000000001</v>
      </c>
      <c r="M57" s="361">
        <v>0.109</v>
      </c>
      <c r="N57" s="162">
        <f>((I57-D57)/D57)</f>
        <v>2.6209751075442394E-3</v>
      </c>
      <c r="O57" s="162">
        <f>((L57-G57)/G57)</f>
        <v>2.6208207135209063E-3</v>
      </c>
      <c r="P57" s="379">
        <f t="shared" si="15"/>
        <v>0</v>
      </c>
      <c r="Q57" s="163"/>
      <c r="R57" s="201"/>
      <c r="S57" s="179"/>
    </row>
    <row r="58" spans="1:21" s="165" customFormat="1" ht="12.95" customHeight="1">
      <c r="A58" s="381">
        <v>47</v>
      </c>
      <c r="B58" s="372" t="s">
        <v>205</v>
      </c>
      <c r="C58" s="88" t="s">
        <v>216</v>
      </c>
      <c r="D58" s="96">
        <v>37411026970.540001</v>
      </c>
      <c r="E58" s="269">
        <f t="shared" si="16"/>
        <v>9.9116531079969872E-2</v>
      </c>
      <c r="F58" s="96">
        <v>1389.85</v>
      </c>
      <c r="G58" s="96">
        <v>1389.85</v>
      </c>
      <c r="H58" s="361">
        <v>0.1134</v>
      </c>
      <c r="I58" s="96">
        <v>38069204159</v>
      </c>
      <c r="J58" s="269">
        <f t="shared" si="17"/>
        <v>0.10078017309653817</v>
      </c>
      <c r="K58" s="97">
        <v>1392.86</v>
      </c>
      <c r="L58" s="97">
        <v>1392.86</v>
      </c>
      <c r="M58" s="361">
        <v>0.1133</v>
      </c>
      <c r="N58" s="105">
        <f>((I58-D58)/D58)</f>
        <v>1.7593133408989086E-2</v>
      </c>
      <c r="O58" s="105">
        <f>((L58-G58)/G58)</f>
        <v>2.1657013346763976E-3</v>
      </c>
      <c r="P58" s="379">
        <f t="shared" si="15"/>
        <v>-1.0000000000000286E-4</v>
      </c>
      <c r="Q58" s="163"/>
      <c r="R58" s="201"/>
      <c r="S58" s="180"/>
      <c r="T58" s="173"/>
    </row>
    <row r="59" spans="1:21" s="181" customFormat="1" ht="12.95" customHeight="1">
      <c r="A59" s="381">
        <v>48</v>
      </c>
      <c r="B59" s="372" t="s">
        <v>188</v>
      </c>
      <c r="C59" s="88" t="s">
        <v>190</v>
      </c>
      <c r="D59" s="96">
        <v>614288747.75</v>
      </c>
      <c r="E59" s="269">
        <f t="shared" si="16"/>
        <v>1.6274926054926154E-3</v>
      </c>
      <c r="F59" s="96">
        <v>1.0422</v>
      </c>
      <c r="G59" s="96">
        <v>1.0422</v>
      </c>
      <c r="H59" s="361">
        <v>8.3648564956277816E-2</v>
      </c>
      <c r="I59" s="96">
        <v>615552480.30999994</v>
      </c>
      <c r="J59" s="269">
        <f t="shared" si="17"/>
        <v>1.6295451109654808E-3</v>
      </c>
      <c r="K59" s="96">
        <v>1.0443</v>
      </c>
      <c r="L59" s="96">
        <v>1.0443</v>
      </c>
      <c r="M59" s="361">
        <v>8.4599999999999995E-2</v>
      </c>
      <c r="N59" s="105">
        <f>(I59/D59)/D59</f>
        <v>1.6312478985859135E-9</v>
      </c>
      <c r="O59" s="105">
        <f>(L59-G59)/G59</f>
        <v>2.0149683362118507E-3</v>
      </c>
      <c r="P59" s="379">
        <f t="shared" si="15"/>
        <v>9.5143504372217913E-4</v>
      </c>
      <c r="Q59" s="163"/>
      <c r="R59" s="212"/>
      <c r="S59" s="221"/>
    </row>
    <row r="60" spans="1:21" s="165" customFormat="1" ht="12.95" customHeight="1">
      <c r="A60" s="381">
        <v>49</v>
      </c>
      <c r="B60" s="372" t="s">
        <v>10</v>
      </c>
      <c r="C60" s="88" t="s">
        <v>23</v>
      </c>
      <c r="D60" s="96">
        <v>2947201695</v>
      </c>
      <c r="E60" s="269">
        <f t="shared" si="16"/>
        <v>7.8082969663313389E-3</v>
      </c>
      <c r="F60" s="96">
        <v>3464.19</v>
      </c>
      <c r="G60" s="96">
        <v>3464.19</v>
      </c>
      <c r="H60" s="361">
        <v>4.7500000000000001E-2</v>
      </c>
      <c r="I60" s="96">
        <v>2949051331.3600001</v>
      </c>
      <c r="J60" s="269">
        <f t="shared" si="17"/>
        <v>7.806990196162906E-3</v>
      </c>
      <c r="K60" s="96">
        <v>3468.37</v>
      </c>
      <c r="L60" s="96">
        <v>3468.37</v>
      </c>
      <c r="M60" s="361">
        <v>4.7899999999999998E-2</v>
      </c>
      <c r="N60" s="105">
        <f t="shared" ref="N60:N68" si="18">((I60-D60)/D60)</f>
        <v>6.2759069497621658E-4</v>
      </c>
      <c r="O60" s="105">
        <f t="shared" ref="O60:O75" si="19">((L60-G60)/G60)</f>
        <v>1.2066312759980936E-3</v>
      </c>
      <c r="P60" s="379">
        <f t="shared" si="15"/>
        <v>3.9999999999999758E-4</v>
      </c>
      <c r="Q60" s="163"/>
      <c r="R60" s="201"/>
      <c r="S60" s="184"/>
      <c r="T60" s="184"/>
    </row>
    <row r="61" spans="1:21" s="165" customFormat="1" ht="12.95" customHeight="1">
      <c r="A61" s="381">
        <v>50</v>
      </c>
      <c r="B61" s="372" t="s">
        <v>46</v>
      </c>
      <c r="C61" s="88" t="s">
        <v>171</v>
      </c>
      <c r="D61" s="96">
        <v>112064831226.81</v>
      </c>
      <c r="E61" s="269">
        <f t="shared" si="16"/>
        <v>0.29690383362131378</v>
      </c>
      <c r="F61" s="96">
        <v>1.9544999999999999</v>
      </c>
      <c r="G61" s="96">
        <v>1.9544999999999999</v>
      </c>
      <c r="H61" s="361">
        <v>6.6600000000000006E-2</v>
      </c>
      <c r="I61" s="96">
        <v>113383599379.23</v>
      </c>
      <c r="J61" s="269">
        <f t="shared" si="17"/>
        <v>0.30015911874653423</v>
      </c>
      <c r="K61" s="96">
        <v>1.9569000000000001</v>
      </c>
      <c r="L61" s="96">
        <v>1.9569000000000001</v>
      </c>
      <c r="M61" s="361">
        <v>6.7900000000000002E-2</v>
      </c>
      <c r="N61" s="162">
        <f t="shared" si="18"/>
        <v>1.1767903792679791E-2</v>
      </c>
      <c r="O61" s="162">
        <f t="shared" si="19"/>
        <v>1.2279355333845894E-3</v>
      </c>
      <c r="P61" s="379">
        <f t="shared" si="15"/>
        <v>1.2999999999999956E-3</v>
      </c>
      <c r="Q61" s="163"/>
      <c r="R61" s="201"/>
      <c r="S61" s="184"/>
      <c r="T61" s="184"/>
    </row>
    <row r="62" spans="1:21" s="165" customFormat="1" ht="12.95" customHeight="1">
      <c r="A62" s="381">
        <v>51</v>
      </c>
      <c r="B62" s="372" t="s">
        <v>53</v>
      </c>
      <c r="C62" s="88" t="s">
        <v>55</v>
      </c>
      <c r="D62" s="96">
        <v>10687058888.09</v>
      </c>
      <c r="E62" s="269">
        <f t="shared" si="16"/>
        <v>2.831422417965104E-2</v>
      </c>
      <c r="F62" s="97">
        <v>1</v>
      </c>
      <c r="G62" s="97">
        <v>1</v>
      </c>
      <c r="H62" s="361">
        <v>4.4999999999999998E-2</v>
      </c>
      <c r="I62" s="96">
        <v>10676383679.440001</v>
      </c>
      <c r="J62" s="269">
        <f t="shared" si="17"/>
        <v>2.8263469621406495E-2</v>
      </c>
      <c r="K62" s="97">
        <v>1</v>
      </c>
      <c r="L62" s="97">
        <v>1</v>
      </c>
      <c r="M62" s="361">
        <v>4.4999999999999998E-2</v>
      </c>
      <c r="N62" s="105">
        <f t="shared" si="18"/>
        <v>-9.9889116002686309E-4</v>
      </c>
      <c r="O62" s="105">
        <f t="shared" si="19"/>
        <v>0</v>
      </c>
      <c r="P62" s="379">
        <f t="shared" si="15"/>
        <v>0</v>
      </c>
      <c r="Q62" s="163"/>
      <c r="R62" s="201"/>
      <c r="S62" s="223"/>
      <c r="T62" s="184"/>
    </row>
    <row r="63" spans="1:21" s="165" customFormat="1" ht="12" customHeight="1">
      <c r="A63" s="381">
        <v>52</v>
      </c>
      <c r="B63" s="372" t="s">
        <v>16</v>
      </c>
      <c r="C63" s="88" t="s">
        <v>24</v>
      </c>
      <c r="D63" s="96">
        <v>4638496435.6099997</v>
      </c>
      <c r="E63" s="269">
        <f t="shared" si="16"/>
        <v>1.2289202231377073E-2</v>
      </c>
      <c r="F63" s="97">
        <v>24.853999999999999</v>
      </c>
      <c r="G63" s="97">
        <v>24.853999999999999</v>
      </c>
      <c r="H63" s="361">
        <v>3.5400000000000001E-2</v>
      </c>
      <c r="I63" s="96">
        <v>4643177280.4099998</v>
      </c>
      <c r="J63" s="269">
        <f t="shared" si="17"/>
        <v>1.2291830637783548E-2</v>
      </c>
      <c r="K63" s="97">
        <v>24.880700000000001</v>
      </c>
      <c r="L63" s="97">
        <v>24.880700000000001</v>
      </c>
      <c r="M63" s="361">
        <v>3.6499999999999998E-2</v>
      </c>
      <c r="N63" s="105">
        <f t="shared" si="18"/>
        <v>1.0091297611150632E-3</v>
      </c>
      <c r="O63" s="105">
        <f t="shared" si="19"/>
        <v>1.0742737587511758E-3</v>
      </c>
      <c r="P63" s="379">
        <f t="shared" si="15"/>
        <v>1.0999999999999968E-3</v>
      </c>
      <c r="Q63" s="163"/>
      <c r="R63" s="205"/>
      <c r="S63" s="245"/>
      <c r="T63" s="224"/>
    </row>
    <row r="64" spans="1:21" s="165" customFormat="1" ht="12.95" customHeight="1">
      <c r="A64" s="381">
        <v>53</v>
      </c>
      <c r="B64" s="372" t="s">
        <v>113</v>
      </c>
      <c r="C64" s="88" t="s">
        <v>116</v>
      </c>
      <c r="D64" s="96">
        <v>470494958.94</v>
      </c>
      <c r="E64" s="269">
        <f t="shared" si="16"/>
        <v>1.2465262784009733E-3</v>
      </c>
      <c r="F64" s="97">
        <v>2.0497999999999998</v>
      </c>
      <c r="G64" s="97">
        <v>2.0497999999999998</v>
      </c>
      <c r="H64" s="361">
        <v>8.9185358940522638E-2</v>
      </c>
      <c r="I64" s="96">
        <v>471143493.45999998</v>
      </c>
      <c r="J64" s="269">
        <f t="shared" si="17"/>
        <v>1.2472528352810658E-3</v>
      </c>
      <c r="K64" s="97">
        <v>2.0527000000000002</v>
      </c>
      <c r="L64" s="97">
        <v>2.0527000000000002</v>
      </c>
      <c r="M64" s="361">
        <v>-0.16257333546757696</v>
      </c>
      <c r="N64" s="162">
        <f t="shared" si="18"/>
        <v>1.3784090725670994E-3</v>
      </c>
      <c r="O64" s="162">
        <f t="shared" si="19"/>
        <v>1.4147721728950857E-3</v>
      </c>
      <c r="P64" s="379">
        <f t="shared" si="15"/>
        <v>-0.25175869440809961</v>
      </c>
      <c r="Q64" s="163"/>
      <c r="R64" s="212"/>
      <c r="S64" s="247"/>
      <c r="T64" s="225"/>
      <c r="U64" s="245"/>
    </row>
    <row r="65" spans="1:21" s="165" customFormat="1" ht="12.95" customHeight="1">
      <c r="A65" s="381">
        <v>54</v>
      </c>
      <c r="B65" s="372" t="s">
        <v>6</v>
      </c>
      <c r="C65" s="88" t="s">
        <v>71</v>
      </c>
      <c r="D65" s="96">
        <v>24720914637.220001</v>
      </c>
      <c r="E65" s="269">
        <f t="shared" si="16"/>
        <v>6.5495430154718662E-2</v>
      </c>
      <c r="F65" s="97">
        <v>312.81</v>
      </c>
      <c r="G65" s="97">
        <v>312.81</v>
      </c>
      <c r="H65" s="361">
        <v>6.1600000000000002E-2</v>
      </c>
      <c r="I65" s="96">
        <v>24689129103.23</v>
      </c>
      <c r="J65" s="269">
        <f t="shared" si="17"/>
        <v>6.5359251909605898E-2</v>
      </c>
      <c r="K65" s="97">
        <v>313.19</v>
      </c>
      <c r="L65" s="97">
        <v>313.19</v>
      </c>
      <c r="M65" s="361">
        <v>6.2899999999999998E-2</v>
      </c>
      <c r="N65" s="105">
        <f t="shared" si="18"/>
        <v>-1.2857749988807101E-3</v>
      </c>
      <c r="O65" s="105">
        <f t="shared" si="19"/>
        <v>1.214794923435937E-3</v>
      </c>
      <c r="P65" s="379">
        <f t="shared" si="15"/>
        <v>1.2999999999999956E-3</v>
      </c>
      <c r="Q65" s="163"/>
      <c r="R65" s="201"/>
      <c r="S65" s="184"/>
      <c r="T65" s="225"/>
      <c r="U65" s="245"/>
    </row>
    <row r="66" spans="1:21" s="165" customFormat="1" ht="12.95" customHeight="1">
      <c r="A66" s="381">
        <v>55</v>
      </c>
      <c r="B66" s="372" t="s">
        <v>25</v>
      </c>
      <c r="C66" s="88" t="s">
        <v>40</v>
      </c>
      <c r="D66" s="96">
        <v>6090635790.5100002</v>
      </c>
      <c r="E66" s="269">
        <f t="shared" si="16"/>
        <v>1.613649077589456E-2</v>
      </c>
      <c r="F66" s="97">
        <v>1.08</v>
      </c>
      <c r="G66" s="97">
        <v>1.08</v>
      </c>
      <c r="H66" s="361">
        <v>0.1</v>
      </c>
      <c r="I66" s="96">
        <v>6095102454.96</v>
      </c>
      <c r="J66" s="269">
        <f t="shared" si="17"/>
        <v>1.6135495711611405E-2</v>
      </c>
      <c r="K66" s="97">
        <v>1.08</v>
      </c>
      <c r="L66" s="97">
        <v>1.08</v>
      </c>
      <c r="M66" s="361">
        <v>0.1003</v>
      </c>
      <c r="N66" s="105">
        <f t="shared" si="18"/>
        <v>7.3336587568730526E-4</v>
      </c>
      <c r="O66" s="105">
        <f t="shared" si="19"/>
        <v>0</v>
      </c>
      <c r="P66" s="379">
        <f t="shared" si="15"/>
        <v>2.9999999999999472E-4</v>
      </c>
      <c r="Q66" s="163"/>
      <c r="R66" s="201"/>
      <c r="S66" s="226"/>
      <c r="T66" s="222"/>
    </row>
    <row r="67" spans="1:21" s="165" customFormat="1" ht="12.95" customHeight="1">
      <c r="A67" s="381">
        <v>56</v>
      </c>
      <c r="B67" s="372" t="s">
        <v>146</v>
      </c>
      <c r="C67" s="88" t="s">
        <v>123</v>
      </c>
      <c r="D67" s="96">
        <v>6611515477.6899996</v>
      </c>
      <c r="E67" s="269">
        <f t="shared" si="16"/>
        <v>1.7516506024980255E-2</v>
      </c>
      <c r="F67" s="97">
        <v>4</v>
      </c>
      <c r="G67" s="97">
        <v>4</v>
      </c>
      <c r="H67" s="361">
        <v>3.4700000000000002E-2</v>
      </c>
      <c r="I67" s="96">
        <v>6618082369.9300003</v>
      </c>
      <c r="J67" s="269">
        <f t="shared" si="17"/>
        <v>1.7519974518590328E-2</v>
      </c>
      <c r="K67" s="97">
        <v>4</v>
      </c>
      <c r="L67" s="97">
        <v>4</v>
      </c>
      <c r="M67" s="361">
        <v>3.4700000000000002E-2</v>
      </c>
      <c r="N67" s="105">
        <f t="shared" si="18"/>
        <v>9.932506793881293E-4</v>
      </c>
      <c r="O67" s="105">
        <f t="shared" si="19"/>
        <v>0</v>
      </c>
      <c r="P67" s="379">
        <f t="shared" si="15"/>
        <v>0</v>
      </c>
      <c r="Q67" s="163"/>
      <c r="R67" s="131"/>
      <c r="S67" s="225"/>
      <c r="T67" s="247"/>
    </row>
    <row r="68" spans="1:21" s="165" customFormat="1" ht="12" customHeight="1">
      <c r="A68" s="381">
        <v>57</v>
      </c>
      <c r="B68" s="372" t="s">
        <v>6</v>
      </c>
      <c r="C68" s="88" t="s">
        <v>76</v>
      </c>
      <c r="D68" s="96">
        <v>43815644279.279999</v>
      </c>
      <c r="E68" s="269">
        <f t="shared" si="16"/>
        <v>0.11608488244431303</v>
      </c>
      <c r="F68" s="96">
        <v>4247.6400000000003</v>
      </c>
      <c r="G68" s="96">
        <v>4247.6400000000003</v>
      </c>
      <c r="H68" s="361">
        <v>7.6700000000000004E-2</v>
      </c>
      <c r="I68" s="96">
        <v>44920684839.5</v>
      </c>
      <c r="J68" s="269">
        <f t="shared" si="17"/>
        <v>0.11891802031983338</v>
      </c>
      <c r="K68" s="96">
        <v>4255.29</v>
      </c>
      <c r="L68" s="96">
        <v>4255.29</v>
      </c>
      <c r="M68" s="361">
        <v>7.8600000000000003E-2</v>
      </c>
      <c r="N68" s="105">
        <f t="shared" si="18"/>
        <v>2.5220228491369335E-2</v>
      </c>
      <c r="O68" s="105">
        <f t="shared" si="19"/>
        <v>1.8010000847528593E-3</v>
      </c>
      <c r="P68" s="379">
        <f t="shared" si="15"/>
        <v>1.8999999999999989E-3</v>
      </c>
      <c r="Q68" s="163"/>
      <c r="S68" s="225"/>
      <c r="T68" s="247"/>
    </row>
    <row r="69" spans="1:21" s="165" customFormat="1" ht="12.95" customHeight="1">
      <c r="A69" s="381">
        <v>58</v>
      </c>
      <c r="B69" s="372" t="s">
        <v>6</v>
      </c>
      <c r="C69" s="88" t="s">
        <v>77</v>
      </c>
      <c r="D69" s="96">
        <v>241982123.84999999</v>
      </c>
      <c r="E69" s="269">
        <f t="shared" si="16"/>
        <v>6.4110586213692088E-4</v>
      </c>
      <c r="F69" s="96">
        <v>3812.92</v>
      </c>
      <c r="G69" s="96">
        <v>3834.13</v>
      </c>
      <c r="H69" s="361">
        <v>7.4300000000000005E-2</v>
      </c>
      <c r="I69" s="96">
        <v>242335599.28999999</v>
      </c>
      <c r="J69" s="269">
        <f t="shared" si="17"/>
        <v>6.4153228793267846E-4</v>
      </c>
      <c r="K69" s="96">
        <v>3818.44</v>
      </c>
      <c r="L69" s="96">
        <v>3839.75</v>
      </c>
      <c r="M69" s="361">
        <v>7.5899999999999995E-2</v>
      </c>
      <c r="N69" s="105">
        <f t="shared" ref="N69:N75" si="20">((I69-D69)/D69)</f>
        <v>1.4607502173140283E-3</v>
      </c>
      <c r="O69" s="105">
        <f t="shared" si="19"/>
        <v>1.4657823287160035E-3</v>
      </c>
      <c r="P69" s="379">
        <f t="shared" si="15"/>
        <v>1.5999999999999903E-3</v>
      </c>
      <c r="Q69" s="163"/>
      <c r="S69" s="411"/>
      <c r="T69" s="411"/>
    </row>
    <row r="70" spans="1:21" s="181" customFormat="1" ht="12.95" customHeight="1">
      <c r="A70" s="381">
        <v>59</v>
      </c>
      <c r="B70" s="372" t="s">
        <v>99</v>
      </c>
      <c r="C70" s="88" t="s">
        <v>100</v>
      </c>
      <c r="D70" s="96">
        <v>52039707.520000003</v>
      </c>
      <c r="E70" s="269">
        <f t="shared" si="16"/>
        <v>1.3787366200506551E-4</v>
      </c>
      <c r="F70" s="96">
        <v>11.139099999999999</v>
      </c>
      <c r="G70" s="96">
        <v>11.1717</v>
      </c>
      <c r="H70" s="361">
        <v>0.12909999999999999</v>
      </c>
      <c r="I70" s="96">
        <v>52143699.979999997</v>
      </c>
      <c r="J70" s="269">
        <f t="shared" si="17"/>
        <v>1.3803942651204591E-4</v>
      </c>
      <c r="K70" s="96">
        <v>11.1592</v>
      </c>
      <c r="L70" s="96">
        <v>11.1944</v>
      </c>
      <c r="M70" s="361">
        <v>0.12889999999999999</v>
      </c>
      <c r="N70" s="105">
        <f t="shared" si="20"/>
        <v>1.9983290636294768E-3</v>
      </c>
      <c r="O70" s="105">
        <f t="shared" si="19"/>
        <v>2.0319199405641388E-3</v>
      </c>
      <c r="P70" s="379">
        <f t="shared" si="15"/>
        <v>-2.0000000000000573E-4</v>
      </c>
      <c r="Q70" s="163"/>
      <c r="R70" s="227"/>
      <c r="S70" s="228"/>
      <c r="T70" s="395"/>
      <c r="U70" s="182"/>
    </row>
    <row r="71" spans="1:21" s="165" customFormat="1" ht="12.95" customHeight="1">
      <c r="A71" s="381">
        <v>60</v>
      </c>
      <c r="B71" s="372" t="s">
        <v>28</v>
      </c>
      <c r="C71" s="88" t="s">
        <v>94</v>
      </c>
      <c r="D71" s="96">
        <v>13555068337.940001</v>
      </c>
      <c r="E71" s="269">
        <f t="shared" si="16"/>
        <v>3.5912709727710337E-2</v>
      </c>
      <c r="F71" s="96">
        <v>1159.42</v>
      </c>
      <c r="G71" s="96">
        <v>1159.42</v>
      </c>
      <c r="H71" s="361">
        <v>8.6099999999999996E-2</v>
      </c>
      <c r="I71" s="96">
        <v>13524932705.139999</v>
      </c>
      <c r="J71" s="269">
        <f t="shared" si="17"/>
        <v>3.580440120182548E-2</v>
      </c>
      <c r="K71" s="96">
        <v>1161.25</v>
      </c>
      <c r="L71" s="96">
        <v>1161.25</v>
      </c>
      <c r="M71" s="361">
        <v>8.7599999999999997E-2</v>
      </c>
      <c r="N71" s="105">
        <f t="shared" si="20"/>
        <v>-2.2232003593558375E-3</v>
      </c>
      <c r="O71" s="105">
        <f t="shared" si="19"/>
        <v>1.5783753945937857E-3</v>
      </c>
      <c r="P71" s="379">
        <f t="shared" si="15"/>
        <v>1.5000000000000013E-3</v>
      </c>
      <c r="Q71" s="163"/>
      <c r="S71" s="229"/>
      <c r="T71" s="395"/>
    </row>
    <row r="72" spans="1:21" s="165" customFormat="1" ht="12.95" customHeight="1">
      <c r="A72" s="381">
        <v>61</v>
      </c>
      <c r="B72" s="372" t="s">
        <v>195</v>
      </c>
      <c r="C72" s="88" t="s">
        <v>194</v>
      </c>
      <c r="D72" s="96">
        <v>20419156.300000001</v>
      </c>
      <c r="E72" s="269">
        <f t="shared" si="16"/>
        <v>5.4098379646980848E-5</v>
      </c>
      <c r="F72" s="96">
        <v>0.75</v>
      </c>
      <c r="G72" s="97">
        <v>0.77</v>
      </c>
      <c r="H72" s="361">
        <v>-2.3999999999999998E-3</v>
      </c>
      <c r="I72" s="96">
        <v>20885327</v>
      </c>
      <c r="J72" s="269">
        <f t="shared" si="17"/>
        <v>5.5289489673773405E-5</v>
      </c>
      <c r="K72" s="96">
        <v>0.76</v>
      </c>
      <c r="L72" s="97">
        <v>0.78</v>
      </c>
      <c r="M72" s="361">
        <v>-2.3E-3</v>
      </c>
      <c r="N72" s="162">
        <f t="shared" si="20"/>
        <v>2.2830066685957991E-2</v>
      </c>
      <c r="O72" s="162">
        <f>((L72-G72)/G72)</f>
        <v>1.2987012987012998E-2</v>
      </c>
      <c r="P72" s="379">
        <f t="shared" si="15"/>
        <v>9.9999999999999829E-5</v>
      </c>
      <c r="Q72" s="163"/>
      <c r="R72" s="230"/>
      <c r="S72" s="183"/>
      <c r="T72" s="395"/>
    </row>
    <row r="73" spans="1:21" s="165" customFormat="1" ht="12.95" customHeight="1">
      <c r="A73" s="381">
        <v>62</v>
      </c>
      <c r="B73" s="372" t="s">
        <v>108</v>
      </c>
      <c r="C73" s="88" t="s">
        <v>111</v>
      </c>
      <c r="D73" s="96">
        <v>822511192.86000001</v>
      </c>
      <c r="E73" s="269">
        <f t="shared" si="16"/>
        <v>2.1791557947588346E-3</v>
      </c>
      <c r="F73" s="96">
        <v>1180.1300000000001</v>
      </c>
      <c r="G73" s="96">
        <v>1205.23</v>
      </c>
      <c r="H73" s="361" t="s">
        <v>261</v>
      </c>
      <c r="I73" s="96">
        <v>841561816.24000001</v>
      </c>
      <c r="J73" s="269">
        <f t="shared" si="17"/>
        <v>2.2278570667743662E-3</v>
      </c>
      <c r="K73" s="96">
        <v>1171.1300000000001</v>
      </c>
      <c r="L73" s="97">
        <v>1171.1600000000001</v>
      </c>
      <c r="M73" s="361" t="s">
        <v>266</v>
      </c>
      <c r="N73" s="105">
        <f t="shared" si="20"/>
        <v>2.3161536943659088E-2</v>
      </c>
      <c r="O73" s="105">
        <f t="shared" si="19"/>
        <v>-2.82684632808675E-2</v>
      </c>
      <c r="P73" s="379" t="e">
        <f t="shared" si="15"/>
        <v>#VALUE!</v>
      </c>
      <c r="Q73" s="163"/>
      <c r="R73" s="176"/>
      <c r="S73" s="183"/>
      <c r="T73" s="395"/>
    </row>
    <row r="74" spans="1:21" s="165" customFormat="1" ht="12.95" customHeight="1">
      <c r="A74" s="381">
        <v>63</v>
      </c>
      <c r="B74" s="372" t="s">
        <v>53</v>
      </c>
      <c r="C74" s="88" t="s">
        <v>112</v>
      </c>
      <c r="D74" s="96">
        <v>165781709.15000001</v>
      </c>
      <c r="E74" s="269">
        <f t="shared" si="16"/>
        <v>4.3922097996390081E-4</v>
      </c>
      <c r="F74" s="96">
        <v>143.06</v>
      </c>
      <c r="G74" s="96">
        <v>143.11000000000001</v>
      </c>
      <c r="H74" s="361">
        <v>-8.2199999999999995E-2</v>
      </c>
      <c r="I74" s="96">
        <v>166038116.34</v>
      </c>
      <c r="J74" s="269">
        <f t="shared" si="17"/>
        <v>4.3955082526757745E-4</v>
      </c>
      <c r="K74" s="96">
        <v>143.28</v>
      </c>
      <c r="L74" s="96">
        <v>143.33000000000001</v>
      </c>
      <c r="M74" s="361">
        <v>1.5E-3</v>
      </c>
      <c r="N74" s="105">
        <f t="shared" si="20"/>
        <v>1.5466554863902344E-3</v>
      </c>
      <c r="O74" s="105">
        <f t="shared" si="19"/>
        <v>1.5372790161414217E-3</v>
      </c>
      <c r="P74" s="379">
        <f t="shared" si="15"/>
        <v>8.3699999999999997E-2</v>
      </c>
      <c r="Q74" s="163"/>
      <c r="R74" s="201"/>
      <c r="S74" s="184"/>
      <c r="T74" s="395"/>
    </row>
    <row r="75" spans="1:21" s="165" customFormat="1" ht="12.95" customHeight="1">
      <c r="A75" s="381">
        <v>64</v>
      </c>
      <c r="B75" s="372" t="s">
        <v>114</v>
      </c>
      <c r="C75" s="88" t="s">
        <v>115</v>
      </c>
      <c r="D75" s="96">
        <v>754571885.35000002</v>
      </c>
      <c r="E75" s="269">
        <f t="shared" si="16"/>
        <v>1.9991578361444056E-3</v>
      </c>
      <c r="F75" s="97">
        <v>184.56377000000001</v>
      </c>
      <c r="G75" s="97">
        <v>186.310056</v>
      </c>
      <c r="H75" s="361">
        <v>0.1082</v>
      </c>
      <c r="I75" s="96">
        <v>757527111.13999999</v>
      </c>
      <c r="J75" s="269">
        <f t="shared" si="17"/>
        <v>2.0053929435233848E-3</v>
      </c>
      <c r="K75" s="97">
        <v>184.94152</v>
      </c>
      <c r="L75" s="97">
        <v>186.75777299999999</v>
      </c>
      <c r="M75" s="361">
        <v>0.1076</v>
      </c>
      <c r="N75" s="105">
        <f t="shared" si="20"/>
        <v>3.9164271123475697E-3</v>
      </c>
      <c r="O75" s="105">
        <f t="shared" si="19"/>
        <v>2.4030747969931532E-3</v>
      </c>
      <c r="P75" s="379">
        <f t="shared" si="15"/>
        <v>-6.0000000000000331E-4</v>
      </c>
      <c r="Q75" s="163"/>
      <c r="R75" s="201"/>
      <c r="S75" s="231"/>
      <c r="T75" s="395"/>
    </row>
    <row r="76" spans="1:21" s="165" customFormat="1" ht="12.95" customHeight="1">
      <c r="A76" s="381">
        <v>65</v>
      </c>
      <c r="B76" s="372" t="s">
        <v>118</v>
      </c>
      <c r="C76" s="88" t="s">
        <v>121</v>
      </c>
      <c r="D76" s="96">
        <v>1063784829.8</v>
      </c>
      <c r="E76" s="269">
        <f t="shared" si="16"/>
        <v>2.8183845962930065E-3</v>
      </c>
      <c r="F76" s="97">
        <v>1.423</v>
      </c>
      <c r="G76" s="97">
        <v>1.423</v>
      </c>
      <c r="H76" s="361">
        <v>-0.1016</v>
      </c>
      <c r="I76" s="96">
        <v>1065457574.92</v>
      </c>
      <c r="J76" s="269">
        <f t="shared" si="17"/>
        <v>2.8205737734622489E-3</v>
      </c>
      <c r="K76" s="97">
        <v>1.4252</v>
      </c>
      <c r="L76" s="97">
        <v>1.4252</v>
      </c>
      <c r="M76" s="361">
        <v>-0.1003</v>
      </c>
      <c r="N76" s="105">
        <f t="shared" ref="N76:N82" si="21">((I76-D76)/D76)</f>
        <v>1.5724468643856242E-3</v>
      </c>
      <c r="O76" s="105">
        <f t="shared" ref="O76:O81" si="22">((L76-G76)/G76)</f>
        <v>1.5460295151089106E-3</v>
      </c>
      <c r="P76" s="379">
        <f t="shared" si="15"/>
        <v>1.2999999999999956E-3</v>
      </c>
      <c r="Q76" s="163"/>
      <c r="R76" s="212"/>
      <c r="S76" s="231"/>
      <c r="T76" s="395"/>
    </row>
    <row r="77" spans="1:21" s="165" customFormat="1" ht="12.95" customHeight="1">
      <c r="A77" s="381">
        <v>66</v>
      </c>
      <c r="B77" s="372" t="s">
        <v>149</v>
      </c>
      <c r="C77" s="88" t="s">
        <v>152</v>
      </c>
      <c r="D77" s="96">
        <v>490798883.43000001</v>
      </c>
      <c r="E77" s="269">
        <f t="shared" si="16"/>
        <v>1.3003193636414074E-3</v>
      </c>
      <c r="F77" s="97">
        <v>1.1444000000000001</v>
      </c>
      <c r="G77" s="97">
        <v>1.1444000000000001</v>
      </c>
      <c r="H77" s="361">
        <v>1.8000000000000001E-4</v>
      </c>
      <c r="I77" s="96">
        <v>488769824.69999999</v>
      </c>
      <c r="J77" s="269">
        <f t="shared" si="17"/>
        <v>1.2939148223823685E-3</v>
      </c>
      <c r="K77" s="97">
        <v>1.1466000000000001</v>
      </c>
      <c r="L77" s="97">
        <v>1.1466000000000001</v>
      </c>
      <c r="M77" s="361">
        <v>2.6200000000000003E-4</v>
      </c>
      <c r="N77" s="105">
        <f t="shared" si="21"/>
        <v>-4.1341958967382464E-3</v>
      </c>
      <c r="O77" s="105">
        <f t="shared" si="22"/>
        <v>1.9224047535826457E-3</v>
      </c>
      <c r="P77" s="379">
        <f t="shared" si="15"/>
        <v>8.2000000000000015E-5</v>
      </c>
      <c r="Q77" s="163"/>
      <c r="R77" s="201"/>
      <c r="S77" s="231"/>
      <c r="T77" s="395"/>
    </row>
    <row r="78" spans="1:21" s="165" customFormat="1" ht="12.95" customHeight="1">
      <c r="A78" s="381">
        <v>67</v>
      </c>
      <c r="B78" s="372" t="s">
        <v>8</v>
      </c>
      <c r="C78" s="88" t="s">
        <v>158</v>
      </c>
      <c r="D78" s="96">
        <v>1428336782.9100001</v>
      </c>
      <c r="E78" s="269">
        <f t="shared" si="16"/>
        <v>3.784226165388256E-3</v>
      </c>
      <c r="F78" s="97">
        <v>0.99250000000000005</v>
      </c>
      <c r="G78" s="97">
        <v>0.99750000000000005</v>
      </c>
      <c r="H78" s="361">
        <v>-5.2400000000000002E-2</v>
      </c>
      <c r="I78" s="96">
        <v>1453122662.6600001</v>
      </c>
      <c r="J78" s="269">
        <f t="shared" si="17"/>
        <v>3.8468351705417967E-3</v>
      </c>
      <c r="K78" s="97">
        <v>1.0096000000000001</v>
      </c>
      <c r="L78" s="97">
        <v>1.0146999999999999</v>
      </c>
      <c r="M78" s="361">
        <v>-3.7100000000000001E-2</v>
      </c>
      <c r="N78" s="105">
        <f t="shared" si="21"/>
        <v>1.7352966083743124E-2</v>
      </c>
      <c r="O78" s="105">
        <f t="shared" si="22"/>
        <v>1.7243107769423439E-2</v>
      </c>
      <c r="P78" s="379">
        <f t="shared" si="15"/>
        <v>1.5300000000000001E-2</v>
      </c>
      <c r="Q78" s="163"/>
      <c r="R78" s="201"/>
      <c r="S78" s="231"/>
      <c r="T78" s="395"/>
    </row>
    <row r="79" spans="1:21" s="165" customFormat="1" ht="12.95" customHeight="1">
      <c r="A79" s="381">
        <v>68</v>
      </c>
      <c r="B79" s="372" t="s">
        <v>6</v>
      </c>
      <c r="C79" s="88" t="s">
        <v>182</v>
      </c>
      <c r="D79" s="96">
        <v>17596413267.099998</v>
      </c>
      <c r="E79" s="269">
        <f t="shared" si="16"/>
        <v>4.6619822649026213E-2</v>
      </c>
      <c r="F79" s="97">
        <v>106.24</v>
      </c>
      <c r="G79" s="97">
        <v>106.24</v>
      </c>
      <c r="H79" s="361">
        <v>7.4999999999999997E-2</v>
      </c>
      <c r="I79" s="96">
        <v>17651738510.950001</v>
      </c>
      <c r="J79" s="269">
        <f t="shared" si="17"/>
        <v>4.6729247481991469E-2</v>
      </c>
      <c r="K79" s="97">
        <v>106.4</v>
      </c>
      <c r="L79" s="97">
        <v>106.4</v>
      </c>
      <c r="M79" s="361">
        <v>6.4000000000000001E-2</v>
      </c>
      <c r="N79" s="105">
        <f t="shared" si="21"/>
        <v>3.1441205096861334E-3</v>
      </c>
      <c r="O79" s="105">
        <f t="shared" si="22"/>
        <v>1.5060240963856439E-3</v>
      </c>
      <c r="P79" s="379">
        <f t="shared" si="15"/>
        <v>-1.0999999999999996E-2</v>
      </c>
      <c r="Q79" s="163"/>
      <c r="R79" s="201"/>
      <c r="S79" s="231"/>
      <c r="T79" s="395"/>
    </row>
    <row r="80" spans="1:21" s="165" customFormat="1" ht="12.95" customHeight="1">
      <c r="A80" s="381">
        <v>69</v>
      </c>
      <c r="B80" s="372" t="s">
        <v>161</v>
      </c>
      <c r="C80" s="88" t="s">
        <v>187</v>
      </c>
      <c r="D80" s="96">
        <v>295484581.07999998</v>
      </c>
      <c r="E80" s="269">
        <f t="shared" si="16"/>
        <v>7.8285492369216706E-4</v>
      </c>
      <c r="F80" s="96">
        <v>1065.46</v>
      </c>
      <c r="G80" s="96">
        <v>1065.46</v>
      </c>
      <c r="H80" s="361">
        <v>6.5500000000000003E-2</v>
      </c>
      <c r="I80" s="96">
        <v>295374759.26999998</v>
      </c>
      <c r="J80" s="269">
        <f t="shared" si="17"/>
        <v>7.8194225556305487E-4</v>
      </c>
      <c r="K80" s="97">
        <v>1067.6600000000001</v>
      </c>
      <c r="L80" s="97">
        <v>1067.6600000000001</v>
      </c>
      <c r="M80" s="361">
        <v>6.7699999999999996E-2</v>
      </c>
      <c r="N80" s="105">
        <f t="shared" si="21"/>
        <v>-3.7166680440178042E-4</v>
      </c>
      <c r="O80" s="105">
        <f t="shared" si="22"/>
        <v>2.0648358455503213E-3</v>
      </c>
      <c r="P80" s="379">
        <f t="shared" si="15"/>
        <v>2.1999999999999936E-3</v>
      </c>
      <c r="Q80" s="163"/>
      <c r="R80" s="201"/>
      <c r="S80" s="231"/>
      <c r="T80" s="395"/>
    </row>
    <row r="81" spans="1:41" s="165" customFormat="1" ht="12.95" customHeight="1">
      <c r="A81" s="381">
        <v>70</v>
      </c>
      <c r="B81" s="372" t="s">
        <v>197</v>
      </c>
      <c r="C81" s="88" t="s">
        <v>196</v>
      </c>
      <c r="D81" s="96">
        <v>1590860157.1600001</v>
      </c>
      <c r="E81" s="269">
        <f t="shared" si="16"/>
        <v>4.2148145340998883E-3</v>
      </c>
      <c r="F81" s="96">
        <v>1.0410999999999999</v>
      </c>
      <c r="G81" s="96">
        <v>1.0410999999999999</v>
      </c>
      <c r="H81" s="361">
        <v>7.0999999999999994E-2</v>
      </c>
      <c r="I81" s="96">
        <v>1595432916.3299999</v>
      </c>
      <c r="J81" s="269">
        <f t="shared" si="17"/>
        <v>4.2235714936436344E-3</v>
      </c>
      <c r="K81" s="97">
        <v>1.0427999999999999</v>
      </c>
      <c r="L81" s="97">
        <v>1.0427999999999999</v>
      </c>
      <c r="M81" s="361">
        <v>7.2999999999999995E-2</v>
      </c>
      <c r="N81" s="105">
        <f t="shared" si="21"/>
        <v>2.8743941756408792E-3</v>
      </c>
      <c r="O81" s="105">
        <f t="shared" si="22"/>
        <v>1.632888291230463E-3</v>
      </c>
      <c r="P81" s="379">
        <f t="shared" si="15"/>
        <v>2.0000000000000018E-3</v>
      </c>
      <c r="Q81" s="163"/>
      <c r="R81" s="201"/>
      <c r="S81" s="231"/>
      <c r="T81" s="395"/>
    </row>
    <row r="82" spans="1:41" s="165" customFormat="1" ht="12.95" customHeight="1">
      <c r="A82" s="311"/>
      <c r="B82" s="160"/>
      <c r="C82" s="254" t="s">
        <v>47</v>
      </c>
      <c r="D82" s="101">
        <f>SUM(D56:D81)</f>
        <v>377444877891.81989</v>
      </c>
      <c r="E82" s="270">
        <f>(D82/$D$154)</f>
        <v>0.28975002587139254</v>
      </c>
      <c r="F82" s="95"/>
      <c r="G82" s="95"/>
      <c r="H82" s="360"/>
      <c r="I82" s="101">
        <f>SUM(I56:I81)</f>
        <v>377744976906.65002</v>
      </c>
      <c r="J82" s="270">
        <f>(I82/$I$154)</f>
        <v>0.28758343626090216</v>
      </c>
      <c r="K82" s="313"/>
      <c r="L82" s="95"/>
      <c r="M82" s="363"/>
      <c r="N82" s="105">
        <f t="shared" si="21"/>
        <v>7.9508037440145383E-4</v>
      </c>
      <c r="O82" s="105"/>
      <c r="P82" s="379">
        <f t="shared" si="15"/>
        <v>0</v>
      </c>
      <c r="Q82" s="163"/>
      <c r="R82" s="131"/>
      <c r="S82" s="232"/>
      <c r="T82" s="246"/>
    </row>
    <row r="83" spans="1:41" s="165" customFormat="1" ht="5.25" customHeight="1">
      <c r="A83" s="402"/>
      <c r="B83" s="403"/>
      <c r="C83" s="403"/>
      <c r="D83" s="403"/>
      <c r="E83" s="403"/>
      <c r="F83" s="403"/>
      <c r="G83" s="403"/>
      <c r="H83" s="403"/>
      <c r="I83" s="403"/>
      <c r="J83" s="403"/>
      <c r="K83" s="403"/>
      <c r="L83" s="403"/>
      <c r="M83" s="403"/>
      <c r="N83" s="403"/>
      <c r="O83" s="403"/>
      <c r="P83" s="404"/>
      <c r="Q83" s="163"/>
      <c r="R83" s="131"/>
      <c r="S83" s="232"/>
      <c r="T83" s="246"/>
    </row>
    <row r="84" spans="1:41" s="165" customFormat="1" ht="12" customHeight="1">
      <c r="A84" s="384" t="s">
        <v>223</v>
      </c>
      <c r="B84" s="385"/>
      <c r="C84" s="385"/>
      <c r="D84" s="385"/>
      <c r="E84" s="385"/>
      <c r="F84" s="385"/>
      <c r="G84" s="385"/>
      <c r="H84" s="385"/>
      <c r="I84" s="385"/>
      <c r="J84" s="385"/>
      <c r="K84" s="385"/>
      <c r="L84" s="385"/>
      <c r="M84" s="385"/>
      <c r="N84" s="385"/>
      <c r="O84" s="385"/>
      <c r="P84" s="386"/>
      <c r="Q84" s="163"/>
      <c r="R84" s="131"/>
      <c r="S84" s="232"/>
      <c r="T84" s="246"/>
    </row>
    <row r="85" spans="1:41" s="165" customFormat="1" ht="12.95" customHeight="1">
      <c r="A85" s="387" t="s">
        <v>224</v>
      </c>
      <c r="B85" s="388"/>
      <c r="C85" s="388"/>
      <c r="D85" s="388"/>
      <c r="E85" s="388"/>
      <c r="F85" s="388"/>
      <c r="G85" s="388"/>
      <c r="H85" s="388"/>
      <c r="I85" s="388"/>
      <c r="J85" s="388"/>
      <c r="K85" s="388"/>
      <c r="L85" s="388"/>
      <c r="M85" s="388"/>
      <c r="N85" s="388"/>
      <c r="O85" s="388"/>
      <c r="P85" s="389"/>
      <c r="Q85" s="163"/>
      <c r="R85" s="131"/>
      <c r="S85" s="232"/>
      <c r="T85" s="246"/>
    </row>
    <row r="86" spans="1:41" s="165" customFormat="1" ht="12.95" customHeight="1">
      <c r="A86" s="381" t="s">
        <v>256</v>
      </c>
      <c r="B86" s="372" t="s">
        <v>205</v>
      </c>
      <c r="C86" s="88" t="s">
        <v>212</v>
      </c>
      <c r="D86" s="96">
        <v>7600894314.1800003</v>
      </c>
      <c r="E86" s="269">
        <f>(D86/$D$103)</f>
        <v>2.9063436579439876E-2</v>
      </c>
      <c r="F86" s="96">
        <v>51758.82</v>
      </c>
      <c r="G86" s="96">
        <v>51758.82</v>
      </c>
      <c r="H86" s="361">
        <v>3.95E-2</v>
      </c>
      <c r="I86" s="96">
        <v>7979567094.3500004</v>
      </c>
      <c r="J86" s="269">
        <f>(I86/$I$103)</f>
        <v>2.9316514986553514E-2</v>
      </c>
      <c r="K86" s="96">
        <v>54274.95</v>
      </c>
      <c r="L86" s="96">
        <v>54274.95</v>
      </c>
      <c r="M86" s="361">
        <v>3.95E-2</v>
      </c>
      <c r="N86" s="105">
        <f t="shared" ref="N86:N93" si="23">((I86-D86)/D86)</f>
        <v>4.98195034054821E-2</v>
      </c>
      <c r="O86" s="105">
        <f>((L86-G86)/G86)</f>
        <v>4.8612584289981831E-2</v>
      </c>
      <c r="P86" s="379">
        <f t="shared" ref="P86:P93" si="24">M86-H86</f>
        <v>0</v>
      </c>
      <c r="Q86" s="163"/>
      <c r="R86" s="131"/>
      <c r="S86" s="232"/>
      <c r="T86" s="246"/>
    </row>
    <row r="87" spans="1:41" s="165" customFormat="1" ht="12.95" customHeight="1">
      <c r="A87" s="381" t="s">
        <v>257</v>
      </c>
      <c r="B87" s="372" t="s">
        <v>205</v>
      </c>
      <c r="C87" s="88" t="s">
        <v>213</v>
      </c>
      <c r="D87" s="96">
        <v>632005876.33000004</v>
      </c>
      <c r="E87" s="269">
        <f t="shared" ref="E87:E93" si="25">(D87/$D$103)</f>
        <v>2.4165923041822852E-3</v>
      </c>
      <c r="F87" s="96">
        <v>51675.8</v>
      </c>
      <c r="G87" s="96">
        <v>51675.8</v>
      </c>
      <c r="H87" s="361">
        <v>3.95E-2</v>
      </c>
      <c r="I87" s="96">
        <v>662747571.42999995</v>
      </c>
      <c r="J87" s="269">
        <f t="shared" ref="J87:J93" si="26">(I87/$I$103)</f>
        <v>2.4349001493936587E-3</v>
      </c>
      <c r="K87" s="96">
        <v>54187.95</v>
      </c>
      <c r="L87" s="96">
        <v>54187.95</v>
      </c>
      <c r="M87" s="361">
        <v>3.95E-2</v>
      </c>
      <c r="N87" s="105">
        <f t="shared" si="23"/>
        <v>4.8641470358652517E-2</v>
      </c>
      <c r="O87" s="105">
        <f t="shared" ref="O87:O92" si="27">((L87-G87)/G87)</f>
        <v>4.861366442319217E-2</v>
      </c>
      <c r="P87" s="379">
        <f t="shared" si="24"/>
        <v>0</v>
      </c>
      <c r="Q87" s="163"/>
      <c r="S87" s="222"/>
      <c r="T87" s="222"/>
    </row>
    <row r="88" spans="1:41" s="165" customFormat="1" ht="12.95" customHeight="1">
      <c r="A88" s="381">
        <v>72</v>
      </c>
      <c r="B88" s="372" t="s">
        <v>46</v>
      </c>
      <c r="C88" s="88" t="s">
        <v>181</v>
      </c>
      <c r="D88" s="96">
        <v>63681860344.330002</v>
      </c>
      <c r="E88" s="269">
        <f t="shared" si="25"/>
        <v>0.24349946636218314</v>
      </c>
      <c r="F88" s="96">
        <v>50730.7</v>
      </c>
      <c r="G88" s="96">
        <v>50730.7</v>
      </c>
      <c r="H88" s="361">
        <v>6.7299999999999999E-2</v>
      </c>
      <c r="I88" s="96">
        <v>66930704693.25</v>
      </c>
      <c r="J88" s="269">
        <f t="shared" si="26"/>
        <v>0.24589993216418793</v>
      </c>
      <c r="K88" s="96">
        <v>53216.55</v>
      </c>
      <c r="L88" s="96">
        <v>53216.55</v>
      </c>
      <c r="M88" s="361">
        <v>6.8400000000000002E-2</v>
      </c>
      <c r="N88" s="105">
        <f t="shared" si="23"/>
        <v>5.1016793971680248E-2</v>
      </c>
      <c r="O88" s="105">
        <f t="shared" si="27"/>
        <v>4.9000900835194587E-2</v>
      </c>
      <c r="P88" s="379">
        <f t="shared" si="24"/>
        <v>1.1000000000000038E-3</v>
      </c>
      <c r="Q88" s="163"/>
      <c r="S88" s="223"/>
      <c r="T88" s="222"/>
    </row>
    <row r="89" spans="1:41" s="165" customFormat="1" ht="12.95" customHeight="1">
      <c r="A89" s="381">
        <v>73</v>
      </c>
      <c r="B89" s="372" t="s">
        <v>146</v>
      </c>
      <c r="C89" s="88" t="s">
        <v>133</v>
      </c>
      <c r="D89" s="96">
        <v>5462901767.54</v>
      </c>
      <c r="E89" s="269">
        <f t="shared" si="25"/>
        <v>2.0888423453594263E-2</v>
      </c>
      <c r="F89" s="96">
        <v>411.45</v>
      </c>
      <c r="G89" s="96">
        <v>411.45</v>
      </c>
      <c r="H89" s="361">
        <v>6.2399999999999997E-2</v>
      </c>
      <c r="I89" s="96">
        <v>5504939178.1599998</v>
      </c>
      <c r="J89" s="269">
        <f t="shared" si="26"/>
        <v>2.0224860573058365E-2</v>
      </c>
      <c r="K89" s="96">
        <v>412.99</v>
      </c>
      <c r="L89" s="96">
        <v>412.99</v>
      </c>
      <c r="M89" s="361">
        <v>6.2199999999999998E-2</v>
      </c>
      <c r="N89" s="105">
        <f t="shared" si="23"/>
        <v>7.695069838118242E-3</v>
      </c>
      <c r="O89" s="105">
        <f t="shared" si="27"/>
        <v>3.7428606148985793E-3</v>
      </c>
      <c r="P89" s="379">
        <f t="shared" si="24"/>
        <v>-1.9999999999999879E-4</v>
      </c>
      <c r="Q89" s="163"/>
      <c r="S89" s="233"/>
      <c r="T89" s="222"/>
    </row>
    <row r="90" spans="1:41" s="165" customFormat="1" ht="12.95" customHeight="1">
      <c r="A90" s="381">
        <v>74</v>
      </c>
      <c r="B90" s="372" t="s">
        <v>99</v>
      </c>
      <c r="C90" s="88" t="s">
        <v>141</v>
      </c>
      <c r="D90" s="96">
        <v>650996898.70000005</v>
      </c>
      <c r="E90" s="269">
        <f t="shared" si="25"/>
        <v>2.4892080190461966E-3</v>
      </c>
      <c r="F90" s="96">
        <v>46829.46</v>
      </c>
      <c r="G90" s="96">
        <v>47790.18</v>
      </c>
      <c r="H90" s="361">
        <v>2.5399999999999999E-2</v>
      </c>
      <c r="I90" s="96">
        <v>651829461.36000001</v>
      </c>
      <c r="J90" s="269">
        <f t="shared" si="26"/>
        <v>2.3947875801643543E-3</v>
      </c>
      <c r="K90" s="96">
        <v>46889.345999999998</v>
      </c>
      <c r="L90" s="96">
        <v>47862.18</v>
      </c>
      <c r="M90" s="361">
        <v>2.53E-2</v>
      </c>
      <c r="N90" s="105">
        <f t="shared" si="23"/>
        <v>1.2789041878118652E-3</v>
      </c>
      <c r="O90" s="105">
        <f t="shared" si="27"/>
        <v>1.506585662577542E-3</v>
      </c>
      <c r="P90" s="379">
        <f t="shared" si="24"/>
        <v>-9.9999999999999395E-5</v>
      </c>
      <c r="Q90" s="163"/>
      <c r="S90" s="233"/>
      <c r="T90" s="222"/>
    </row>
    <row r="91" spans="1:41" s="165" customFormat="1" ht="12.95" customHeight="1">
      <c r="A91" s="381">
        <v>75</v>
      </c>
      <c r="B91" s="372" t="s">
        <v>65</v>
      </c>
      <c r="C91" s="88" t="s">
        <v>159</v>
      </c>
      <c r="D91" s="96">
        <v>744647880.82000005</v>
      </c>
      <c r="E91" s="269">
        <f t="shared" si="25"/>
        <v>2.8473000101911245E-3</v>
      </c>
      <c r="F91" s="96">
        <v>41961.680144999998</v>
      </c>
      <c r="G91" s="96">
        <v>41961.680144999998</v>
      </c>
      <c r="H91" s="361">
        <v>7.9500000000000001E-2</v>
      </c>
      <c r="I91" s="96">
        <v>753188974.54999995</v>
      </c>
      <c r="J91" s="269">
        <f t="shared" si="26"/>
        <v>2.767177166257114E-3</v>
      </c>
      <c r="K91" s="96">
        <v>42442.970493000001</v>
      </c>
      <c r="L91" s="96">
        <v>42442.970493000001</v>
      </c>
      <c r="M91" s="361">
        <v>7.9600000000000004E-2</v>
      </c>
      <c r="N91" s="105">
        <f t="shared" si="23"/>
        <v>1.1469976548640034E-2</v>
      </c>
      <c r="O91" s="105">
        <f t="shared" si="27"/>
        <v>1.1469758749813814E-2</v>
      </c>
      <c r="P91" s="379">
        <f t="shared" si="24"/>
        <v>1.0000000000000286E-4</v>
      </c>
      <c r="Q91" s="163"/>
      <c r="R91" s="177"/>
      <c r="S91" s="233"/>
      <c r="T91" s="184"/>
    </row>
    <row r="92" spans="1:41" s="165" customFormat="1" ht="12.95" customHeight="1">
      <c r="A92" s="381">
        <v>76</v>
      </c>
      <c r="B92" s="372" t="s">
        <v>8</v>
      </c>
      <c r="C92" s="88" t="s">
        <v>160</v>
      </c>
      <c r="D92" s="96">
        <v>6410223786.1584997</v>
      </c>
      <c r="E92" s="269">
        <f t="shared" si="25"/>
        <v>2.4510685817782388E-2</v>
      </c>
      <c r="F92" s="96">
        <v>442.51668999999998</v>
      </c>
      <c r="G92" s="96">
        <v>444.74122</v>
      </c>
      <c r="H92" s="361">
        <v>-1.9199999999999998E-2</v>
      </c>
      <c r="I92" s="96">
        <v>6439047640.8488998</v>
      </c>
      <c r="J92" s="269">
        <f t="shared" si="26"/>
        <v>2.3656726540433416E-2</v>
      </c>
      <c r="K92" s="96">
        <v>445.121985</v>
      </c>
      <c r="L92" s="96">
        <v>447.35483099999999</v>
      </c>
      <c r="M92" s="361">
        <v>-1.7299999999999999E-2</v>
      </c>
      <c r="N92" s="105">
        <f t="shared" si="23"/>
        <v>4.4965442162314276E-3</v>
      </c>
      <c r="O92" s="105">
        <f t="shared" si="27"/>
        <v>5.8767006125494542E-3</v>
      </c>
      <c r="P92" s="379">
        <f t="shared" si="24"/>
        <v>1.8999999999999989E-3</v>
      </c>
      <c r="Q92" s="163"/>
      <c r="S92" s="233"/>
      <c r="T92" s="184"/>
    </row>
    <row r="93" spans="1:41" s="165" customFormat="1" ht="12.95" customHeight="1">
      <c r="A93" s="381">
        <v>77</v>
      </c>
      <c r="B93" s="372" t="s">
        <v>188</v>
      </c>
      <c r="C93" s="88" t="s">
        <v>191</v>
      </c>
      <c r="D93" s="96">
        <v>771409190.93699992</v>
      </c>
      <c r="E93" s="269">
        <f t="shared" si="25"/>
        <v>2.949626869007876E-3</v>
      </c>
      <c r="F93" s="96">
        <v>43052.441354999995</v>
      </c>
      <c r="G93" s="96">
        <v>43052.441354999995</v>
      </c>
      <c r="H93" s="361">
        <v>4.5524361046911294E-2</v>
      </c>
      <c r="I93" s="96">
        <v>775032254.78910005</v>
      </c>
      <c r="J93" s="269">
        <f t="shared" si="26"/>
        <v>2.8474282431530632E-3</v>
      </c>
      <c r="K93" s="96">
        <v>43254.651362999997</v>
      </c>
      <c r="L93" s="96">
        <v>43254.651362999997</v>
      </c>
      <c r="M93" s="361">
        <v>4.5600000000000002E-2</v>
      </c>
      <c r="N93" s="105">
        <f t="shared" si="23"/>
        <v>4.6966822468103384E-3</v>
      </c>
      <c r="O93" s="105">
        <f>((L93-G93)/G93)</f>
        <v>4.6968302292691635E-3</v>
      </c>
      <c r="P93" s="379">
        <f t="shared" si="24"/>
        <v>7.563895308870805E-5</v>
      </c>
      <c r="Q93" s="163"/>
      <c r="S93" s="222"/>
      <c r="T93" s="222"/>
    </row>
    <row r="94" spans="1:41" s="165" customFormat="1" ht="4.5" customHeight="1">
      <c r="A94" s="402"/>
      <c r="B94" s="403"/>
      <c r="C94" s="403"/>
      <c r="D94" s="403"/>
      <c r="E94" s="403"/>
      <c r="F94" s="403"/>
      <c r="G94" s="403"/>
      <c r="H94" s="403"/>
      <c r="I94" s="403"/>
      <c r="J94" s="403"/>
      <c r="K94" s="403"/>
      <c r="L94" s="403"/>
      <c r="M94" s="403"/>
      <c r="N94" s="403"/>
      <c r="O94" s="403"/>
      <c r="P94" s="404"/>
      <c r="Q94" s="163"/>
      <c r="S94" s="234"/>
      <c r="T94" s="184"/>
    </row>
    <row r="95" spans="1:41" s="165" customFormat="1" ht="12.95" customHeight="1">
      <c r="A95" s="387" t="s">
        <v>225</v>
      </c>
      <c r="B95" s="388"/>
      <c r="C95" s="388"/>
      <c r="D95" s="388"/>
      <c r="E95" s="388"/>
      <c r="F95" s="388"/>
      <c r="G95" s="388"/>
      <c r="H95" s="388"/>
      <c r="I95" s="388"/>
      <c r="J95" s="388"/>
      <c r="K95" s="388"/>
      <c r="L95" s="388"/>
      <c r="M95" s="388"/>
      <c r="N95" s="388"/>
      <c r="O95" s="388"/>
      <c r="P95" s="389"/>
      <c r="Q95" s="163"/>
      <c r="R95" s="235"/>
      <c r="S95" s="234"/>
      <c r="T95" s="184"/>
      <c r="AE95" s="165">
        <v>136.96</v>
      </c>
      <c r="AO95" s="174">
        <v>185280902</v>
      </c>
    </row>
    <row r="96" spans="1:41" s="165" customFormat="1" ht="12.95" customHeight="1">
      <c r="A96" s="381">
        <v>78</v>
      </c>
      <c r="B96" s="372" t="s">
        <v>6</v>
      </c>
      <c r="C96" s="88" t="s">
        <v>102</v>
      </c>
      <c r="D96" s="96">
        <v>165461690982</v>
      </c>
      <c r="E96" s="269">
        <f t="shared" ref="E96:E102" si="28">(D96/$D$103)</f>
        <v>0.63267362541943561</v>
      </c>
      <c r="F96" s="85">
        <v>535.85</v>
      </c>
      <c r="G96" s="85">
        <v>535.85</v>
      </c>
      <c r="H96" s="361">
        <v>5.2900000000000003E-2</v>
      </c>
      <c r="I96" s="96">
        <v>171942435919.04999</v>
      </c>
      <c r="J96" s="269">
        <f t="shared" ref="J96:J102" si="29">(I96/$I$103)</f>
        <v>0.63170757759709717</v>
      </c>
      <c r="K96" s="85">
        <v>562.11</v>
      </c>
      <c r="L96" s="85">
        <v>562.11</v>
      </c>
      <c r="M96" s="361">
        <v>5.3900000000000003E-2</v>
      </c>
      <c r="N96" s="105">
        <f t="shared" ref="N96:N103" si="30">((I96-D96)/D96)</f>
        <v>3.9167645988550943E-2</v>
      </c>
      <c r="O96" s="105">
        <f t="shared" ref="O96:O101" si="31">((L96-G96)/G96)</f>
        <v>4.9006251749556758E-2</v>
      </c>
      <c r="P96" s="379">
        <f t="shared" ref="P96:P103" si="32">M96-H96</f>
        <v>1.0000000000000009E-3</v>
      </c>
      <c r="Q96" s="163"/>
      <c r="S96" s="393"/>
      <c r="T96" s="184"/>
    </row>
    <row r="97" spans="1:23" s="165" customFormat="1" ht="12.95" customHeight="1">
      <c r="A97" s="381">
        <v>79</v>
      </c>
      <c r="B97" s="372" t="s">
        <v>53</v>
      </c>
      <c r="C97" s="88" t="s">
        <v>137</v>
      </c>
      <c r="D97" s="96">
        <v>1745735783.5799999</v>
      </c>
      <c r="E97" s="269">
        <f t="shared" si="28"/>
        <v>6.6751462569190744E-3</v>
      </c>
      <c r="F97" s="85">
        <v>444.16</v>
      </c>
      <c r="G97" s="85">
        <v>444.16</v>
      </c>
      <c r="H97" s="361">
        <v>1.1000000000000001E-3</v>
      </c>
      <c r="I97" s="85">
        <v>1896326474.4400001</v>
      </c>
      <c r="J97" s="269">
        <f t="shared" si="29"/>
        <v>6.9670049577854956E-3</v>
      </c>
      <c r="K97" s="85">
        <v>469.8</v>
      </c>
      <c r="L97" s="85">
        <v>469.8</v>
      </c>
      <c r="M97" s="361">
        <v>9.4999999999999998E-3</v>
      </c>
      <c r="N97" s="105">
        <f t="shared" si="30"/>
        <v>8.6262017583887823E-2</v>
      </c>
      <c r="O97" s="105">
        <f t="shared" si="31"/>
        <v>5.7726945244956737E-2</v>
      </c>
      <c r="P97" s="379">
        <f t="shared" si="32"/>
        <v>8.3999999999999995E-3</v>
      </c>
      <c r="Q97" s="163"/>
      <c r="S97" s="393"/>
      <c r="T97" s="185"/>
    </row>
    <row r="98" spans="1:23" s="165" customFormat="1" ht="12.75" customHeight="1">
      <c r="A98" s="381">
        <v>80</v>
      </c>
      <c r="B98" s="372" t="s">
        <v>97</v>
      </c>
      <c r="C98" s="88" t="s">
        <v>156</v>
      </c>
      <c r="D98" s="85">
        <v>4183111648.7199998</v>
      </c>
      <c r="E98" s="269">
        <f t="shared" si="28"/>
        <v>1.5994907320377037E-2</v>
      </c>
      <c r="F98" s="85">
        <v>45462.52</v>
      </c>
      <c r="G98" s="85">
        <v>45462.52</v>
      </c>
      <c r="H98" s="361">
        <v>5.9389999999999998E-2</v>
      </c>
      <c r="I98" s="85">
        <v>4415274957.2200003</v>
      </c>
      <c r="J98" s="269">
        <f t="shared" si="29"/>
        <v>1.6221490830592298E-2</v>
      </c>
      <c r="K98" s="85">
        <v>45446.06</v>
      </c>
      <c r="L98" s="85">
        <v>45446.06</v>
      </c>
      <c r="M98" s="361">
        <v>5.9020000000000003E-2</v>
      </c>
      <c r="N98" s="105">
        <f t="shared" si="30"/>
        <v>5.5500146301627085E-2</v>
      </c>
      <c r="O98" s="105">
        <f t="shared" si="31"/>
        <v>-3.6205648081098736E-4</v>
      </c>
      <c r="P98" s="379">
        <f t="shared" si="32"/>
        <v>-3.6999999999999533E-4</v>
      </c>
      <c r="Q98" s="163"/>
      <c r="R98" s="236"/>
      <c r="S98" s="237"/>
      <c r="T98" s="238"/>
      <c r="U98" s="247"/>
      <c r="V98" s="245"/>
      <c r="W98" s="199"/>
    </row>
    <row r="99" spans="1:23" s="165" customFormat="1" ht="12.95" customHeight="1" thickBot="1">
      <c r="A99" s="381">
        <v>81</v>
      </c>
      <c r="B99" s="372" t="s">
        <v>161</v>
      </c>
      <c r="C99" s="88" t="s">
        <v>162</v>
      </c>
      <c r="D99" s="85">
        <v>508157663.69999999</v>
      </c>
      <c r="E99" s="269">
        <f t="shared" si="28"/>
        <v>1.9430355719785553E-3</v>
      </c>
      <c r="F99" s="85">
        <v>50140.95</v>
      </c>
      <c r="G99" s="85">
        <v>50140.95</v>
      </c>
      <c r="H99" s="361">
        <v>6.0199999999999997E-2</v>
      </c>
      <c r="I99" s="96">
        <v>508710534.75</v>
      </c>
      <c r="J99" s="269">
        <f t="shared" si="29"/>
        <v>1.8689760784611662E-3</v>
      </c>
      <c r="K99" s="85">
        <v>50192.1</v>
      </c>
      <c r="L99" s="85">
        <v>50192.1</v>
      </c>
      <c r="M99" s="361">
        <v>6.13E-2</v>
      </c>
      <c r="N99" s="105">
        <f t="shared" si="30"/>
        <v>1.0879911678876289E-3</v>
      </c>
      <c r="O99" s="105">
        <f t="shared" si="31"/>
        <v>1.0201242696837906E-3</v>
      </c>
      <c r="P99" s="379">
        <f t="shared" si="32"/>
        <v>1.1000000000000038E-3</v>
      </c>
      <c r="Q99" s="163"/>
      <c r="R99" s="225"/>
      <c r="S99" s="219"/>
      <c r="T99" s="238"/>
      <c r="U99" s="247"/>
      <c r="V99" s="245"/>
      <c r="W99" s="200"/>
    </row>
    <row r="100" spans="1:23" s="165" customFormat="1" ht="12.75" customHeight="1">
      <c r="A100" s="381">
        <v>82</v>
      </c>
      <c r="B100" s="372" t="s">
        <v>10</v>
      </c>
      <c r="C100" s="88" t="s">
        <v>167</v>
      </c>
      <c r="D100" s="85">
        <f>5037642.26*414.39</f>
        <v>2087548576.1213999</v>
      </c>
      <c r="E100" s="269">
        <f t="shared" si="28"/>
        <v>7.9821311994060611E-3</v>
      </c>
      <c r="F100" s="85">
        <f>1.0828*414.39</f>
        <v>448.70149199999997</v>
      </c>
      <c r="G100" s="85">
        <f>1.0828*414.39</f>
        <v>448.70149199999997</v>
      </c>
      <c r="H100" s="361">
        <v>4.5499999999999999E-2</v>
      </c>
      <c r="I100" s="85">
        <v>2140293414.7038002</v>
      </c>
      <c r="J100" s="269">
        <f t="shared" si="29"/>
        <v>7.8633268228565367E-3</v>
      </c>
      <c r="K100" s="85">
        <f>1.0845*424.11</f>
        <v>459.947295</v>
      </c>
      <c r="L100" s="85">
        <f>1.0845*424.11</f>
        <v>459.947295</v>
      </c>
      <c r="M100" s="361">
        <v>4.6309999999999997E-2</v>
      </c>
      <c r="N100" s="105">
        <f t="shared" si="30"/>
        <v>2.5266400593368987E-2</v>
      </c>
      <c r="O100" s="105">
        <f t="shared" si="31"/>
        <v>2.5062994441747977E-2</v>
      </c>
      <c r="P100" s="379">
        <f t="shared" si="32"/>
        <v>8.0999999999999822E-4</v>
      </c>
      <c r="Q100" s="163"/>
      <c r="S100" s="245"/>
      <c r="T100" s="245"/>
      <c r="U100" s="245"/>
      <c r="V100" s="247"/>
    </row>
    <row r="101" spans="1:23" s="165" customFormat="1" ht="12.75" customHeight="1">
      <c r="A101" s="381">
        <v>83</v>
      </c>
      <c r="B101" s="372" t="s">
        <v>175</v>
      </c>
      <c r="C101" s="88" t="s">
        <v>177</v>
      </c>
      <c r="D101" s="85">
        <v>101916289.70999999</v>
      </c>
      <c r="E101" s="269">
        <f t="shared" si="28"/>
        <v>3.8969593576278477E-4</v>
      </c>
      <c r="F101" s="85">
        <v>398.89</v>
      </c>
      <c r="G101" s="85">
        <v>398.89</v>
      </c>
      <c r="H101" s="361">
        <v>1.403E-3</v>
      </c>
      <c r="I101" s="85">
        <v>102037901.05</v>
      </c>
      <c r="J101" s="269">
        <f t="shared" si="29"/>
        <v>3.7488194784988677E-4</v>
      </c>
      <c r="K101" s="85">
        <v>411.56</v>
      </c>
      <c r="L101" s="85">
        <v>411.56</v>
      </c>
      <c r="M101" s="361">
        <v>7.9889999999999996E-3</v>
      </c>
      <c r="N101" s="105">
        <f t="shared" si="30"/>
        <v>1.1932473243094436E-3</v>
      </c>
      <c r="O101" s="105">
        <f t="shared" si="31"/>
        <v>3.1763142721050956E-2</v>
      </c>
      <c r="P101" s="379">
        <f t="shared" si="32"/>
        <v>6.5859999999999998E-3</v>
      </c>
      <c r="Q101" s="163"/>
      <c r="S101" s="245"/>
      <c r="T101" s="245"/>
      <c r="U101" s="245"/>
      <c r="V101" s="247"/>
    </row>
    <row r="102" spans="1:23" s="165" customFormat="1" ht="12.95" customHeight="1">
      <c r="A102" s="381">
        <v>84</v>
      </c>
      <c r="B102" s="383" t="s">
        <v>13</v>
      </c>
      <c r="C102" s="372" t="s">
        <v>219</v>
      </c>
      <c r="D102" s="96">
        <v>1484619347.9400001</v>
      </c>
      <c r="E102" s="269">
        <f t="shared" si="28"/>
        <v>5.6767188806937756E-3</v>
      </c>
      <c r="F102" s="85">
        <v>416.06950000000001</v>
      </c>
      <c r="G102" s="85">
        <v>416.06950000000001</v>
      </c>
      <c r="H102" s="361">
        <v>5.8700000000000002E-2</v>
      </c>
      <c r="I102" s="96">
        <v>1484619347.9400001</v>
      </c>
      <c r="J102" s="269">
        <f t="shared" si="29"/>
        <v>5.454414362156032E-3</v>
      </c>
      <c r="K102" s="85">
        <v>417.62490000000003</v>
      </c>
      <c r="L102" s="85">
        <v>417.62490000000003</v>
      </c>
      <c r="M102" s="361">
        <v>5.8700000000000002E-2</v>
      </c>
      <c r="N102" s="105">
        <f t="shared" si="30"/>
        <v>0</v>
      </c>
      <c r="O102" s="105">
        <f>((L102-G102)/G102)</f>
        <v>3.7383177570093941E-3</v>
      </c>
      <c r="P102" s="379">
        <f t="shared" si="32"/>
        <v>0</v>
      </c>
      <c r="Q102" s="163"/>
      <c r="S102" s="245"/>
      <c r="T102" s="245"/>
      <c r="U102" s="245"/>
      <c r="V102" s="247"/>
    </row>
    <row r="103" spans="1:23" s="165" customFormat="1" ht="13.5" customHeight="1">
      <c r="A103" s="311"/>
      <c r="B103" s="160"/>
      <c r="C103" s="254" t="s">
        <v>47</v>
      </c>
      <c r="D103" s="101">
        <f>SUM(D86:D102)</f>
        <v>261527720350.76688</v>
      </c>
      <c r="E103" s="270">
        <f>(D103/$D$154)</f>
        <v>0.20076484852826582</v>
      </c>
      <c r="F103" s="313"/>
      <c r="G103" s="95"/>
      <c r="H103" s="360"/>
      <c r="I103" s="101">
        <f>SUM(I86:I102)</f>
        <v>272186755417.89178</v>
      </c>
      <c r="J103" s="270">
        <f>(I103/$I$154)</f>
        <v>0.20722023379050003</v>
      </c>
      <c r="K103" s="313"/>
      <c r="L103" s="95"/>
      <c r="M103" s="365"/>
      <c r="N103" s="105">
        <f t="shared" si="30"/>
        <v>4.075680793159811E-2</v>
      </c>
      <c r="O103" s="105"/>
      <c r="P103" s="379">
        <f t="shared" si="32"/>
        <v>0</v>
      </c>
      <c r="Q103" s="163"/>
      <c r="S103" s="245"/>
      <c r="T103" s="245"/>
      <c r="U103" s="245"/>
      <c r="V103" s="245"/>
    </row>
    <row r="104" spans="1:23" s="165" customFormat="1" ht="4.5" customHeight="1">
      <c r="A104" s="402"/>
      <c r="B104" s="403"/>
      <c r="C104" s="403"/>
      <c r="D104" s="403"/>
      <c r="E104" s="403"/>
      <c r="F104" s="403"/>
      <c r="G104" s="403"/>
      <c r="H104" s="403"/>
      <c r="I104" s="403"/>
      <c r="J104" s="403"/>
      <c r="K104" s="403"/>
      <c r="L104" s="403"/>
      <c r="M104" s="403"/>
      <c r="N104" s="403"/>
      <c r="O104" s="403"/>
      <c r="P104" s="404"/>
      <c r="Q104" s="163"/>
      <c r="R104" s="171"/>
      <c r="S104" s="186"/>
    </row>
    <row r="105" spans="1:23" s="165" customFormat="1" ht="12.95" customHeight="1">
      <c r="A105" s="390" t="s">
        <v>245</v>
      </c>
      <c r="B105" s="391"/>
      <c r="C105" s="391"/>
      <c r="D105" s="391"/>
      <c r="E105" s="391"/>
      <c r="F105" s="391"/>
      <c r="G105" s="391"/>
      <c r="H105" s="391"/>
      <c r="I105" s="391"/>
      <c r="J105" s="391"/>
      <c r="K105" s="391"/>
      <c r="L105" s="391"/>
      <c r="M105" s="391"/>
      <c r="N105" s="391"/>
      <c r="O105" s="391"/>
      <c r="P105" s="392"/>
      <c r="Q105" s="163"/>
    </row>
    <row r="106" spans="1:23" s="165" customFormat="1" ht="12.95" customHeight="1">
      <c r="A106" s="381">
        <v>85</v>
      </c>
      <c r="B106" s="372" t="s">
        <v>25</v>
      </c>
      <c r="C106" s="88" t="s">
        <v>154</v>
      </c>
      <c r="D106" s="96">
        <v>2401454366.7800002</v>
      </c>
      <c r="E106" s="269">
        <f>(D106/$D$110)</f>
        <v>4.78620169046352E-2</v>
      </c>
      <c r="F106" s="97">
        <v>67.900000000000006</v>
      </c>
      <c r="G106" s="97">
        <v>67.900000000000006</v>
      </c>
      <c r="H106" s="361">
        <v>0.1062</v>
      </c>
      <c r="I106" s="96">
        <v>2406796715.8099999</v>
      </c>
      <c r="J106" s="269">
        <f>(I106/$I$110)</f>
        <v>4.7944248220969744E-2</v>
      </c>
      <c r="K106" s="97">
        <v>67.900000000000006</v>
      </c>
      <c r="L106" s="97">
        <v>67.900000000000006</v>
      </c>
      <c r="M106" s="361">
        <v>0.1062</v>
      </c>
      <c r="N106" s="105">
        <f>((I106-D106)/D106)</f>
        <v>2.2246306671082172E-3</v>
      </c>
      <c r="O106" s="105">
        <f>((L106-G106)/G106)</f>
        <v>0</v>
      </c>
      <c r="P106" s="379">
        <f>M106-H106</f>
        <v>0</v>
      </c>
      <c r="Q106" s="163"/>
    </row>
    <row r="107" spans="1:23" s="165" customFormat="1" ht="12.95" customHeight="1">
      <c r="A107" s="381">
        <v>86</v>
      </c>
      <c r="B107" s="372" t="s">
        <v>25</v>
      </c>
      <c r="C107" s="88" t="s">
        <v>26</v>
      </c>
      <c r="D107" s="96">
        <v>9904575354.7399998</v>
      </c>
      <c r="E107" s="269">
        <f>(D107/$D$110)</f>
        <v>0.19740244062910711</v>
      </c>
      <c r="F107" s="97">
        <v>36.6</v>
      </c>
      <c r="G107" s="97">
        <v>36.6</v>
      </c>
      <c r="H107" s="361">
        <v>7.7799999999999994E-2</v>
      </c>
      <c r="I107" s="96">
        <v>9921342054.2600002</v>
      </c>
      <c r="J107" s="269">
        <f>(I107/$I$110)</f>
        <v>0.19763666910875838</v>
      </c>
      <c r="K107" s="97">
        <v>36.6</v>
      </c>
      <c r="L107" s="97">
        <v>36.6</v>
      </c>
      <c r="M107" s="361">
        <v>8.1000000000000003E-2</v>
      </c>
      <c r="N107" s="105">
        <f>((I107-D107)/D107)</f>
        <v>1.6928236617409825E-3</v>
      </c>
      <c r="O107" s="105">
        <f>((L107-G107)/G107)</f>
        <v>0</v>
      </c>
      <c r="P107" s="379">
        <f>M107-H107</f>
        <v>3.2000000000000084E-3</v>
      </c>
      <c r="Q107" s="163"/>
      <c r="R107" s="187"/>
      <c r="S107" s="224"/>
    </row>
    <row r="108" spans="1:23" s="165" customFormat="1" ht="12.95" customHeight="1">
      <c r="A108" s="381">
        <v>87</v>
      </c>
      <c r="B108" s="372" t="s">
        <v>6</v>
      </c>
      <c r="C108" s="88" t="s">
        <v>202</v>
      </c>
      <c r="D108" s="96">
        <v>30468503699.52</v>
      </c>
      <c r="E108" s="269">
        <f>(D108/$D$110)</f>
        <v>0.60725036432014834</v>
      </c>
      <c r="F108" s="97">
        <v>11.42</v>
      </c>
      <c r="G108" s="97">
        <v>11.42</v>
      </c>
      <c r="H108" s="361">
        <v>0</v>
      </c>
      <c r="I108" s="96">
        <v>30471766434.77</v>
      </c>
      <c r="J108" s="269">
        <f>(I108/$I$110)</f>
        <v>0.607008445741688</v>
      </c>
      <c r="K108" s="97">
        <v>11.42</v>
      </c>
      <c r="L108" s="97">
        <v>11.42</v>
      </c>
      <c r="M108" s="361">
        <v>0</v>
      </c>
      <c r="N108" s="105">
        <f>((I108-D108)/D108)</f>
        <v>1.0708550975056254E-4</v>
      </c>
      <c r="O108" s="105">
        <f>((L108-G108)/G108)</f>
        <v>0</v>
      </c>
      <c r="P108" s="379">
        <f>M108-H108</f>
        <v>0</v>
      </c>
      <c r="Q108" s="163"/>
      <c r="R108" s="188"/>
      <c r="S108" s="166"/>
    </row>
    <row r="109" spans="1:23" s="189" customFormat="1" ht="12.95" customHeight="1">
      <c r="A109" s="381">
        <v>88</v>
      </c>
      <c r="B109" s="372" t="s">
        <v>13</v>
      </c>
      <c r="C109" s="88" t="s">
        <v>179</v>
      </c>
      <c r="D109" s="96">
        <v>7400000000</v>
      </c>
      <c r="E109" s="269">
        <f>(D109/$D$110)</f>
        <v>0.14748517814610931</v>
      </c>
      <c r="F109" s="97">
        <v>100</v>
      </c>
      <c r="G109" s="97">
        <v>100</v>
      </c>
      <c r="H109" s="361">
        <v>0</v>
      </c>
      <c r="I109" s="96">
        <v>7400000000</v>
      </c>
      <c r="J109" s="269">
        <f>(I109/$I$110)</f>
        <v>0.14741063692858394</v>
      </c>
      <c r="K109" s="97">
        <v>100</v>
      </c>
      <c r="L109" s="97">
        <v>100</v>
      </c>
      <c r="M109" s="361">
        <v>0</v>
      </c>
      <c r="N109" s="105">
        <f>((I109-D109)/D109)</f>
        <v>0</v>
      </c>
      <c r="O109" s="105">
        <f>((L109-G109)/G109)</f>
        <v>0</v>
      </c>
      <c r="P109" s="379">
        <f>M109-H109</f>
        <v>0</v>
      </c>
      <c r="Q109" s="163"/>
      <c r="R109" s="188"/>
      <c r="S109" s="219"/>
    </row>
    <row r="110" spans="1:23" s="165" customFormat="1" ht="12.75" customHeight="1">
      <c r="A110" s="311"/>
      <c r="B110" s="160"/>
      <c r="C110" s="254" t="s">
        <v>47</v>
      </c>
      <c r="D110" s="90">
        <f>SUM(D106:D109)</f>
        <v>50174533421.040001</v>
      </c>
      <c r="E110" s="270">
        <f>(D110/$D$154)</f>
        <v>3.8517074169961765E-2</v>
      </c>
      <c r="F110" s="92"/>
      <c r="G110" s="92"/>
      <c r="H110" s="359"/>
      <c r="I110" s="90">
        <f>SUM(I106:I109)</f>
        <v>50199905204.839996</v>
      </c>
      <c r="J110" s="270">
        <f>(I110/$I$154)</f>
        <v>3.8218009825044176E-2</v>
      </c>
      <c r="K110" s="313"/>
      <c r="L110" s="92"/>
      <c r="M110" s="366"/>
      <c r="N110" s="105">
        <f>((I110-D110)/D110)</f>
        <v>5.0567054778741824E-4</v>
      </c>
      <c r="O110" s="105"/>
      <c r="P110" s="379">
        <f>M110-H110</f>
        <v>0</v>
      </c>
      <c r="Q110" s="163"/>
      <c r="R110" s="219"/>
      <c r="S110" s="219"/>
      <c r="T110" s="239"/>
      <c r="U110" s="394"/>
    </row>
    <row r="111" spans="1:23" s="165" customFormat="1" ht="5.25" customHeight="1">
      <c r="A111" s="408"/>
      <c r="B111" s="409"/>
      <c r="C111" s="409"/>
      <c r="D111" s="409"/>
      <c r="E111" s="409"/>
      <c r="F111" s="409"/>
      <c r="G111" s="409"/>
      <c r="H111" s="409"/>
      <c r="I111" s="409"/>
      <c r="J111" s="409"/>
      <c r="K111" s="409"/>
      <c r="L111" s="409"/>
      <c r="M111" s="409"/>
      <c r="N111" s="409"/>
      <c r="O111" s="409"/>
      <c r="P111" s="410"/>
      <c r="Q111" s="163"/>
      <c r="R111" s="219"/>
      <c r="S111" s="219"/>
      <c r="T111" s="239"/>
      <c r="U111" s="394"/>
    </row>
    <row r="112" spans="1:23" s="165" customFormat="1" ht="12" customHeight="1">
      <c r="A112" s="384" t="s">
        <v>68</v>
      </c>
      <c r="B112" s="385"/>
      <c r="C112" s="385"/>
      <c r="D112" s="385"/>
      <c r="E112" s="385"/>
      <c r="F112" s="385"/>
      <c r="G112" s="385"/>
      <c r="H112" s="385"/>
      <c r="I112" s="385"/>
      <c r="J112" s="385"/>
      <c r="K112" s="385"/>
      <c r="L112" s="385"/>
      <c r="M112" s="385"/>
      <c r="N112" s="385"/>
      <c r="O112" s="385"/>
      <c r="P112" s="386"/>
      <c r="Q112" s="163"/>
      <c r="R112" s="245"/>
      <c r="S112" s="247"/>
      <c r="T112" s="239"/>
      <c r="U112" s="394"/>
    </row>
    <row r="113" spans="1:21" s="165" customFormat="1" ht="12" customHeight="1">
      <c r="A113" s="381">
        <v>89</v>
      </c>
      <c r="B113" s="372" t="s">
        <v>6</v>
      </c>
      <c r="C113" s="88" t="s">
        <v>27</v>
      </c>
      <c r="D113" s="96">
        <v>1616820471.3699999</v>
      </c>
      <c r="E113" s="269">
        <f>(D113/$D$135)</f>
        <v>5.5911464381137768E-2</v>
      </c>
      <c r="F113" s="85">
        <v>3374.29</v>
      </c>
      <c r="G113" s="85">
        <v>3406.55</v>
      </c>
      <c r="H113" s="361">
        <v>5.5100000000000003E-2</v>
      </c>
      <c r="I113" s="96">
        <v>1644708721.1500001</v>
      </c>
      <c r="J113" s="269">
        <f t="shared" ref="J113:J134" si="33">(I113/$I$135)</f>
        <v>5.6182595454105554E-2</v>
      </c>
      <c r="K113" s="85">
        <v>3427.76</v>
      </c>
      <c r="L113" s="85">
        <v>3461.94</v>
      </c>
      <c r="M113" s="361">
        <v>7.22E-2</v>
      </c>
      <c r="N113" s="105">
        <f>((I113-D113)/D113)</f>
        <v>1.7248822781399671E-2</v>
      </c>
      <c r="O113" s="105">
        <f t="shared" ref="O113:O123" si="34">((L113-G113)/G113)</f>
        <v>1.6259852343279819E-2</v>
      </c>
      <c r="P113" s="379">
        <f t="shared" ref="P113:P135" si="35">M113-H113</f>
        <v>1.7099999999999997E-2</v>
      </c>
      <c r="Q113" s="163"/>
      <c r="R113" s="396"/>
      <c r="S113" s="225"/>
      <c r="T113" s="245"/>
    </row>
    <row r="114" spans="1:21" s="165" customFormat="1" ht="12" customHeight="1">
      <c r="A114" s="381">
        <v>90</v>
      </c>
      <c r="B114" s="372" t="s">
        <v>13</v>
      </c>
      <c r="C114" s="88" t="s">
        <v>267</v>
      </c>
      <c r="D114" s="96">
        <v>189191176</v>
      </c>
      <c r="E114" s="269">
        <f t="shared" ref="E114:E134" si="36">(D114/$D$135)</f>
        <v>6.5424429523621881E-3</v>
      </c>
      <c r="F114" s="85">
        <v>139.28</v>
      </c>
      <c r="G114" s="85">
        <v>140.86000000000001</v>
      </c>
      <c r="H114" s="361">
        <v>4.65E-2</v>
      </c>
      <c r="I114" s="96">
        <v>192660376.56</v>
      </c>
      <c r="J114" s="271">
        <f t="shared" si="33"/>
        <v>6.581201800120411E-3</v>
      </c>
      <c r="K114" s="85">
        <v>141.72</v>
      </c>
      <c r="L114" s="85">
        <v>143.36000000000001</v>
      </c>
      <c r="M114" s="361">
        <v>6.4899999999999999E-2</v>
      </c>
      <c r="N114" s="105">
        <f>((I114-D114)/D114)</f>
        <v>1.8337010389956044E-2</v>
      </c>
      <c r="O114" s="105">
        <f t="shared" si="34"/>
        <v>1.7748118699417861E-2</v>
      </c>
      <c r="P114" s="379">
        <f t="shared" si="35"/>
        <v>1.84E-2</v>
      </c>
      <c r="Q114" s="163"/>
      <c r="R114" s="396"/>
      <c r="U114" s="248"/>
    </row>
    <row r="115" spans="1:21" s="165" customFormat="1" ht="12" customHeight="1">
      <c r="A115" s="381">
        <v>91</v>
      </c>
      <c r="B115" s="372" t="s">
        <v>46</v>
      </c>
      <c r="C115" s="88" t="s">
        <v>83</v>
      </c>
      <c r="D115" s="85">
        <v>958997517.36000001</v>
      </c>
      <c r="E115" s="269">
        <f t="shared" si="36"/>
        <v>3.3163209201600222E-2</v>
      </c>
      <c r="F115" s="85">
        <v>1.3419000000000001</v>
      </c>
      <c r="G115" s="85">
        <v>1.3624000000000001</v>
      </c>
      <c r="H115" s="361">
        <v>4.7899999999999998E-2</v>
      </c>
      <c r="I115" s="85">
        <v>972886594.08000004</v>
      </c>
      <c r="J115" s="271">
        <f t="shared" si="33"/>
        <v>3.3233418923990878E-2</v>
      </c>
      <c r="K115" s="85">
        <v>1.361</v>
      </c>
      <c r="L115" s="85">
        <v>1.3821000000000001</v>
      </c>
      <c r="M115" s="361">
        <v>6.1899999999999997E-2</v>
      </c>
      <c r="N115" s="105">
        <f t="shared" ref="N115:N120" si="37">((I115-D115)/D115)</f>
        <v>1.4482912070757926E-2</v>
      </c>
      <c r="O115" s="105">
        <f t="shared" si="34"/>
        <v>1.4459776864357054E-2</v>
      </c>
      <c r="P115" s="379">
        <f t="shared" si="35"/>
        <v>1.3999999999999999E-2</v>
      </c>
      <c r="Q115" s="163"/>
      <c r="R115" s="247"/>
      <c r="S115" s="166"/>
      <c r="U115" s="248"/>
    </row>
    <row r="116" spans="1:21" s="165" customFormat="1" ht="12" customHeight="1">
      <c r="A116" s="381">
        <v>92</v>
      </c>
      <c r="B116" s="372" t="s">
        <v>8</v>
      </c>
      <c r="C116" s="88" t="s">
        <v>169</v>
      </c>
      <c r="D116" s="85">
        <v>4479372746.4200001</v>
      </c>
      <c r="E116" s="269">
        <f t="shared" si="36"/>
        <v>0.1549017310184635</v>
      </c>
      <c r="F116" s="85">
        <v>445.53829999999999</v>
      </c>
      <c r="G116" s="85">
        <v>458.97160000000002</v>
      </c>
      <c r="H116" s="361">
        <v>0.1018</v>
      </c>
      <c r="I116" s="85">
        <v>4582602279.25</v>
      </c>
      <c r="J116" s="271">
        <f t="shared" si="33"/>
        <v>0.15653987035597641</v>
      </c>
      <c r="K116" s="85">
        <v>455.67669999999998</v>
      </c>
      <c r="L116" s="85">
        <v>469.41570000000002</v>
      </c>
      <c r="M116" s="361">
        <v>0.1268</v>
      </c>
      <c r="N116" s="105">
        <f>((I116-D116)/D116)</f>
        <v>2.3045533085520271E-2</v>
      </c>
      <c r="O116" s="105">
        <f t="shared" si="34"/>
        <v>2.2755438462859122E-2</v>
      </c>
      <c r="P116" s="379">
        <f t="shared" si="35"/>
        <v>2.4999999999999994E-2</v>
      </c>
      <c r="Q116" s="163"/>
      <c r="R116" s="247"/>
      <c r="S116" s="166"/>
      <c r="U116" s="248"/>
    </row>
    <row r="117" spans="1:21" s="165" customFormat="1" ht="12" customHeight="1">
      <c r="A117" s="381">
        <v>93</v>
      </c>
      <c r="B117" s="372" t="s">
        <v>16</v>
      </c>
      <c r="C117" s="88" t="s">
        <v>211</v>
      </c>
      <c r="D117" s="85">
        <v>2440116899.1700001</v>
      </c>
      <c r="E117" s="269">
        <f t="shared" si="36"/>
        <v>8.4381977782698708E-2</v>
      </c>
      <c r="F117" s="85">
        <v>13.0549</v>
      </c>
      <c r="G117" s="85">
        <v>13.170500000000001</v>
      </c>
      <c r="H117" s="361">
        <v>0.1002</v>
      </c>
      <c r="I117" s="85">
        <v>2476680481.5300002</v>
      </c>
      <c r="J117" s="271">
        <f t="shared" si="33"/>
        <v>8.4602419731553774E-2</v>
      </c>
      <c r="K117" s="85">
        <v>13.2492</v>
      </c>
      <c r="L117" s="85">
        <v>13.3688</v>
      </c>
      <c r="M117" s="361">
        <v>0.1167</v>
      </c>
      <c r="N117" s="105">
        <f>((I117-D117)/D117)</f>
        <v>1.4984356844722132E-2</v>
      </c>
      <c r="O117" s="105">
        <f t="shared" si="34"/>
        <v>1.5056375991799832E-2</v>
      </c>
      <c r="P117" s="379">
        <f t="shared" si="35"/>
        <v>1.6500000000000001E-2</v>
      </c>
      <c r="Q117" s="163"/>
      <c r="R117" s="247"/>
      <c r="S117" s="166"/>
      <c r="U117" s="248"/>
    </row>
    <row r="118" spans="1:21" s="165" customFormat="1" ht="12" customHeight="1">
      <c r="A118" s="381">
        <v>94</v>
      </c>
      <c r="B118" s="372" t="s">
        <v>205</v>
      </c>
      <c r="C118" s="88" t="s">
        <v>214</v>
      </c>
      <c r="D118" s="85">
        <v>4125052104.27</v>
      </c>
      <c r="E118" s="269">
        <f t="shared" si="36"/>
        <v>0.14264892601390708</v>
      </c>
      <c r="F118" s="85">
        <v>173.96</v>
      </c>
      <c r="G118" s="85">
        <v>175.11</v>
      </c>
      <c r="H118" s="361">
        <v>0</v>
      </c>
      <c r="I118" s="85">
        <v>4156490857.5700002</v>
      </c>
      <c r="J118" s="271">
        <f t="shared" si="33"/>
        <v>0.14198407374909636</v>
      </c>
      <c r="K118" s="85">
        <v>175.26</v>
      </c>
      <c r="L118" s="85">
        <v>176.46</v>
      </c>
      <c r="M118" s="361">
        <v>0.51474485989999996</v>
      </c>
      <c r="N118" s="105">
        <f t="shared" si="37"/>
        <v>7.6214196827857593E-3</v>
      </c>
      <c r="O118" s="105">
        <f t="shared" si="34"/>
        <v>7.7094397807092353E-3</v>
      </c>
      <c r="P118" s="379">
        <f t="shared" si="35"/>
        <v>0.51474485989999996</v>
      </c>
      <c r="Q118" s="163"/>
      <c r="S118" s="166"/>
      <c r="U118" s="248"/>
    </row>
    <row r="119" spans="1:21" s="165" customFormat="1" ht="12" customHeight="1">
      <c r="A119" s="381">
        <v>95</v>
      </c>
      <c r="B119" s="372" t="s">
        <v>117</v>
      </c>
      <c r="C119" s="88" t="s">
        <v>172</v>
      </c>
      <c r="D119" s="85">
        <v>5170848873.3699999</v>
      </c>
      <c r="E119" s="269">
        <f t="shared" si="36"/>
        <v>0.1788137506440021</v>
      </c>
      <c r="F119" s="85">
        <v>176.9485</v>
      </c>
      <c r="G119" s="85">
        <v>180.32210000000001</v>
      </c>
      <c r="H119" s="361">
        <v>5.9400000000000001E-2</v>
      </c>
      <c r="I119" s="85">
        <v>5238149430.3000002</v>
      </c>
      <c r="J119" s="271">
        <f t="shared" si="33"/>
        <v>0.17893310018136543</v>
      </c>
      <c r="K119" s="85">
        <v>179.25970000000001</v>
      </c>
      <c r="L119" s="85">
        <v>182.66370000000001</v>
      </c>
      <c r="M119" s="361">
        <v>7.3200000000000001E-2</v>
      </c>
      <c r="N119" s="105">
        <f>((I119-D119)/D119)</f>
        <v>1.3015378824277739E-2</v>
      </c>
      <c r="O119" s="105">
        <f t="shared" si="34"/>
        <v>1.2985651786442148E-2</v>
      </c>
      <c r="P119" s="379">
        <f t="shared" si="35"/>
        <v>1.38E-2</v>
      </c>
      <c r="Q119" s="163"/>
      <c r="S119" s="166"/>
    </row>
    <row r="120" spans="1:21" s="165" customFormat="1" ht="12" customHeight="1">
      <c r="A120" s="381">
        <v>96</v>
      </c>
      <c r="B120" s="372" t="s">
        <v>10</v>
      </c>
      <c r="C120" s="88" t="s">
        <v>186</v>
      </c>
      <c r="D120" s="85">
        <v>2136282520.5</v>
      </c>
      <c r="E120" s="269">
        <f t="shared" si="36"/>
        <v>7.3875044365175654E-2</v>
      </c>
      <c r="F120" s="85">
        <v>3850.27</v>
      </c>
      <c r="G120" s="85">
        <v>3903.4</v>
      </c>
      <c r="H120" s="361">
        <v>1.8499999999999999E-2</v>
      </c>
      <c r="I120" s="85">
        <v>2131597738.4200001</v>
      </c>
      <c r="J120" s="271">
        <f t="shared" si="33"/>
        <v>7.2814530541797373E-2</v>
      </c>
      <c r="K120" s="85">
        <v>3894.84</v>
      </c>
      <c r="L120" s="85">
        <v>3949.34</v>
      </c>
      <c r="M120" s="361">
        <v>3.0099999999999998E-2</v>
      </c>
      <c r="N120" s="105">
        <f t="shared" si="37"/>
        <v>-2.1929599830753863E-3</v>
      </c>
      <c r="O120" s="105">
        <f t="shared" si="34"/>
        <v>1.1769226827893645E-2</v>
      </c>
      <c r="P120" s="379">
        <f t="shared" si="35"/>
        <v>1.1599999999999999E-2</v>
      </c>
      <c r="Q120" s="163"/>
      <c r="S120" s="164"/>
    </row>
    <row r="121" spans="1:21" s="165" customFormat="1" ht="11.25" customHeight="1">
      <c r="A121" s="381">
        <v>97</v>
      </c>
      <c r="B121" s="372" t="s">
        <v>195</v>
      </c>
      <c r="C121" s="88" t="s">
        <v>201</v>
      </c>
      <c r="D121" s="85">
        <v>1680000000</v>
      </c>
      <c r="E121" s="269">
        <f t="shared" si="36"/>
        <v>5.8096283306407884E-2</v>
      </c>
      <c r="F121" s="85">
        <v>1.2</v>
      </c>
      <c r="G121" s="85">
        <v>1.22</v>
      </c>
      <c r="H121" s="361">
        <v>2.0999999999999999E-3</v>
      </c>
      <c r="I121" s="85">
        <v>1700000000</v>
      </c>
      <c r="J121" s="271">
        <f t="shared" si="33"/>
        <v>5.8071323538186996E-2</v>
      </c>
      <c r="K121" s="85">
        <v>1.22</v>
      </c>
      <c r="L121" s="85">
        <v>1.24</v>
      </c>
      <c r="M121" s="361">
        <v>2.3E-3</v>
      </c>
      <c r="N121" s="105">
        <f>((I121-D121)/D121)</f>
        <v>1.1904761904761904E-2</v>
      </c>
      <c r="O121" s="105">
        <f t="shared" si="34"/>
        <v>1.6393442622950834E-2</v>
      </c>
      <c r="P121" s="379">
        <f t="shared" si="35"/>
        <v>2.0000000000000009E-4</v>
      </c>
      <c r="Q121" s="163"/>
    </row>
    <row r="122" spans="1:21" s="165" customFormat="1" ht="12" customHeight="1">
      <c r="A122" s="381">
        <v>98</v>
      </c>
      <c r="B122" s="372" t="s">
        <v>63</v>
      </c>
      <c r="C122" s="88" t="s">
        <v>32</v>
      </c>
      <c r="D122" s="96">
        <v>1138705872.8099999</v>
      </c>
      <c r="E122" s="269">
        <f t="shared" si="36"/>
        <v>3.9377725588952507E-2</v>
      </c>
      <c r="F122" s="85">
        <v>552.20000000000005</v>
      </c>
      <c r="G122" s="85">
        <v>552.20000000000005</v>
      </c>
      <c r="H122" s="361">
        <v>8.5699999999999998E-2</v>
      </c>
      <c r="I122" s="96">
        <v>1137687526.1900001</v>
      </c>
      <c r="J122" s="271">
        <f t="shared" si="33"/>
        <v>3.8862953187493582E-2</v>
      </c>
      <c r="K122" s="85">
        <v>552.20000000000005</v>
      </c>
      <c r="L122" s="85">
        <v>552.20000000000005</v>
      </c>
      <c r="M122" s="361">
        <v>8.4699999999999998E-2</v>
      </c>
      <c r="N122" s="105">
        <f>((I122-D122)/D122)</f>
        <v>-8.9430171944832233E-4</v>
      </c>
      <c r="O122" s="105">
        <f t="shared" si="34"/>
        <v>0</v>
      </c>
      <c r="P122" s="379">
        <f t="shared" si="35"/>
        <v>-1.0000000000000009E-3</v>
      </c>
      <c r="Q122" s="163"/>
    </row>
    <row r="123" spans="1:21" s="165" customFormat="1" ht="13.5" customHeight="1">
      <c r="A123" s="381">
        <v>99</v>
      </c>
      <c r="B123" s="372" t="s">
        <v>53</v>
      </c>
      <c r="C123" s="88" t="s">
        <v>58</v>
      </c>
      <c r="D123" s="96">
        <v>2004931858.6800001</v>
      </c>
      <c r="E123" s="269">
        <f t="shared" si="36"/>
        <v>6.9332791233283467E-2</v>
      </c>
      <c r="F123" s="85">
        <v>2.82</v>
      </c>
      <c r="G123" s="85">
        <v>2.87</v>
      </c>
      <c r="H123" s="361">
        <v>-2.7000000000000001E-3</v>
      </c>
      <c r="I123" s="96">
        <v>2038339061.5799999</v>
      </c>
      <c r="J123" s="271">
        <f t="shared" si="33"/>
        <v>6.9628851250315676E-2</v>
      </c>
      <c r="K123" s="85">
        <v>2.85</v>
      </c>
      <c r="L123" s="85">
        <v>2.93</v>
      </c>
      <c r="M123" s="361">
        <v>1.6500000000000001E-2</v>
      </c>
      <c r="N123" s="105">
        <f>((I123-D123)/D123)</f>
        <v>1.6662512870634104E-2</v>
      </c>
      <c r="O123" s="105">
        <f t="shared" si="34"/>
        <v>2.0905923344947754E-2</v>
      </c>
      <c r="P123" s="379">
        <f t="shared" si="35"/>
        <v>1.9200000000000002E-2</v>
      </c>
      <c r="Q123" s="163"/>
    </row>
    <row r="124" spans="1:21" s="165" customFormat="1" ht="12" customHeight="1">
      <c r="A124" s="381">
        <v>100</v>
      </c>
      <c r="B124" s="372" t="s">
        <v>99</v>
      </c>
      <c r="C124" s="88" t="s">
        <v>54</v>
      </c>
      <c r="D124" s="85">
        <v>159264889.69</v>
      </c>
      <c r="E124" s="269">
        <f t="shared" si="36"/>
        <v>5.5075584239250236E-3</v>
      </c>
      <c r="F124" s="85">
        <v>1.5729</v>
      </c>
      <c r="G124" s="85">
        <v>1.603</v>
      </c>
      <c r="H124" s="361">
        <v>0.13220000000000001</v>
      </c>
      <c r="I124" s="85">
        <v>160698597.47999999</v>
      </c>
      <c r="J124" s="271">
        <f t="shared" si="33"/>
        <v>5.4894001449376246E-3</v>
      </c>
      <c r="K124" s="85">
        <v>1.587</v>
      </c>
      <c r="L124" s="85">
        <v>1.6175999999999999</v>
      </c>
      <c r="M124" s="361">
        <v>0.13159999999999999</v>
      </c>
      <c r="N124" s="105">
        <f>((I124-D124)/D124)</f>
        <v>9.0020329828540482E-3</v>
      </c>
      <c r="O124" s="105">
        <f t="shared" ref="O124:O134" si="38">((L124-G124)/G124)</f>
        <v>9.107922645040515E-3</v>
      </c>
      <c r="P124" s="379">
        <f t="shared" si="35"/>
        <v>-6.0000000000001719E-4</v>
      </c>
      <c r="Q124" s="163"/>
    </row>
    <row r="125" spans="1:21" s="165" customFormat="1" ht="12" customHeight="1">
      <c r="A125" s="381">
        <v>101</v>
      </c>
      <c r="B125" s="372" t="s">
        <v>46</v>
      </c>
      <c r="C125" s="88" t="s">
        <v>240</v>
      </c>
      <c r="D125" s="85">
        <v>574290332.89999998</v>
      </c>
      <c r="E125" s="269">
        <f t="shared" si="36"/>
        <v>1.9859603500172438E-2</v>
      </c>
      <c r="F125" s="85">
        <v>1.0744</v>
      </c>
      <c r="G125" s="85">
        <v>1.0898000000000001</v>
      </c>
      <c r="H125" s="361">
        <v>5.3199999999999997E-2</v>
      </c>
      <c r="I125" s="85">
        <v>581923206.13</v>
      </c>
      <c r="J125" s="271">
        <f t="shared" si="33"/>
        <v>1.9878265163267243E-2</v>
      </c>
      <c r="K125" s="85">
        <v>1.0883</v>
      </c>
      <c r="L125" s="85">
        <v>1.1041000000000001</v>
      </c>
      <c r="M125" s="361">
        <v>6.6000000000000003E-2</v>
      </c>
      <c r="N125" s="105">
        <f t="shared" ref="N125:N134" si="39">((I125-D125)/D125)</f>
        <v>1.329096589778243E-2</v>
      </c>
      <c r="O125" s="105">
        <f t="shared" si="38"/>
        <v>1.3121673701596602E-2</v>
      </c>
      <c r="P125" s="379">
        <f t="shared" si="35"/>
        <v>1.2800000000000006E-2</v>
      </c>
      <c r="Q125" s="163"/>
    </row>
    <row r="126" spans="1:21" s="165" customFormat="1" ht="12" customHeight="1">
      <c r="A126" s="381">
        <v>102</v>
      </c>
      <c r="B126" s="372" t="s">
        <v>118</v>
      </c>
      <c r="C126" s="88" t="s">
        <v>120</v>
      </c>
      <c r="D126" s="85">
        <v>112636195.20999999</v>
      </c>
      <c r="E126" s="269">
        <f t="shared" si="36"/>
        <v>3.895085897307156E-3</v>
      </c>
      <c r="F126" s="85">
        <v>1.2448999999999999</v>
      </c>
      <c r="G126" s="85">
        <v>1.2601</v>
      </c>
      <c r="H126" s="361">
        <v>3.7199999999999997E-2</v>
      </c>
      <c r="I126" s="85">
        <v>112910304.33</v>
      </c>
      <c r="J126" s="271">
        <f t="shared" si="33"/>
        <v>3.8569710667897567E-3</v>
      </c>
      <c r="K126" s="85">
        <v>1.2479</v>
      </c>
      <c r="L126" s="85">
        <v>1.2479</v>
      </c>
      <c r="M126" s="361">
        <v>3.9699999999999999E-2</v>
      </c>
      <c r="N126" s="105">
        <f t="shared" si="39"/>
        <v>2.433579361314124E-3</v>
      </c>
      <c r="O126" s="105">
        <f t="shared" si="38"/>
        <v>-9.6817712879930067E-3</v>
      </c>
      <c r="P126" s="379">
        <f t="shared" si="35"/>
        <v>2.5000000000000022E-3</v>
      </c>
      <c r="Q126" s="163"/>
    </row>
    <row r="127" spans="1:21" s="165" customFormat="1" ht="12" customHeight="1">
      <c r="A127" s="381">
        <v>103</v>
      </c>
      <c r="B127" s="372" t="s">
        <v>96</v>
      </c>
      <c r="C127" s="88" t="s">
        <v>122</v>
      </c>
      <c r="D127" s="85">
        <v>221187104.46106479</v>
      </c>
      <c r="E127" s="269">
        <f t="shared" si="36"/>
        <v>7.6488980264845562E-3</v>
      </c>
      <c r="F127" s="85">
        <v>142.11461049974835</v>
      </c>
      <c r="G127" s="85">
        <v>143.08672648026072</v>
      </c>
      <c r="H127" s="361">
        <v>0</v>
      </c>
      <c r="I127" s="85">
        <v>221550629.3385691</v>
      </c>
      <c r="J127" s="271">
        <f t="shared" si="33"/>
        <v>7.5680813390641127E-3</v>
      </c>
      <c r="K127" s="85">
        <v>142.34817834946261</v>
      </c>
      <c r="L127" s="85">
        <v>143.36735465245044</v>
      </c>
      <c r="M127" s="361">
        <v>0</v>
      </c>
      <c r="N127" s="105">
        <f t="shared" si="39"/>
        <v>1.6435175024785845E-3</v>
      </c>
      <c r="O127" s="105">
        <f t="shared" si="38"/>
        <v>1.9612453166886566E-3</v>
      </c>
      <c r="P127" s="379">
        <f t="shared" si="35"/>
        <v>0</v>
      </c>
      <c r="Q127" s="163"/>
      <c r="R127" s="377"/>
      <c r="S127" s="377"/>
      <c r="T127" s="164"/>
    </row>
    <row r="128" spans="1:21" s="165" customFormat="1" ht="12" customHeight="1">
      <c r="A128" s="381">
        <v>104</v>
      </c>
      <c r="B128" s="372" t="s">
        <v>41</v>
      </c>
      <c r="C128" s="88" t="s">
        <v>128</v>
      </c>
      <c r="D128" s="96">
        <v>150405569.91</v>
      </c>
      <c r="E128" s="269">
        <f t="shared" si="36"/>
        <v>5.2011932144958905E-3</v>
      </c>
      <c r="F128" s="85">
        <v>3.4239000000000002</v>
      </c>
      <c r="G128" s="85">
        <v>3.5903</v>
      </c>
      <c r="H128" s="361">
        <v>7.3000000000000001E-3</v>
      </c>
      <c r="I128" s="85">
        <v>153237581.11000001</v>
      </c>
      <c r="J128" s="271">
        <f t="shared" si="33"/>
        <v>5.2345347946164611E-3</v>
      </c>
      <c r="K128" s="85">
        <v>3.4883999999999999</v>
      </c>
      <c r="L128" s="85">
        <v>3.6547000000000001</v>
      </c>
      <c r="M128" s="361">
        <v>2.58E-2</v>
      </c>
      <c r="N128" s="105">
        <f t="shared" si="39"/>
        <v>1.8829164383304706E-2</v>
      </c>
      <c r="O128" s="105">
        <f t="shared" si="38"/>
        <v>1.7937219730941707E-2</v>
      </c>
      <c r="P128" s="379">
        <f t="shared" si="35"/>
        <v>1.8499999999999999E-2</v>
      </c>
      <c r="Q128" s="163"/>
      <c r="S128" s="342"/>
      <c r="T128" s="164"/>
    </row>
    <row r="129" spans="1:23" s="165" customFormat="1" ht="12" customHeight="1">
      <c r="A129" s="381">
        <v>105</v>
      </c>
      <c r="B129" s="372" t="s">
        <v>97</v>
      </c>
      <c r="C129" s="88" t="s">
        <v>170</v>
      </c>
      <c r="D129" s="96">
        <v>333365471.66000003</v>
      </c>
      <c r="E129" s="269">
        <f t="shared" si="36"/>
        <v>1.1528151717936697E-2</v>
      </c>
      <c r="F129" s="85">
        <v>131.4</v>
      </c>
      <c r="G129" s="85">
        <v>132.22</v>
      </c>
      <c r="H129" s="361">
        <v>0.12082</v>
      </c>
      <c r="I129" s="85">
        <v>346131786.25</v>
      </c>
      <c r="J129" s="271">
        <f t="shared" si="33"/>
        <v>1.1823724085984904E-2</v>
      </c>
      <c r="K129" s="85">
        <v>132.22</v>
      </c>
      <c r="L129" s="85">
        <v>133.03</v>
      </c>
      <c r="M129" s="361">
        <v>0.12705</v>
      </c>
      <c r="N129" s="105">
        <f>((I129-D129)/D129)</f>
        <v>3.8295251534089164E-2</v>
      </c>
      <c r="O129" s="105">
        <f t="shared" si="38"/>
        <v>6.126153380729105E-3</v>
      </c>
      <c r="P129" s="379">
        <f t="shared" si="35"/>
        <v>6.2299999999999994E-3</v>
      </c>
      <c r="Q129" s="163"/>
    </row>
    <row r="130" spans="1:23" s="165" customFormat="1" ht="12" customHeight="1">
      <c r="A130" s="381">
        <v>106</v>
      </c>
      <c r="B130" s="372" t="s">
        <v>114</v>
      </c>
      <c r="C130" s="88" t="s">
        <v>143</v>
      </c>
      <c r="D130" s="96">
        <v>115906677.8</v>
      </c>
      <c r="E130" s="269">
        <f t="shared" si="36"/>
        <v>4.0081828515317478E-3</v>
      </c>
      <c r="F130" s="85">
        <v>134.49440000000001</v>
      </c>
      <c r="G130" s="85">
        <v>140.128736</v>
      </c>
      <c r="H130" s="361">
        <v>-5.2200000000000003E-2</v>
      </c>
      <c r="I130" s="96">
        <v>116329074.66</v>
      </c>
      <c r="J130" s="271">
        <f t="shared" si="33"/>
        <v>3.9737549008698652E-3</v>
      </c>
      <c r="K130" s="85">
        <v>134.98454000000001</v>
      </c>
      <c r="L130" s="85">
        <v>140.71181200000001</v>
      </c>
      <c r="M130" s="361">
        <v>5.8999999999999999E-3</v>
      </c>
      <c r="N130" s="105">
        <f>((I130-D130)/D130)</f>
        <v>3.6442840742002477E-3</v>
      </c>
      <c r="O130" s="105">
        <f>((L130-G130)/G130)</f>
        <v>4.1610023514377908E-3</v>
      </c>
      <c r="P130" s="379">
        <f t="shared" si="35"/>
        <v>5.8100000000000006E-2</v>
      </c>
      <c r="Q130" s="163"/>
      <c r="R130" s="164"/>
      <c r="T130" s="192"/>
    </row>
    <row r="131" spans="1:23" s="165" customFormat="1" ht="12" customHeight="1">
      <c r="A131" s="381">
        <v>107</v>
      </c>
      <c r="B131" s="372" t="s">
        <v>113</v>
      </c>
      <c r="C131" s="88" t="s">
        <v>157</v>
      </c>
      <c r="D131" s="85">
        <v>1098089204.8299999</v>
      </c>
      <c r="E131" s="269">
        <f>(D131/$D$135)</f>
        <v>3.797315567828085E-2</v>
      </c>
      <c r="F131" s="85">
        <v>2.1821999999999999</v>
      </c>
      <c r="G131" s="85">
        <v>2.2250000000000001</v>
      </c>
      <c r="H131" s="361">
        <v>-0.27507408542816342</v>
      </c>
      <c r="I131" s="96">
        <v>1097322864.1099999</v>
      </c>
      <c r="J131" s="271">
        <f>(I131/$I$135)</f>
        <v>3.7484112392695182E-2</v>
      </c>
      <c r="K131" s="85">
        <v>2.1806999999999999</v>
      </c>
      <c r="L131" s="85">
        <v>2.2235</v>
      </c>
      <c r="M131" s="361">
        <v>0.31189565999550467</v>
      </c>
      <c r="N131" s="105">
        <f>((I131-D131)/D131)</f>
        <v>-6.9788566960611294E-4</v>
      </c>
      <c r="O131" s="105">
        <f>((L131-G131)/G131)</f>
        <v>-6.7415730337081208E-4</v>
      </c>
      <c r="P131" s="379">
        <f t="shared" si="35"/>
        <v>0.58696974542366809</v>
      </c>
      <c r="Q131" s="163"/>
      <c r="R131" s="171"/>
      <c r="T131" s="192"/>
    </row>
    <row r="132" spans="1:23" s="165" customFormat="1" ht="12" customHeight="1">
      <c r="A132" s="381">
        <v>108</v>
      </c>
      <c r="B132" s="372" t="s">
        <v>175</v>
      </c>
      <c r="C132" s="88" t="s">
        <v>207</v>
      </c>
      <c r="D132" s="85">
        <v>17415637.41</v>
      </c>
      <c r="E132" s="269">
        <f>(D132/$D$135)</f>
        <v>6.0225226484109259E-4</v>
      </c>
      <c r="F132" s="85">
        <v>1.1225000000000001</v>
      </c>
      <c r="G132" s="85">
        <v>1.1225000000000001</v>
      </c>
      <c r="H132" s="361">
        <v>-1.2229999999999999E-3</v>
      </c>
      <c r="I132" s="85">
        <v>17397423.219999999</v>
      </c>
      <c r="J132" s="271">
        <f>(I132/$I$135)</f>
        <v>5.9428905443493357E-4</v>
      </c>
      <c r="K132" s="85">
        <v>1.1213</v>
      </c>
      <c r="L132" s="85">
        <v>1.1213</v>
      </c>
      <c r="M132" s="361">
        <v>-1.0460000000000001E-3</v>
      </c>
      <c r="N132" s="105">
        <f>((I132-D132)/D132)</f>
        <v>-1.0458526191836548E-3</v>
      </c>
      <c r="O132" s="105">
        <f>((L132-G132)/G132)</f>
        <v>-1.0690423162584319E-3</v>
      </c>
      <c r="P132" s="379">
        <f t="shared" si="35"/>
        <v>1.7699999999999986E-4</v>
      </c>
      <c r="Q132" s="163"/>
      <c r="R132" s="164"/>
      <c r="T132" s="192"/>
    </row>
    <row r="133" spans="1:23" s="165" customFormat="1" ht="12" customHeight="1">
      <c r="A133" s="381">
        <v>109</v>
      </c>
      <c r="B133" s="372" t="s">
        <v>188</v>
      </c>
      <c r="C133" s="88" t="s">
        <v>241</v>
      </c>
      <c r="D133" s="96">
        <v>190185474.13</v>
      </c>
      <c r="E133" s="269">
        <f>(D133/$D$135)</f>
        <v>6.5768268963214208E-3</v>
      </c>
      <c r="F133" s="85">
        <v>1.1151</v>
      </c>
      <c r="G133" s="85">
        <v>1.1151</v>
      </c>
      <c r="H133" s="361">
        <v>0.11090693660659384</v>
      </c>
      <c r="I133" s="96">
        <v>190577678.38</v>
      </c>
      <c r="J133" s="271">
        <f>(I133/$I$135)</f>
        <v>6.5100576590361916E-3</v>
      </c>
      <c r="K133" s="85">
        <v>1.1168</v>
      </c>
      <c r="L133" s="85">
        <v>1.1168</v>
      </c>
      <c r="M133" s="361">
        <v>0.11047031918067018</v>
      </c>
      <c r="N133" s="105">
        <f>((I133-D133)/D133)</f>
        <v>2.0622197977744161E-3</v>
      </c>
      <c r="O133" s="105">
        <f>((L133-G133)/G133)</f>
        <v>1.5245269482557931E-3</v>
      </c>
      <c r="P133" s="379">
        <f>M133-H133</f>
        <v>-4.3661742592365771E-4</v>
      </c>
      <c r="Q133" s="163"/>
      <c r="R133" s="164"/>
      <c r="S133" s="193"/>
      <c r="T133" s="192"/>
    </row>
    <row r="134" spans="1:23" s="165" customFormat="1" ht="12" customHeight="1">
      <c r="A134" s="381">
        <v>110</v>
      </c>
      <c r="B134" s="372" t="s">
        <v>198</v>
      </c>
      <c r="C134" s="88" t="s">
        <v>200</v>
      </c>
      <c r="D134" s="85">
        <v>4445924.1399999997</v>
      </c>
      <c r="E134" s="269">
        <f t="shared" si="36"/>
        <v>1.5374504071204631E-4</v>
      </c>
      <c r="F134" s="85">
        <v>99.962000000000003</v>
      </c>
      <c r="G134" s="85">
        <v>100.15900000000001</v>
      </c>
      <c r="H134" s="361">
        <v>-3.9699999999999996E-3</v>
      </c>
      <c r="I134" s="85">
        <v>4463479.5199999996</v>
      </c>
      <c r="J134" s="271">
        <f t="shared" si="33"/>
        <v>1.5247068430117151E-4</v>
      </c>
      <c r="K134" s="85">
        <v>100.37</v>
      </c>
      <c r="L134" s="85">
        <v>100.57299999999999</v>
      </c>
      <c r="M134" s="361">
        <v>-3.9960000000000004E-3</v>
      </c>
      <c r="N134" s="105">
        <f t="shared" si="39"/>
        <v>3.9486458714070392E-3</v>
      </c>
      <c r="O134" s="105">
        <f t="shared" si="38"/>
        <v>4.1334278497188199E-3</v>
      </c>
      <c r="P134" s="379">
        <f t="shared" si="35"/>
        <v>-2.6000000000000849E-5</v>
      </c>
      <c r="Q134" s="163"/>
      <c r="R134" s="164"/>
      <c r="S134" s="193"/>
      <c r="T134" s="192"/>
    </row>
    <row r="135" spans="1:23" s="165" customFormat="1" ht="12" customHeight="1">
      <c r="A135" s="311"/>
      <c r="B135" s="26"/>
      <c r="C135" s="254" t="s">
        <v>47</v>
      </c>
      <c r="D135" s="323">
        <f>SUM(D113:D134)</f>
        <v>28917512522.091064</v>
      </c>
      <c r="E135" s="270">
        <f>(D135/$D$154)</f>
        <v>2.2198870595916999E-2</v>
      </c>
      <c r="F135" s="26"/>
      <c r="G135" s="26"/>
      <c r="H135" s="360"/>
      <c r="I135" s="323">
        <f>SUM(I113:I134)</f>
        <v>29274345691.158573</v>
      </c>
      <c r="J135" s="270">
        <f>(I135/$I$154)</f>
        <v>2.2287038724100393E-2</v>
      </c>
      <c r="K135" s="313"/>
      <c r="L135" s="243"/>
      <c r="M135" s="367"/>
      <c r="N135" s="105">
        <f>((I135-D135)/D135)</f>
        <v>1.2339691001946028E-2</v>
      </c>
      <c r="O135" s="318"/>
      <c r="P135" s="379">
        <f t="shared" si="35"/>
        <v>0</v>
      </c>
      <c r="Q135" s="163"/>
      <c r="R135" s="164"/>
      <c r="S135" s="193"/>
      <c r="T135" s="192"/>
    </row>
    <row r="136" spans="1:23" s="165" customFormat="1" ht="5.25" customHeight="1">
      <c r="A136" s="408"/>
      <c r="B136" s="409"/>
      <c r="C136" s="409"/>
      <c r="D136" s="409"/>
      <c r="E136" s="409"/>
      <c r="F136" s="409"/>
      <c r="G136" s="409"/>
      <c r="H136" s="409"/>
      <c r="I136" s="409"/>
      <c r="J136" s="409"/>
      <c r="K136" s="409"/>
      <c r="L136" s="409"/>
      <c r="M136" s="409"/>
      <c r="N136" s="409"/>
      <c r="O136" s="409"/>
      <c r="P136" s="410"/>
      <c r="R136" s="164"/>
      <c r="S136" s="193"/>
      <c r="T136" s="192"/>
    </row>
    <row r="137" spans="1:23" s="165" customFormat="1" ht="12" customHeight="1">
      <c r="A137" s="384" t="s">
        <v>74</v>
      </c>
      <c r="B137" s="385"/>
      <c r="C137" s="385"/>
      <c r="D137" s="385"/>
      <c r="E137" s="385"/>
      <c r="F137" s="385"/>
      <c r="G137" s="385"/>
      <c r="H137" s="385"/>
      <c r="I137" s="385"/>
      <c r="J137" s="385"/>
      <c r="K137" s="385"/>
      <c r="L137" s="385"/>
      <c r="M137" s="385"/>
      <c r="N137" s="385"/>
      <c r="O137" s="385"/>
      <c r="P137" s="386"/>
      <c r="S137" s="194"/>
      <c r="T137" s="192"/>
    </row>
    <row r="138" spans="1:23" s="165" customFormat="1" ht="12" customHeight="1">
      <c r="A138" s="381">
        <v>111</v>
      </c>
      <c r="B138" s="372" t="s">
        <v>210</v>
      </c>
      <c r="C138" s="88" t="s">
        <v>209</v>
      </c>
      <c r="D138" s="89">
        <v>547151517.47000003</v>
      </c>
      <c r="E138" s="269">
        <f>(D138/$D$141)</f>
        <v>0.21988227030035515</v>
      </c>
      <c r="F138" s="89">
        <v>14.4655</v>
      </c>
      <c r="G138" s="89">
        <v>14.6175</v>
      </c>
      <c r="H138" s="361">
        <v>9.5799999999999996E-2</v>
      </c>
      <c r="I138" s="89">
        <v>555719309.70000005</v>
      </c>
      <c r="J138" s="269">
        <f>(I138/$I$141)</f>
        <v>0.21940836368844635</v>
      </c>
      <c r="K138" s="89">
        <v>14.6907</v>
      </c>
      <c r="L138" s="89">
        <v>14.847300000000001</v>
      </c>
      <c r="M138" s="361">
        <v>0.113</v>
      </c>
      <c r="N138" s="105">
        <f>((I138-D138)/D138)</f>
        <v>1.5658902436416593E-2</v>
      </c>
      <c r="O138" s="162">
        <f>((L138-G138)/G138)</f>
        <v>1.5720882503848187E-2</v>
      </c>
      <c r="P138" s="379">
        <f>M138-H138</f>
        <v>1.7200000000000007E-2</v>
      </c>
      <c r="Q138" s="163"/>
      <c r="S138" s="166"/>
      <c r="T138" s="192"/>
    </row>
    <row r="139" spans="1:23" s="165" customFormat="1" ht="11.25" customHeight="1">
      <c r="A139" s="381">
        <v>112</v>
      </c>
      <c r="B139" s="372" t="s">
        <v>6</v>
      </c>
      <c r="C139" s="88" t="s">
        <v>30</v>
      </c>
      <c r="D139" s="86">
        <v>1531961704.47</v>
      </c>
      <c r="E139" s="269">
        <f>(D139/$D$141)</f>
        <v>0.61564522227709018</v>
      </c>
      <c r="F139" s="89">
        <v>1.25</v>
      </c>
      <c r="G139" s="89">
        <v>1.27</v>
      </c>
      <c r="H139" s="361">
        <v>7.6300000000000007E-2</v>
      </c>
      <c r="I139" s="86">
        <v>1567934296.2</v>
      </c>
      <c r="J139" s="269">
        <f>(I139/$I$141)</f>
        <v>0.61904974740926799</v>
      </c>
      <c r="K139" s="89">
        <v>1.28</v>
      </c>
      <c r="L139" s="89">
        <v>1.3</v>
      </c>
      <c r="M139" s="361">
        <v>0.1017</v>
      </c>
      <c r="N139" s="105">
        <f>((I139-D139)/D139)</f>
        <v>2.3481390967566747E-2</v>
      </c>
      <c r="O139" s="105">
        <f>((L139-G139)/G139)</f>
        <v>2.3622047244094509E-2</v>
      </c>
      <c r="P139" s="379">
        <f>M139-H139</f>
        <v>2.5399999999999992E-2</v>
      </c>
      <c r="Q139" s="163"/>
    </row>
    <row r="140" spans="1:23" s="165" customFormat="1" ht="12" customHeight="1">
      <c r="A140" s="381">
        <v>113</v>
      </c>
      <c r="B140" s="372" t="s">
        <v>8</v>
      </c>
      <c r="C140" s="88" t="s">
        <v>31</v>
      </c>
      <c r="D140" s="89">
        <v>409270751.55000001</v>
      </c>
      <c r="E140" s="269">
        <f>(D140/$D$141)</f>
        <v>0.16447250742255462</v>
      </c>
      <c r="F140" s="89">
        <v>39.401699999999998</v>
      </c>
      <c r="G140" s="89">
        <v>40.589700000000001</v>
      </c>
      <c r="H140" s="361">
        <v>0.1575</v>
      </c>
      <c r="I140" s="89">
        <v>409154626.00999999</v>
      </c>
      <c r="J140" s="269">
        <f>(I140/$I$141)</f>
        <v>0.16154188890228574</v>
      </c>
      <c r="K140" s="89">
        <v>39.346600000000002</v>
      </c>
      <c r="L140" s="89">
        <v>40.532899999999998</v>
      </c>
      <c r="M140" s="361">
        <v>0.15590000000000001</v>
      </c>
      <c r="N140" s="105">
        <f>((I140-D140)/D140)</f>
        <v>-2.8373769579240156E-4</v>
      </c>
      <c r="O140" s="105">
        <f>((L140-G140)/G140)</f>
        <v>-1.3993697908583366E-3</v>
      </c>
      <c r="P140" s="379">
        <f>M140-H140</f>
        <v>-1.5999999999999903E-3</v>
      </c>
      <c r="Q140" s="163"/>
      <c r="U140" s="240"/>
      <c r="V140" s="241"/>
      <c r="W140" s="163"/>
    </row>
    <row r="141" spans="1:23" s="165" customFormat="1" ht="12.75" customHeight="1">
      <c r="A141" s="311"/>
      <c r="B141" s="26"/>
      <c r="C141" s="254" t="s">
        <v>47</v>
      </c>
      <c r="D141" s="323">
        <f>SUM(D138:D140)</f>
        <v>2488383973.4900002</v>
      </c>
      <c r="E141" s="270">
        <f>(D141/$D$154)</f>
        <v>1.9102373960505454E-3</v>
      </c>
      <c r="F141" s="26"/>
      <c r="G141" s="26"/>
      <c r="H141" s="360"/>
      <c r="I141" s="323">
        <f>SUM(I138:I140)</f>
        <v>2532808231.9099998</v>
      </c>
      <c r="J141" s="270">
        <f>(I141/$I$154)</f>
        <v>1.9282683801314494E-3</v>
      </c>
      <c r="K141" s="313"/>
      <c r="L141" s="243"/>
      <c r="M141" s="367"/>
      <c r="N141" s="105">
        <f>((I141-D141)/D141)</f>
        <v>1.785265412945649E-2</v>
      </c>
      <c r="O141" s="318"/>
      <c r="P141" s="379">
        <f>M141-H141</f>
        <v>0</v>
      </c>
      <c r="Q141" s="163"/>
      <c r="T141" s="164"/>
    </row>
    <row r="142" spans="1:23" s="165" customFormat="1" ht="4.5" customHeight="1">
      <c r="A142" s="408"/>
      <c r="B142" s="409"/>
      <c r="C142" s="409"/>
      <c r="D142" s="409"/>
      <c r="E142" s="409"/>
      <c r="F142" s="409"/>
      <c r="G142" s="409"/>
      <c r="H142" s="409"/>
      <c r="I142" s="409"/>
      <c r="J142" s="409"/>
      <c r="K142" s="409"/>
      <c r="L142" s="409"/>
      <c r="M142" s="409"/>
      <c r="N142" s="409"/>
      <c r="O142" s="409"/>
      <c r="P142" s="410"/>
      <c r="T142" s="164"/>
    </row>
    <row r="143" spans="1:23" s="165" customFormat="1" ht="12.75" customHeight="1">
      <c r="A143" s="384" t="s">
        <v>226</v>
      </c>
      <c r="B143" s="385"/>
      <c r="C143" s="385"/>
      <c r="D143" s="385"/>
      <c r="E143" s="385"/>
      <c r="F143" s="385"/>
      <c r="G143" s="385"/>
      <c r="H143" s="385"/>
      <c r="I143" s="385"/>
      <c r="J143" s="385"/>
      <c r="K143" s="385"/>
      <c r="L143" s="385"/>
      <c r="M143" s="385"/>
      <c r="N143" s="385"/>
      <c r="O143" s="385"/>
      <c r="P143" s="386"/>
      <c r="T143" s="164"/>
    </row>
    <row r="144" spans="1:23" s="165" customFormat="1" ht="12.75" customHeight="1">
      <c r="A144" s="387" t="s">
        <v>227</v>
      </c>
      <c r="B144" s="388"/>
      <c r="C144" s="388"/>
      <c r="D144" s="388"/>
      <c r="E144" s="388"/>
      <c r="F144" s="388"/>
      <c r="G144" s="388"/>
      <c r="H144" s="388"/>
      <c r="I144" s="388"/>
      <c r="J144" s="388"/>
      <c r="K144" s="388"/>
      <c r="L144" s="388"/>
      <c r="M144" s="388"/>
      <c r="N144" s="388"/>
      <c r="O144" s="388"/>
      <c r="P144" s="389"/>
      <c r="T144" s="164"/>
    </row>
    <row r="145" spans="1:20" s="165" customFormat="1" ht="12" customHeight="1">
      <c r="A145" s="381">
        <v>114</v>
      </c>
      <c r="B145" s="372" t="s">
        <v>28</v>
      </c>
      <c r="C145" s="88" t="s">
        <v>142</v>
      </c>
      <c r="D145" s="324">
        <v>2969147720.9200001</v>
      </c>
      <c r="E145" s="269">
        <f>(D145/$D$153)</f>
        <v>0.16374551455734598</v>
      </c>
      <c r="F145" s="135">
        <v>1.5</v>
      </c>
      <c r="G145" s="135">
        <v>1.52</v>
      </c>
      <c r="H145" s="363">
        <v>9.0300000000000005E-2</v>
      </c>
      <c r="I145" s="324">
        <v>2967671055.5300002</v>
      </c>
      <c r="J145" s="269">
        <f>(I145/$I$153)</f>
        <v>0.16567577134522021</v>
      </c>
      <c r="K145" s="135">
        <v>1.5</v>
      </c>
      <c r="L145" s="135">
        <v>1.51</v>
      </c>
      <c r="M145" s="363">
        <v>9.0300000000000005E-2</v>
      </c>
      <c r="N145" s="162">
        <f>((I145-D145)/D145)</f>
        <v>-4.9733645099419872E-4</v>
      </c>
      <c r="O145" s="162">
        <f>((L145-G145)/G145)</f>
        <v>-6.5789473684210583E-3</v>
      </c>
      <c r="P145" s="379">
        <f>M145-H145</f>
        <v>0</v>
      </c>
      <c r="Q145" s="163"/>
      <c r="T145" s="164"/>
    </row>
    <row r="146" spans="1:20" s="165" customFormat="1" ht="10.5" customHeight="1">
      <c r="A146" s="381">
        <v>115</v>
      </c>
      <c r="B146" s="372" t="s">
        <v>6</v>
      </c>
      <c r="C146" s="88" t="s">
        <v>73</v>
      </c>
      <c r="D146" s="324">
        <v>247630074.09</v>
      </c>
      <c r="E146" s="269">
        <f>(D146/$D$153)</f>
        <v>1.365654986312932E-2</v>
      </c>
      <c r="F146" s="135">
        <v>235.41</v>
      </c>
      <c r="G146" s="135">
        <v>239.13</v>
      </c>
      <c r="H146" s="363">
        <v>8.7599999999999997E-2</v>
      </c>
      <c r="I146" s="324">
        <v>253008293.47</v>
      </c>
      <c r="J146" s="269">
        <f>(I146/$I$153)</f>
        <v>1.412465984033868E-2</v>
      </c>
      <c r="K146" s="135">
        <v>240.17</v>
      </c>
      <c r="L146" s="135">
        <v>243.9</v>
      </c>
      <c r="M146" s="363">
        <v>0.10929999999999999</v>
      </c>
      <c r="N146" s="105">
        <f>((I146-D146)/D146)</f>
        <v>2.1718764975393524E-2</v>
      </c>
      <c r="O146" s="105">
        <f>((L146-G146)/G146)</f>
        <v>1.9947308995107306E-2</v>
      </c>
      <c r="P146" s="379">
        <f>M146-H146</f>
        <v>2.1699999999999997E-2</v>
      </c>
      <c r="Q146" s="163"/>
      <c r="R146" s="255"/>
    </row>
    <row r="147" spans="1:20" s="165" customFormat="1" ht="6" customHeight="1">
      <c r="A147" s="402"/>
      <c r="B147" s="403"/>
      <c r="C147" s="403"/>
      <c r="D147" s="403"/>
      <c r="E147" s="403"/>
      <c r="F147" s="403"/>
      <c r="G147" s="403"/>
      <c r="H147" s="403"/>
      <c r="I147" s="403"/>
      <c r="J147" s="403"/>
      <c r="K147" s="403"/>
      <c r="L147" s="403"/>
      <c r="M147" s="403"/>
      <c r="N147" s="403"/>
      <c r="O147" s="403"/>
      <c r="P147" s="404"/>
      <c r="R147" s="255"/>
    </row>
    <row r="148" spans="1:20" s="165" customFormat="1" ht="12" customHeight="1">
      <c r="A148" s="387" t="s">
        <v>228</v>
      </c>
      <c r="B148" s="388"/>
      <c r="C148" s="388"/>
      <c r="D148" s="388"/>
      <c r="E148" s="388"/>
      <c r="F148" s="388"/>
      <c r="G148" s="388"/>
      <c r="H148" s="388"/>
      <c r="I148" s="388"/>
      <c r="J148" s="388"/>
      <c r="K148" s="388"/>
      <c r="L148" s="388"/>
      <c r="M148" s="388"/>
      <c r="N148" s="388"/>
      <c r="O148" s="388"/>
      <c r="P148" s="389"/>
      <c r="R148" s="255"/>
    </row>
    <row r="149" spans="1:20" s="165" customFormat="1" ht="12" customHeight="1">
      <c r="A149" s="381">
        <v>116</v>
      </c>
      <c r="B149" s="372" t="s">
        <v>6</v>
      </c>
      <c r="C149" s="88" t="s">
        <v>144</v>
      </c>
      <c r="D149" s="96">
        <v>7532341204.3100004</v>
      </c>
      <c r="E149" s="269">
        <f>(D149/$D$153)</f>
        <v>0.41540105183418463</v>
      </c>
      <c r="F149" s="97">
        <v>116.85</v>
      </c>
      <c r="G149" s="97">
        <v>116.85</v>
      </c>
      <c r="H149" s="361">
        <v>5.1900000000000002E-2</v>
      </c>
      <c r="I149" s="96">
        <v>7389815005.1599998</v>
      </c>
      <c r="J149" s="269">
        <f>(I149/$I$153)</f>
        <v>0.41255020457774888</v>
      </c>
      <c r="K149" s="97">
        <v>116.94</v>
      </c>
      <c r="L149" s="97">
        <v>116.94</v>
      </c>
      <c r="M149" s="361">
        <v>5.28E-2</v>
      </c>
      <c r="N149" s="105">
        <f t="shared" ref="N149:N154" si="40">((I149-D149)/D149)</f>
        <v>-1.8921898953335674E-2</v>
      </c>
      <c r="O149" s="105">
        <f>((L149-G149)/G149)</f>
        <v>7.7021822849810372E-4</v>
      </c>
      <c r="P149" s="379">
        <f>M149-H149</f>
        <v>8.9999999999999802E-4</v>
      </c>
      <c r="Q149" s="163"/>
      <c r="R149" s="255"/>
    </row>
    <row r="150" spans="1:20" s="165" customFormat="1" ht="12" customHeight="1">
      <c r="A150" s="381">
        <v>117</v>
      </c>
      <c r="B150" s="372" t="s">
        <v>205</v>
      </c>
      <c r="C150" s="88" t="s">
        <v>206</v>
      </c>
      <c r="D150" s="96">
        <v>5250020553.4099998</v>
      </c>
      <c r="E150" s="269">
        <f>(D150/$D$153)</f>
        <v>0.28953336033021354</v>
      </c>
      <c r="F150" s="97">
        <v>115.43</v>
      </c>
      <c r="G150" s="97">
        <v>115.43</v>
      </c>
      <c r="H150" s="361">
        <v>9.7100000000000006E-2</v>
      </c>
      <c r="I150" s="96">
        <v>5178777490.0100002</v>
      </c>
      <c r="J150" s="269">
        <f>(I150/$I$153)</f>
        <v>0.28911491173655002</v>
      </c>
      <c r="K150" s="96">
        <v>115.63</v>
      </c>
      <c r="L150" s="96">
        <v>115.63</v>
      </c>
      <c r="M150" s="361">
        <v>9.35E-2</v>
      </c>
      <c r="N150" s="105">
        <f t="shared" si="40"/>
        <v>-1.3570054188402316E-2</v>
      </c>
      <c r="O150" s="105">
        <f>((L150-G150)/G150)</f>
        <v>1.7326518236159458E-3</v>
      </c>
      <c r="P150" s="379">
        <f>M150-H150</f>
        <v>-3.600000000000006E-3</v>
      </c>
      <c r="Q150" s="163"/>
      <c r="R150" s="255"/>
    </row>
    <row r="151" spans="1:20" s="165" customFormat="1" ht="12" customHeight="1">
      <c r="A151" s="381">
        <v>118</v>
      </c>
      <c r="B151" s="372" t="s">
        <v>46</v>
      </c>
      <c r="C151" s="88" t="s">
        <v>180</v>
      </c>
      <c r="D151" s="96">
        <v>1847226927.55</v>
      </c>
      <c r="E151" s="269">
        <f>(D151/$D$153)</f>
        <v>0.10187270967513098</v>
      </c>
      <c r="F151" s="97">
        <v>1.0725</v>
      </c>
      <c r="G151" s="97">
        <v>1.0725</v>
      </c>
      <c r="H151" s="361">
        <v>7.2499999999999995E-2</v>
      </c>
      <c r="I151" s="96">
        <v>1836592323.6199999</v>
      </c>
      <c r="J151" s="269">
        <f>(I151/$I$153)</f>
        <v>0.10253119168832957</v>
      </c>
      <c r="K151" s="97">
        <v>1.0731999999999999</v>
      </c>
      <c r="L151" s="97">
        <v>1.0731999999999999</v>
      </c>
      <c r="M151" s="361">
        <v>7.3200000000000001E-2</v>
      </c>
      <c r="N151" s="105">
        <f t="shared" si="40"/>
        <v>-5.7570641545946245E-3</v>
      </c>
      <c r="O151" s="105">
        <f>((L151-G151)/G151)</f>
        <v>6.526806526805808E-4</v>
      </c>
      <c r="P151" s="379">
        <f>M151-H151</f>
        <v>7.0000000000000617E-4</v>
      </c>
      <c r="Q151" s="163"/>
      <c r="R151" s="255"/>
    </row>
    <row r="152" spans="1:20" s="165" customFormat="1" ht="12" customHeight="1">
      <c r="A152" s="381">
        <v>119</v>
      </c>
      <c r="B152" s="372" t="s">
        <v>192</v>
      </c>
      <c r="C152" s="88" t="s">
        <v>193</v>
      </c>
      <c r="D152" s="96">
        <v>286330033.24900395</v>
      </c>
      <c r="E152" s="269">
        <f>(D152/$D$153)</f>
        <v>1.5790813739995593E-2</v>
      </c>
      <c r="F152" s="97">
        <v>101.78732387501314</v>
      </c>
      <c r="G152" s="97">
        <v>101.79492002633229</v>
      </c>
      <c r="H152" s="361">
        <v>7.6700000000000004E-2</v>
      </c>
      <c r="I152" s="96">
        <v>286658776.47464436</v>
      </c>
      <c r="J152" s="269">
        <f>(I152/$I$153)</f>
        <v>1.6003260811812595E-2</v>
      </c>
      <c r="K152" s="97">
        <v>101.91179307077678</v>
      </c>
      <c r="L152" s="97">
        <v>101.90418864396625</v>
      </c>
      <c r="M152" s="361">
        <v>7.5499999999999998E-2</v>
      </c>
      <c r="N152" s="105">
        <f t="shared" si="40"/>
        <v>1.1481269425709457E-3</v>
      </c>
      <c r="O152" s="105">
        <f>((L152-G152)/G152)</f>
        <v>1.0734191608549105E-3</v>
      </c>
      <c r="P152" s="379">
        <f>M152-H152</f>
        <v>-1.2000000000000066E-3</v>
      </c>
      <c r="Q152" s="163"/>
      <c r="R152" s="255"/>
    </row>
    <row r="153" spans="1:20" s="165" customFormat="1" ht="12" customHeight="1">
      <c r="A153" s="256"/>
      <c r="B153" s="87"/>
      <c r="C153" s="254" t="s">
        <v>47</v>
      </c>
      <c r="D153" s="101">
        <f>SUM(D145:D152)</f>
        <v>18132696513.529003</v>
      </c>
      <c r="E153" s="270">
        <f>(D153/$D$154)</f>
        <v>1.391977899728972E-2</v>
      </c>
      <c r="F153" s="97"/>
      <c r="G153" s="92"/>
      <c r="H153" s="359"/>
      <c r="I153" s="101">
        <f>SUM(I145:I152)</f>
        <v>17912522944.264645</v>
      </c>
      <c r="J153" s="270">
        <f>(I153/$I$154)</f>
        <v>1.3637097024024497E-2</v>
      </c>
      <c r="K153" s="313"/>
      <c r="L153" s="92"/>
      <c r="M153" s="366"/>
      <c r="N153" s="105">
        <f t="shared" si="40"/>
        <v>-1.2142351199673176E-2</v>
      </c>
      <c r="O153" s="105"/>
      <c r="P153" s="379">
        <f>M153-H153</f>
        <v>0</v>
      </c>
      <c r="Q153" s="163"/>
      <c r="R153" s="190" t="s">
        <v>185</v>
      </c>
    </row>
    <row r="154" spans="1:20" s="165" customFormat="1" ht="12" customHeight="1">
      <c r="A154" s="282"/>
      <c r="B154" s="283"/>
      <c r="C154" s="284" t="s">
        <v>33</v>
      </c>
      <c r="D154" s="285">
        <f>SUM(D21,D53,D82,D103,D110,D135,D141,D153)</f>
        <v>1302656925591.9629</v>
      </c>
      <c r="E154" s="286"/>
      <c r="F154" s="286"/>
      <c r="G154" s="287"/>
      <c r="H154" s="349"/>
      <c r="I154" s="325">
        <f>SUM(I21,I53,I82,I103,I110,I135,I141,I153)</f>
        <v>1313514372795.6267</v>
      </c>
      <c r="J154" s="286"/>
      <c r="K154" s="286"/>
      <c r="L154" s="287"/>
      <c r="M154" s="344"/>
      <c r="N154" s="288">
        <f t="shared" si="40"/>
        <v>8.3348477948097487E-3</v>
      </c>
      <c r="O154" s="288"/>
      <c r="P154" s="289"/>
      <c r="R154" s="191">
        <f>((I154-D154)/D154)</f>
        <v>8.3348477948097487E-3</v>
      </c>
    </row>
    <row r="155" spans="1:20" s="165" customFormat="1" ht="6.75" customHeight="1">
      <c r="A155" s="402"/>
      <c r="B155" s="403"/>
      <c r="C155" s="403"/>
      <c r="D155" s="403"/>
      <c r="E155" s="403"/>
      <c r="F155" s="403"/>
      <c r="G155" s="403"/>
      <c r="H155" s="403"/>
      <c r="I155" s="403"/>
      <c r="J155" s="403"/>
      <c r="K155" s="403"/>
      <c r="L155" s="403"/>
      <c r="M155" s="403"/>
      <c r="N155" s="403"/>
      <c r="O155" s="403"/>
      <c r="P155" s="404"/>
      <c r="R155" s="255"/>
    </row>
    <row r="156" spans="1:20" s="165" customFormat="1" ht="12" customHeight="1">
      <c r="A156" s="399" t="s">
        <v>229</v>
      </c>
      <c r="B156" s="400"/>
      <c r="C156" s="400"/>
      <c r="D156" s="400"/>
      <c r="E156" s="400"/>
      <c r="F156" s="400"/>
      <c r="G156" s="400"/>
      <c r="H156" s="400"/>
      <c r="I156" s="400"/>
      <c r="J156" s="400"/>
      <c r="K156" s="400"/>
      <c r="L156" s="400"/>
      <c r="M156" s="400"/>
      <c r="N156" s="400"/>
      <c r="O156" s="400"/>
      <c r="P156" s="401"/>
      <c r="R156" s="255"/>
    </row>
    <row r="157" spans="1:20" s="165" customFormat="1" ht="25.5" customHeight="1">
      <c r="A157" s="197"/>
      <c r="B157" s="195"/>
      <c r="C157" s="195"/>
      <c r="D157" s="274" t="s">
        <v>234</v>
      </c>
      <c r="E157" s="264"/>
      <c r="F157" s="264"/>
      <c r="G157" s="374" t="s">
        <v>235</v>
      </c>
      <c r="H157" s="350"/>
      <c r="I157" s="326" t="s">
        <v>234</v>
      </c>
      <c r="J157" s="264"/>
      <c r="K157" s="264"/>
      <c r="L157" s="374" t="s">
        <v>235</v>
      </c>
      <c r="M157" s="374"/>
      <c r="N157" s="397" t="s">
        <v>70</v>
      </c>
      <c r="O157" s="397"/>
      <c r="P157" s="398"/>
      <c r="R157" s="255"/>
    </row>
    <row r="158" spans="1:20" s="165" customFormat="1" ht="12" customHeight="1">
      <c r="A158" s="249" t="s">
        <v>2</v>
      </c>
      <c r="B158" s="335" t="s">
        <v>222</v>
      </c>
      <c r="C158" s="250" t="s">
        <v>3</v>
      </c>
      <c r="D158" s="290"/>
      <c r="E158" s="290"/>
      <c r="F158" s="290"/>
      <c r="G158" s="290"/>
      <c r="H158" s="290"/>
      <c r="I158" s="327"/>
      <c r="J158" s="260"/>
      <c r="K158" s="260"/>
      <c r="L158" s="312"/>
      <c r="M158" s="312"/>
      <c r="N158" s="267" t="s">
        <v>233</v>
      </c>
      <c r="O158" s="148" t="s">
        <v>236</v>
      </c>
      <c r="P158" s="268" t="s">
        <v>249</v>
      </c>
      <c r="R158" s="255"/>
    </row>
    <row r="159" spans="1:20" s="165" customFormat="1" ht="12" customHeight="1">
      <c r="A159" s="381">
        <v>1</v>
      </c>
      <c r="B159" s="372" t="s">
        <v>129</v>
      </c>
      <c r="C159" s="88" t="s">
        <v>258</v>
      </c>
      <c r="D159" s="96">
        <v>77723084061</v>
      </c>
      <c r="E159" s="269">
        <f>(D159/$D$161)</f>
        <v>0.91908274747602681</v>
      </c>
      <c r="F159" s="97">
        <v>107.28</v>
      </c>
      <c r="G159" s="97">
        <v>107.28</v>
      </c>
      <c r="H159" s="370" t="s">
        <v>125</v>
      </c>
      <c r="I159" s="96">
        <v>77723084061</v>
      </c>
      <c r="J159" s="269">
        <f>(I159/$I$161)</f>
        <v>0.91895773732939923</v>
      </c>
      <c r="K159" s="97">
        <v>107.28</v>
      </c>
      <c r="L159" s="97">
        <v>107.28</v>
      </c>
      <c r="M159" s="370" t="s">
        <v>125</v>
      </c>
      <c r="N159" s="105">
        <f>((I159-D159)/D159)</f>
        <v>0</v>
      </c>
      <c r="O159" s="105">
        <f>((L159-G159)/G159)</f>
        <v>0</v>
      </c>
      <c r="P159" s="379" t="e">
        <f>M159-H159</f>
        <v>#VALUE!</v>
      </c>
      <c r="R159" s="255"/>
    </row>
    <row r="160" spans="1:20" s="165" customFormat="1" ht="12" customHeight="1">
      <c r="A160" s="381">
        <v>2</v>
      </c>
      <c r="B160" s="372" t="s">
        <v>44</v>
      </c>
      <c r="C160" s="88" t="s">
        <v>230</v>
      </c>
      <c r="D160" s="96">
        <v>6842842428.6899996</v>
      </c>
      <c r="E160" s="269">
        <f>(D160/$D$161)</f>
        <v>8.0917252523973193E-2</v>
      </c>
      <c r="F160" s="97">
        <v>101.45</v>
      </c>
      <c r="G160" s="97">
        <v>101.45</v>
      </c>
      <c r="H160" s="370" t="s">
        <v>125</v>
      </c>
      <c r="I160" s="96">
        <v>6854346329.7299995</v>
      </c>
      <c r="J160" s="269">
        <f>(I160/$I$161)</f>
        <v>8.1042262670600856E-2</v>
      </c>
      <c r="K160" s="97">
        <v>101.62</v>
      </c>
      <c r="L160" s="97">
        <v>101.62</v>
      </c>
      <c r="M160" s="370" t="s">
        <v>125</v>
      </c>
      <c r="N160" s="105">
        <f>((I160-D160)/D160)</f>
        <v>1.6811582554886156E-3</v>
      </c>
      <c r="O160" s="105">
        <f>((L160-G160)/G160)</f>
        <v>1.6757023164120425E-3</v>
      </c>
      <c r="P160" s="379" t="e">
        <f>M160-H160</f>
        <v>#VALUE!</v>
      </c>
      <c r="R160" s="190" t="s">
        <v>238</v>
      </c>
    </row>
    <row r="161" spans="1:18" s="165" customFormat="1" ht="12" customHeight="1">
      <c r="A161" s="257"/>
      <c r="B161" s="254"/>
      <c r="C161" s="254" t="s">
        <v>231</v>
      </c>
      <c r="D161" s="102">
        <f>SUM(D159:D160)</f>
        <v>84565926489.690002</v>
      </c>
      <c r="E161" s="273"/>
      <c r="F161" s="92"/>
      <c r="G161" s="92"/>
      <c r="H161" s="359"/>
      <c r="I161" s="102">
        <f>SUM(I159:I160)</f>
        <v>84577430390.729996</v>
      </c>
      <c r="J161" s="273"/>
      <c r="K161" s="102"/>
      <c r="L161" s="92"/>
      <c r="M161" s="366"/>
      <c r="N161" s="105">
        <f>((I161-D161)/D161)</f>
        <v>1.3603470709205561E-4</v>
      </c>
      <c r="O161" s="319"/>
      <c r="P161" s="379">
        <f>M161-H161</f>
        <v>0</v>
      </c>
      <c r="R161" s="191">
        <f>((I161-D161)/D161)</f>
        <v>1.3603470709205561E-4</v>
      </c>
    </row>
    <row r="162" spans="1:18" s="165" customFormat="1" ht="7.5" customHeight="1">
      <c r="A162" s="405"/>
      <c r="B162" s="406"/>
      <c r="C162" s="406"/>
      <c r="D162" s="406"/>
      <c r="E162" s="406"/>
      <c r="F162" s="406"/>
      <c r="G162" s="406"/>
      <c r="H162" s="406"/>
      <c r="I162" s="406"/>
      <c r="J162" s="406"/>
      <c r="K162" s="406"/>
      <c r="L162" s="406"/>
      <c r="M162" s="406"/>
      <c r="N162" s="406"/>
      <c r="O162" s="406"/>
      <c r="P162" s="407"/>
      <c r="R162" s="255"/>
    </row>
    <row r="163" spans="1:18" s="165" customFormat="1" ht="12" customHeight="1">
      <c r="A163" s="399" t="s">
        <v>263</v>
      </c>
      <c r="B163" s="400"/>
      <c r="C163" s="400"/>
      <c r="D163" s="400"/>
      <c r="E163" s="400"/>
      <c r="F163" s="400"/>
      <c r="G163" s="400"/>
      <c r="H163" s="400"/>
      <c r="I163" s="400"/>
      <c r="J163" s="400"/>
      <c r="K163" s="400"/>
      <c r="L163" s="400"/>
      <c r="M163" s="400"/>
      <c r="N163" s="400"/>
      <c r="O163" s="400"/>
      <c r="P163" s="401"/>
      <c r="R163" s="255"/>
    </row>
    <row r="164" spans="1:18" s="165" customFormat="1" ht="25.5" customHeight="1">
      <c r="A164" s="196"/>
      <c r="B164" s="261" t="s">
        <v>222</v>
      </c>
      <c r="C164" s="265" t="s">
        <v>51</v>
      </c>
      <c r="D164" s="265" t="s">
        <v>81</v>
      </c>
      <c r="E164" s="266" t="s">
        <v>69</v>
      </c>
      <c r="F164" s="266"/>
      <c r="G164" s="266" t="s">
        <v>82</v>
      </c>
      <c r="H164" s="352"/>
      <c r="I164" s="328" t="s">
        <v>81</v>
      </c>
      <c r="J164" s="266" t="s">
        <v>69</v>
      </c>
      <c r="K164" s="266"/>
      <c r="L164" s="266" t="s">
        <v>82</v>
      </c>
      <c r="M164" s="266"/>
      <c r="N164" s="397" t="s">
        <v>70</v>
      </c>
      <c r="O164" s="397"/>
      <c r="P164" s="398"/>
      <c r="R164" s="255"/>
    </row>
    <row r="165" spans="1:18" s="165" customFormat="1" ht="12" customHeight="1">
      <c r="A165" s="258"/>
      <c r="B165" s="87"/>
      <c r="C165" s="26"/>
      <c r="D165" s="290"/>
      <c r="E165" s="290"/>
      <c r="F165" s="290"/>
      <c r="G165" s="290"/>
      <c r="H165" s="351"/>
      <c r="I165" s="329"/>
      <c r="J165" s="290"/>
      <c r="K165" s="290"/>
      <c r="L165" s="290"/>
      <c r="M165" s="345"/>
      <c r="N165" s="148" t="s">
        <v>132</v>
      </c>
      <c r="O165" s="317" t="s">
        <v>131</v>
      </c>
      <c r="P165" s="268" t="s">
        <v>249</v>
      </c>
      <c r="R165" s="255"/>
    </row>
    <row r="166" spans="1:18" s="165" customFormat="1" ht="12" customHeight="1">
      <c r="A166" s="381">
        <v>1</v>
      </c>
      <c r="B166" s="372" t="s">
        <v>34</v>
      </c>
      <c r="C166" s="88" t="s">
        <v>35</v>
      </c>
      <c r="D166" s="99">
        <v>2652174000</v>
      </c>
      <c r="E166" s="272">
        <f>(D166/$D$178)</f>
        <v>0.3651022445094832</v>
      </c>
      <c r="F166" s="98">
        <v>17.47</v>
      </c>
      <c r="G166" s="98">
        <v>17.670000000000002</v>
      </c>
      <c r="H166" s="368">
        <v>3.6999999999999998E-2</v>
      </c>
      <c r="I166" s="99">
        <v>2564072000</v>
      </c>
      <c r="J166" s="272">
        <f t="shared" ref="J166:J173" si="41">(I166/$I$178)</f>
        <v>0.36639649600703589</v>
      </c>
      <c r="K166" s="98">
        <v>17.68</v>
      </c>
      <c r="L166" s="98">
        <v>17.88</v>
      </c>
      <c r="M166" s="368">
        <v>3.6600000000000001E-2</v>
      </c>
      <c r="N166" s="105">
        <f>((I166-D166)/D166)</f>
        <v>-3.3218785796105384E-2</v>
      </c>
      <c r="O166" s="105">
        <f t="shared" ref="O166:O177" si="42">((L166-G166)/G166)</f>
        <v>1.188455008488949E-2</v>
      </c>
      <c r="P166" s="379">
        <f t="shared" ref="P166:P177" si="43">M166-H166</f>
        <v>-3.9999999999999758E-4</v>
      </c>
      <c r="R166" s="255"/>
    </row>
    <row r="167" spans="1:18" s="165" customFormat="1" ht="12" customHeight="1">
      <c r="A167" s="381">
        <v>2</v>
      </c>
      <c r="B167" s="372" t="s">
        <v>34</v>
      </c>
      <c r="C167" s="88" t="s">
        <v>67</v>
      </c>
      <c r="D167" s="99">
        <v>338260646.20999998</v>
      </c>
      <c r="E167" s="272">
        <f t="shared" ref="E167:E177" si="44">(D167/$D$178)</f>
        <v>4.6565467107549961E-2</v>
      </c>
      <c r="F167" s="98">
        <v>3.91</v>
      </c>
      <c r="G167" s="98">
        <v>4.01</v>
      </c>
      <c r="H167" s="368">
        <v>3.7900000000000003E-2</v>
      </c>
      <c r="I167" s="99">
        <v>344224939.72000003</v>
      </c>
      <c r="J167" s="272">
        <f t="shared" si="41"/>
        <v>4.9188482909856342E-2</v>
      </c>
      <c r="K167" s="98">
        <v>4.01</v>
      </c>
      <c r="L167" s="98">
        <v>4.1100000000000003</v>
      </c>
      <c r="M167" s="368">
        <v>3.6900000000000002E-2</v>
      </c>
      <c r="N167" s="105">
        <f t="shared" ref="N167:N177" si="45">((I167-D167)/D167)</f>
        <v>1.7632241813602165E-2</v>
      </c>
      <c r="O167" s="105">
        <f t="shared" si="42"/>
        <v>2.493765586034926E-2</v>
      </c>
      <c r="P167" s="379">
        <f t="shared" si="43"/>
        <v>-1.0000000000000009E-3</v>
      </c>
      <c r="R167" s="255"/>
    </row>
    <row r="168" spans="1:18" s="165" customFormat="1" ht="12" customHeight="1">
      <c r="A168" s="381">
        <v>3</v>
      </c>
      <c r="B168" s="372" t="s">
        <v>34</v>
      </c>
      <c r="C168" s="88" t="s">
        <v>56</v>
      </c>
      <c r="D168" s="99">
        <v>142530748.80000001</v>
      </c>
      <c r="E168" s="272">
        <f t="shared" si="44"/>
        <v>1.9620996321695838E-2</v>
      </c>
      <c r="F168" s="98">
        <v>5.5</v>
      </c>
      <c r="G168" s="98">
        <v>5.6</v>
      </c>
      <c r="H168" s="368" t="s">
        <v>250</v>
      </c>
      <c r="I168" s="99">
        <v>151519174.40000001</v>
      </c>
      <c r="J168" s="272">
        <f t="shared" si="41"/>
        <v>2.1651534971732066E-2</v>
      </c>
      <c r="K168" s="98">
        <v>5.84</v>
      </c>
      <c r="L168" s="98">
        <v>5.94</v>
      </c>
      <c r="M168" s="368" t="s">
        <v>250</v>
      </c>
      <c r="N168" s="105">
        <f t="shared" si="45"/>
        <v>6.3063063063063016E-2</v>
      </c>
      <c r="O168" s="105">
        <f t="shared" si="42"/>
        <v>6.0714285714285852E-2</v>
      </c>
      <c r="P168" s="379" t="e">
        <f t="shared" si="43"/>
        <v>#VALUE!</v>
      </c>
      <c r="R168" s="255"/>
    </row>
    <row r="169" spans="1:18" s="165" customFormat="1" ht="12" customHeight="1">
      <c r="A169" s="381">
        <v>4</v>
      </c>
      <c r="B169" s="372" t="s">
        <v>34</v>
      </c>
      <c r="C169" s="88" t="s">
        <v>57</v>
      </c>
      <c r="D169" s="99">
        <v>220004330.69999999</v>
      </c>
      <c r="E169" s="272">
        <f t="shared" si="44"/>
        <v>3.0286125623875584E-2</v>
      </c>
      <c r="F169" s="98">
        <v>20.8</v>
      </c>
      <c r="G169" s="98">
        <v>21</v>
      </c>
      <c r="H169" s="368" t="s">
        <v>250</v>
      </c>
      <c r="I169" s="99">
        <v>211267316.61000001</v>
      </c>
      <c r="J169" s="272">
        <f t="shared" si="41"/>
        <v>3.0189325622179512E-2</v>
      </c>
      <c r="K169" s="98">
        <v>19.98</v>
      </c>
      <c r="L169" s="98">
        <v>20.18</v>
      </c>
      <c r="M169" s="368" t="s">
        <v>250</v>
      </c>
      <c r="N169" s="105">
        <f t="shared" si="45"/>
        <v>-3.9712918660286964E-2</v>
      </c>
      <c r="O169" s="105">
        <f t="shared" si="42"/>
        <v>-3.904761904761906E-2</v>
      </c>
      <c r="P169" s="379" t="e">
        <f t="shared" si="43"/>
        <v>#VALUE!</v>
      </c>
      <c r="R169" s="255"/>
    </row>
    <row r="170" spans="1:18" s="165" customFormat="1" ht="12" customHeight="1">
      <c r="A170" s="381">
        <v>5</v>
      </c>
      <c r="B170" s="372" t="s">
        <v>34</v>
      </c>
      <c r="C170" s="88" t="s">
        <v>101</v>
      </c>
      <c r="D170" s="99">
        <v>635354392.32000005</v>
      </c>
      <c r="E170" s="272">
        <f t="shared" si="44"/>
        <v>8.7463837099296948E-2</v>
      </c>
      <c r="F170" s="98">
        <v>157.82</v>
      </c>
      <c r="G170" s="98">
        <v>159.82</v>
      </c>
      <c r="H170" s="368">
        <v>9.6299999999999997E-2</v>
      </c>
      <c r="I170" s="99">
        <v>635354392.32000005</v>
      </c>
      <c r="J170" s="272">
        <f>(I170/$I$178)</f>
        <v>9.0789815211401101E-2</v>
      </c>
      <c r="K170" s="98">
        <v>157.77000000000001</v>
      </c>
      <c r="L170" s="98">
        <v>159.77000000000001</v>
      </c>
      <c r="M170" s="368">
        <v>9.64E-2</v>
      </c>
      <c r="N170" s="105">
        <f t="shared" si="45"/>
        <v>0</v>
      </c>
      <c r="O170" s="105">
        <f t="shared" si="42"/>
        <v>-3.1285195845315322E-4</v>
      </c>
      <c r="P170" s="379">
        <f t="shared" si="43"/>
        <v>1.0000000000000286E-4</v>
      </c>
      <c r="R170" s="255"/>
    </row>
    <row r="171" spans="1:18" s="165" customFormat="1" ht="12" customHeight="1">
      <c r="A171" s="381">
        <v>6</v>
      </c>
      <c r="B171" s="372" t="s">
        <v>36</v>
      </c>
      <c r="C171" s="88" t="s">
        <v>37</v>
      </c>
      <c r="D171" s="99">
        <v>514461396</v>
      </c>
      <c r="E171" s="272">
        <f t="shared" si="44"/>
        <v>7.0821526186849754E-2</v>
      </c>
      <c r="F171" s="98">
        <v>8998.7999999999993</v>
      </c>
      <c r="G171" s="98">
        <v>8998.7999999999993</v>
      </c>
      <c r="H171" s="368">
        <v>0</v>
      </c>
      <c r="I171" s="99">
        <v>519671869.80000001</v>
      </c>
      <c r="J171" s="272">
        <f t="shared" si="41"/>
        <v>7.4259206515318046E-2</v>
      </c>
      <c r="K171" s="98">
        <v>9089.94</v>
      </c>
      <c r="L171" s="98">
        <v>9089.94</v>
      </c>
      <c r="M171" s="368">
        <v>0</v>
      </c>
      <c r="N171" s="105">
        <f t="shared" si="45"/>
        <v>1.0128017068942549E-2</v>
      </c>
      <c r="O171" s="105">
        <f t="shared" si="42"/>
        <v>1.0128017068942664E-2</v>
      </c>
      <c r="P171" s="379">
        <f t="shared" si="43"/>
        <v>0</v>
      </c>
      <c r="R171" s="255"/>
    </row>
    <row r="172" spans="1:18" s="165" customFormat="1" ht="12" customHeight="1">
      <c r="A172" s="381">
        <v>7</v>
      </c>
      <c r="B172" s="372" t="s">
        <v>28</v>
      </c>
      <c r="C172" s="88" t="s">
        <v>105</v>
      </c>
      <c r="D172" s="99">
        <v>567120000</v>
      </c>
      <c r="E172" s="272">
        <f t="shared" si="44"/>
        <v>7.8070588470521965E-2</v>
      </c>
      <c r="F172" s="98">
        <v>13.9</v>
      </c>
      <c r="G172" s="98">
        <v>13.9</v>
      </c>
      <c r="H172" s="368">
        <v>5.57E-2</v>
      </c>
      <c r="I172" s="99">
        <v>447046977.48000002</v>
      </c>
      <c r="J172" s="272">
        <f t="shared" si="41"/>
        <v>6.3881375444686542E-2</v>
      </c>
      <c r="K172" s="98">
        <v>13.38</v>
      </c>
      <c r="L172" s="98">
        <v>13.38</v>
      </c>
      <c r="M172" s="368">
        <v>3.6700000000000003E-2</v>
      </c>
      <c r="N172" s="105">
        <f t="shared" si="45"/>
        <v>-0.21172418980110025</v>
      </c>
      <c r="O172" s="105">
        <f t="shared" si="42"/>
        <v>-3.7410071942446013E-2</v>
      </c>
      <c r="P172" s="379">
        <f t="shared" si="43"/>
        <v>-1.8999999999999996E-2</v>
      </c>
      <c r="R172" s="255"/>
    </row>
    <row r="173" spans="1:18" s="165" customFormat="1" ht="12" customHeight="1">
      <c r="A173" s="381">
        <v>8</v>
      </c>
      <c r="B173" s="372" t="s">
        <v>44</v>
      </c>
      <c r="C173" s="88" t="s">
        <v>45</v>
      </c>
      <c r="D173" s="99">
        <v>459283136.55000001</v>
      </c>
      <c r="E173" s="272">
        <f t="shared" si="44"/>
        <v>6.3225604360709536E-2</v>
      </c>
      <c r="F173" s="98">
        <v>52</v>
      </c>
      <c r="G173" s="98">
        <v>52</v>
      </c>
      <c r="H173" s="368">
        <v>6.5299999999999997E-2</v>
      </c>
      <c r="I173" s="99">
        <v>463595363.01999998</v>
      </c>
      <c r="J173" s="272">
        <f t="shared" si="41"/>
        <v>6.6246079117761827E-2</v>
      </c>
      <c r="K173" s="98">
        <v>68.5</v>
      </c>
      <c r="L173" s="98">
        <v>68.5</v>
      </c>
      <c r="M173" s="368">
        <v>7.85E-2</v>
      </c>
      <c r="N173" s="105">
        <f t="shared" si="45"/>
        <v>9.3890372339645381E-3</v>
      </c>
      <c r="O173" s="105">
        <f t="shared" si="42"/>
        <v>0.31730769230769229</v>
      </c>
      <c r="P173" s="379">
        <f t="shared" si="43"/>
        <v>1.3200000000000003E-2</v>
      </c>
      <c r="R173" s="255"/>
    </row>
    <row r="174" spans="1:18" s="165" customFormat="1" ht="12" customHeight="1">
      <c r="A174" s="381">
        <v>9</v>
      </c>
      <c r="B174" s="372" t="s">
        <v>44</v>
      </c>
      <c r="C174" s="88" t="s">
        <v>103</v>
      </c>
      <c r="D174" s="99">
        <v>816389121.13999999</v>
      </c>
      <c r="E174" s="272">
        <f t="shared" si="44"/>
        <v>0.11238534897082106</v>
      </c>
      <c r="F174" s="98">
        <v>130</v>
      </c>
      <c r="G174" s="98">
        <v>130</v>
      </c>
      <c r="H174" s="368">
        <v>0.10780000000000001</v>
      </c>
      <c r="I174" s="99">
        <v>732223053.50999999</v>
      </c>
      <c r="J174" s="272">
        <f>(I174/$I$178)</f>
        <v>0.10463199204298333</v>
      </c>
      <c r="K174" s="98">
        <v>130</v>
      </c>
      <c r="L174" s="98">
        <v>130</v>
      </c>
      <c r="M174" s="368">
        <v>0.13519999999999999</v>
      </c>
      <c r="N174" s="105">
        <f>((I174-D174)/D174)</f>
        <v>-0.10309552816244182</v>
      </c>
      <c r="O174" s="105">
        <f t="shared" si="42"/>
        <v>0</v>
      </c>
      <c r="P174" s="379">
        <f t="shared" si="43"/>
        <v>2.739999999999998E-2</v>
      </c>
      <c r="R174" s="255"/>
    </row>
    <row r="175" spans="1:18" s="165" customFormat="1" ht="12" customHeight="1">
      <c r="A175" s="381">
        <v>10</v>
      </c>
      <c r="B175" s="372" t="s">
        <v>96</v>
      </c>
      <c r="C175" s="88" t="s">
        <v>155</v>
      </c>
      <c r="D175" s="99">
        <v>550772481.80538392</v>
      </c>
      <c r="E175" s="272">
        <f>(D175/$D$178)</f>
        <v>7.5820164635202733E-2</v>
      </c>
      <c r="F175" s="98">
        <v>123.95014781262157</v>
      </c>
      <c r="G175" s="98">
        <v>125.30007118712724</v>
      </c>
      <c r="H175" s="368">
        <v>0</v>
      </c>
      <c r="I175" s="98">
        <v>555478511.19240654</v>
      </c>
      <c r="J175" s="272">
        <f>(I175/$I$178)</f>
        <v>7.9375844402225379E-2</v>
      </c>
      <c r="K175" s="98">
        <v>125.00922947955587</v>
      </c>
      <c r="L175" s="98">
        <v>126.4149813817936</v>
      </c>
      <c r="M175" s="368">
        <v>0</v>
      </c>
      <c r="N175" s="105">
        <f>((I175-D175)/D175)</f>
        <v>8.5444163288562695E-3</v>
      </c>
      <c r="O175" s="105">
        <f t="shared" si="42"/>
        <v>8.8979214784427954E-3</v>
      </c>
      <c r="P175" s="379">
        <f t="shared" si="43"/>
        <v>0</v>
      </c>
      <c r="R175" s="255"/>
    </row>
    <row r="176" spans="1:18" s="165" customFormat="1" ht="12" customHeight="1">
      <c r="A176" s="381">
        <v>11</v>
      </c>
      <c r="B176" s="372" t="s">
        <v>61</v>
      </c>
      <c r="C176" s="88" t="s">
        <v>203</v>
      </c>
      <c r="D176" s="99">
        <v>215603755.63</v>
      </c>
      <c r="E176" s="272">
        <f>(D176/$D$178)</f>
        <v>2.9680335869813643E-2</v>
      </c>
      <c r="F176" s="98">
        <v>21.15</v>
      </c>
      <c r="G176" s="98">
        <v>21.25</v>
      </c>
      <c r="H176" s="368">
        <v>0</v>
      </c>
      <c r="I176" s="99">
        <v>217176636.06</v>
      </c>
      <c r="J176" s="272">
        <f>(I176/$I$178)</f>
        <v>3.1033745724370954E-2</v>
      </c>
      <c r="K176" s="98">
        <v>21.41</v>
      </c>
      <c r="L176" s="98">
        <v>21.51</v>
      </c>
      <c r="M176" s="368">
        <v>0</v>
      </c>
      <c r="N176" s="105">
        <f>((I176-D176)/D176)</f>
        <v>7.2952366966150851E-3</v>
      </c>
      <c r="O176" s="105">
        <f t="shared" si="42"/>
        <v>1.2235294117647132E-2</v>
      </c>
      <c r="P176" s="379">
        <f t="shared" si="43"/>
        <v>0</v>
      </c>
      <c r="R176" s="255"/>
    </row>
    <row r="177" spans="1:18" s="165" customFormat="1" ht="12" customHeight="1">
      <c r="A177" s="381">
        <v>12</v>
      </c>
      <c r="B177" s="372" t="s">
        <v>61</v>
      </c>
      <c r="C177" s="88" t="s">
        <v>204</v>
      </c>
      <c r="D177" s="98">
        <v>152241267.33000001</v>
      </c>
      <c r="E177" s="272">
        <f t="shared" si="44"/>
        <v>2.0957760844179628E-2</v>
      </c>
      <c r="F177" s="98">
        <v>17.52</v>
      </c>
      <c r="G177" s="98">
        <v>17.62</v>
      </c>
      <c r="H177" s="368" t="s">
        <v>125</v>
      </c>
      <c r="I177" s="98">
        <v>156449791.06</v>
      </c>
      <c r="J177" s="272">
        <f>(I177/$I$178)</f>
        <v>2.2356102030448792E-2</v>
      </c>
      <c r="K177" s="98">
        <v>17.82</v>
      </c>
      <c r="L177" s="98">
        <v>17.920000000000002</v>
      </c>
      <c r="M177" s="368" t="s">
        <v>125</v>
      </c>
      <c r="N177" s="105">
        <f t="shared" si="45"/>
        <v>2.7643777563133014E-2</v>
      </c>
      <c r="O177" s="105">
        <f t="shared" si="42"/>
        <v>1.7026106696935338E-2</v>
      </c>
      <c r="P177" s="379" t="e">
        <f t="shared" si="43"/>
        <v>#VALUE!</v>
      </c>
      <c r="R177" s="259"/>
    </row>
    <row r="178" spans="1:18" s="165" customFormat="1" ht="12" customHeight="1">
      <c r="A178" s="257"/>
      <c r="B178" s="254"/>
      <c r="C178" s="254" t="s">
        <v>38</v>
      </c>
      <c r="D178" s="102">
        <f>SUM(D166:D177)</f>
        <v>7264195276.4853849</v>
      </c>
      <c r="E178" s="273"/>
      <c r="F178" s="102"/>
      <c r="G178" s="92"/>
      <c r="H178" s="359"/>
      <c r="I178" s="102">
        <f>SUM(I166:I177)</f>
        <v>6998080025.1724081</v>
      </c>
      <c r="J178" s="273"/>
      <c r="K178" s="102"/>
      <c r="L178" s="92"/>
      <c r="M178" s="366"/>
      <c r="N178" s="105">
        <f>((I178-D178)/D178)</f>
        <v>-3.6633824007238226E-2</v>
      </c>
      <c r="O178" s="319"/>
      <c r="P178" s="379" t="e">
        <f>((M178-H178)/H178)</f>
        <v>#DIV/0!</v>
      </c>
      <c r="R178" s="190" t="s">
        <v>184</v>
      </c>
    </row>
    <row r="179" spans="1:18" s="165" customFormat="1" ht="12" customHeight="1" thickBot="1">
      <c r="A179" s="304"/>
      <c r="B179" s="305"/>
      <c r="C179" s="305" t="s">
        <v>48</v>
      </c>
      <c r="D179" s="306">
        <f>SUM(D154,D161,D178)</f>
        <v>1394487047358.1382</v>
      </c>
      <c r="E179" s="306"/>
      <c r="F179" s="306"/>
      <c r="G179" s="307"/>
      <c r="H179" s="353"/>
      <c r="I179" s="306">
        <f>SUM(I154,I161,I178)</f>
        <v>1405089883211.5291</v>
      </c>
      <c r="J179" s="306"/>
      <c r="K179" s="306"/>
      <c r="L179" s="307"/>
      <c r="M179" s="346"/>
      <c r="N179" s="308"/>
      <c r="O179" s="321"/>
      <c r="P179" s="309"/>
      <c r="R179" s="191">
        <f>((I178-D178)/D178)</f>
        <v>-3.6633824007238226E-2</v>
      </c>
    </row>
    <row r="180" spans="1:18" ht="12" customHeight="1">
      <c r="A180" s="12"/>
      <c r="B180" s="198"/>
      <c r="C180" s="137"/>
      <c r="D180" s="83"/>
      <c r="E180" s="83"/>
      <c r="F180" s="83"/>
      <c r="G180" s="17"/>
      <c r="H180" s="354"/>
      <c r="I180" s="136"/>
      <c r="J180"/>
      <c r="K180" s="161"/>
      <c r="L180" s="7"/>
      <c r="M180" s="13"/>
    </row>
    <row r="181" spans="1:18" ht="12" customHeight="1">
      <c r="A181" s="13"/>
      <c r="B181" s="198"/>
      <c r="C181" s="153"/>
      <c r="D181"/>
      <c r="E181"/>
      <c r="F181" s="161"/>
      <c r="G181" s="17"/>
      <c r="H181" s="355"/>
      <c r="I181" s="330"/>
      <c r="J181" s="18"/>
      <c r="K181" s="18"/>
      <c r="L181" s="19"/>
      <c r="M181" s="347"/>
      <c r="N181" s="20"/>
      <c r="O181" s="20"/>
    </row>
    <row r="182" spans="1:18" ht="12" customHeight="1">
      <c r="A182" s="13"/>
      <c r="B182" s="343"/>
      <c r="C182" s="343"/>
      <c r="D182" s="132"/>
      <c r="E182" s="14"/>
      <c r="F182" s="14"/>
      <c r="G182" s="7"/>
      <c r="H182" s="356"/>
      <c r="I182" s="331"/>
      <c r="J182" s="7"/>
      <c r="K182" s="7"/>
      <c r="L182" s="7"/>
      <c r="M182" s="13"/>
      <c r="N182" s="8"/>
    </row>
    <row r="183" spans="1:18" ht="12" customHeight="1">
      <c r="A183" s="13"/>
      <c r="B183" s="7"/>
      <c r="C183" s="154"/>
      <c r="D183" s="14"/>
      <c r="E183" s="14"/>
      <c r="F183" s="14"/>
      <c r="G183" s="7"/>
      <c r="H183" s="356"/>
      <c r="I183" s="331"/>
      <c r="J183" s="7"/>
      <c r="K183" s="7"/>
      <c r="L183" s="7"/>
      <c r="M183" s="13"/>
      <c r="N183" s="8"/>
    </row>
    <row r="184" spans="1:18" ht="12" customHeight="1">
      <c r="A184" s="13"/>
      <c r="B184" s="150"/>
      <c r="C184" s="7"/>
      <c r="D184" s="7"/>
      <c r="E184" s="7"/>
      <c r="F184" s="7"/>
      <c r="G184" s="7"/>
      <c r="H184" s="356"/>
      <c r="I184" s="332"/>
      <c r="J184" s="7"/>
      <c r="K184" s="7"/>
      <c r="L184" s="7"/>
      <c r="M184" s="13"/>
      <c r="N184" s="8"/>
    </row>
    <row r="185" spans="1:18" ht="12" customHeight="1">
      <c r="A185" s="13"/>
      <c r="B185" s="7"/>
      <c r="C185" s="150"/>
      <c r="D185" s="7"/>
      <c r="E185" s="7"/>
      <c r="F185" s="7"/>
      <c r="G185" s="7"/>
      <c r="H185" s="356"/>
      <c r="I185" s="332"/>
      <c r="J185" s="7"/>
      <c r="K185" s="7"/>
      <c r="L185" s="7"/>
      <c r="M185" s="13"/>
      <c r="N185" s="8"/>
    </row>
    <row r="186" spans="1:18" ht="12" customHeight="1">
      <c r="A186" s="13"/>
      <c r="B186" s="6"/>
      <c r="C186" s="15"/>
      <c r="D186" s="7"/>
      <c r="E186" s="7"/>
      <c r="F186" s="7"/>
      <c r="G186" s="7"/>
      <c r="H186" s="356"/>
      <c r="I186" s="332"/>
      <c r="J186" s="7"/>
      <c r="K186" s="7"/>
      <c r="L186" s="7"/>
      <c r="M186" s="13"/>
      <c r="N186" s="8"/>
    </row>
    <row r="187" spans="1:18" ht="12" customHeight="1">
      <c r="A187" s="13"/>
      <c r="B187" s="6"/>
      <c r="C187" s="6"/>
      <c r="D187" s="7"/>
      <c r="E187" s="7"/>
      <c r="F187" s="7"/>
      <c r="G187" s="7"/>
      <c r="H187" s="356"/>
      <c r="I187" s="332"/>
      <c r="J187" s="7"/>
      <c r="K187" s="7"/>
      <c r="L187" s="7"/>
      <c r="M187" s="13"/>
      <c r="N187" s="8"/>
    </row>
    <row r="188" spans="1:18" ht="12" customHeight="1">
      <c r="A188" s="13"/>
      <c r="B188" s="6"/>
      <c r="C188" s="6"/>
      <c r="D188" s="7"/>
      <c r="E188" s="7"/>
      <c r="F188" s="7"/>
      <c r="G188" s="7"/>
      <c r="H188" s="356"/>
      <c r="I188" s="332"/>
      <c r="J188" s="7"/>
      <c r="K188" s="7"/>
      <c r="L188" s="7"/>
      <c r="M188" s="13"/>
      <c r="N188" s="8"/>
    </row>
    <row r="189" spans="1:18" ht="12" customHeight="1">
      <c r="A189" s="13"/>
      <c r="B189" s="6"/>
      <c r="C189" s="6"/>
      <c r="D189" s="7"/>
      <c r="E189" s="7"/>
      <c r="F189" s="7"/>
      <c r="G189" s="7"/>
      <c r="H189" s="356"/>
      <c r="I189" s="332"/>
      <c r="J189" s="7"/>
      <c r="K189" s="7"/>
      <c r="L189" s="7"/>
      <c r="M189" s="13"/>
      <c r="N189" s="8"/>
    </row>
    <row r="190" spans="1:18" ht="12" customHeight="1">
      <c r="A190" s="13"/>
      <c r="B190" s="6"/>
      <c r="C190" s="15"/>
      <c r="D190" s="7"/>
      <c r="E190" s="7"/>
      <c r="F190" s="7"/>
      <c r="G190" s="7"/>
      <c r="H190" s="356"/>
      <c r="I190" s="332"/>
      <c r="J190" s="7"/>
      <c r="K190" s="7"/>
      <c r="L190" s="7"/>
      <c r="M190" s="13"/>
      <c r="N190" s="8"/>
    </row>
    <row r="191" spans="1:18" ht="12" customHeight="1">
      <c r="A191" s="5"/>
      <c r="B191" s="6"/>
      <c r="C191" s="6"/>
      <c r="D191" s="7"/>
      <c r="E191" s="7"/>
      <c r="F191" s="7"/>
      <c r="G191" s="7"/>
      <c r="H191" s="356"/>
      <c r="I191" s="332"/>
      <c r="J191" s="7"/>
      <c r="K191" s="7"/>
      <c r="L191" s="7"/>
      <c r="M191" s="13"/>
    </row>
    <row r="192" spans="1:18" ht="12" customHeight="1">
      <c r="B192" s="9"/>
      <c r="C192" s="9"/>
      <c r="D192" s="8"/>
      <c r="E192" s="8"/>
      <c r="F192" s="8"/>
      <c r="G192" s="8"/>
      <c r="H192" s="357"/>
      <c r="I192" s="333"/>
      <c r="J192" s="8"/>
      <c r="K192" s="8"/>
      <c r="L192" s="8"/>
      <c r="M192" s="5"/>
    </row>
    <row r="193" spans="2:3" ht="12" customHeight="1">
      <c r="B193" s="10"/>
      <c r="C193" s="10"/>
    </row>
    <row r="194" spans="2:3" ht="12" customHeight="1">
      <c r="B194" s="10"/>
      <c r="C194" s="16"/>
    </row>
    <row r="195" spans="2:3" ht="12" customHeight="1">
      <c r="B195" s="10"/>
      <c r="C195" s="10"/>
    </row>
    <row r="196" spans="2:3" ht="12" customHeight="1">
      <c r="B196" s="10"/>
      <c r="C196" s="10"/>
    </row>
    <row r="197" spans="2:3" ht="12" customHeight="1">
      <c r="B197" s="10"/>
      <c r="C197" s="10"/>
    </row>
    <row r="198" spans="2:3" ht="12" customHeight="1">
      <c r="B198" s="10"/>
      <c r="C198" s="10"/>
    </row>
    <row r="199" spans="2:3" ht="12" customHeight="1">
      <c r="B199" s="10"/>
      <c r="C199" s="10"/>
    </row>
    <row r="200" spans="2:3" ht="12" customHeight="1">
      <c r="B200" s="10"/>
      <c r="C200" s="10"/>
    </row>
    <row r="201" spans="2:3" ht="12" customHeight="1">
      <c r="B201" s="10"/>
      <c r="C201" s="10"/>
    </row>
    <row r="202" spans="2:3" ht="12" customHeight="1">
      <c r="B202" s="10"/>
      <c r="C202" s="10"/>
    </row>
    <row r="203" spans="2:3" ht="12" customHeight="1">
      <c r="B203" s="10"/>
      <c r="C203" s="10"/>
    </row>
    <row r="204" spans="2:3" ht="12" customHeight="1">
      <c r="B204" s="10"/>
      <c r="C204" s="10"/>
    </row>
    <row r="205" spans="2:3" ht="12" customHeight="1">
      <c r="B205" s="10"/>
      <c r="C205" s="10"/>
    </row>
    <row r="206" spans="2:3" ht="12" customHeight="1">
      <c r="B206" s="10"/>
      <c r="C206" s="10"/>
    </row>
    <row r="207" spans="2:3" ht="12" customHeight="1">
      <c r="B207" s="10"/>
      <c r="C207" s="10"/>
    </row>
    <row r="208" spans="2:3" ht="12" customHeight="1">
      <c r="B208" s="10"/>
      <c r="C208" s="10"/>
    </row>
    <row r="209" spans="2:3" ht="12" customHeight="1">
      <c r="B209" s="10"/>
      <c r="C209" s="10"/>
    </row>
    <row r="210" spans="2:3" ht="12" customHeight="1">
      <c r="B210" s="10"/>
      <c r="C210" s="10"/>
    </row>
    <row r="211" spans="2:3" ht="12" customHeight="1">
      <c r="B211" s="10"/>
      <c r="C211" s="10"/>
    </row>
    <row r="212" spans="2:3" ht="12" customHeight="1">
      <c r="B212" s="10"/>
      <c r="C212" s="10"/>
    </row>
    <row r="213" spans="2:3" ht="12" customHeight="1">
      <c r="B213" s="10"/>
      <c r="C213" s="10"/>
    </row>
    <row r="214" spans="2:3" ht="12" customHeight="1">
      <c r="B214" s="10"/>
      <c r="C214" s="10"/>
    </row>
    <row r="215" spans="2:3" ht="12" customHeight="1">
      <c r="B215" s="10"/>
      <c r="C215" s="10"/>
    </row>
    <row r="216" spans="2:3" ht="12" customHeight="1">
      <c r="B216" s="10"/>
      <c r="C216" s="10"/>
    </row>
    <row r="217" spans="2:3" ht="12" customHeight="1">
      <c r="B217" s="10"/>
      <c r="C217" s="10"/>
    </row>
    <row r="218" spans="2:3" ht="12" customHeight="1">
      <c r="B218" s="10"/>
      <c r="C218" s="10"/>
    </row>
    <row r="219" spans="2:3" ht="12" customHeight="1">
      <c r="B219" s="10"/>
      <c r="C219" s="10"/>
    </row>
    <row r="220" spans="2:3" ht="12" customHeight="1">
      <c r="B220" s="10"/>
      <c r="C220" s="10"/>
    </row>
    <row r="221" spans="2:3" ht="12" customHeight="1">
      <c r="B221" s="10"/>
      <c r="C221" s="10"/>
    </row>
    <row r="222" spans="2:3" ht="12" customHeight="1">
      <c r="B222" s="10"/>
      <c r="C222" s="10"/>
    </row>
    <row r="223" spans="2:3" ht="12" customHeight="1">
      <c r="B223" s="10"/>
      <c r="C223" s="10"/>
    </row>
    <row r="224" spans="2:3" ht="12" customHeight="1">
      <c r="B224" s="10"/>
      <c r="C224" s="10"/>
    </row>
    <row r="225" spans="2:3" ht="12" customHeight="1">
      <c r="B225" s="10"/>
      <c r="C225" s="10"/>
    </row>
    <row r="226" spans="2:3" ht="12" customHeight="1">
      <c r="B226" s="10"/>
      <c r="C226" s="10"/>
    </row>
    <row r="227" spans="2:3" ht="12" customHeight="1">
      <c r="B227" s="11"/>
      <c r="C227" s="11"/>
    </row>
    <row r="228" spans="2:3" ht="12" customHeight="1">
      <c r="B228" s="11"/>
      <c r="C228" s="11"/>
    </row>
    <row r="229" spans="2:3" ht="12" customHeight="1">
      <c r="B229" s="11"/>
      <c r="C229" s="11"/>
    </row>
  </sheetData>
  <protectedRanges>
    <protectedRange password="CADF" sqref="M19 H19" name="Yield_1_1_2_1"/>
    <protectedRange password="CADF" sqref="M46 H46" name="Yield_1_1_2_1_1"/>
    <protectedRange password="CADF" sqref="F77:G77" name="Fund Name_2_1"/>
    <protectedRange password="CADF" sqref="M77 H77" name="Yield_1_1_2_1_2"/>
    <protectedRange password="CADF" sqref="M51 H51" name="Yield_1_1_1"/>
    <protectedRange password="CADF" sqref="M134 H134" name="Yield_1_1_2"/>
    <protectedRange password="CADF" sqref="K76 F76" name="BidOffer Prices_2_1_1_1_1_1_1_1_2"/>
    <protectedRange password="CADF" sqref="L76 G76" name="BidOffer Prices_2_1_1_1_1_1_1_1_3"/>
    <protectedRange password="CADF" sqref="I51 D51" name="Yield_2_1_2"/>
    <protectedRange password="CADF" sqref="I134 D134" name="Fund Name_1_1_1"/>
    <protectedRange password="CADF" sqref="K134:L134 F134:G134" name="Fund Name_1_1_1_1"/>
    <protectedRange password="CADF" sqref="I19 D19" name="Fund Name_1_1_1_3_1"/>
    <protectedRange password="CADF" sqref="K19:L19 F19:G19" name="Fund Name_1_1_1_1_1"/>
    <protectedRange password="CADF" sqref="I46 D46" name="Yield_2_1_2_3"/>
    <protectedRange password="CADF" sqref="D77" name="Yield_2_1_2_3_1"/>
    <protectedRange password="CADF" sqref="K77:L77" name="Fund Name_2_2_1"/>
    <protectedRange password="CADF" sqref="I77" name="Yield_2_1_2_1"/>
  </protectedRanges>
  <mergeCells count="42">
    <mergeCell ref="A1:P1"/>
    <mergeCell ref="D2:H2"/>
    <mergeCell ref="I2:M2"/>
    <mergeCell ref="A142:P142"/>
    <mergeCell ref="A55:P55"/>
    <mergeCell ref="A5:P5"/>
    <mergeCell ref="A4:P4"/>
    <mergeCell ref="A22:P22"/>
    <mergeCell ref="A54:P54"/>
    <mergeCell ref="A23:P23"/>
    <mergeCell ref="A136:P136"/>
    <mergeCell ref="A95:P95"/>
    <mergeCell ref="A85:P85"/>
    <mergeCell ref="A84:P84"/>
    <mergeCell ref="N2:O2"/>
    <mergeCell ref="S69:T69"/>
    <mergeCell ref="T30:U30"/>
    <mergeCell ref="T31:U31"/>
    <mergeCell ref="T29:U29"/>
    <mergeCell ref="T34:U34"/>
    <mergeCell ref="S39:S40"/>
    <mergeCell ref="S96:S97"/>
    <mergeCell ref="U110:U112"/>
    <mergeCell ref="T70:T81"/>
    <mergeCell ref="R113:R114"/>
    <mergeCell ref="N164:P164"/>
    <mergeCell ref="A163:P163"/>
    <mergeCell ref="N157:P157"/>
    <mergeCell ref="A156:P156"/>
    <mergeCell ref="A148:P148"/>
    <mergeCell ref="A147:P147"/>
    <mergeCell ref="A155:P155"/>
    <mergeCell ref="A162:P162"/>
    <mergeCell ref="A83:P83"/>
    <mergeCell ref="A94:P94"/>
    <mergeCell ref="A104:P104"/>
    <mergeCell ref="A111:P111"/>
    <mergeCell ref="A143:P143"/>
    <mergeCell ref="A144:P144"/>
    <mergeCell ref="A137:P137"/>
    <mergeCell ref="A112:P112"/>
    <mergeCell ref="A105:P105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70" zoomScaleNormal="7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47"/>
      <c r="F3" s="147"/>
      <c r="G3" s="147"/>
    </row>
    <row r="4" spans="1:7">
      <c r="E4" s="147"/>
      <c r="F4" s="147"/>
      <c r="G4" s="147"/>
    </row>
    <row r="5" spans="1:7">
      <c r="E5" s="281"/>
      <c r="F5" s="281"/>
      <c r="G5" s="147"/>
    </row>
    <row r="6" spans="1:7">
      <c r="E6" s="144" t="s">
        <v>72</v>
      </c>
      <c r="F6" s="145" t="s">
        <v>166</v>
      </c>
      <c r="G6" s="147"/>
    </row>
    <row r="7" spans="1:7">
      <c r="E7" s="275" t="s">
        <v>0</v>
      </c>
      <c r="F7" s="146">
        <f>'NAV Trend'!J2</f>
        <v>15756247273.010002</v>
      </c>
      <c r="G7" s="147"/>
    </row>
    <row r="8" spans="1:7">
      <c r="E8" s="275" t="s">
        <v>49</v>
      </c>
      <c r="F8" s="146">
        <f>'NAV Trend'!J3</f>
        <v>547906811125.90155</v>
      </c>
      <c r="G8" s="147"/>
    </row>
    <row r="9" spans="1:7">
      <c r="A9" s="147"/>
      <c r="B9" s="147"/>
      <c r="E9" s="275" t="s">
        <v>221</v>
      </c>
      <c r="F9" s="146">
        <f>'NAV Trend'!J4</f>
        <v>377744976906.65002</v>
      </c>
      <c r="G9" s="147"/>
    </row>
    <row r="10" spans="1:7">
      <c r="A10" s="427"/>
      <c r="B10" s="427"/>
      <c r="E10" s="275" t="s">
        <v>223</v>
      </c>
      <c r="F10" s="146">
        <f>'NAV Trend'!J5</f>
        <v>272186755417.89178</v>
      </c>
      <c r="G10" s="147"/>
    </row>
    <row r="11" spans="1:7">
      <c r="A11" s="140"/>
      <c r="B11" s="140"/>
      <c r="E11" s="275" t="s">
        <v>245</v>
      </c>
      <c r="F11" s="146">
        <f>'NAV Trend'!J6</f>
        <v>50199905204.839996</v>
      </c>
      <c r="G11" s="147"/>
    </row>
    <row r="12" spans="1:7">
      <c r="A12" s="141"/>
      <c r="B12" s="142"/>
      <c r="E12" s="275" t="s">
        <v>68</v>
      </c>
      <c r="F12" s="146">
        <f>'NAV Trend'!J7</f>
        <v>29274345691.158573</v>
      </c>
      <c r="G12" s="147"/>
    </row>
    <row r="13" spans="1:7">
      <c r="A13" s="141"/>
      <c r="B13" s="142"/>
      <c r="E13" s="275" t="s">
        <v>74</v>
      </c>
      <c r="F13" s="146">
        <f>'NAV Trend'!J8</f>
        <v>2532808231.9099998</v>
      </c>
      <c r="G13" s="147"/>
    </row>
    <row r="14" spans="1:7">
      <c r="A14" s="141"/>
      <c r="B14" s="142"/>
      <c r="E14" s="275" t="s">
        <v>237</v>
      </c>
      <c r="F14" s="276">
        <f>'NAV Trend'!J9</f>
        <v>17912522944.264645</v>
      </c>
      <c r="G14" s="147"/>
    </row>
    <row r="15" spans="1:7">
      <c r="A15" s="141"/>
      <c r="B15" s="142"/>
      <c r="E15" s="281"/>
      <c r="F15" s="281"/>
      <c r="G15" s="147"/>
    </row>
    <row r="16" spans="1:7">
      <c r="A16" s="141"/>
      <c r="B16" s="142"/>
      <c r="E16" s="281"/>
      <c r="F16" s="281"/>
      <c r="G16" s="147"/>
    </row>
    <row r="17" spans="1:13">
      <c r="A17" s="141"/>
      <c r="B17" s="142"/>
      <c r="E17" s="281"/>
      <c r="F17" s="281"/>
      <c r="G17" s="147"/>
    </row>
    <row r="18" spans="1:13">
      <c r="A18" s="141"/>
      <c r="B18" s="142"/>
      <c r="E18" s="147"/>
      <c r="F18" s="147"/>
      <c r="G18" s="147"/>
    </row>
    <row r="19" spans="1:13">
      <c r="A19" s="141"/>
      <c r="B19" s="142"/>
      <c r="E19" s="147"/>
      <c r="F19" s="147"/>
      <c r="G19" s="147"/>
    </row>
    <row r="24" spans="1:13" s="138" customFormat="1" ht="21.75" customHeight="1"/>
    <row r="25" spans="1:13" ht="30.75" customHeight="1">
      <c r="B25" s="149" t="s">
        <v>168</v>
      </c>
      <c r="M25" s="139"/>
    </row>
    <row r="26" spans="1:13" ht="68.25" customHeight="1">
      <c r="B26" s="428" t="s">
        <v>268</v>
      </c>
      <c r="C26" s="428"/>
      <c r="D26" s="428"/>
      <c r="E26" s="428"/>
      <c r="F26" s="428"/>
      <c r="G26" s="428"/>
      <c r="H26" s="428"/>
      <c r="I26" s="428"/>
      <c r="J26" s="428"/>
      <c r="K26" s="428"/>
      <c r="L26" s="428"/>
      <c r="M26" s="143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F1" activePane="topRight" state="frozen"/>
      <selection activeCell="B1" sqref="B1"/>
      <selection pane="topRight" activeCell="K1" sqref="K1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15.85546875" customWidth="1"/>
  </cols>
  <sheetData>
    <row r="1" spans="2:24">
      <c r="B1" s="123" t="s">
        <v>72</v>
      </c>
      <c r="C1" s="124">
        <v>44512</v>
      </c>
      <c r="D1" s="124">
        <v>44519</v>
      </c>
      <c r="E1" s="124">
        <v>44526</v>
      </c>
      <c r="F1" s="124">
        <v>44533</v>
      </c>
      <c r="G1" s="124">
        <v>44540</v>
      </c>
      <c r="H1" s="124">
        <v>44547</v>
      </c>
      <c r="I1" s="124">
        <v>44554</v>
      </c>
      <c r="J1" s="124">
        <v>44926</v>
      </c>
    </row>
    <row r="2" spans="2:24" s="161" customFormat="1">
      <c r="B2" s="125" t="s">
        <v>0</v>
      </c>
      <c r="C2" s="126">
        <v>16130377513.4</v>
      </c>
      <c r="D2" s="126">
        <v>15965047161.139999</v>
      </c>
      <c r="E2" s="126">
        <v>15900877276.35</v>
      </c>
      <c r="F2" s="126">
        <v>15480906263.620001</v>
      </c>
      <c r="G2" s="126">
        <v>15528121718.949999</v>
      </c>
      <c r="H2" s="126">
        <v>15604456768.670002</v>
      </c>
      <c r="I2" s="126">
        <v>15542804259.489998</v>
      </c>
      <c r="J2" s="126">
        <v>15756247273.010002</v>
      </c>
    </row>
    <row r="3" spans="2:24" s="161" customFormat="1">
      <c r="B3" s="125" t="s">
        <v>49</v>
      </c>
      <c r="C3" s="128">
        <v>541459981458.34991</v>
      </c>
      <c r="D3" s="128">
        <v>538215247916.04419</v>
      </c>
      <c r="E3" s="128">
        <v>542548264283.8194</v>
      </c>
      <c r="F3" s="128">
        <v>548165339384.65997</v>
      </c>
      <c r="G3" s="128">
        <v>543944712442</v>
      </c>
      <c r="H3" s="128">
        <v>546435351786.04675</v>
      </c>
      <c r="I3" s="128">
        <v>548428396659.73608</v>
      </c>
      <c r="J3" s="128">
        <v>547906811125.90155</v>
      </c>
    </row>
    <row r="4" spans="2:24" s="161" customFormat="1">
      <c r="B4" s="125" t="s">
        <v>221</v>
      </c>
      <c r="C4" s="126">
        <v>439284578713.86505</v>
      </c>
      <c r="D4" s="126">
        <v>389102222041.17004</v>
      </c>
      <c r="E4" s="126">
        <v>386504325895.71014</v>
      </c>
      <c r="F4" s="126">
        <v>384428914391.67004</v>
      </c>
      <c r="G4" s="126">
        <v>375554593414.5</v>
      </c>
      <c r="H4" s="126">
        <v>373276764567.33008</v>
      </c>
      <c r="I4" s="126">
        <v>377444877891.81989</v>
      </c>
      <c r="J4" s="126">
        <v>377744976906.65002</v>
      </c>
    </row>
    <row r="5" spans="2:24" s="161" customFormat="1">
      <c r="B5" s="125" t="s">
        <v>223</v>
      </c>
      <c r="C5" s="128">
        <v>210007834295.58121</v>
      </c>
      <c r="D5" s="128">
        <v>249308889980.215</v>
      </c>
      <c r="E5" s="128">
        <v>251583674347.76721</v>
      </c>
      <c r="F5" s="128">
        <v>253508946774.55542</v>
      </c>
      <c r="G5" s="128">
        <v>256903231714.80502</v>
      </c>
      <c r="H5" s="128">
        <v>257437121498.53989</v>
      </c>
      <c r="I5" s="128">
        <v>261527720350.76688</v>
      </c>
      <c r="J5" s="128">
        <v>272186755417.89178</v>
      </c>
    </row>
    <row r="6" spans="2:24" s="161" customFormat="1">
      <c r="B6" s="125" t="s">
        <v>246</v>
      </c>
      <c r="C6" s="126">
        <v>50149782982.589996</v>
      </c>
      <c r="D6" s="126">
        <v>50153494933.330002</v>
      </c>
      <c r="E6" s="126">
        <v>50111224933.139999</v>
      </c>
      <c r="F6" s="126">
        <v>50148775654.720001</v>
      </c>
      <c r="G6" s="126">
        <v>50172900185.470001</v>
      </c>
      <c r="H6" s="126">
        <v>50174917751.979996</v>
      </c>
      <c r="I6" s="126">
        <v>50174533421.040001</v>
      </c>
      <c r="J6" s="126">
        <v>50199905204.839996</v>
      </c>
    </row>
    <row r="7" spans="2:24" s="161" customFormat="1">
      <c r="B7" s="125" t="s">
        <v>68</v>
      </c>
      <c r="C7" s="127">
        <v>29518294585.900002</v>
      </c>
      <c r="D7" s="127">
        <v>29370374411.095947</v>
      </c>
      <c r="E7" s="127">
        <v>29015498650.13488</v>
      </c>
      <c r="F7" s="127">
        <v>28733678459.418221</v>
      </c>
      <c r="G7" s="127">
        <v>28863464828.689995</v>
      </c>
      <c r="H7" s="127">
        <v>29120838802.45488</v>
      </c>
      <c r="I7" s="127">
        <v>28917512522.091064</v>
      </c>
      <c r="J7" s="127">
        <v>29274345691.158573</v>
      </c>
    </row>
    <row r="8" spans="2:24">
      <c r="B8" s="125" t="s">
        <v>74</v>
      </c>
      <c r="C8" s="126">
        <v>12788507023.350002</v>
      </c>
      <c r="D8" s="126">
        <v>2529344940.96</v>
      </c>
      <c r="E8" s="126">
        <v>2529045921.6999998</v>
      </c>
      <c r="F8" s="126">
        <v>2481540392.4299998</v>
      </c>
      <c r="G8" s="126">
        <v>2489850249.9499998</v>
      </c>
      <c r="H8" s="126">
        <v>2494659000.9000001</v>
      </c>
      <c r="I8" s="126">
        <v>2488383973.4900002</v>
      </c>
      <c r="J8" s="126">
        <v>2532808231.9099998</v>
      </c>
      <c r="K8" s="134"/>
    </row>
    <row r="9" spans="2:24">
      <c r="B9" s="125" t="s">
        <v>237</v>
      </c>
      <c r="C9" s="126">
        <v>0</v>
      </c>
      <c r="D9" s="126">
        <v>18002138920.610004</v>
      </c>
      <c r="E9" s="126">
        <v>17789361810.209999</v>
      </c>
      <c r="F9" s="126">
        <v>18040467610.950001</v>
      </c>
      <c r="G9" s="126">
        <v>17977988548.700001</v>
      </c>
      <c r="H9" s="126">
        <v>17838385351.695881</v>
      </c>
      <c r="I9" s="126">
        <v>18132696513.529003</v>
      </c>
      <c r="J9" s="126">
        <v>17912522944.264645</v>
      </c>
      <c r="K9" s="134"/>
    </row>
    <row r="10" spans="2:24" s="2" customFormat="1">
      <c r="B10" s="129" t="s">
        <v>1</v>
      </c>
      <c r="C10" s="130">
        <f t="shared" ref="C10:I10" si="0">SUM(C2:C9)</f>
        <v>1299339356573.0364</v>
      </c>
      <c r="D10" s="130">
        <f t="shared" si="0"/>
        <v>1292646760304.5654</v>
      </c>
      <c r="E10" s="130">
        <f t="shared" si="0"/>
        <v>1295982273118.8315</v>
      </c>
      <c r="F10" s="130">
        <f t="shared" si="0"/>
        <v>1300988568932.0234</v>
      </c>
      <c r="G10" s="130">
        <f t="shared" si="0"/>
        <v>1291434863103.0647</v>
      </c>
      <c r="H10" s="130">
        <f t="shared" si="0"/>
        <v>1292382495527.6172</v>
      </c>
      <c r="I10" s="130">
        <f t="shared" si="0"/>
        <v>1302656925591.9629</v>
      </c>
      <c r="J10" s="130">
        <f t="shared" ref="J10" si="1">SUM(J2:J9)</f>
        <v>1313514372795.6267</v>
      </c>
      <c r="K10" s="134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</row>
    <row r="11" spans="2:24">
      <c r="C11" s="21"/>
      <c r="D11" s="21"/>
      <c r="E11" s="21"/>
      <c r="F11" s="21"/>
      <c r="G11" s="21"/>
      <c r="H11" s="21"/>
      <c r="I11" s="21"/>
    </row>
    <row r="12" spans="2:24">
      <c r="B12" s="115" t="s">
        <v>126</v>
      </c>
      <c r="C12" s="116" t="s">
        <v>125</v>
      </c>
      <c r="D12" s="117">
        <f t="shared" ref="D12:J12" si="2">(C10+D10)/2</f>
        <v>1295993058438.8008</v>
      </c>
      <c r="E12" s="118">
        <f t="shared" si="2"/>
        <v>1294314516711.6985</v>
      </c>
      <c r="F12" s="118">
        <f t="shared" si="2"/>
        <v>1298485421025.4275</v>
      </c>
      <c r="G12" s="118">
        <f t="shared" si="2"/>
        <v>1296211716017.5439</v>
      </c>
      <c r="H12" s="118">
        <f>(G10+H10)/2</f>
        <v>1291908679315.3408</v>
      </c>
      <c r="I12" s="118">
        <f t="shared" si="2"/>
        <v>1297519710559.79</v>
      </c>
      <c r="J12" s="118">
        <f t="shared" si="2"/>
        <v>1308085649193.7949</v>
      </c>
    </row>
    <row r="13" spans="2:24">
      <c r="B13" s="22"/>
      <c r="C13" s="25"/>
      <c r="D13" s="25"/>
      <c r="E13" s="25"/>
      <c r="F13" s="25"/>
      <c r="G13" s="25"/>
      <c r="H13" s="25"/>
      <c r="I13" s="25"/>
    </row>
    <row r="14" spans="2:24">
      <c r="B14" s="22"/>
      <c r="C14" s="25"/>
      <c r="D14" s="25"/>
      <c r="E14" s="25"/>
      <c r="F14" s="25"/>
      <c r="G14" s="25"/>
      <c r="H14" s="133"/>
      <c r="I14" s="134"/>
      <c r="J14" s="133"/>
    </row>
    <row r="15" spans="2:24">
      <c r="B15" s="22"/>
      <c r="C15" s="25"/>
      <c r="D15" s="25"/>
      <c r="E15" s="25"/>
      <c r="F15" s="25"/>
      <c r="G15" s="25"/>
      <c r="H15" s="25"/>
      <c r="I15" s="25"/>
    </row>
    <row r="16" spans="2:24">
      <c r="B16" s="22"/>
      <c r="C16" s="25"/>
      <c r="D16" s="25"/>
      <c r="E16" s="25"/>
      <c r="F16" s="25"/>
      <c r="G16" s="25"/>
      <c r="H16" s="25"/>
      <c r="I16" s="25"/>
      <c r="J16" s="134"/>
    </row>
    <row r="17" spans="2:10">
      <c r="B17" s="22"/>
      <c r="C17" s="25"/>
      <c r="D17" s="25"/>
      <c r="E17" s="25"/>
      <c r="F17" s="25"/>
      <c r="G17" s="25"/>
      <c r="H17" s="25"/>
      <c r="I17" s="25"/>
    </row>
    <row r="18" spans="2:10">
      <c r="B18" s="22"/>
      <c r="C18" s="23"/>
      <c r="D18" s="23"/>
      <c r="E18" s="23"/>
      <c r="F18" s="23"/>
      <c r="G18" s="23"/>
      <c r="H18" s="23"/>
      <c r="I18" s="23"/>
    </row>
    <row r="19" spans="2:10">
      <c r="B19" s="22"/>
      <c r="C19" s="24"/>
      <c r="D19" s="24"/>
      <c r="E19" s="22"/>
      <c r="F19" s="22"/>
      <c r="G19" s="22"/>
      <c r="H19" s="22"/>
      <c r="I19" s="22"/>
    </row>
    <row r="20" spans="2:10">
      <c r="B20" s="22"/>
      <c r="C20" s="24"/>
      <c r="D20" s="24"/>
      <c r="E20" s="22"/>
      <c r="F20" s="22"/>
      <c r="G20" s="22"/>
      <c r="H20" s="22"/>
      <c r="I20" s="22"/>
      <c r="J20" s="136"/>
    </row>
    <row r="21" spans="2:10">
      <c r="B21" s="22"/>
      <c r="C21" s="24"/>
      <c r="D21" s="24"/>
      <c r="E21" s="22"/>
      <c r="F21" s="22"/>
      <c r="G21" s="22"/>
      <c r="H21" s="22"/>
      <c r="I21" s="22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73"/>
  <sheetViews>
    <sheetView zoomScale="120" zoomScaleNormal="120" workbookViewId="0">
      <pane xSplit="1" ySplit="8" topLeftCell="AD9" activePane="bottomRight" state="frozen"/>
      <selection pane="topRight" activeCell="E1" sqref="E1"/>
      <selection pane="bottomLeft" activeCell="A8" sqref="A8"/>
      <selection pane="bottomRight" activeCell="AO20" sqref="AO20"/>
    </sheetView>
  </sheetViews>
  <sheetFormatPr defaultColWidth="8.85546875" defaultRowHeight="15"/>
  <cols>
    <col min="1" max="1" width="37.140625" customWidth="1"/>
    <col min="2" max="2" width="19.140625" style="161" customWidth="1"/>
    <col min="3" max="3" width="8.85546875" style="161" customWidth="1"/>
    <col min="4" max="4" width="18.85546875" style="161" customWidth="1"/>
    <col min="5" max="5" width="8.42578125" style="161" customWidth="1"/>
    <col min="6" max="6" width="6.7109375" style="161" customWidth="1"/>
    <col min="7" max="7" width="7.140625" style="161" customWidth="1"/>
    <col min="8" max="8" width="18.85546875" style="161" customWidth="1"/>
    <col min="9" max="9" width="8.28515625" style="161" customWidth="1"/>
    <col min="10" max="11" width="7.140625" style="161" customWidth="1"/>
    <col min="12" max="12" width="19" style="161" customWidth="1"/>
    <col min="13" max="13" width="10" style="161" customWidth="1"/>
    <col min="14" max="14" width="7.85546875" style="161" customWidth="1"/>
    <col min="15" max="15" width="8.7109375" style="161" customWidth="1"/>
    <col min="16" max="16" width="17.85546875" style="161" customWidth="1"/>
    <col min="17" max="19" width="9.28515625" style="161" customWidth="1"/>
    <col min="20" max="20" width="18.5703125" style="161" customWidth="1"/>
    <col min="21" max="23" width="9.28515625" style="161" customWidth="1"/>
    <col min="24" max="24" width="17.28515625" style="161" customWidth="1"/>
    <col min="25" max="27" width="9.28515625" style="161" customWidth="1"/>
    <col min="28" max="28" width="17.5703125" style="161" customWidth="1"/>
    <col min="29" max="31" width="9.28515625" style="161" customWidth="1"/>
    <col min="32" max="32" width="17.42578125" style="161" customWidth="1"/>
    <col min="33" max="33" width="9" style="161" customWidth="1"/>
    <col min="34" max="35" width="9.28515625" style="161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61" customFormat="1" ht="51" customHeight="1" thickBot="1">
      <c r="A1" s="433" t="s">
        <v>79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4"/>
      <c r="W1" s="434"/>
      <c r="X1" s="434"/>
      <c r="Y1" s="434"/>
      <c r="Z1" s="434"/>
      <c r="AA1" s="434"/>
      <c r="AB1" s="434"/>
      <c r="AC1" s="434"/>
      <c r="AD1" s="434"/>
      <c r="AE1" s="434"/>
      <c r="AF1" s="434"/>
      <c r="AG1" s="434"/>
      <c r="AH1" s="434"/>
      <c r="AI1" s="434"/>
      <c r="AJ1" s="434"/>
      <c r="AK1" s="434"/>
      <c r="AL1" s="434"/>
      <c r="AM1" s="434"/>
      <c r="AN1" s="434"/>
      <c r="AO1" s="435"/>
    </row>
    <row r="2" spans="1:49" ht="30.75" customHeight="1">
      <c r="A2" s="292"/>
      <c r="B2" s="432" t="s">
        <v>215</v>
      </c>
      <c r="C2" s="432"/>
      <c r="D2" s="432" t="s">
        <v>217</v>
      </c>
      <c r="E2" s="432"/>
      <c r="F2" s="432" t="s">
        <v>70</v>
      </c>
      <c r="G2" s="432"/>
      <c r="H2" s="432" t="s">
        <v>218</v>
      </c>
      <c r="I2" s="432"/>
      <c r="J2" s="432" t="s">
        <v>70</v>
      </c>
      <c r="K2" s="432"/>
      <c r="L2" s="432" t="s">
        <v>220</v>
      </c>
      <c r="M2" s="432"/>
      <c r="N2" s="432" t="s">
        <v>70</v>
      </c>
      <c r="O2" s="432"/>
      <c r="P2" s="432" t="s">
        <v>251</v>
      </c>
      <c r="Q2" s="432"/>
      <c r="R2" s="432" t="s">
        <v>70</v>
      </c>
      <c r="S2" s="432"/>
      <c r="T2" s="432" t="s">
        <v>255</v>
      </c>
      <c r="U2" s="432"/>
      <c r="V2" s="432" t="s">
        <v>70</v>
      </c>
      <c r="W2" s="432"/>
      <c r="X2" s="432" t="s">
        <v>259</v>
      </c>
      <c r="Y2" s="432"/>
      <c r="Z2" s="432" t="s">
        <v>70</v>
      </c>
      <c r="AA2" s="432"/>
      <c r="AB2" s="432" t="s">
        <v>262</v>
      </c>
      <c r="AC2" s="432"/>
      <c r="AD2" s="432" t="s">
        <v>70</v>
      </c>
      <c r="AE2" s="432"/>
      <c r="AF2" s="432" t="s">
        <v>262</v>
      </c>
      <c r="AG2" s="432"/>
      <c r="AH2" s="432" t="s">
        <v>70</v>
      </c>
      <c r="AI2" s="432"/>
      <c r="AJ2" s="432" t="s">
        <v>87</v>
      </c>
      <c r="AK2" s="432"/>
      <c r="AL2" s="432" t="s">
        <v>88</v>
      </c>
      <c r="AM2" s="432"/>
      <c r="AN2" s="432" t="s">
        <v>78</v>
      </c>
      <c r="AO2" s="436"/>
      <c r="AP2" s="31"/>
      <c r="AQ2" s="429" t="s">
        <v>92</v>
      </c>
      <c r="AR2" s="430"/>
      <c r="AS2" s="31"/>
      <c r="AT2" s="31"/>
    </row>
    <row r="3" spans="1:49" ht="14.25" customHeight="1">
      <c r="A3" s="293" t="s">
        <v>3</v>
      </c>
      <c r="B3" s="262" t="s">
        <v>66</v>
      </c>
      <c r="C3" s="263" t="s">
        <v>4</v>
      </c>
      <c r="D3" s="262" t="s">
        <v>66</v>
      </c>
      <c r="E3" s="263" t="s">
        <v>4</v>
      </c>
      <c r="F3" s="278" t="s">
        <v>66</v>
      </c>
      <c r="G3" s="279" t="s">
        <v>4</v>
      </c>
      <c r="H3" s="262" t="s">
        <v>66</v>
      </c>
      <c r="I3" s="263" t="s">
        <v>4</v>
      </c>
      <c r="J3" s="278" t="s">
        <v>66</v>
      </c>
      <c r="K3" s="279" t="s">
        <v>4</v>
      </c>
      <c r="L3" s="262" t="s">
        <v>66</v>
      </c>
      <c r="M3" s="263" t="s">
        <v>4</v>
      </c>
      <c r="N3" s="278" t="s">
        <v>66</v>
      </c>
      <c r="O3" s="279" t="s">
        <v>4</v>
      </c>
      <c r="P3" s="262" t="s">
        <v>66</v>
      </c>
      <c r="Q3" s="263" t="s">
        <v>4</v>
      </c>
      <c r="R3" s="278" t="s">
        <v>66</v>
      </c>
      <c r="S3" s="279" t="s">
        <v>4</v>
      </c>
      <c r="T3" s="262" t="s">
        <v>66</v>
      </c>
      <c r="U3" s="263" t="s">
        <v>4</v>
      </c>
      <c r="V3" s="278" t="s">
        <v>66</v>
      </c>
      <c r="W3" s="279" t="s">
        <v>4</v>
      </c>
      <c r="X3" s="262" t="s">
        <v>66</v>
      </c>
      <c r="Y3" s="263" t="s">
        <v>4</v>
      </c>
      <c r="Z3" s="278" t="s">
        <v>66</v>
      </c>
      <c r="AA3" s="279" t="s">
        <v>4</v>
      </c>
      <c r="AB3" s="262" t="s">
        <v>66</v>
      </c>
      <c r="AC3" s="263" t="s">
        <v>4</v>
      </c>
      <c r="AD3" s="278" t="s">
        <v>66</v>
      </c>
      <c r="AE3" s="279" t="s">
        <v>4</v>
      </c>
      <c r="AF3" s="262" t="s">
        <v>66</v>
      </c>
      <c r="AG3" s="263" t="s">
        <v>4</v>
      </c>
      <c r="AH3" s="278" t="s">
        <v>66</v>
      </c>
      <c r="AI3" s="279" t="s">
        <v>4</v>
      </c>
      <c r="AJ3" s="278" t="s">
        <v>66</v>
      </c>
      <c r="AK3" s="279" t="s">
        <v>4</v>
      </c>
      <c r="AL3" s="278" t="s">
        <v>66</v>
      </c>
      <c r="AM3" s="279" t="s">
        <v>4</v>
      </c>
      <c r="AN3" s="278" t="s">
        <v>66</v>
      </c>
      <c r="AO3" s="280" t="s">
        <v>4</v>
      </c>
      <c r="AP3" s="31"/>
      <c r="AQ3" s="34" t="s">
        <v>66</v>
      </c>
      <c r="AR3" s="35" t="s">
        <v>4</v>
      </c>
      <c r="AS3" s="31"/>
      <c r="AT3" s="31"/>
    </row>
    <row r="4" spans="1:49">
      <c r="A4" s="294" t="s">
        <v>0</v>
      </c>
      <c r="B4" s="84" t="s">
        <v>5</v>
      </c>
      <c r="C4" s="84" t="s">
        <v>5</v>
      </c>
      <c r="D4" s="84" t="s">
        <v>5</v>
      </c>
      <c r="E4" s="84" t="s">
        <v>5</v>
      </c>
      <c r="F4" s="36" t="s">
        <v>86</v>
      </c>
      <c r="G4" s="36" t="s">
        <v>86</v>
      </c>
      <c r="H4" s="84" t="s">
        <v>5</v>
      </c>
      <c r="I4" s="84" t="s">
        <v>5</v>
      </c>
      <c r="J4" s="36" t="s">
        <v>86</v>
      </c>
      <c r="K4" s="36" t="s">
        <v>86</v>
      </c>
      <c r="L4" s="84" t="s">
        <v>5</v>
      </c>
      <c r="M4" s="84" t="s">
        <v>5</v>
      </c>
      <c r="N4" s="36" t="s">
        <v>86</v>
      </c>
      <c r="O4" s="36" t="s">
        <v>86</v>
      </c>
      <c r="P4" s="84" t="s">
        <v>5</v>
      </c>
      <c r="Q4" s="84" t="s">
        <v>5</v>
      </c>
      <c r="R4" s="36" t="s">
        <v>86</v>
      </c>
      <c r="S4" s="36" t="s">
        <v>86</v>
      </c>
      <c r="T4" s="84" t="s">
        <v>5</v>
      </c>
      <c r="U4" s="84" t="s">
        <v>5</v>
      </c>
      <c r="V4" s="36" t="s">
        <v>86</v>
      </c>
      <c r="W4" s="36" t="s">
        <v>86</v>
      </c>
      <c r="X4" s="84" t="s">
        <v>5</v>
      </c>
      <c r="Y4" s="84" t="s">
        <v>5</v>
      </c>
      <c r="Z4" s="36" t="s">
        <v>86</v>
      </c>
      <c r="AA4" s="36" t="s">
        <v>86</v>
      </c>
      <c r="AB4" s="84" t="s">
        <v>5</v>
      </c>
      <c r="AC4" s="84" t="s">
        <v>5</v>
      </c>
      <c r="AD4" s="36" t="s">
        <v>86</v>
      </c>
      <c r="AE4" s="36" t="s">
        <v>86</v>
      </c>
      <c r="AF4" s="84" t="s">
        <v>5</v>
      </c>
      <c r="AG4" s="84" t="s">
        <v>5</v>
      </c>
      <c r="AH4" s="36" t="s">
        <v>86</v>
      </c>
      <c r="AI4" s="36" t="s">
        <v>86</v>
      </c>
      <c r="AJ4" s="37" t="s">
        <v>86</v>
      </c>
      <c r="AK4" s="37" t="s">
        <v>86</v>
      </c>
      <c r="AL4" s="38" t="s">
        <v>86</v>
      </c>
      <c r="AM4" s="38" t="s">
        <v>86</v>
      </c>
      <c r="AN4" s="32" t="s">
        <v>86</v>
      </c>
      <c r="AO4" s="33" t="s">
        <v>86</v>
      </c>
      <c r="AP4" s="31"/>
      <c r="AQ4" s="39" t="s">
        <v>5</v>
      </c>
      <c r="AR4" s="39" t="s">
        <v>5</v>
      </c>
      <c r="AS4" s="31"/>
      <c r="AT4" s="31"/>
    </row>
    <row r="5" spans="1:49">
      <c r="A5" s="295" t="s">
        <v>7</v>
      </c>
      <c r="B5" s="85">
        <v>7152159285.6700001</v>
      </c>
      <c r="C5" s="85">
        <v>11375.87</v>
      </c>
      <c r="D5" s="85">
        <v>7142575764.8199997</v>
      </c>
      <c r="E5" s="85">
        <v>11201.62</v>
      </c>
      <c r="F5" s="40">
        <f t="shared" ref="F5:F19" si="0">((D5-B5)/B5)</f>
        <v>-1.3399479048518724E-3</v>
      </c>
      <c r="G5" s="40">
        <f t="shared" ref="G5:G19" si="1">((E5-C5)/C5)</f>
        <v>-1.5317509781669444E-2</v>
      </c>
      <c r="H5" s="85">
        <v>7067663102.1899996</v>
      </c>
      <c r="I5" s="85">
        <v>11251.1</v>
      </c>
      <c r="J5" s="40">
        <f t="shared" ref="J5:J19" si="2">((H5-D5)/D5)</f>
        <v>-1.0488185928523783E-2</v>
      </c>
      <c r="K5" s="40">
        <f t="shared" ref="K5:K19" si="3">((I5-E5)/E5)</f>
        <v>4.4172182237925909E-3</v>
      </c>
      <c r="L5" s="85">
        <v>7026752059.29</v>
      </c>
      <c r="M5" s="85">
        <v>11225.33</v>
      </c>
      <c r="N5" s="40">
        <f t="shared" ref="N5:N19" si="4">((L5-H5)/H5)</f>
        <v>-5.7884823184799006E-3</v>
      </c>
      <c r="O5" s="40">
        <f t="shared" ref="O5:O19" si="5">((M5-I5)/I5)</f>
        <v>-2.2904427122681726E-3</v>
      </c>
      <c r="P5" s="96">
        <v>6853817247.0900002</v>
      </c>
      <c r="Q5" s="85">
        <v>11039.32</v>
      </c>
      <c r="R5" s="40">
        <f t="shared" ref="R5:R19" si="6">((P5-L5)/L5)</f>
        <v>-2.4610917069624563E-2</v>
      </c>
      <c r="S5" s="40">
        <f t="shared" ref="S5:S19" si="7">((Q5-M5)/M5)</f>
        <v>-1.6570559618291864E-2</v>
      </c>
      <c r="T5" s="96">
        <v>6832462621.4399996</v>
      </c>
      <c r="U5" s="85">
        <v>11021.42</v>
      </c>
      <c r="V5" s="40">
        <f t="shared" ref="V5:V19" si="8">((T5-P5)/P5)</f>
        <v>-3.1157273210147729E-3</v>
      </c>
      <c r="W5" s="40">
        <f t="shared" ref="W5:W19" si="9">((U5-Q5)/Q5)</f>
        <v>-1.621476685158111E-3</v>
      </c>
      <c r="X5" s="96">
        <v>6903128231.0500002</v>
      </c>
      <c r="Y5" s="85">
        <v>11145.54</v>
      </c>
      <c r="Z5" s="40">
        <f t="shared" ref="Z5:Z19" si="10">((X5-T5)/T5)</f>
        <v>1.0342626593851344E-2</v>
      </c>
      <c r="AA5" s="40">
        <f t="shared" ref="AA5:AA19" si="11">((Y5-U5)/U5)</f>
        <v>1.1261706749221135E-2</v>
      </c>
      <c r="AB5" s="96">
        <v>6907395638.5600004</v>
      </c>
      <c r="AC5" s="85">
        <v>11144.13</v>
      </c>
      <c r="AD5" s="40">
        <f t="shared" ref="AD5:AD19" si="12">((AB5-X5)/X5)</f>
        <v>6.1818459213977756E-4</v>
      </c>
      <c r="AE5" s="40">
        <f t="shared" ref="AE5:AE19" si="13">((AC5-Y5)/Y5)</f>
        <v>-1.2650800230421078E-4</v>
      </c>
      <c r="AF5" s="96">
        <v>6969991990.04</v>
      </c>
      <c r="AG5" s="85">
        <v>11187.18</v>
      </c>
      <c r="AH5" s="40">
        <f t="shared" ref="AH5:AH19" si="14">((AF5-AB5)/AB5)</f>
        <v>9.0622218207047911E-3</v>
      </c>
      <c r="AI5" s="40">
        <f t="shared" ref="AI5:AI19" si="15">((AG5-AC5)/AC5)</f>
        <v>3.8630202626854762E-3</v>
      </c>
      <c r="AJ5" s="41">
        <f>AVERAGE(F5,J5,N5,R5,V5,Z5,AD5,AH5)</f>
        <v>-3.1650284419748728E-3</v>
      </c>
      <c r="AK5" s="41">
        <f>AVERAGE(G5,K5,O5,S5,W5,AA5,AE5,AI5)</f>
        <v>-2.0480689454990754E-3</v>
      </c>
      <c r="AL5" s="42">
        <f>((AF5-D5)/D5)</f>
        <v>-2.4162680307857964E-2</v>
      </c>
      <c r="AM5" s="42">
        <f>((AG5-E5)/E5)</f>
        <v>-1.2890992552863343E-3</v>
      </c>
      <c r="AN5" s="43">
        <f>STDEV(F5,J5,N5,R5,V5,Z5,AD5,AH5)</f>
        <v>1.1148643279575645E-2</v>
      </c>
      <c r="AO5" s="106">
        <f>STDEV(G5,K5,O5,S5,W5,AA5,AE5,AI5)</f>
        <v>9.5976556717630637E-3</v>
      </c>
      <c r="AP5" s="44"/>
      <c r="AQ5" s="45">
        <v>7877662528.1199999</v>
      </c>
      <c r="AR5" s="45">
        <v>7704.04</v>
      </c>
      <c r="AS5" s="46" t="e">
        <f>(#REF!/AQ5)-1</f>
        <v>#REF!</v>
      </c>
      <c r="AT5" s="46" t="e">
        <f>(#REF!/AR5)-1</f>
        <v>#REF!</v>
      </c>
    </row>
    <row r="6" spans="1:49">
      <c r="A6" s="295" t="s">
        <v>50</v>
      </c>
      <c r="B6" s="86">
        <v>855965977.54999995</v>
      </c>
      <c r="C6" s="96">
        <v>1.74</v>
      </c>
      <c r="D6" s="86">
        <v>854791066.09000003</v>
      </c>
      <c r="E6" s="96">
        <v>1.74</v>
      </c>
      <c r="F6" s="40">
        <f t="shared" si="0"/>
        <v>-1.3726146725630672E-3</v>
      </c>
      <c r="G6" s="40">
        <f t="shared" si="1"/>
        <v>0</v>
      </c>
      <c r="H6" s="86">
        <v>865121606.44000006</v>
      </c>
      <c r="I6" s="96">
        <v>1.76</v>
      </c>
      <c r="J6" s="40">
        <f t="shared" si="2"/>
        <v>1.2085456621878559E-2</v>
      </c>
      <c r="K6" s="40">
        <f t="shared" si="3"/>
        <v>1.1494252873563229E-2</v>
      </c>
      <c r="L6" s="86">
        <v>868529930.99000001</v>
      </c>
      <c r="M6" s="96">
        <v>1.77</v>
      </c>
      <c r="N6" s="40">
        <f t="shared" si="4"/>
        <v>3.9397057299554736E-3</v>
      </c>
      <c r="O6" s="40">
        <f t="shared" si="5"/>
        <v>5.6818181818181872E-3</v>
      </c>
      <c r="P6" s="96">
        <v>854189886.38</v>
      </c>
      <c r="Q6" s="85">
        <v>1.74</v>
      </c>
      <c r="R6" s="40">
        <f t="shared" si="6"/>
        <v>-1.6510708610415318E-2</v>
      </c>
      <c r="S6" s="40">
        <f t="shared" si="7"/>
        <v>-1.6949152542372895E-2</v>
      </c>
      <c r="T6" s="96">
        <v>839389724.32000005</v>
      </c>
      <c r="U6" s="85">
        <v>1.75</v>
      </c>
      <c r="V6" s="40">
        <f t="shared" si="8"/>
        <v>-1.7326547991245889E-2</v>
      </c>
      <c r="W6" s="40">
        <f t="shared" si="9"/>
        <v>5.7471264367816143E-3</v>
      </c>
      <c r="X6" s="96">
        <v>859587988.23000002</v>
      </c>
      <c r="Y6" s="85">
        <v>1.75</v>
      </c>
      <c r="Z6" s="40">
        <f t="shared" si="10"/>
        <v>2.4063034517563135E-2</v>
      </c>
      <c r="AA6" s="40">
        <f t="shared" si="11"/>
        <v>0</v>
      </c>
      <c r="AB6" s="96">
        <v>854255888.96000004</v>
      </c>
      <c r="AC6" s="85">
        <v>1.74</v>
      </c>
      <c r="AD6" s="40">
        <f t="shared" si="12"/>
        <v>-6.2030872266833851E-3</v>
      </c>
      <c r="AE6" s="40">
        <f t="shared" si="13"/>
        <v>-5.7142857142857195E-3</v>
      </c>
      <c r="AF6" s="96">
        <v>862034046.66999996</v>
      </c>
      <c r="AG6" s="85">
        <v>1.76</v>
      </c>
      <c r="AH6" s="40">
        <f t="shared" si="14"/>
        <v>9.10518477018556E-3</v>
      </c>
      <c r="AI6" s="40">
        <f t="shared" si="15"/>
        <v>1.1494252873563229E-2</v>
      </c>
      <c r="AJ6" s="41">
        <f t="shared" ref="AJ6:AJ20" si="16">AVERAGE(F6,J6,N6,R6,V6,Z6,AD6,AH6)</f>
        <v>9.7255289233438348E-4</v>
      </c>
      <c r="AK6" s="41">
        <f t="shared" ref="AK6:AK19" si="17">AVERAGE(G6,K6,O6,S6,W6,AA6,AE6,AI6)</f>
        <v>1.4692515136334556E-3</v>
      </c>
      <c r="AL6" s="42">
        <f t="shared" ref="AL6:AL20" si="18">((AF6-D6)/D6)</f>
        <v>8.4733929346394437E-3</v>
      </c>
      <c r="AM6" s="42">
        <f t="shared" ref="AM6:AM19" si="19">((AG6-E6)/E6)</f>
        <v>1.1494252873563229E-2</v>
      </c>
      <c r="AN6" s="43">
        <f t="shared" ref="AN6:AN20" si="20">STDEV(F6,J6,N6,R6,V6,Z6,AD6,AH6)</f>
        <v>1.4288465958625859E-2</v>
      </c>
      <c r="AO6" s="106">
        <f t="shared" ref="AO6:AO19" si="21">STDEV(G6,K6,O6,S6,W6,AA6,AE6,AI6)</f>
        <v>9.5034238297951549E-3</v>
      </c>
      <c r="AP6" s="47"/>
      <c r="AQ6" s="48">
        <v>486981928.81999999</v>
      </c>
      <c r="AR6" s="49">
        <v>0.95</v>
      </c>
      <c r="AS6" s="46" t="e">
        <f>(#REF!/AQ6)-1</f>
        <v>#REF!</v>
      </c>
      <c r="AT6" s="46" t="e">
        <f>(#REF!/AR6)-1</f>
        <v>#REF!</v>
      </c>
    </row>
    <row r="7" spans="1:49">
      <c r="A7" s="295" t="s">
        <v>12</v>
      </c>
      <c r="B7" s="159">
        <v>269545554.11000001</v>
      </c>
      <c r="C7" s="85">
        <v>135.21</v>
      </c>
      <c r="D7" s="159">
        <v>270161365.18000001</v>
      </c>
      <c r="E7" s="85">
        <v>135.52000000000001</v>
      </c>
      <c r="F7" s="40">
        <f t="shared" si="0"/>
        <v>2.2846270717887035E-3</v>
      </c>
      <c r="G7" s="40">
        <f t="shared" si="1"/>
        <v>2.2927298276754844E-3</v>
      </c>
      <c r="H7" s="159">
        <v>266459791.97</v>
      </c>
      <c r="I7" s="85">
        <v>135.96</v>
      </c>
      <c r="J7" s="40">
        <f t="shared" si="2"/>
        <v>-1.3701341816709308E-2</v>
      </c>
      <c r="K7" s="40">
        <f t="shared" si="3"/>
        <v>3.2467532467532296E-3</v>
      </c>
      <c r="L7" s="159">
        <v>257894091.94999999</v>
      </c>
      <c r="M7" s="85">
        <v>131.61000000000001</v>
      </c>
      <c r="N7" s="40">
        <f t="shared" si="4"/>
        <v>-3.2146313545739012E-2</v>
      </c>
      <c r="O7" s="40">
        <f t="shared" si="5"/>
        <v>-3.1994704324801365E-2</v>
      </c>
      <c r="P7" s="96">
        <v>254753353.78999999</v>
      </c>
      <c r="Q7" s="85">
        <v>130.1</v>
      </c>
      <c r="R7" s="40">
        <f t="shared" si="6"/>
        <v>-1.2178402910482016E-2</v>
      </c>
      <c r="S7" s="40">
        <f t="shared" si="7"/>
        <v>-1.1473292303016634E-2</v>
      </c>
      <c r="T7" s="96">
        <v>258104839.72999999</v>
      </c>
      <c r="U7" s="85">
        <v>131.88</v>
      </c>
      <c r="V7" s="40">
        <f t="shared" si="8"/>
        <v>1.315580694086845E-2</v>
      </c>
      <c r="W7" s="40">
        <f t="shared" si="9"/>
        <v>1.3681783243658733E-2</v>
      </c>
      <c r="X7" s="96">
        <v>254168049.94</v>
      </c>
      <c r="Y7" s="85">
        <v>129.74</v>
      </c>
      <c r="Z7" s="40">
        <f t="shared" si="10"/>
        <v>-1.5252677145140768E-2</v>
      </c>
      <c r="AA7" s="40">
        <f t="shared" si="11"/>
        <v>-1.6226872914770901E-2</v>
      </c>
      <c r="AB7" s="96">
        <v>253489403.93000001</v>
      </c>
      <c r="AC7" s="85">
        <v>129.38</v>
      </c>
      <c r="AD7" s="40">
        <f t="shared" si="12"/>
        <v>-2.6700681307512669E-3</v>
      </c>
      <c r="AE7" s="40">
        <f t="shared" si="13"/>
        <v>-2.7747803298906553E-3</v>
      </c>
      <c r="AF7" s="96">
        <v>255590865.41999999</v>
      </c>
      <c r="AG7" s="85">
        <v>130.47999999999999</v>
      </c>
      <c r="AH7" s="40">
        <f t="shared" si="14"/>
        <v>8.2901354353268706E-3</v>
      </c>
      <c r="AI7" s="40">
        <f t="shared" si="15"/>
        <v>8.5020868758694888E-3</v>
      </c>
      <c r="AJ7" s="41">
        <f t="shared" si="16"/>
        <v>-6.5272792626047934E-3</v>
      </c>
      <c r="AK7" s="41">
        <f t="shared" si="17"/>
        <v>-4.343287084815327E-3</v>
      </c>
      <c r="AL7" s="42">
        <f t="shared" si="18"/>
        <v>-5.3932581182702256E-2</v>
      </c>
      <c r="AM7" s="42">
        <f t="shared" si="19"/>
        <v>-3.7190082644628246E-2</v>
      </c>
      <c r="AN7" s="43">
        <f t="shared" si="20"/>
        <v>1.4713343261953128E-2</v>
      </c>
      <c r="AO7" s="106">
        <f t="shared" si="21"/>
        <v>1.4883691461478984E-2</v>
      </c>
      <c r="AP7" s="47"/>
      <c r="AQ7" s="45">
        <v>204065067.03999999</v>
      </c>
      <c r="AR7" s="49">
        <v>105.02</v>
      </c>
      <c r="AS7" s="46" t="e">
        <f>(#REF!/AQ7)-1</f>
        <v>#REF!</v>
      </c>
      <c r="AT7" s="46" t="e">
        <f>(#REF!/AR7)-1</f>
        <v>#REF!</v>
      </c>
    </row>
    <row r="8" spans="1:49">
      <c r="A8" s="295" t="s">
        <v>14</v>
      </c>
      <c r="B8" s="159">
        <v>614623480.52999997</v>
      </c>
      <c r="C8" s="85">
        <v>17.38</v>
      </c>
      <c r="D8" s="159">
        <v>614623480.52999997</v>
      </c>
      <c r="E8" s="85">
        <v>17.64</v>
      </c>
      <c r="F8" s="40">
        <f t="shared" si="0"/>
        <v>0</v>
      </c>
      <c r="G8" s="40">
        <f t="shared" si="1"/>
        <v>1.4959723820483405E-2</v>
      </c>
      <c r="H8" s="159">
        <v>614504742.85000002</v>
      </c>
      <c r="I8" s="85">
        <v>17.7</v>
      </c>
      <c r="J8" s="40">
        <f t="shared" si="2"/>
        <v>-1.9318767304099427E-4</v>
      </c>
      <c r="K8" s="40">
        <f t="shared" si="3"/>
        <v>3.4013605442176145E-3</v>
      </c>
      <c r="L8" s="159">
        <v>610807762.99000001</v>
      </c>
      <c r="M8" s="85">
        <v>17.59</v>
      </c>
      <c r="N8" s="40">
        <f t="shared" si="4"/>
        <v>-6.016194184041381E-3</v>
      </c>
      <c r="O8" s="40">
        <f t="shared" si="5"/>
        <v>-6.2146892655366914E-3</v>
      </c>
      <c r="P8" s="96">
        <v>591577714.44000006</v>
      </c>
      <c r="Q8" s="85">
        <v>17.04</v>
      </c>
      <c r="R8" s="40">
        <f t="shared" si="6"/>
        <v>-3.1482979940965126E-2</v>
      </c>
      <c r="S8" s="40">
        <f t="shared" si="7"/>
        <v>-3.1267765776009135E-2</v>
      </c>
      <c r="T8" s="96">
        <v>603221240</v>
      </c>
      <c r="U8" s="85">
        <v>17.36</v>
      </c>
      <c r="V8" s="40">
        <f t="shared" si="8"/>
        <v>1.9682157180349415E-2</v>
      </c>
      <c r="W8" s="40">
        <f t="shared" si="9"/>
        <v>1.8779342723004713E-2</v>
      </c>
      <c r="X8" s="96">
        <v>603221240</v>
      </c>
      <c r="Y8" s="85">
        <v>17.36</v>
      </c>
      <c r="Z8" s="40">
        <f t="shared" si="10"/>
        <v>0</v>
      </c>
      <c r="AA8" s="40">
        <f t="shared" si="11"/>
        <v>0</v>
      </c>
      <c r="AB8" s="96">
        <v>598450648.96000004</v>
      </c>
      <c r="AC8" s="85">
        <v>17.22</v>
      </c>
      <c r="AD8" s="40">
        <f t="shared" si="12"/>
        <v>-7.9085262979134516E-3</v>
      </c>
      <c r="AE8" s="40">
        <f t="shared" si="13"/>
        <v>-8.0645161290322908E-3</v>
      </c>
      <c r="AF8" s="96">
        <v>613201784.89999998</v>
      </c>
      <c r="AG8" s="85">
        <v>17.73</v>
      </c>
      <c r="AH8" s="40">
        <f t="shared" si="14"/>
        <v>2.4648876169880957E-2</v>
      </c>
      <c r="AI8" s="40">
        <f t="shared" si="15"/>
        <v>2.9616724738676051E-2</v>
      </c>
      <c r="AJ8" s="41">
        <f t="shared" si="16"/>
        <v>-1.5873184321632278E-4</v>
      </c>
      <c r="AK8" s="41">
        <f t="shared" si="17"/>
        <v>2.6512725819754579E-3</v>
      </c>
      <c r="AL8" s="42">
        <f t="shared" si="18"/>
        <v>-2.3131163631660212E-3</v>
      </c>
      <c r="AM8" s="42">
        <f t="shared" si="19"/>
        <v>5.1020408163265224E-3</v>
      </c>
      <c r="AN8" s="43">
        <f t="shared" si="20"/>
        <v>1.7257327923567545E-2</v>
      </c>
      <c r="AO8" s="106">
        <f t="shared" si="21"/>
        <v>1.8861429566127665E-2</v>
      </c>
      <c r="AP8" s="47"/>
      <c r="AQ8" s="50">
        <v>166618649</v>
      </c>
      <c r="AR8" s="51">
        <v>9.4</v>
      </c>
      <c r="AS8" s="46" t="e">
        <f>(#REF!/AQ8)-1</f>
        <v>#REF!</v>
      </c>
      <c r="AT8" s="46" t="e">
        <f>(#REF!/AR8)-1</f>
        <v>#REF!</v>
      </c>
    </row>
    <row r="9" spans="1:49" s="121" customFormat="1">
      <c r="A9" s="295" t="s">
        <v>18</v>
      </c>
      <c r="B9" s="158">
        <v>357139192.92000002</v>
      </c>
      <c r="C9" s="85">
        <v>168.3348</v>
      </c>
      <c r="D9" s="158">
        <v>360686304.31</v>
      </c>
      <c r="E9" s="85">
        <v>170.01480000000001</v>
      </c>
      <c r="F9" s="40">
        <f t="shared" si="0"/>
        <v>9.9320137927134382E-3</v>
      </c>
      <c r="G9" s="40">
        <f t="shared" si="1"/>
        <v>9.9801110643788857E-3</v>
      </c>
      <c r="H9" s="158">
        <v>354835907.38</v>
      </c>
      <c r="I9" s="85">
        <v>170.05439999999999</v>
      </c>
      <c r="J9" s="40">
        <f t="shared" si="2"/>
        <v>-1.6220180417418208E-2</v>
      </c>
      <c r="K9" s="40">
        <f t="shared" si="3"/>
        <v>2.3292089865105132E-4</v>
      </c>
      <c r="L9" s="158">
        <v>352330240.68000001</v>
      </c>
      <c r="M9" s="85">
        <v>168.32740000000001</v>
      </c>
      <c r="N9" s="40">
        <f t="shared" si="4"/>
        <v>-7.0614801035810216E-3</v>
      </c>
      <c r="O9" s="40">
        <f t="shared" si="5"/>
        <v>-1.0155573745812961E-2</v>
      </c>
      <c r="P9" s="96">
        <v>345065079.81999999</v>
      </c>
      <c r="Q9" s="85">
        <v>165.02549999999999</v>
      </c>
      <c r="R9" s="40">
        <f t="shared" si="6"/>
        <v>-2.0620315888804207E-2</v>
      </c>
      <c r="S9" s="40">
        <f t="shared" si="7"/>
        <v>-1.9615938938045842E-2</v>
      </c>
      <c r="T9" s="96">
        <v>344250722.77999997</v>
      </c>
      <c r="U9" s="85">
        <v>166.4425</v>
      </c>
      <c r="V9" s="40">
        <f t="shared" si="8"/>
        <v>-2.3600100028227235E-3</v>
      </c>
      <c r="W9" s="40">
        <f t="shared" si="9"/>
        <v>8.5865517753317012E-3</v>
      </c>
      <c r="X9" s="96">
        <v>345494504.24000001</v>
      </c>
      <c r="Y9" s="85">
        <v>167.20699999999999</v>
      </c>
      <c r="Z9" s="40">
        <f t="shared" si="10"/>
        <v>3.6130104534156651E-3</v>
      </c>
      <c r="AA9" s="40">
        <f t="shared" si="11"/>
        <v>4.5931778241735024E-3</v>
      </c>
      <c r="AB9" s="96">
        <v>344150422.88999999</v>
      </c>
      <c r="AC9" s="85">
        <v>166.63800000000001</v>
      </c>
      <c r="AD9" s="40">
        <f t="shared" si="12"/>
        <v>-3.8903118096094199E-3</v>
      </c>
      <c r="AE9" s="40">
        <f t="shared" si="13"/>
        <v>-3.4029675791084611E-3</v>
      </c>
      <c r="AF9" s="96">
        <v>344056669.35000002</v>
      </c>
      <c r="AG9" s="85">
        <v>165.04050000000001</v>
      </c>
      <c r="AH9" s="40">
        <f t="shared" si="14"/>
        <v>-2.7242023767591909E-4</v>
      </c>
      <c r="AI9" s="40">
        <f t="shared" si="15"/>
        <v>-9.5866489036114007E-3</v>
      </c>
      <c r="AJ9" s="41">
        <f t="shared" si="16"/>
        <v>-4.609961776722799E-3</v>
      </c>
      <c r="AK9" s="41">
        <f t="shared" si="17"/>
        <v>-2.4210459505054401E-3</v>
      </c>
      <c r="AL9" s="42">
        <f t="shared" si="18"/>
        <v>-4.6105534813174559E-2</v>
      </c>
      <c r="AM9" s="42">
        <f t="shared" si="19"/>
        <v>-2.9258041064660248E-2</v>
      </c>
      <c r="AN9" s="43">
        <f t="shared" si="20"/>
        <v>1.0004422802002718E-2</v>
      </c>
      <c r="AO9" s="106">
        <f t="shared" si="21"/>
        <v>1.0274768534306278E-2</v>
      </c>
      <c r="AP9" s="47"/>
      <c r="AQ9" s="50"/>
      <c r="AR9" s="51"/>
      <c r="AS9" s="46"/>
      <c r="AT9" s="46"/>
    </row>
    <row r="10" spans="1:49">
      <c r="A10" s="295" t="s">
        <v>84</v>
      </c>
      <c r="B10" s="158">
        <v>1822909779.26</v>
      </c>
      <c r="C10" s="85">
        <v>0.92789999999999995</v>
      </c>
      <c r="D10" s="158">
        <v>1847542708.23</v>
      </c>
      <c r="E10" s="85">
        <v>0.95750000000000002</v>
      </c>
      <c r="F10" s="40">
        <f t="shared" si="0"/>
        <v>1.3512972090148985E-2</v>
      </c>
      <c r="G10" s="40">
        <f t="shared" si="1"/>
        <v>3.1899989222976689E-2</v>
      </c>
      <c r="H10" s="158">
        <v>1827738531.25</v>
      </c>
      <c r="I10" s="85">
        <v>0.94799999999999995</v>
      </c>
      <c r="J10" s="40">
        <f t="shared" si="2"/>
        <v>-1.0719198474698861E-2</v>
      </c>
      <c r="K10" s="40">
        <f t="shared" si="3"/>
        <v>-9.9216710182768297E-3</v>
      </c>
      <c r="L10" s="158">
        <v>1820167177.9200001</v>
      </c>
      <c r="M10" s="85">
        <v>0.94930000000000003</v>
      </c>
      <c r="N10" s="40">
        <f t="shared" si="4"/>
        <v>-4.1424707093206791E-3</v>
      </c>
      <c r="O10" s="40">
        <f t="shared" si="5"/>
        <v>1.3713080168777205E-3</v>
      </c>
      <c r="P10" s="96">
        <v>1690478736.49</v>
      </c>
      <c r="Q10" s="85">
        <v>0.9294</v>
      </c>
      <c r="R10" s="40">
        <f t="shared" si="6"/>
        <v>-7.1250840583886255E-2</v>
      </c>
      <c r="S10" s="40">
        <f t="shared" si="7"/>
        <v>-2.0962814705572555E-2</v>
      </c>
      <c r="T10" s="96">
        <v>1696923831.6400001</v>
      </c>
      <c r="U10" s="85">
        <v>0.93489999999999995</v>
      </c>
      <c r="V10" s="40">
        <f t="shared" si="8"/>
        <v>3.8125857550756724E-3</v>
      </c>
      <c r="W10" s="40">
        <f t="shared" si="9"/>
        <v>5.9177964278028291E-3</v>
      </c>
      <c r="X10" s="85">
        <v>1705211492.9000001</v>
      </c>
      <c r="Y10" s="85">
        <v>0.9395</v>
      </c>
      <c r="Z10" s="40">
        <f t="shared" si="10"/>
        <v>4.8839323872246765E-3</v>
      </c>
      <c r="AA10" s="40">
        <f t="shared" si="11"/>
        <v>4.920312332869878E-3</v>
      </c>
      <c r="AB10" s="85">
        <v>1702161786.1199999</v>
      </c>
      <c r="AC10" s="85">
        <v>0.9375</v>
      </c>
      <c r="AD10" s="40">
        <f t="shared" si="12"/>
        <v>-1.7884624826294529E-3</v>
      </c>
      <c r="AE10" s="40">
        <f t="shared" si="13"/>
        <v>-2.1287919105907418E-3</v>
      </c>
      <c r="AF10" s="85">
        <v>1729853751.8299999</v>
      </c>
      <c r="AG10" s="85">
        <v>0.95279999999999998</v>
      </c>
      <c r="AH10" s="40">
        <f t="shared" si="14"/>
        <v>1.6268703677764149E-2</v>
      </c>
      <c r="AI10" s="40">
        <f t="shared" si="15"/>
        <v>1.631999999999998E-2</v>
      </c>
      <c r="AJ10" s="41">
        <f t="shared" si="16"/>
        <v>-6.1778472925402214E-3</v>
      </c>
      <c r="AK10" s="41">
        <f t="shared" si="17"/>
        <v>3.4270160457608714E-3</v>
      </c>
      <c r="AL10" s="42">
        <f t="shared" si="18"/>
        <v>-6.3700262990266432E-2</v>
      </c>
      <c r="AM10" s="42">
        <f t="shared" si="19"/>
        <v>-4.9086161879895954E-3</v>
      </c>
      <c r="AN10" s="43">
        <f t="shared" si="20"/>
        <v>2.7754730674985767E-2</v>
      </c>
      <c r="AO10" s="106">
        <f t="shared" si="21"/>
        <v>1.600677260888362E-2</v>
      </c>
      <c r="AP10" s="47"/>
      <c r="AQ10" s="45">
        <v>1147996444.8800001</v>
      </c>
      <c r="AR10" s="49">
        <v>0.69840000000000002</v>
      </c>
      <c r="AS10" s="46" t="e">
        <f>(#REF!/AQ10)-1</f>
        <v>#REF!</v>
      </c>
      <c r="AT10" s="46" t="e">
        <f>(#REF!/AR10)-1</f>
        <v>#REF!</v>
      </c>
    </row>
    <row r="11" spans="1:49">
      <c r="A11" s="295" t="s">
        <v>15</v>
      </c>
      <c r="B11" s="158">
        <v>2769102043.77</v>
      </c>
      <c r="C11" s="85">
        <v>21.256900000000002</v>
      </c>
      <c r="D11" s="158">
        <v>2790700353.3899999</v>
      </c>
      <c r="E11" s="85">
        <v>20.844100000000001</v>
      </c>
      <c r="F11" s="40">
        <f t="shared" si="0"/>
        <v>7.7997521501933604E-3</v>
      </c>
      <c r="G11" s="40">
        <f t="shared" si="1"/>
        <v>-1.9419576702153215E-2</v>
      </c>
      <c r="H11" s="158">
        <v>2755372307</v>
      </c>
      <c r="I11" s="85">
        <v>21.224699999999999</v>
      </c>
      <c r="J11" s="40">
        <f t="shared" si="2"/>
        <v>-1.2659204470693231E-2</v>
      </c>
      <c r="K11" s="40">
        <f t="shared" si="3"/>
        <v>1.8259363560911606E-2</v>
      </c>
      <c r="L11" s="158">
        <v>2749338559.21</v>
      </c>
      <c r="M11" s="85">
        <v>21.138300000000001</v>
      </c>
      <c r="N11" s="40">
        <f t="shared" si="4"/>
        <v>-2.1898121624693971E-3</v>
      </c>
      <c r="O11" s="40">
        <f t="shared" si="5"/>
        <v>-4.07072891489621E-3</v>
      </c>
      <c r="P11" s="336">
        <v>2686722992.8699999</v>
      </c>
      <c r="Q11" s="88">
        <v>20.6723</v>
      </c>
      <c r="R11" s="40">
        <f t="shared" si="6"/>
        <v>-2.277477472908692E-2</v>
      </c>
      <c r="S11" s="40">
        <f t="shared" si="7"/>
        <v>-2.2045292194736617E-2</v>
      </c>
      <c r="T11" s="96">
        <v>2689989401.4400001</v>
      </c>
      <c r="U11" s="85">
        <v>20.72</v>
      </c>
      <c r="V11" s="40">
        <f t="shared" si="8"/>
        <v>1.2157593390418498E-3</v>
      </c>
      <c r="W11" s="40">
        <f t="shared" si="9"/>
        <v>2.3074355538570436E-3</v>
      </c>
      <c r="X11" s="96">
        <v>2674734964.5700002</v>
      </c>
      <c r="Y11" s="85">
        <v>20.794499999999999</v>
      </c>
      <c r="Z11" s="40">
        <f t="shared" si="10"/>
        <v>-5.6708167183981877E-3</v>
      </c>
      <c r="AA11" s="40">
        <f t="shared" si="11"/>
        <v>3.5955598455598677E-3</v>
      </c>
      <c r="AB11" s="85">
        <v>2636852949.6599998</v>
      </c>
      <c r="AC11" s="85">
        <v>20.533100000000001</v>
      </c>
      <c r="AD11" s="40">
        <f t="shared" si="12"/>
        <v>-1.4162904142575625E-2</v>
      </c>
      <c r="AE11" s="40">
        <f t="shared" si="13"/>
        <v>-1.2570631657409331E-2</v>
      </c>
      <c r="AF11" s="85">
        <v>2713036470.5999999</v>
      </c>
      <c r="AG11" s="85">
        <v>21.105</v>
      </c>
      <c r="AH11" s="40">
        <f t="shared" si="14"/>
        <v>2.8891835227225427E-2</v>
      </c>
      <c r="AI11" s="40">
        <f t="shared" si="15"/>
        <v>2.7852589233968536E-2</v>
      </c>
      <c r="AJ11" s="41">
        <f t="shared" si="16"/>
        <v>-2.44377068834534E-3</v>
      </c>
      <c r="AK11" s="41">
        <f t="shared" si="17"/>
        <v>-7.6141015936228955E-4</v>
      </c>
      <c r="AL11" s="42">
        <f t="shared" si="18"/>
        <v>-2.7829531284380947E-2</v>
      </c>
      <c r="AM11" s="42">
        <f t="shared" si="19"/>
        <v>1.2516731353236622E-2</v>
      </c>
      <c r="AN11" s="43">
        <f t="shared" si="20"/>
        <v>1.5882440172620811E-2</v>
      </c>
      <c r="AO11" s="106">
        <f t="shared" si="21"/>
        <v>1.7568201436868231E-2</v>
      </c>
      <c r="AP11" s="47"/>
      <c r="AQ11" s="45">
        <v>2845469436.1399999</v>
      </c>
      <c r="AR11" s="49">
        <v>13.0688</v>
      </c>
      <c r="AS11" s="46" t="e">
        <f>(#REF!/AQ11)-1</f>
        <v>#REF!</v>
      </c>
      <c r="AT11" s="46" t="e">
        <f>(#REF!/AR11)-1</f>
        <v>#REF!</v>
      </c>
    </row>
    <row r="12" spans="1:49" ht="12.75" customHeight="1">
      <c r="A12" s="295" t="s">
        <v>59</v>
      </c>
      <c r="B12" s="158">
        <v>354134674.73000002</v>
      </c>
      <c r="C12" s="85">
        <v>152.33000000000001</v>
      </c>
      <c r="D12" s="158">
        <v>359269771.93000001</v>
      </c>
      <c r="E12" s="85">
        <v>151.12</v>
      </c>
      <c r="F12" s="40">
        <f t="shared" si="0"/>
        <v>1.450040780083198E-2</v>
      </c>
      <c r="G12" s="40">
        <f t="shared" si="1"/>
        <v>-7.9432810345959944E-3</v>
      </c>
      <c r="H12" s="158">
        <v>357113184.25</v>
      </c>
      <c r="I12" s="85">
        <v>151.30000000000001</v>
      </c>
      <c r="J12" s="40">
        <f t="shared" si="2"/>
        <v>-6.0026972723444044E-3</v>
      </c>
      <c r="K12" s="40">
        <f t="shared" si="3"/>
        <v>1.1911064055056036E-3</v>
      </c>
      <c r="L12" s="158">
        <v>356822058.33999997</v>
      </c>
      <c r="M12" s="85">
        <v>151.35</v>
      </c>
      <c r="N12" s="40">
        <f t="shared" si="4"/>
        <v>-8.1522027984332599E-4</v>
      </c>
      <c r="O12" s="40">
        <f t="shared" si="5"/>
        <v>3.3046926635811597E-4</v>
      </c>
      <c r="P12" s="336">
        <v>347153065.94999999</v>
      </c>
      <c r="Q12" s="88">
        <v>148.22</v>
      </c>
      <c r="R12" s="40">
        <f t="shared" si="6"/>
        <v>-2.7097518676344919E-2</v>
      </c>
      <c r="S12" s="40">
        <f t="shared" si="7"/>
        <v>-2.0680541790551673E-2</v>
      </c>
      <c r="T12" s="96">
        <v>350775776.5</v>
      </c>
      <c r="U12" s="85">
        <v>149.61000000000001</v>
      </c>
      <c r="V12" s="40">
        <f t="shared" si="8"/>
        <v>1.0435484820179541E-2</v>
      </c>
      <c r="W12" s="40">
        <f t="shared" si="9"/>
        <v>9.3779516934287873E-3</v>
      </c>
      <c r="X12" s="85">
        <v>351282974.75</v>
      </c>
      <c r="Y12" s="85">
        <v>149.97999999999999</v>
      </c>
      <c r="Z12" s="40">
        <f t="shared" si="10"/>
        <v>1.445932940583199E-3</v>
      </c>
      <c r="AA12" s="40">
        <f t="shared" si="11"/>
        <v>2.4730967181336547E-3</v>
      </c>
      <c r="AB12" s="85">
        <v>351282974.75</v>
      </c>
      <c r="AC12" s="85">
        <v>149.97999999999999</v>
      </c>
      <c r="AD12" s="40">
        <f t="shared" si="12"/>
        <v>0</v>
      </c>
      <c r="AE12" s="40">
        <f t="shared" si="13"/>
        <v>0</v>
      </c>
      <c r="AF12" s="85">
        <v>357366311.89999998</v>
      </c>
      <c r="AG12" s="85">
        <v>152.15</v>
      </c>
      <c r="AH12" s="40">
        <f t="shared" si="14"/>
        <v>1.7317483588065567E-2</v>
      </c>
      <c r="AI12" s="40">
        <f t="shared" si="15"/>
        <v>1.4468595812775143E-2</v>
      </c>
      <c r="AJ12" s="41">
        <f t="shared" si="16"/>
        <v>1.2229841151409548E-3</v>
      </c>
      <c r="AK12" s="41">
        <f t="shared" si="17"/>
        <v>-9.7825366118295572E-5</v>
      </c>
      <c r="AL12" s="42">
        <f t="shared" si="18"/>
        <v>-5.2981357707180005E-3</v>
      </c>
      <c r="AM12" s="42">
        <f t="shared" si="19"/>
        <v>6.8157755426151477E-3</v>
      </c>
      <c r="AN12" s="43">
        <f t="shared" si="20"/>
        <v>1.4041540847530403E-2</v>
      </c>
      <c r="AO12" s="106">
        <f t="shared" si="21"/>
        <v>1.0661240603684135E-2</v>
      </c>
      <c r="AP12" s="47"/>
      <c r="AQ12" s="50">
        <v>155057555.75</v>
      </c>
      <c r="AR12" s="50">
        <v>111.51</v>
      </c>
      <c r="AS12" s="46" t="e">
        <f>(#REF!/AQ12)-1</f>
        <v>#REF!</v>
      </c>
      <c r="AT12" s="46" t="e">
        <f>(#REF!/AR12)-1</f>
        <v>#REF!</v>
      </c>
      <c r="AU12" s="111"/>
      <c r="AV12" s="112"/>
      <c r="AW12" s="122"/>
    </row>
    <row r="13" spans="1:49" ht="12.75" customHeight="1">
      <c r="A13" s="295" t="s">
        <v>60</v>
      </c>
      <c r="B13" s="158">
        <v>245964394.46000001</v>
      </c>
      <c r="C13" s="85">
        <v>12.0108</v>
      </c>
      <c r="D13" s="158">
        <v>246258383.22</v>
      </c>
      <c r="E13" s="242">
        <v>11.9643</v>
      </c>
      <c r="F13" s="40">
        <f t="shared" si="0"/>
        <v>1.1952492581108133E-3</v>
      </c>
      <c r="G13" s="40">
        <f t="shared" si="1"/>
        <v>-3.8715156359276641E-3</v>
      </c>
      <c r="H13" s="158">
        <v>243333455.84</v>
      </c>
      <c r="I13" s="85">
        <v>11.8635</v>
      </c>
      <c r="J13" s="40">
        <f t="shared" si="2"/>
        <v>-1.1877473334123822E-2</v>
      </c>
      <c r="K13" s="40">
        <f t="shared" si="3"/>
        <v>-8.4250645670870469E-3</v>
      </c>
      <c r="L13" s="158">
        <v>243333455.84</v>
      </c>
      <c r="M13" s="85">
        <v>11.834300000000001</v>
      </c>
      <c r="N13" s="40">
        <f t="shared" si="4"/>
        <v>0</v>
      </c>
      <c r="O13" s="40">
        <f t="shared" si="5"/>
        <v>-2.4613309731529014E-3</v>
      </c>
      <c r="P13" s="336">
        <v>236056042.05000001</v>
      </c>
      <c r="Q13" s="85">
        <v>11.482799999999999</v>
      </c>
      <c r="R13" s="40">
        <f t="shared" si="6"/>
        <v>-2.9907164902080452E-2</v>
      </c>
      <c r="S13" s="40">
        <f t="shared" si="7"/>
        <v>-2.9701799007968488E-2</v>
      </c>
      <c r="T13" s="336">
        <v>236056042.05000001</v>
      </c>
      <c r="U13" s="85">
        <v>11.482799999999999</v>
      </c>
      <c r="V13" s="40">
        <f t="shared" si="8"/>
        <v>0</v>
      </c>
      <c r="W13" s="40">
        <f t="shared" si="9"/>
        <v>0</v>
      </c>
      <c r="X13" s="85">
        <v>240267183.31999999</v>
      </c>
      <c r="Y13" s="85">
        <v>11.676683000000001</v>
      </c>
      <c r="Z13" s="40">
        <f t="shared" si="10"/>
        <v>1.7839582640752749E-2</v>
      </c>
      <c r="AA13" s="40">
        <f t="shared" si="11"/>
        <v>1.6884644860138763E-2</v>
      </c>
      <c r="AB13" s="85">
        <v>239740865.94999999</v>
      </c>
      <c r="AC13" s="85">
        <v>11.630869000000001</v>
      </c>
      <c r="AD13" s="40">
        <f t="shared" si="12"/>
        <v>-2.190550381152255E-3</v>
      </c>
      <c r="AE13" s="40">
        <f t="shared" si="13"/>
        <v>-3.9235457535329189E-3</v>
      </c>
      <c r="AF13" s="85">
        <v>245665276.41</v>
      </c>
      <c r="AG13" s="85">
        <v>11.8811</v>
      </c>
      <c r="AH13" s="40">
        <f t="shared" si="14"/>
        <v>2.4711725456249896E-2</v>
      </c>
      <c r="AI13" s="40">
        <f t="shared" si="15"/>
        <v>2.1514385554510108E-2</v>
      </c>
      <c r="AJ13" s="41">
        <f t="shared" si="16"/>
        <v>-2.8578907780383439E-5</v>
      </c>
      <c r="AK13" s="41">
        <f t="shared" si="17"/>
        <v>-1.2480281903775184E-3</v>
      </c>
      <c r="AL13" s="42">
        <f t="shared" si="18"/>
        <v>-2.4084735806542603E-3</v>
      </c>
      <c r="AM13" s="42">
        <f t="shared" si="19"/>
        <v>-6.9540215474369347E-3</v>
      </c>
      <c r="AN13" s="43">
        <f t="shared" si="20"/>
        <v>1.6778615500664583E-2</v>
      </c>
      <c r="AO13" s="106">
        <f t="shared" si="21"/>
        <v>1.5698584990635082E-2</v>
      </c>
      <c r="AP13" s="47"/>
      <c r="AQ13" s="55">
        <v>212579164.06</v>
      </c>
      <c r="AR13" s="55">
        <v>9.9</v>
      </c>
      <c r="AS13" s="46" t="e">
        <f>(#REF!/AQ13)-1</f>
        <v>#REF!</v>
      </c>
      <c r="AT13" s="46" t="e">
        <f>(#REF!/AR13)-1</f>
        <v>#REF!</v>
      </c>
    </row>
    <row r="14" spans="1:49" ht="12.75" customHeight="1">
      <c r="A14" s="296" t="s">
        <v>75</v>
      </c>
      <c r="B14" s="85">
        <v>341251783.5</v>
      </c>
      <c r="C14" s="85">
        <v>2881.8</v>
      </c>
      <c r="D14" s="85">
        <v>338512433.44</v>
      </c>
      <c r="E14" s="85">
        <v>2858.84</v>
      </c>
      <c r="F14" s="40">
        <f t="shared" si="0"/>
        <v>-8.0273574892539782E-3</v>
      </c>
      <c r="G14" s="40">
        <f t="shared" si="1"/>
        <v>-7.9672426955375228E-3</v>
      </c>
      <c r="H14" s="85">
        <v>333372082.38999999</v>
      </c>
      <c r="I14" s="85">
        <v>2857.11</v>
      </c>
      <c r="J14" s="40">
        <f t="shared" si="2"/>
        <v>-1.5185117420247191E-2</v>
      </c>
      <c r="K14" s="40">
        <f t="shared" si="3"/>
        <v>-6.0514054651537624E-4</v>
      </c>
      <c r="L14" s="85">
        <v>332289559.44</v>
      </c>
      <c r="M14" s="85">
        <v>2847.79</v>
      </c>
      <c r="N14" s="40">
        <f t="shared" si="4"/>
        <v>-3.2471913731923823E-3</v>
      </c>
      <c r="O14" s="40">
        <f t="shared" si="5"/>
        <v>-3.2620375134314616E-3</v>
      </c>
      <c r="P14" s="96">
        <v>328903993.38999999</v>
      </c>
      <c r="Q14" s="85">
        <v>2818.72</v>
      </c>
      <c r="R14" s="40">
        <f t="shared" si="6"/>
        <v>-1.01886019401441E-2</v>
      </c>
      <c r="S14" s="40">
        <f t="shared" si="7"/>
        <v>-1.0207915611755138E-2</v>
      </c>
      <c r="T14" s="96">
        <v>347721340.69</v>
      </c>
      <c r="U14" s="85">
        <v>2807.98</v>
      </c>
      <c r="V14" s="40">
        <f t="shared" si="8"/>
        <v>5.7212279808616442E-2</v>
      </c>
      <c r="W14" s="40">
        <f t="shared" si="9"/>
        <v>-3.8102401089855618E-3</v>
      </c>
      <c r="X14" s="96">
        <v>350973803.18000001</v>
      </c>
      <c r="Y14" s="85">
        <v>2834.3</v>
      </c>
      <c r="Z14" s="40">
        <f t="shared" si="10"/>
        <v>9.3536464674442866E-3</v>
      </c>
      <c r="AA14" s="40">
        <f t="shared" si="11"/>
        <v>9.3732861345166858E-3</v>
      </c>
      <c r="AB14" s="96">
        <v>348554660.81</v>
      </c>
      <c r="AC14" s="85">
        <v>2815.07</v>
      </c>
      <c r="AD14" s="40">
        <f t="shared" si="12"/>
        <v>-6.8926579365221922E-3</v>
      </c>
      <c r="AE14" s="40">
        <f t="shared" si="13"/>
        <v>-6.7847440285079266E-3</v>
      </c>
      <c r="AF14" s="96">
        <v>352507523.17000002</v>
      </c>
      <c r="AG14" s="85">
        <v>2847.11</v>
      </c>
      <c r="AH14" s="40">
        <f t="shared" si="14"/>
        <v>1.1340724438497042E-2</v>
      </c>
      <c r="AI14" s="40">
        <f t="shared" si="15"/>
        <v>1.1381599747075548E-2</v>
      </c>
      <c r="AJ14" s="41">
        <f t="shared" si="16"/>
        <v>4.2957155693997412E-3</v>
      </c>
      <c r="AK14" s="41">
        <f t="shared" si="17"/>
        <v>-1.4853043278925946E-3</v>
      </c>
      <c r="AL14" s="42">
        <f t="shared" si="18"/>
        <v>4.134291195091537E-2</v>
      </c>
      <c r="AM14" s="42">
        <f t="shared" si="19"/>
        <v>-4.1030627807082656E-3</v>
      </c>
      <c r="AN14" s="43">
        <f t="shared" si="20"/>
        <v>2.3295030647168181E-2</v>
      </c>
      <c r="AO14" s="106">
        <f t="shared" si="21"/>
        <v>7.9191137359228957E-3</v>
      </c>
      <c r="AP14" s="47"/>
      <c r="AQ14" s="45">
        <v>305162610.31</v>
      </c>
      <c r="AR14" s="45">
        <v>1481.86</v>
      </c>
      <c r="AS14" s="46" t="e">
        <f>(#REF!/AQ14)-1</f>
        <v>#REF!</v>
      </c>
      <c r="AT14" s="46" t="e">
        <f>(#REF!/AR14)-1</f>
        <v>#REF!</v>
      </c>
    </row>
    <row r="15" spans="1:49" s="121" customFormat="1" ht="12.75" customHeight="1">
      <c r="A15" s="295" t="s">
        <v>90</v>
      </c>
      <c r="B15" s="85">
        <v>252453335.55000001</v>
      </c>
      <c r="C15" s="85">
        <v>137.82</v>
      </c>
      <c r="D15" s="85">
        <v>266714372.16</v>
      </c>
      <c r="E15" s="85">
        <v>133.32</v>
      </c>
      <c r="F15" s="40">
        <f t="shared" si="0"/>
        <v>5.6489792772714202E-2</v>
      </c>
      <c r="G15" s="40">
        <f t="shared" si="1"/>
        <v>-3.2651284283848503E-2</v>
      </c>
      <c r="H15" s="85">
        <v>252064469.28</v>
      </c>
      <c r="I15" s="85">
        <v>133.31</v>
      </c>
      <c r="J15" s="40">
        <f t="shared" si="2"/>
        <v>-5.4927309546002362E-2</v>
      </c>
      <c r="K15" s="40">
        <f t="shared" si="3"/>
        <v>-7.500750075000679E-5</v>
      </c>
      <c r="L15" s="85">
        <v>256218536.13999999</v>
      </c>
      <c r="M15" s="85">
        <v>132.68</v>
      </c>
      <c r="N15" s="40">
        <f t="shared" si="4"/>
        <v>1.6480176170269898E-2</v>
      </c>
      <c r="O15" s="40">
        <f t="shared" si="5"/>
        <v>-4.7258270197284187E-3</v>
      </c>
      <c r="P15" s="96">
        <v>256724758.03</v>
      </c>
      <c r="Q15" s="85">
        <v>128.72999999999999</v>
      </c>
      <c r="R15" s="40">
        <f t="shared" si="6"/>
        <v>1.9757426516690876E-3</v>
      </c>
      <c r="S15" s="40">
        <f t="shared" si="7"/>
        <v>-2.977087729876407E-2</v>
      </c>
      <c r="T15" s="96">
        <v>259619893.41</v>
      </c>
      <c r="U15" s="85">
        <v>129.88999999999999</v>
      </c>
      <c r="V15" s="40">
        <f t="shared" si="8"/>
        <v>1.1277195866172282E-2</v>
      </c>
      <c r="W15" s="40">
        <f t="shared" si="9"/>
        <v>9.0111085217120853E-3</v>
      </c>
      <c r="X15" s="96">
        <v>252646300.16999999</v>
      </c>
      <c r="Y15" s="85">
        <v>131.16439258929128</v>
      </c>
      <c r="Z15" s="40">
        <f t="shared" si="10"/>
        <v>-2.6860781538751689E-2</v>
      </c>
      <c r="AA15" s="40">
        <f t="shared" si="11"/>
        <v>9.8113218053067653E-3</v>
      </c>
      <c r="AB15" s="96">
        <v>251884497.97</v>
      </c>
      <c r="AC15" s="85">
        <v>130.74</v>
      </c>
      <c r="AD15" s="40">
        <f t="shared" si="12"/>
        <v>-3.0152913360986825E-3</v>
      </c>
      <c r="AE15" s="40">
        <f t="shared" si="13"/>
        <v>-3.235577742658808E-3</v>
      </c>
      <c r="AF15" s="96">
        <v>248623351.50999999</v>
      </c>
      <c r="AG15" s="85">
        <v>131.26</v>
      </c>
      <c r="AH15" s="40">
        <f t="shared" si="14"/>
        <v>-1.2946991523029012E-2</v>
      </c>
      <c r="AI15" s="40">
        <f t="shared" si="15"/>
        <v>3.9773596450969999E-3</v>
      </c>
      <c r="AJ15" s="41">
        <f t="shared" si="16"/>
        <v>-1.4409333103820345E-3</v>
      </c>
      <c r="AK15" s="41">
        <f t="shared" si="17"/>
        <v>-5.9573479842042441E-3</v>
      </c>
      <c r="AL15" s="42">
        <f t="shared" si="18"/>
        <v>-6.7829193093304083E-2</v>
      </c>
      <c r="AM15" s="42">
        <f t="shared" si="19"/>
        <v>-1.5451545154515469E-2</v>
      </c>
      <c r="AN15" s="43">
        <f t="shared" si="20"/>
        <v>3.2716070274563101E-2</v>
      </c>
      <c r="AO15" s="106">
        <f t="shared" si="21"/>
        <v>1.6451578617531333E-2</v>
      </c>
      <c r="AP15" s="47"/>
      <c r="AQ15" s="45"/>
      <c r="AR15" s="45"/>
      <c r="AS15" s="46"/>
      <c r="AT15" s="46"/>
    </row>
    <row r="16" spans="1:49" s="121" customFormat="1" ht="12.75" customHeight="1">
      <c r="A16" s="295" t="s">
        <v>136</v>
      </c>
      <c r="B16" s="85">
        <v>332076154.80000001</v>
      </c>
      <c r="C16" s="85">
        <v>1.28</v>
      </c>
      <c r="D16" s="85">
        <v>330930344.86000001</v>
      </c>
      <c r="E16" s="85">
        <v>1.32</v>
      </c>
      <c r="F16" s="40">
        <f t="shared" si="0"/>
        <v>-3.4504432897028881E-3</v>
      </c>
      <c r="G16" s="40">
        <f t="shared" si="1"/>
        <v>3.1250000000000028E-2</v>
      </c>
      <c r="H16" s="85">
        <v>327634704.44999999</v>
      </c>
      <c r="I16" s="85">
        <v>1.31</v>
      </c>
      <c r="J16" s="40">
        <f t="shared" si="2"/>
        <v>-9.9587132494430089E-3</v>
      </c>
      <c r="K16" s="40">
        <f t="shared" si="3"/>
        <v>-7.575757575757582E-3</v>
      </c>
      <c r="L16" s="85">
        <v>327636702.44</v>
      </c>
      <c r="M16" s="85">
        <v>1.31</v>
      </c>
      <c r="N16" s="40">
        <f t="shared" si="4"/>
        <v>6.0982245558008279E-6</v>
      </c>
      <c r="O16" s="40">
        <f t="shared" si="5"/>
        <v>0</v>
      </c>
      <c r="P16" s="340">
        <v>322428350.97000003</v>
      </c>
      <c r="Q16" s="85">
        <v>1.2883</v>
      </c>
      <c r="R16" s="40">
        <f t="shared" si="6"/>
        <v>-1.5896727781753245E-2</v>
      </c>
      <c r="S16" s="40">
        <f t="shared" si="7"/>
        <v>-1.6564885496183245E-2</v>
      </c>
      <c r="T16" s="96">
        <v>326250699.75</v>
      </c>
      <c r="U16" s="85">
        <v>1.3</v>
      </c>
      <c r="V16" s="40">
        <f t="shared" si="8"/>
        <v>1.1854878048101971E-2</v>
      </c>
      <c r="W16" s="40">
        <f t="shared" si="9"/>
        <v>9.0817356205853007E-3</v>
      </c>
      <c r="X16" s="96">
        <v>325530965.17000002</v>
      </c>
      <c r="Y16" s="85">
        <v>1.3</v>
      </c>
      <c r="Z16" s="40">
        <f t="shared" si="10"/>
        <v>-2.206078272173831E-3</v>
      </c>
      <c r="AA16" s="40">
        <f t="shared" si="11"/>
        <v>0</v>
      </c>
      <c r="AB16" s="96">
        <v>325243434.75999999</v>
      </c>
      <c r="AC16" s="85">
        <v>1.3</v>
      </c>
      <c r="AD16" s="40">
        <f t="shared" si="12"/>
        <v>-8.8326592786609716E-4</v>
      </c>
      <c r="AE16" s="40">
        <f t="shared" si="13"/>
        <v>0</v>
      </c>
      <c r="AF16" s="96">
        <v>325243434.75999999</v>
      </c>
      <c r="AG16" s="85">
        <v>1.3</v>
      </c>
      <c r="AH16" s="40">
        <f t="shared" si="14"/>
        <v>0</v>
      </c>
      <c r="AI16" s="40">
        <f t="shared" si="15"/>
        <v>0</v>
      </c>
      <c r="AJ16" s="41">
        <f t="shared" si="16"/>
        <v>-2.5667815310351626E-3</v>
      </c>
      <c r="AK16" s="41">
        <f t="shared" si="17"/>
        <v>2.0238865685805628E-3</v>
      </c>
      <c r="AL16" s="42">
        <f t="shared" si="18"/>
        <v>-1.7184613585091053E-2</v>
      </c>
      <c r="AM16" s="42">
        <f t="shared" si="19"/>
        <v>-1.5151515151515164E-2</v>
      </c>
      <c r="AN16" s="43">
        <f t="shared" si="20"/>
        <v>8.0823056645696854E-3</v>
      </c>
      <c r="AO16" s="106">
        <f t="shared" si="21"/>
        <v>1.3928690952186599E-2</v>
      </c>
      <c r="AP16" s="47"/>
      <c r="AQ16" s="45"/>
      <c r="AR16" s="45"/>
      <c r="AS16" s="46"/>
      <c r="AT16" s="46"/>
    </row>
    <row r="17" spans="1:46" s="121" customFormat="1" ht="12.75" customHeight="1">
      <c r="A17" s="295" t="s">
        <v>139</v>
      </c>
      <c r="B17" s="85">
        <v>288815520.45999998</v>
      </c>
      <c r="C17" s="85">
        <v>1.4764999999999999</v>
      </c>
      <c r="D17" s="85">
        <v>289508771.24000001</v>
      </c>
      <c r="E17" s="85">
        <v>1.4803999999999999</v>
      </c>
      <c r="F17" s="40">
        <f t="shared" si="0"/>
        <v>2.4003238430396058E-3</v>
      </c>
      <c r="G17" s="40">
        <f t="shared" si="1"/>
        <v>2.6413816457839584E-3</v>
      </c>
      <c r="H17" s="85">
        <v>288325398.82999998</v>
      </c>
      <c r="I17" s="85">
        <v>1.4750000000000001</v>
      </c>
      <c r="J17" s="40">
        <f t="shared" si="2"/>
        <v>-4.0875183329731378E-3</v>
      </c>
      <c r="K17" s="40">
        <f t="shared" si="3"/>
        <v>-3.6476627938394012E-3</v>
      </c>
      <c r="L17" s="85">
        <v>288980870.43000001</v>
      </c>
      <c r="M17" s="85">
        <v>1.4785999999999999</v>
      </c>
      <c r="N17" s="40">
        <f t="shared" si="4"/>
        <v>2.2733744673895258E-3</v>
      </c>
      <c r="O17" s="40">
        <f t="shared" si="5"/>
        <v>2.4406779661015764E-3</v>
      </c>
      <c r="P17" s="96">
        <v>284050603.94999999</v>
      </c>
      <c r="Q17" s="85">
        <v>1.4540999999999999</v>
      </c>
      <c r="R17" s="40">
        <f t="shared" si="6"/>
        <v>-1.7060874903808834E-2</v>
      </c>
      <c r="S17" s="40">
        <f t="shared" si="7"/>
        <v>-1.6569728121195705E-2</v>
      </c>
      <c r="T17" s="96">
        <v>284050603.94999999</v>
      </c>
      <c r="U17" s="85">
        <v>1.4540999999999999</v>
      </c>
      <c r="V17" s="40">
        <f t="shared" si="8"/>
        <v>0</v>
      </c>
      <c r="W17" s="40">
        <f t="shared" si="9"/>
        <v>0</v>
      </c>
      <c r="X17" s="96">
        <v>280702830.07999998</v>
      </c>
      <c r="Y17" s="85">
        <v>1.4379999999999999</v>
      </c>
      <c r="Z17" s="40">
        <f t="shared" si="10"/>
        <v>-1.1785836127246175E-2</v>
      </c>
      <c r="AA17" s="40">
        <f t="shared" si="11"/>
        <v>-1.1072140843133212E-2</v>
      </c>
      <c r="AB17" s="85">
        <v>280586910.74000001</v>
      </c>
      <c r="AC17" s="85">
        <v>1.4381999999999999</v>
      </c>
      <c r="AD17" s="40">
        <f t="shared" si="12"/>
        <v>-4.1296106621702708E-4</v>
      </c>
      <c r="AE17" s="40">
        <f t="shared" si="13"/>
        <v>1.3908205841444923E-4</v>
      </c>
      <c r="AF17" s="85">
        <v>283592345.72000003</v>
      </c>
      <c r="AG17" s="85">
        <v>1.4539</v>
      </c>
      <c r="AH17" s="40">
        <f t="shared" si="14"/>
        <v>1.0711244412911844E-2</v>
      </c>
      <c r="AI17" s="40">
        <f t="shared" si="15"/>
        <v>1.0916423306911451E-2</v>
      </c>
      <c r="AJ17" s="41">
        <f t="shared" si="16"/>
        <v>-2.2452809633630244E-3</v>
      </c>
      <c r="AK17" s="41">
        <f t="shared" si="17"/>
        <v>-1.8939958476196104E-3</v>
      </c>
      <c r="AL17" s="42">
        <f t="shared" si="18"/>
        <v>-2.0436083834901572E-2</v>
      </c>
      <c r="AM17" s="42">
        <f t="shared" si="19"/>
        <v>-1.7900567414212355E-2</v>
      </c>
      <c r="AN17" s="43">
        <f t="shared" si="20"/>
        <v>8.7193379395159257E-3</v>
      </c>
      <c r="AO17" s="106">
        <f t="shared" si="21"/>
        <v>8.5680246274758634E-3</v>
      </c>
      <c r="AP17" s="47"/>
      <c r="AQ17" s="45"/>
      <c r="AR17" s="45"/>
      <c r="AS17" s="46"/>
      <c r="AT17" s="46"/>
    </row>
    <row r="18" spans="1:46" s="161" customFormat="1" ht="12.75" customHeight="1">
      <c r="A18" s="295" t="s">
        <v>150</v>
      </c>
      <c r="B18" s="85">
        <v>414104080.24000001</v>
      </c>
      <c r="C18" s="85">
        <v>142.02000000000001</v>
      </c>
      <c r="D18" s="85">
        <v>418102394</v>
      </c>
      <c r="E18" s="85">
        <v>141.59</v>
      </c>
      <c r="F18" s="40">
        <f t="shared" si="0"/>
        <v>9.6553353390836181E-3</v>
      </c>
      <c r="G18" s="40">
        <f t="shared" si="1"/>
        <v>-3.0277425714688548E-3</v>
      </c>
      <c r="H18" s="85">
        <v>411507877.01999998</v>
      </c>
      <c r="I18" s="85">
        <v>141.12</v>
      </c>
      <c r="J18" s="40">
        <f>((H18-D18)/D18)</f>
        <v>-1.577249275449023E-2</v>
      </c>
      <c r="K18" s="40">
        <f>((I18-E18)/E18)</f>
        <v>-3.319443463521427E-3</v>
      </c>
      <c r="L18" s="85">
        <v>409776270.69</v>
      </c>
      <c r="M18" s="85">
        <v>140.52000000000001</v>
      </c>
      <c r="N18" s="40">
        <f>((L18-H18)/H18)</f>
        <v>-4.2079542742648988E-3</v>
      </c>
      <c r="O18" s="40">
        <f>((M18-I18)/I18)</f>
        <v>-4.2517006802720685E-3</v>
      </c>
      <c r="P18" s="96">
        <v>428984438.39999998</v>
      </c>
      <c r="Q18" s="85">
        <v>137.07</v>
      </c>
      <c r="R18" s="40">
        <f>((P18-L18)/L18)</f>
        <v>4.6874768218414374E-2</v>
      </c>
      <c r="S18" s="40">
        <f>((Q18-M18)/M18)</f>
        <v>-2.4551665243381846E-2</v>
      </c>
      <c r="T18" s="96">
        <v>435285774.20999998</v>
      </c>
      <c r="U18" s="85">
        <v>139</v>
      </c>
      <c r="V18" s="40">
        <f t="shared" si="8"/>
        <v>1.4688961290769289E-2</v>
      </c>
      <c r="W18" s="40">
        <f t="shared" si="9"/>
        <v>1.4080396877507893E-2</v>
      </c>
      <c r="X18" s="85">
        <v>433487034.02999997</v>
      </c>
      <c r="Y18" s="85">
        <v>138.38</v>
      </c>
      <c r="Z18" s="40">
        <f t="shared" si="10"/>
        <v>-4.1323201597032204E-3</v>
      </c>
      <c r="AA18" s="40">
        <f t="shared" si="11"/>
        <v>-4.4604316546762914E-3</v>
      </c>
      <c r="AB18" s="85">
        <v>425260840.12</v>
      </c>
      <c r="AC18" s="85">
        <v>139.35</v>
      </c>
      <c r="AD18" s="40">
        <f t="shared" si="12"/>
        <v>-1.8976793454520403E-2</v>
      </c>
      <c r="AE18" s="40">
        <f t="shared" si="13"/>
        <v>7.0096834802717079E-3</v>
      </c>
      <c r="AF18" s="85">
        <v>431517902.86000001</v>
      </c>
      <c r="AG18" s="85">
        <v>141.44999999999999</v>
      </c>
      <c r="AH18" s="40">
        <f t="shared" si="14"/>
        <v>1.4713470297980865E-2</v>
      </c>
      <c r="AI18" s="40">
        <f t="shared" si="15"/>
        <v>1.5069967707212016E-2</v>
      </c>
      <c r="AJ18" s="41">
        <f t="shared" si="16"/>
        <v>5.3553718129086747E-3</v>
      </c>
      <c r="AK18" s="41">
        <f t="shared" si="17"/>
        <v>-4.3136694354110861E-4</v>
      </c>
      <c r="AL18" s="42">
        <f t="shared" si="18"/>
        <v>3.2086658800619103E-2</v>
      </c>
      <c r="AM18" s="42">
        <f t="shared" si="19"/>
        <v>-9.8877039338946806E-4</v>
      </c>
      <c r="AN18" s="43">
        <f t="shared" si="20"/>
        <v>2.1169230691866055E-2</v>
      </c>
      <c r="AO18" s="106">
        <f t="shared" si="21"/>
        <v>1.2727647921685237E-2</v>
      </c>
      <c r="AP18" s="47"/>
      <c r="AQ18" s="45"/>
      <c r="AR18" s="45"/>
      <c r="AS18" s="46"/>
      <c r="AT18" s="46"/>
    </row>
    <row r="19" spans="1:46">
      <c r="A19" s="295" t="s">
        <v>253</v>
      </c>
      <c r="B19" s="85">
        <v>414104080.24000001</v>
      </c>
      <c r="C19" s="85">
        <v>142.02000000000001</v>
      </c>
      <c r="D19" s="85">
        <v>418102394</v>
      </c>
      <c r="E19" s="85">
        <v>141.59</v>
      </c>
      <c r="F19" s="40">
        <f t="shared" si="0"/>
        <v>9.6553353390836181E-3</v>
      </c>
      <c r="G19" s="40">
        <f t="shared" si="1"/>
        <v>-3.0277425714688548E-3</v>
      </c>
      <c r="H19" s="85">
        <v>411507877.01999998</v>
      </c>
      <c r="I19" s="85">
        <v>141.12</v>
      </c>
      <c r="J19" s="40">
        <f t="shared" si="2"/>
        <v>-1.577249275449023E-2</v>
      </c>
      <c r="K19" s="40">
        <f t="shared" si="3"/>
        <v>-3.319443463521427E-3</v>
      </c>
      <c r="L19" s="85">
        <v>409776270.69</v>
      </c>
      <c r="M19" s="85">
        <v>140.52000000000001</v>
      </c>
      <c r="N19" s="40">
        <f t="shared" si="4"/>
        <v>-4.2079542742648988E-3</v>
      </c>
      <c r="O19" s="40">
        <f t="shared" si="5"/>
        <v>-4.2517006802720685E-3</v>
      </c>
      <c r="P19" s="96">
        <v>428984438.39999998</v>
      </c>
      <c r="Q19" s="85">
        <v>137.07</v>
      </c>
      <c r="R19" s="40">
        <f t="shared" si="6"/>
        <v>4.6874768218414374E-2</v>
      </c>
      <c r="S19" s="40">
        <f t="shared" si="7"/>
        <v>-2.4551665243381846E-2</v>
      </c>
      <c r="T19" s="96">
        <v>24019207.039999999</v>
      </c>
      <c r="U19" s="85">
        <v>96.252499999999998</v>
      </c>
      <c r="V19" s="40">
        <f t="shared" si="8"/>
        <v>-0.94400914138147907</v>
      </c>
      <c r="W19" s="40">
        <f t="shared" si="9"/>
        <v>-0.29778580287444367</v>
      </c>
      <c r="X19" s="96">
        <v>24019207.039999999</v>
      </c>
      <c r="Y19" s="85">
        <v>96.252499999999998</v>
      </c>
      <c r="Z19" s="40">
        <f t="shared" si="10"/>
        <v>0</v>
      </c>
      <c r="AA19" s="40">
        <f t="shared" si="11"/>
        <v>0</v>
      </c>
      <c r="AB19" s="96">
        <v>23493335.309999999</v>
      </c>
      <c r="AC19" s="85">
        <v>94.14</v>
      </c>
      <c r="AD19" s="40">
        <f t="shared" si="12"/>
        <v>-2.1893800620655313E-2</v>
      </c>
      <c r="AE19" s="40">
        <f t="shared" si="13"/>
        <v>-2.1947481883587409E-2</v>
      </c>
      <c r="AF19" s="96">
        <v>23965547.870000001</v>
      </c>
      <c r="AG19" s="85">
        <v>96.04</v>
      </c>
      <c r="AH19" s="40">
        <f t="shared" si="14"/>
        <v>2.0099851884334358E-2</v>
      </c>
      <c r="AI19" s="40">
        <f t="shared" si="15"/>
        <v>2.0182706607180856E-2</v>
      </c>
      <c r="AJ19" s="41">
        <f t="shared" si="16"/>
        <v>-0.11365667919863214</v>
      </c>
      <c r="AK19" s="41">
        <f t="shared" si="17"/>
        <v>-4.1837641263686803E-2</v>
      </c>
      <c r="AL19" s="42">
        <f t="shared" si="18"/>
        <v>-0.94268019457932117</v>
      </c>
      <c r="AM19" s="42">
        <f t="shared" si="19"/>
        <v>-0.32170351013489651</v>
      </c>
      <c r="AN19" s="43">
        <f t="shared" si="20"/>
        <v>0.33620801884598706</v>
      </c>
      <c r="AO19" s="106">
        <f t="shared" si="21"/>
        <v>0.10433692631046765</v>
      </c>
      <c r="AP19" s="47"/>
      <c r="AQ19" s="56">
        <v>100020653.31</v>
      </c>
      <c r="AR19" s="45">
        <v>100</v>
      </c>
      <c r="AS19" s="46" t="e">
        <f>(#REF!/AQ19)-1</f>
        <v>#REF!</v>
      </c>
      <c r="AT19" s="46" t="e">
        <f>(#REF!/AR19)-1</f>
        <v>#REF!</v>
      </c>
    </row>
    <row r="20" spans="1:46">
      <c r="A20" s="297" t="s">
        <v>47</v>
      </c>
      <c r="B20" s="90">
        <f>SUM(B5:B19)</f>
        <v>16484349337.789997</v>
      </c>
      <c r="C20" s="91"/>
      <c r="D20" s="90">
        <f>SUM(D5:D19)</f>
        <v>16548479907.4</v>
      </c>
      <c r="E20" s="91"/>
      <c r="F20" s="40">
        <f>((D20-B20)/B20)</f>
        <v>3.8903913218451785E-3</v>
      </c>
      <c r="G20" s="40"/>
      <c r="H20" s="90">
        <f>SUM(H5:H19)</f>
        <v>16376555038.16</v>
      </c>
      <c r="I20" s="91"/>
      <c r="J20" s="40">
        <f>((H20-D20)/D20)</f>
        <v>-1.0389163850821123E-2</v>
      </c>
      <c r="K20" s="40"/>
      <c r="L20" s="90">
        <f>SUM(L5:L19)</f>
        <v>16310653547.040001</v>
      </c>
      <c r="M20" s="91"/>
      <c r="N20" s="40">
        <f>((L20-H20)/H20)</f>
        <v>-4.0241363929372134E-3</v>
      </c>
      <c r="O20" s="40"/>
      <c r="P20" s="90">
        <f>SUM(P5:P19)</f>
        <v>15909890702.02</v>
      </c>
      <c r="Q20" s="120"/>
      <c r="R20" s="40">
        <f>((P20-L20)/L20)</f>
        <v>-2.4570618452792129E-2</v>
      </c>
      <c r="S20" s="40"/>
      <c r="T20" s="90">
        <f>SUM(T5:T19)</f>
        <v>15528121718.949999</v>
      </c>
      <c r="U20" s="120"/>
      <c r="V20" s="40">
        <f>((T20-P20)/P20)</f>
        <v>-2.3995701178608993E-2</v>
      </c>
      <c r="W20" s="40"/>
      <c r="X20" s="90">
        <f>SUM(X5:X19)</f>
        <v>15604456768.670002</v>
      </c>
      <c r="Y20" s="120"/>
      <c r="Z20" s="40">
        <f>((X20-T20)/T20)</f>
        <v>4.9159229365678143E-3</v>
      </c>
      <c r="AA20" s="40"/>
      <c r="AB20" s="90">
        <f>SUM(AB5:AB19)</f>
        <v>15542804259.489998</v>
      </c>
      <c r="AC20" s="120"/>
      <c r="AD20" s="40">
        <f>((AB20-X20)/X20)</f>
        <v>-3.9509551722292273E-3</v>
      </c>
      <c r="AE20" s="40"/>
      <c r="AF20" s="90">
        <f>SUM(AF5:AF19)</f>
        <v>15756247273.010002</v>
      </c>
      <c r="AG20" s="120"/>
      <c r="AH20" s="40">
        <f>((AF20-AB20)/AB20)</f>
        <v>1.3732593549821101E-2</v>
      </c>
      <c r="AI20" s="40"/>
      <c r="AJ20" s="41">
        <f t="shared" si="16"/>
        <v>-5.5489584048943243E-3</v>
      </c>
      <c r="AK20" s="41"/>
      <c r="AL20" s="42">
        <f t="shared" si="18"/>
        <v>-4.7873438456165034E-2</v>
      </c>
      <c r="AM20" s="42"/>
      <c r="AN20" s="43">
        <f t="shared" si="20"/>
        <v>1.3631924011215586E-2</v>
      </c>
      <c r="AO20" s="106"/>
      <c r="AP20" s="47"/>
      <c r="AQ20" s="57">
        <f>SUM(AQ5:AQ19)</f>
        <v>13501614037.429998</v>
      </c>
      <c r="AR20" s="58"/>
      <c r="AS20" s="46" t="e">
        <f>(#REF!/AQ20)-1</f>
        <v>#REF!</v>
      </c>
      <c r="AT20" s="46" t="e">
        <f>(#REF!/AR20)-1</f>
        <v>#REF!</v>
      </c>
    </row>
    <row r="21" spans="1:46" s="161" customFormat="1" ht="6" customHeight="1">
      <c r="A21" s="297"/>
      <c r="B21" s="90"/>
      <c r="C21" s="91"/>
      <c r="D21" s="90"/>
      <c r="E21" s="91"/>
      <c r="F21" s="40"/>
      <c r="G21" s="40"/>
      <c r="H21" s="90"/>
      <c r="I21" s="91"/>
      <c r="J21" s="40"/>
      <c r="K21" s="40"/>
      <c r="L21" s="90"/>
      <c r="M21" s="90"/>
      <c r="N21" s="40"/>
      <c r="O21" s="40"/>
      <c r="P21" s="120"/>
      <c r="Q21" s="120"/>
      <c r="R21" s="40"/>
      <c r="S21" s="40"/>
      <c r="T21" s="120"/>
      <c r="U21" s="120"/>
      <c r="V21" s="40"/>
      <c r="W21" s="40"/>
      <c r="X21" s="120"/>
      <c r="Y21" s="120"/>
      <c r="Z21" s="40"/>
      <c r="AA21" s="40"/>
      <c r="AB21" s="120"/>
      <c r="AC21" s="120"/>
      <c r="AD21" s="40"/>
      <c r="AE21" s="40"/>
      <c r="AF21" s="120"/>
      <c r="AG21" s="120"/>
      <c r="AH21" s="40"/>
      <c r="AI21" s="40"/>
      <c r="AJ21" s="41"/>
      <c r="AK21" s="41"/>
      <c r="AL21" s="42"/>
      <c r="AM21" s="42"/>
      <c r="AN21" s="43"/>
      <c r="AO21" s="106"/>
      <c r="AP21" s="47"/>
      <c r="AQ21" s="57"/>
      <c r="AR21" s="58"/>
      <c r="AS21" s="46"/>
      <c r="AT21" s="46"/>
    </row>
    <row r="22" spans="1:46">
      <c r="A22" s="294" t="s">
        <v>49</v>
      </c>
      <c r="B22" s="90"/>
      <c r="C22" s="92"/>
      <c r="D22" s="90"/>
      <c r="E22" s="92"/>
      <c r="F22" s="40"/>
      <c r="G22" s="40"/>
      <c r="H22" s="90"/>
      <c r="I22" s="92"/>
      <c r="J22" s="40"/>
      <c r="K22" s="40"/>
      <c r="L22" s="90"/>
      <c r="M22" s="90"/>
      <c r="N22" s="40"/>
      <c r="O22" s="40"/>
      <c r="P22" s="120"/>
      <c r="Q22" s="120"/>
      <c r="R22" s="40"/>
      <c r="S22" s="40"/>
      <c r="T22" s="120"/>
      <c r="U22" s="120"/>
      <c r="V22" s="40"/>
      <c r="W22" s="40"/>
      <c r="X22" s="120"/>
      <c r="Y22" s="120"/>
      <c r="Z22" s="40"/>
      <c r="AA22" s="40"/>
      <c r="AB22" s="120"/>
      <c r="AC22" s="120"/>
      <c r="AD22" s="40"/>
      <c r="AE22" s="40"/>
      <c r="AF22" s="120"/>
      <c r="AG22" s="120"/>
      <c r="AH22" s="40"/>
      <c r="AI22" s="40"/>
      <c r="AJ22" s="41"/>
      <c r="AK22" s="41"/>
      <c r="AL22" s="42"/>
      <c r="AM22" s="42"/>
      <c r="AN22" s="43"/>
      <c r="AO22" s="106"/>
      <c r="AP22" s="47"/>
      <c r="AQ22" s="57"/>
      <c r="AR22" s="30"/>
      <c r="AS22" s="46" t="e">
        <f>(#REF!/AQ22)-1</f>
        <v>#REF!</v>
      </c>
      <c r="AT22" s="46" t="e">
        <f>(#REF!/AR22)-1</f>
        <v>#REF!</v>
      </c>
    </row>
    <row r="23" spans="1:46">
      <c r="A23" s="295" t="s">
        <v>39</v>
      </c>
      <c r="B23" s="93">
        <v>213699814122.26001</v>
      </c>
      <c r="C23" s="93">
        <v>100</v>
      </c>
      <c r="D23" s="93">
        <v>213665255789.63</v>
      </c>
      <c r="E23" s="93">
        <v>100</v>
      </c>
      <c r="F23" s="40">
        <f t="shared" ref="F23:F51" si="22">((D23-B23)/B23)</f>
        <v>-1.6171437851711785E-4</v>
      </c>
      <c r="G23" s="40">
        <f t="shared" ref="G23:G51" si="23">((E23-C23)/C23)</f>
        <v>0</v>
      </c>
      <c r="H23" s="93">
        <v>213485744776.03</v>
      </c>
      <c r="I23" s="93">
        <v>100</v>
      </c>
      <c r="J23" s="40">
        <f t="shared" ref="J23:J51" si="24">((H23-D23)/D23)</f>
        <v>-8.4015069711075813E-4</v>
      </c>
      <c r="K23" s="40">
        <f t="shared" ref="K23:K51" si="25">((I23-E23)/E23)</f>
        <v>0</v>
      </c>
      <c r="L23" s="93">
        <v>212134134743.73001</v>
      </c>
      <c r="M23" s="93">
        <v>100</v>
      </c>
      <c r="N23" s="40">
        <f t="shared" ref="N23:N51" si="26">((L23-H23)/H23)</f>
        <v>-6.3311488723426252E-3</v>
      </c>
      <c r="O23" s="40">
        <f t="shared" ref="O23:O51" si="27">((M23-I23)/I23)</f>
        <v>0</v>
      </c>
      <c r="P23" s="86">
        <v>219622574134.29001</v>
      </c>
      <c r="Q23" s="93">
        <v>100</v>
      </c>
      <c r="R23" s="40">
        <f t="shared" ref="R23:R51" si="28">((P23-L23)/L23)</f>
        <v>3.5300492302224033E-2</v>
      </c>
      <c r="S23" s="40">
        <f t="shared" ref="S23:S51" si="29">((Q23-M23)/M23)</f>
        <v>0</v>
      </c>
      <c r="T23" s="86">
        <v>219089996293.34</v>
      </c>
      <c r="U23" s="93">
        <v>100</v>
      </c>
      <c r="V23" s="40">
        <f t="shared" ref="V23:V51" si="30">((T23-P23)/P23)</f>
        <v>-2.4249685764285924E-3</v>
      </c>
      <c r="W23" s="40">
        <f t="shared" ref="W23:W51" si="31">((U23-Q23)/Q23)</f>
        <v>0</v>
      </c>
      <c r="X23" s="86">
        <v>220641365342.22</v>
      </c>
      <c r="Y23" s="93">
        <v>100</v>
      </c>
      <c r="Z23" s="40">
        <f t="shared" ref="Z23:Z51" si="32">((X23-T23)/T23)</f>
        <v>7.0809670689065789E-3</v>
      </c>
      <c r="AA23" s="40">
        <f t="shared" ref="AA23:AA51" si="33">((Y23-U23)/U23)</f>
        <v>0</v>
      </c>
      <c r="AB23" s="86">
        <v>219844570634.91</v>
      </c>
      <c r="AC23" s="93">
        <v>100</v>
      </c>
      <c r="AD23" s="40">
        <f t="shared" ref="AD23:AD51" si="34">((AB23-X23)/X23)</f>
        <v>-3.6112662105500935E-3</v>
      </c>
      <c r="AE23" s="40">
        <f t="shared" ref="AE23:AE51" si="35">((AC23-Y23)/Y23)</f>
        <v>0</v>
      </c>
      <c r="AF23" s="86">
        <v>219596713025.07999</v>
      </c>
      <c r="AG23" s="93">
        <v>100</v>
      </c>
      <c r="AH23" s="40">
        <f t="shared" ref="AH23:AH51" si="36">((AF23-AB23)/AB23)</f>
        <v>-1.1274220196305306E-3</v>
      </c>
      <c r="AI23" s="40">
        <f t="shared" ref="AI23:AI51" si="37">((AG23-AC23)/AC23)</f>
        <v>0</v>
      </c>
      <c r="AJ23" s="41">
        <f t="shared" ref="AJ23:AJ85" si="38">AVERAGE(F23,J23,N23,R23,V23,Z23,AD23,AH23)</f>
        <v>3.4855985770688618E-3</v>
      </c>
      <c r="AK23" s="41">
        <f t="shared" ref="AK23:AK85" si="39">AVERAGE(G23,K23,O23,S23,W23,AA23,AE23,AI23)</f>
        <v>0</v>
      </c>
      <c r="AL23" s="42">
        <f t="shared" ref="AL23:AL85" si="40">((AF23-D23)/D23)</f>
        <v>2.7760513582470146E-2</v>
      </c>
      <c r="AM23" s="42">
        <f t="shared" ref="AM23:AM85" si="41">((AG23-E23)/E23)</f>
        <v>0</v>
      </c>
      <c r="AN23" s="43">
        <f t="shared" ref="AN23:AN85" si="42">STDEV(F23,J23,N23,R23,V23,Z23,AD23,AH23)</f>
        <v>1.3416822698787609E-2</v>
      </c>
      <c r="AO23" s="106">
        <f t="shared" ref="AO23:AO85" si="43">STDEV(G23,K23,O23,S23,W23,AA23,AE23,AI23)</f>
        <v>0</v>
      </c>
      <c r="AP23" s="47"/>
      <c r="AQ23" s="45">
        <v>58847545464.410004</v>
      </c>
      <c r="AR23" s="59">
        <v>100</v>
      </c>
      <c r="AS23" s="46" t="e">
        <f>(#REF!/AQ23)-1</f>
        <v>#REF!</v>
      </c>
      <c r="AT23" s="46" t="e">
        <f>(#REF!/AR23)-1</f>
        <v>#REF!</v>
      </c>
    </row>
    <row r="24" spans="1:46">
      <c r="A24" s="295" t="s">
        <v>19</v>
      </c>
      <c r="B24" s="93">
        <v>158759579631.12</v>
      </c>
      <c r="C24" s="93">
        <v>100</v>
      </c>
      <c r="D24" s="93">
        <v>160479687078.84</v>
      </c>
      <c r="E24" s="93">
        <v>100</v>
      </c>
      <c r="F24" s="40">
        <f t="shared" si="22"/>
        <v>1.0834668696633576E-2</v>
      </c>
      <c r="G24" s="40">
        <f t="shared" si="23"/>
        <v>0</v>
      </c>
      <c r="H24" s="93">
        <v>156234105668.88</v>
      </c>
      <c r="I24" s="93">
        <v>100</v>
      </c>
      <c r="J24" s="40">
        <f t="shared" si="24"/>
        <v>-2.6455568846381377E-2</v>
      </c>
      <c r="K24" s="40">
        <f t="shared" si="25"/>
        <v>0</v>
      </c>
      <c r="L24" s="93">
        <v>152755840611.67999</v>
      </c>
      <c r="M24" s="93">
        <v>100</v>
      </c>
      <c r="N24" s="40">
        <f t="shared" si="26"/>
        <v>-2.2263161057623295E-2</v>
      </c>
      <c r="O24" s="40">
        <f t="shared" si="27"/>
        <v>0</v>
      </c>
      <c r="P24" s="86">
        <v>151459714680.16</v>
      </c>
      <c r="Q24" s="93">
        <v>100</v>
      </c>
      <c r="R24" s="40">
        <f t="shared" si="28"/>
        <v>-8.484951713334913E-3</v>
      </c>
      <c r="S24" s="40">
        <f t="shared" si="29"/>
        <v>0</v>
      </c>
      <c r="T24" s="86">
        <v>147866218478.20001</v>
      </c>
      <c r="U24" s="93">
        <v>100</v>
      </c>
      <c r="V24" s="40">
        <f t="shared" si="30"/>
        <v>-2.372575578627252E-2</v>
      </c>
      <c r="W24" s="40">
        <f t="shared" si="31"/>
        <v>0</v>
      </c>
      <c r="X24" s="86">
        <v>148215359300.07001</v>
      </c>
      <c r="Y24" s="93">
        <v>100</v>
      </c>
      <c r="Z24" s="40">
        <f t="shared" si="32"/>
        <v>2.3611939593996523E-3</v>
      </c>
      <c r="AA24" s="40">
        <f t="shared" si="33"/>
        <v>0</v>
      </c>
      <c r="AB24" s="86">
        <v>149356093802.31</v>
      </c>
      <c r="AC24" s="93">
        <v>100</v>
      </c>
      <c r="AD24" s="40">
        <f t="shared" si="34"/>
        <v>7.6964661936993421E-3</v>
      </c>
      <c r="AE24" s="40">
        <f t="shared" si="35"/>
        <v>0</v>
      </c>
      <c r="AF24" s="86">
        <v>155636512576.94</v>
      </c>
      <c r="AG24" s="93">
        <v>100</v>
      </c>
      <c r="AH24" s="40">
        <f t="shared" si="36"/>
        <v>4.2049966725447863E-2</v>
      </c>
      <c r="AI24" s="40">
        <f t="shared" si="37"/>
        <v>0</v>
      </c>
      <c r="AJ24" s="41">
        <f t="shared" si="38"/>
        <v>-2.2483927285539594E-3</v>
      </c>
      <c r="AK24" s="41">
        <f t="shared" si="39"/>
        <v>0</v>
      </c>
      <c r="AL24" s="42">
        <f t="shared" si="40"/>
        <v>-3.0179361575653204E-2</v>
      </c>
      <c r="AM24" s="42">
        <f t="shared" si="41"/>
        <v>0</v>
      </c>
      <c r="AN24" s="43">
        <f t="shared" si="42"/>
        <v>2.3115887467089442E-2</v>
      </c>
      <c r="AO24" s="106">
        <f t="shared" si="43"/>
        <v>0</v>
      </c>
      <c r="AP24" s="47"/>
      <c r="AQ24" s="45">
        <v>56630718400</v>
      </c>
      <c r="AR24" s="59">
        <v>100</v>
      </c>
      <c r="AS24" s="46" t="e">
        <f>(#REF!/AQ24)-1</f>
        <v>#REF!</v>
      </c>
      <c r="AT24" s="46" t="e">
        <f>(#REF!/AR24)-1</f>
        <v>#REF!</v>
      </c>
    </row>
    <row r="25" spans="1:46">
      <c r="A25" s="295" t="s">
        <v>85</v>
      </c>
      <c r="B25" s="93">
        <v>20700769820.27</v>
      </c>
      <c r="C25" s="93">
        <v>1</v>
      </c>
      <c r="D25" s="93">
        <v>20727297901.990002</v>
      </c>
      <c r="E25" s="93">
        <v>1</v>
      </c>
      <c r="F25" s="40">
        <f t="shared" si="22"/>
        <v>1.2815021832678498E-3</v>
      </c>
      <c r="G25" s="40">
        <f t="shared" si="23"/>
        <v>0</v>
      </c>
      <c r="H25" s="93">
        <v>21587230489.389999</v>
      </c>
      <c r="I25" s="93">
        <v>1</v>
      </c>
      <c r="J25" s="40">
        <f t="shared" si="24"/>
        <v>4.1487925317917909E-2</v>
      </c>
      <c r="K25" s="40">
        <f t="shared" si="25"/>
        <v>0</v>
      </c>
      <c r="L25" s="93">
        <v>21837951739</v>
      </c>
      <c r="M25" s="93">
        <v>1</v>
      </c>
      <c r="N25" s="40">
        <f t="shared" si="26"/>
        <v>1.1614331432335829E-2</v>
      </c>
      <c r="O25" s="40">
        <f t="shared" si="27"/>
        <v>0</v>
      </c>
      <c r="P25" s="86">
        <v>22058874598.07</v>
      </c>
      <c r="Q25" s="93">
        <v>0</v>
      </c>
      <c r="R25" s="40">
        <f t="shared" si="28"/>
        <v>1.011646429621225E-2</v>
      </c>
      <c r="S25" s="40">
        <f t="shared" si="29"/>
        <v>-1</v>
      </c>
      <c r="T25" s="86">
        <v>21979045730.709999</v>
      </c>
      <c r="U25" s="93">
        <v>1</v>
      </c>
      <c r="V25" s="40">
        <f t="shared" si="30"/>
        <v>-3.6189002754920727E-3</v>
      </c>
      <c r="W25" s="40" t="e">
        <f t="shared" si="31"/>
        <v>#DIV/0!</v>
      </c>
      <c r="X25" s="86">
        <v>22489592496.5</v>
      </c>
      <c r="Y25" s="93">
        <v>1</v>
      </c>
      <c r="Z25" s="40">
        <f t="shared" si="32"/>
        <v>2.3228795828776343E-2</v>
      </c>
      <c r="AA25" s="40">
        <f t="shared" si="33"/>
        <v>0</v>
      </c>
      <c r="AB25" s="86">
        <v>21699245632.389999</v>
      </c>
      <c r="AC25" s="93">
        <v>1</v>
      </c>
      <c r="AD25" s="40">
        <f t="shared" si="34"/>
        <v>-3.5142782788661037E-2</v>
      </c>
      <c r="AE25" s="40">
        <f t="shared" si="35"/>
        <v>0</v>
      </c>
      <c r="AF25" s="86">
        <v>21716424398.77</v>
      </c>
      <c r="AG25" s="93">
        <v>1</v>
      </c>
      <c r="AH25" s="40">
        <f t="shared" si="36"/>
        <v>7.9167574168378886E-4</v>
      </c>
      <c r="AI25" s="40">
        <f t="shared" si="37"/>
        <v>0</v>
      </c>
      <c r="AJ25" s="41">
        <f t="shared" si="38"/>
        <v>6.2198764670051074E-3</v>
      </c>
      <c r="AK25" s="41" t="e">
        <f t="shared" si="39"/>
        <v>#DIV/0!</v>
      </c>
      <c r="AL25" s="42">
        <f t="shared" si="40"/>
        <v>4.7720957235097873E-2</v>
      </c>
      <c r="AM25" s="42">
        <f t="shared" si="41"/>
        <v>0</v>
      </c>
      <c r="AN25" s="43">
        <f t="shared" si="42"/>
        <v>2.2164792419056393E-2</v>
      </c>
      <c r="AO25" s="106" t="e">
        <f t="shared" si="43"/>
        <v>#DIV/0!</v>
      </c>
      <c r="AP25" s="47"/>
      <c r="AQ25" s="45">
        <v>366113097.69999999</v>
      </c>
      <c r="AR25" s="49">
        <v>1.1357999999999999</v>
      </c>
      <c r="AS25" s="46" t="e">
        <f>(#REF!/AQ25)-1</f>
        <v>#REF!</v>
      </c>
      <c r="AT25" s="46" t="e">
        <f>(#REF!/AR25)-1</f>
        <v>#REF!</v>
      </c>
    </row>
    <row r="26" spans="1:46">
      <c r="A26" s="295" t="s">
        <v>42</v>
      </c>
      <c r="B26" s="93">
        <v>703721567.89999998</v>
      </c>
      <c r="C26" s="93">
        <v>100</v>
      </c>
      <c r="D26" s="93">
        <v>729603731.22000003</v>
      </c>
      <c r="E26" s="93">
        <v>100</v>
      </c>
      <c r="F26" s="40">
        <f t="shared" si="22"/>
        <v>3.6778982626944227E-2</v>
      </c>
      <c r="G26" s="40">
        <f t="shared" si="23"/>
        <v>0</v>
      </c>
      <c r="H26" s="93">
        <v>767971352.61000001</v>
      </c>
      <c r="I26" s="93">
        <v>100</v>
      </c>
      <c r="J26" s="40">
        <f t="shared" si="24"/>
        <v>5.2586931437211715E-2</v>
      </c>
      <c r="K26" s="40">
        <f t="shared" si="25"/>
        <v>0</v>
      </c>
      <c r="L26" s="93">
        <v>772976352.61000001</v>
      </c>
      <c r="M26" s="93">
        <v>100</v>
      </c>
      <c r="N26" s="40">
        <f t="shared" si="26"/>
        <v>6.5171701821821679E-3</v>
      </c>
      <c r="O26" s="40">
        <f t="shared" si="27"/>
        <v>0</v>
      </c>
      <c r="P26" s="86">
        <v>773205331.08000004</v>
      </c>
      <c r="Q26" s="93">
        <v>100</v>
      </c>
      <c r="R26" s="40">
        <f t="shared" si="28"/>
        <v>2.9622959257015995E-4</v>
      </c>
      <c r="S26" s="40">
        <f t="shared" si="29"/>
        <v>0</v>
      </c>
      <c r="T26" s="86">
        <v>770752668.08000004</v>
      </c>
      <c r="U26" s="93">
        <v>100</v>
      </c>
      <c r="V26" s="40">
        <f t="shared" si="30"/>
        <v>-3.1720720246123523E-3</v>
      </c>
      <c r="W26" s="40">
        <f t="shared" si="31"/>
        <v>0</v>
      </c>
      <c r="X26" s="86">
        <v>777046633.82000005</v>
      </c>
      <c r="Y26" s="93">
        <v>100</v>
      </c>
      <c r="Z26" s="40">
        <f t="shared" si="32"/>
        <v>8.1659992896018479E-3</v>
      </c>
      <c r="AA26" s="40">
        <f t="shared" si="33"/>
        <v>0</v>
      </c>
      <c r="AB26" s="86">
        <v>780211592.47000003</v>
      </c>
      <c r="AC26" s="93">
        <v>100</v>
      </c>
      <c r="AD26" s="40">
        <f t="shared" si="34"/>
        <v>4.0730613997269141E-3</v>
      </c>
      <c r="AE26" s="40">
        <f t="shared" si="35"/>
        <v>0</v>
      </c>
      <c r="AF26" s="86">
        <v>782226592.47000003</v>
      </c>
      <c r="AG26" s="93">
        <v>100</v>
      </c>
      <c r="AH26" s="40">
        <f t="shared" si="36"/>
        <v>2.5826327363592445E-3</v>
      </c>
      <c r="AI26" s="40">
        <f t="shared" si="37"/>
        <v>0</v>
      </c>
      <c r="AJ26" s="41">
        <f t="shared" si="38"/>
        <v>1.347861690499799E-2</v>
      </c>
      <c r="AK26" s="41">
        <f t="shared" si="39"/>
        <v>0</v>
      </c>
      <c r="AL26" s="42">
        <f t="shared" si="40"/>
        <v>7.2125263342619123E-2</v>
      </c>
      <c r="AM26" s="42">
        <f t="shared" si="41"/>
        <v>0</v>
      </c>
      <c r="AN26" s="43">
        <f t="shared" si="42"/>
        <v>2.0025914201284634E-2</v>
      </c>
      <c r="AO26" s="106">
        <f t="shared" si="43"/>
        <v>0</v>
      </c>
      <c r="AP26" s="47"/>
      <c r="AQ26" s="45">
        <v>691810420.35000002</v>
      </c>
      <c r="AR26" s="59">
        <v>100</v>
      </c>
      <c r="AS26" s="46" t="e">
        <f>(#REF!/AQ26)-1</f>
        <v>#REF!</v>
      </c>
      <c r="AT26" s="46" t="e">
        <f>(#REF!/AR26)-1</f>
        <v>#REF!</v>
      </c>
    </row>
    <row r="27" spans="1:46">
      <c r="A27" s="295" t="s">
        <v>20</v>
      </c>
      <c r="B27" s="93">
        <v>57537781157.330002</v>
      </c>
      <c r="C27" s="89">
        <v>1</v>
      </c>
      <c r="D27" s="93">
        <v>57891661205.169998</v>
      </c>
      <c r="E27" s="89">
        <v>1</v>
      </c>
      <c r="F27" s="40">
        <f t="shared" si="22"/>
        <v>6.1503944142780684E-3</v>
      </c>
      <c r="G27" s="40">
        <f t="shared" si="23"/>
        <v>0</v>
      </c>
      <c r="H27" s="93">
        <v>57918576779.75</v>
      </c>
      <c r="I27" s="89">
        <v>1</v>
      </c>
      <c r="J27" s="40">
        <f t="shared" si="24"/>
        <v>4.6493007835121761E-4</v>
      </c>
      <c r="K27" s="40">
        <f t="shared" si="25"/>
        <v>0</v>
      </c>
      <c r="L27" s="93">
        <v>58607746191.269997</v>
      </c>
      <c r="M27" s="89">
        <v>1</v>
      </c>
      <c r="N27" s="40">
        <f t="shared" si="26"/>
        <v>1.1898935537396528E-2</v>
      </c>
      <c r="O27" s="40">
        <f t="shared" si="27"/>
        <v>0</v>
      </c>
      <c r="P27" s="86">
        <v>59009711810.110001</v>
      </c>
      <c r="Q27" s="93">
        <v>1</v>
      </c>
      <c r="R27" s="40">
        <f t="shared" si="28"/>
        <v>6.8585749318556691E-3</v>
      </c>
      <c r="S27" s="40">
        <f t="shared" si="29"/>
        <v>0</v>
      </c>
      <c r="T27" s="86">
        <v>58984776450.18</v>
      </c>
      <c r="U27" s="93">
        <v>1</v>
      </c>
      <c r="V27" s="40">
        <f t="shared" si="30"/>
        <v>-4.2256366223649626E-4</v>
      </c>
      <c r="W27" s="40">
        <f t="shared" si="31"/>
        <v>0</v>
      </c>
      <c r="X27" s="86">
        <v>58856940525.410004</v>
      </c>
      <c r="Y27" s="93">
        <v>1</v>
      </c>
      <c r="Z27" s="40">
        <f t="shared" si="32"/>
        <v>-2.1672698018609942E-3</v>
      </c>
      <c r="AA27" s="40">
        <f t="shared" si="33"/>
        <v>0</v>
      </c>
      <c r="AB27" s="86">
        <v>59395631303.75</v>
      </c>
      <c r="AC27" s="93">
        <v>1</v>
      </c>
      <c r="AD27" s="40">
        <f t="shared" si="34"/>
        <v>9.1525446876979631E-3</v>
      </c>
      <c r="AE27" s="40">
        <f t="shared" si="35"/>
        <v>0</v>
      </c>
      <c r="AF27" s="86">
        <v>59971353015.239998</v>
      </c>
      <c r="AG27" s="93">
        <v>1</v>
      </c>
      <c r="AH27" s="40">
        <f t="shared" si="36"/>
        <v>9.6929975968392326E-3</v>
      </c>
      <c r="AI27" s="40">
        <f t="shared" si="37"/>
        <v>0</v>
      </c>
      <c r="AJ27" s="41">
        <f t="shared" si="38"/>
        <v>5.2035679727901489E-3</v>
      </c>
      <c r="AK27" s="41">
        <f t="shared" si="39"/>
        <v>0</v>
      </c>
      <c r="AL27" s="42">
        <f t="shared" si="40"/>
        <v>3.5923857888608551E-2</v>
      </c>
      <c r="AM27" s="42">
        <f t="shared" si="41"/>
        <v>0</v>
      </c>
      <c r="AN27" s="43">
        <f t="shared" si="42"/>
        <v>5.2460892425242019E-3</v>
      </c>
      <c r="AO27" s="106">
        <f t="shared" si="43"/>
        <v>0</v>
      </c>
      <c r="AP27" s="47"/>
      <c r="AQ27" s="45">
        <v>13880602273.7041</v>
      </c>
      <c r="AR27" s="52">
        <v>1</v>
      </c>
      <c r="AS27" s="46" t="e">
        <f>(#REF!/AQ27)-1</f>
        <v>#REF!</v>
      </c>
      <c r="AT27" s="46" t="e">
        <f>(#REF!/AR27)-1</f>
        <v>#REF!</v>
      </c>
    </row>
    <row r="28" spans="1:46">
      <c r="A28" s="295" t="s">
        <v>62</v>
      </c>
      <c r="B28" s="93">
        <v>1705776881.28</v>
      </c>
      <c r="C28" s="89">
        <v>10</v>
      </c>
      <c r="D28" s="93">
        <v>1778539661.03</v>
      </c>
      <c r="E28" s="89">
        <v>10</v>
      </c>
      <c r="F28" s="40">
        <f t="shared" si="22"/>
        <v>4.2656680688156264E-2</v>
      </c>
      <c r="G28" s="40">
        <f t="shared" si="23"/>
        <v>0</v>
      </c>
      <c r="H28" s="93">
        <v>1800632587.6099999</v>
      </c>
      <c r="I28" s="89">
        <v>10</v>
      </c>
      <c r="J28" s="40">
        <f t="shared" si="24"/>
        <v>1.2421947659691389E-2</v>
      </c>
      <c r="K28" s="40">
        <f t="shared" si="25"/>
        <v>0</v>
      </c>
      <c r="L28" s="93">
        <v>1833642161.8</v>
      </c>
      <c r="M28" s="89">
        <v>10</v>
      </c>
      <c r="N28" s="40">
        <f t="shared" si="26"/>
        <v>1.8332209700710814E-2</v>
      </c>
      <c r="O28" s="40">
        <f t="shared" si="27"/>
        <v>0</v>
      </c>
      <c r="P28" s="86">
        <v>1833501950.78</v>
      </c>
      <c r="Q28" s="93">
        <v>10</v>
      </c>
      <c r="R28" s="40">
        <f t="shared" si="28"/>
        <v>-7.6465857363544913E-5</v>
      </c>
      <c r="S28" s="40">
        <f t="shared" si="29"/>
        <v>0</v>
      </c>
      <c r="T28" s="86">
        <v>1833501950.78</v>
      </c>
      <c r="U28" s="93">
        <v>10</v>
      </c>
      <c r="V28" s="40">
        <f t="shared" si="30"/>
        <v>0</v>
      </c>
      <c r="W28" s="40">
        <f t="shared" si="31"/>
        <v>0</v>
      </c>
      <c r="X28" s="86">
        <v>1768682911.3699999</v>
      </c>
      <c r="Y28" s="93">
        <v>10</v>
      </c>
      <c r="Z28" s="40">
        <f t="shared" si="32"/>
        <v>-3.5352588189189037E-2</v>
      </c>
      <c r="AA28" s="40">
        <f t="shared" si="33"/>
        <v>0</v>
      </c>
      <c r="AB28" s="86">
        <v>1790551748.9200001</v>
      </c>
      <c r="AC28" s="93">
        <v>10</v>
      </c>
      <c r="AD28" s="40">
        <f t="shared" si="34"/>
        <v>1.2364476079582213E-2</v>
      </c>
      <c r="AE28" s="40">
        <f t="shared" si="35"/>
        <v>0</v>
      </c>
      <c r="AF28" s="86">
        <v>1763884715.3299999</v>
      </c>
      <c r="AG28" s="93">
        <v>10</v>
      </c>
      <c r="AH28" s="40">
        <f t="shared" si="36"/>
        <v>-1.4893193456198515E-2</v>
      </c>
      <c r="AI28" s="40">
        <f t="shared" si="37"/>
        <v>0</v>
      </c>
      <c r="AJ28" s="41">
        <f t="shared" si="38"/>
        <v>4.4316333281736991E-3</v>
      </c>
      <c r="AK28" s="41">
        <f t="shared" si="39"/>
        <v>0</v>
      </c>
      <c r="AL28" s="42">
        <f t="shared" si="40"/>
        <v>-8.2398756806541917E-3</v>
      </c>
      <c r="AM28" s="42">
        <f t="shared" si="41"/>
        <v>0</v>
      </c>
      <c r="AN28" s="43">
        <f t="shared" si="42"/>
        <v>2.3229755950403903E-2</v>
      </c>
      <c r="AO28" s="106">
        <f t="shared" si="43"/>
        <v>0</v>
      </c>
      <c r="AP28" s="47"/>
      <c r="AQ28" s="55">
        <v>246915130.99000001</v>
      </c>
      <c r="AR28" s="52">
        <v>10</v>
      </c>
      <c r="AS28" s="46" t="e">
        <f>(#REF!/AQ28)-1</f>
        <v>#REF!</v>
      </c>
      <c r="AT28" s="46" t="e">
        <f>(#REF!/AR28)-1</f>
        <v>#REF!</v>
      </c>
    </row>
    <row r="29" spans="1:46">
      <c r="A29" s="295" t="s">
        <v>91</v>
      </c>
      <c r="B29" s="93">
        <v>27070965115.939999</v>
      </c>
      <c r="C29" s="89">
        <v>1</v>
      </c>
      <c r="D29" s="93">
        <v>27235201339.77</v>
      </c>
      <c r="E29" s="89">
        <v>1</v>
      </c>
      <c r="F29" s="40">
        <f t="shared" si="22"/>
        <v>6.0668773029187578E-3</v>
      </c>
      <c r="G29" s="40">
        <f t="shared" si="23"/>
        <v>0</v>
      </c>
      <c r="H29" s="93">
        <v>27134626044.98</v>
      </c>
      <c r="I29" s="89">
        <v>1</v>
      </c>
      <c r="J29" s="40">
        <f t="shared" si="24"/>
        <v>-3.6928419781180979E-3</v>
      </c>
      <c r="K29" s="40">
        <f t="shared" si="25"/>
        <v>0</v>
      </c>
      <c r="L29" s="93">
        <v>35950845791.230003</v>
      </c>
      <c r="M29" s="89">
        <v>1</v>
      </c>
      <c r="N29" s="40">
        <f t="shared" si="26"/>
        <v>0.32490662416484767</v>
      </c>
      <c r="O29" s="40">
        <f t="shared" si="27"/>
        <v>0</v>
      </c>
      <c r="P29" s="86">
        <v>34404619472.870003</v>
      </c>
      <c r="Q29" s="93">
        <v>1</v>
      </c>
      <c r="R29" s="40">
        <f t="shared" si="28"/>
        <v>-4.3009455948243458E-2</v>
      </c>
      <c r="S29" s="40">
        <f t="shared" si="29"/>
        <v>0</v>
      </c>
      <c r="T29" s="86">
        <v>34591864216.18</v>
      </c>
      <c r="U29" s="93">
        <v>1</v>
      </c>
      <c r="V29" s="40">
        <f t="shared" si="30"/>
        <v>5.442430295084376E-3</v>
      </c>
      <c r="W29" s="40">
        <f t="shared" si="31"/>
        <v>0</v>
      </c>
      <c r="X29" s="86">
        <v>34171653120.459999</v>
      </c>
      <c r="Y29" s="93">
        <v>1</v>
      </c>
      <c r="Z29" s="40">
        <f t="shared" si="32"/>
        <v>-1.2147685741766171E-2</v>
      </c>
      <c r="AA29" s="40">
        <f t="shared" si="33"/>
        <v>0</v>
      </c>
      <c r="AB29" s="86">
        <v>35012941453.720001</v>
      </c>
      <c r="AC29" s="93">
        <v>1</v>
      </c>
      <c r="AD29" s="40">
        <f t="shared" si="34"/>
        <v>2.4619480078834338E-2</v>
      </c>
      <c r="AE29" s="40">
        <f t="shared" si="35"/>
        <v>0</v>
      </c>
      <c r="AF29" s="86">
        <v>27286018263.119999</v>
      </c>
      <c r="AG29" s="93">
        <v>1</v>
      </c>
      <c r="AH29" s="40">
        <f t="shared" si="36"/>
        <v>-0.22068763348013551</v>
      </c>
      <c r="AI29" s="40">
        <f t="shared" si="37"/>
        <v>0</v>
      </c>
      <c r="AJ29" s="41">
        <f t="shared" si="38"/>
        <v>1.0187224336677746E-2</v>
      </c>
      <c r="AK29" s="41">
        <f t="shared" si="39"/>
        <v>0</v>
      </c>
      <c r="AL29" s="42">
        <f t="shared" si="40"/>
        <v>1.8658545136508112E-3</v>
      </c>
      <c r="AM29" s="42">
        <f t="shared" si="41"/>
        <v>0</v>
      </c>
      <c r="AN29" s="43">
        <f t="shared" si="42"/>
        <v>0.1493417328423885</v>
      </c>
      <c r="AO29" s="106">
        <f t="shared" si="43"/>
        <v>0</v>
      </c>
      <c r="AP29" s="47"/>
      <c r="AQ29" s="55"/>
      <c r="AR29" s="52"/>
      <c r="AS29" s="46"/>
      <c r="AT29" s="46"/>
    </row>
    <row r="30" spans="1:46">
      <c r="A30" s="295" t="s">
        <v>95</v>
      </c>
      <c r="B30" s="93">
        <v>2051740855.6300001</v>
      </c>
      <c r="C30" s="89">
        <v>100</v>
      </c>
      <c r="D30" s="93">
        <v>2061752550</v>
      </c>
      <c r="E30" s="89">
        <v>100</v>
      </c>
      <c r="F30" s="40">
        <f t="shared" si="22"/>
        <v>4.8796095971514542E-3</v>
      </c>
      <c r="G30" s="40">
        <f t="shared" si="23"/>
        <v>0</v>
      </c>
      <c r="H30" s="93">
        <v>1991419303.6814463</v>
      </c>
      <c r="I30" s="89">
        <v>100</v>
      </c>
      <c r="J30" s="40">
        <f t="shared" si="24"/>
        <v>-3.4113330583029317E-2</v>
      </c>
      <c r="K30" s="40">
        <f t="shared" si="25"/>
        <v>0</v>
      </c>
      <c r="L30" s="93">
        <v>1992022505.8420687</v>
      </c>
      <c r="M30" s="89">
        <v>100</v>
      </c>
      <c r="N30" s="40">
        <f t="shared" si="26"/>
        <v>3.0290062946926641E-4</v>
      </c>
      <c r="O30" s="40">
        <f t="shared" si="27"/>
        <v>0</v>
      </c>
      <c r="P30" s="86">
        <v>1961543029.1300001</v>
      </c>
      <c r="Q30" s="93">
        <v>100</v>
      </c>
      <c r="R30" s="40">
        <f t="shared" si="28"/>
        <v>-1.530076925470491E-2</v>
      </c>
      <c r="S30" s="40">
        <f t="shared" si="29"/>
        <v>0</v>
      </c>
      <c r="T30" s="86">
        <v>1953250952.8399999</v>
      </c>
      <c r="U30" s="93">
        <v>100</v>
      </c>
      <c r="V30" s="40">
        <f t="shared" si="30"/>
        <v>-4.2273231669447348E-3</v>
      </c>
      <c r="W30" s="40">
        <f t="shared" si="31"/>
        <v>0</v>
      </c>
      <c r="X30" s="86">
        <v>2051819364.8987272</v>
      </c>
      <c r="Y30" s="93">
        <v>100</v>
      </c>
      <c r="Z30" s="40">
        <f t="shared" si="32"/>
        <v>5.0463772673659854E-2</v>
      </c>
      <c r="AA30" s="40">
        <f t="shared" si="33"/>
        <v>0</v>
      </c>
      <c r="AB30" s="86">
        <v>2067218975.6714466</v>
      </c>
      <c r="AC30" s="93">
        <v>100</v>
      </c>
      <c r="AD30" s="40">
        <f t="shared" si="34"/>
        <v>7.5053442989019992E-3</v>
      </c>
      <c r="AE30" s="40">
        <f t="shared" si="35"/>
        <v>0</v>
      </c>
      <c r="AF30" s="86">
        <v>2082782132.6828768</v>
      </c>
      <c r="AG30" s="93">
        <v>100</v>
      </c>
      <c r="AH30" s="40">
        <f t="shared" si="36"/>
        <v>7.52854786773387E-3</v>
      </c>
      <c r="AI30" s="40">
        <f t="shared" si="37"/>
        <v>0</v>
      </c>
      <c r="AJ30" s="41">
        <f t="shared" si="38"/>
        <v>2.129844007779685E-3</v>
      </c>
      <c r="AK30" s="41">
        <f t="shared" si="39"/>
        <v>0</v>
      </c>
      <c r="AL30" s="42">
        <f t="shared" si="40"/>
        <v>1.0199857729229836E-2</v>
      </c>
      <c r="AM30" s="42">
        <f t="shared" si="41"/>
        <v>0</v>
      </c>
      <c r="AN30" s="43">
        <f t="shared" si="42"/>
        <v>2.4091839630711178E-2</v>
      </c>
      <c r="AO30" s="106">
        <f t="shared" si="43"/>
        <v>0</v>
      </c>
      <c r="AP30" s="47"/>
      <c r="AQ30" s="55"/>
      <c r="AR30" s="52"/>
      <c r="AS30" s="46"/>
      <c r="AT30" s="46"/>
    </row>
    <row r="31" spans="1:46">
      <c r="A31" s="295" t="s">
        <v>98</v>
      </c>
      <c r="B31" s="93">
        <v>5119981423.5</v>
      </c>
      <c r="C31" s="89">
        <v>100</v>
      </c>
      <c r="D31" s="93">
        <v>5090191172.5699997</v>
      </c>
      <c r="E31" s="89">
        <v>100</v>
      </c>
      <c r="F31" s="40">
        <f t="shared" si="22"/>
        <v>-5.8184294953234029E-3</v>
      </c>
      <c r="G31" s="40">
        <f t="shared" si="23"/>
        <v>0</v>
      </c>
      <c r="H31" s="93">
        <v>4973754034.7600002</v>
      </c>
      <c r="I31" s="89">
        <v>100</v>
      </c>
      <c r="J31" s="40">
        <f t="shared" si="24"/>
        <v>-2.2874806438991018E-2</v>
      </c>
      <c r="K31" s="40">
        <f t="shared" si="25"/>
        <v>0</v>
      </c>
      <c r="L31" s="93">
        <v>4952880820.5200005</v>
      </c>
      <c r="M31" s="89">
        <v>100</v>
      </c>
      <c r="N31" s="40">
        <f t="shared" si="26"/>
        <v>-4.1966719894316147E-3</v>
      </c>
      <c r="O31" s="40">
        <f t="shared" si="27"/>
        <v>0</v>
      </c>
      <c r="P31" s="86">
        <v>4857908449.8000002</v>
      </c>
      <c r="Q31" s="93">
        <v>10</v>
      </c>
      <c r="R31" s="40">
        <f t="shared" si="28"/>
        <v>-1.9175177873557065E-2</v>
      </c>
      <c r="S31" s="40">
        <f t="shared" si="29"/>
        <v>-0.9</v>
      </c>
      <c r="T31" s="86">
        <v>4697168588.1099997</v>
      </c>
      <c r="U31" s="93">
        <v>100</v>
      </c>
      <c r="V31" s="40">
        <f t="shared" si="30"/>
        <v>-3.3088285493856555E-2</v>
      </c>
      <c r="W31" s="40">
        <f t="shared" si="31"/>
        <v>9</v>
      </c>
      <c r="X31" s="86">
        <v>4583181834.3400002</v>
      </c>
      <c r="Y31" s="93">
        <v>100</v>
      </c>
      <c r="Z31" s="40">
        <f t="shared" si="32"/>
        <v>-2.4267119996189954E-2</v>
      </c>
      <c r="AA31" s="40">
        <f t="shared" si="33"/>
        <v>0</v>
      </c>
      <c r="AB31" s="86">
        <v>4646293207.6899996</v>
      </c>
      <c r="AC31" s="93">
        <v>100</v>
      </c>
      <c r="AD31" s="40">
        <f t="shared" si="34"/>
        <v>1.3770209350440875E-2</v>
      </c>
      <c r="AE31" s="40">
        <f t="shared" si="35"/>
        <v>0</v>
      </c>
      <c r="AF31" s="86">
        <v>5054309601.5</v>
      </c>
      <c r="AG31" s="93">
        <v>100</v>
      </c>
      <c r="AH31" s="40">
        <f t="shared" si="36"/>
        <v>8.7815463977757482E-2</v>
      </c>
      <c r="AI31" s="40">
        <f t="shared" si="37"/>
        <v>0</v>
      </c>
      <c r="AJ31" s="41">
        <f t="shared" si="38"/>
        <v>-9.7935224489390654E-4</v>
      </c>
      <c r="AK31" s="41">
        <f t="shared" si="39"/>
        <v>1.0125</v>
      </c>
      <c r="AL31" s="42">
        <f t="shared" si="40"/>
        <v>-7.0491598161102767E-3</v>
      </c>
      <c r="AM31" s="42">
        <f t="shared" si="41"/>
        <v>0</v>
      </c>
      <c r="AN31" s="43">
        <f t="shared" si="42"/>
        <v>3.8766037190418531E-2</v>
      </c>
      <c r="AO31" s="106">
        <f t="shared" si="43"/>
        <v>3.2427666758935518</v>
      </c>
      <c r="AP31" s="47"/>
      <c r="AQ31" s="55"/>
      <c r="AR31" s="52"/>
      <c r="AS31" s="46"/>
      <c r="AT31" s="46"/>
    </row>
    <row r="32" spans="1:46">
      <c r="A32" s="295" t="s">
        <v>104</v>
      </c>
      <c r="B32" s="93">
        <v>862486463.80999994</v>
      </c>
      <c r="C32" s="89">
        <v>10</v>
      </c>
      <c r="D32" s="93">
        <v>869153039.11000001</v>
      </c>
      <c r="E32" s="89">
        <v>10</v>
      </c>
      <c r="F32" s="40">
        <f t="shared" si="22"/>
        <v>7.7294839742188389E-3</v>
      </c>
      <c r="G32" s="40">
        <f t="shared" si="23"/>
        <v>0</v>
      </c>
      <c r="H32" s="93">
        <v>854670945.25999999</v>
      </c>
      <c r="I32" s="89">
        <v>10</v>
      </c>
      <c r="J32" s="40">
        <f t="shared" si="24"/>
        <v>-1.6662305944220683E-2</v>
      </c>
      <c r="K32" s="40">
        <f t="shared" si="25"/>
        <v>0</v>
      </c>
      <c r="L32" s="93">
        <v>867936978.78999996</v>
      </c>
      <c r="M32" s="89">
        <v>10</v>
      </c>
      <c r="N32" s="40">
        <f t="shared" si="26"/>
        <v>1.5521802400764078E-2</v>
      </c>
      <c r="O32" s="40">
        <f t="shared" si="27"/>
        <v>0</v>
      </c>
      <c r="P32" s="86">
        <v>867865547.38999999</v>
      </c>
      <c r="Q32" s="338">
        <v>10</v>
      </c>
      <c r="R32" s="40">
        <f t="shared" si="28"/>
        <v>-8.2300215045059405E-5</v>
      </c>
      <c r="S32" s="40">
        <f t="shared" si="29"/>
        <v>0</v>
      </c>
      <c r="T32" s="86">
        <v>836520011.60000002</v>
      </c>
      <c r="U32" s="93">
        <v>10</v>
      </c>
      <c r="V32" s="40">
        <f t="shared" si="30"/>
        <v>-3.6117963069588192E-2</v>
      </c>
      <c r="W32" s="40">
        <f t="shared" si="31"/>
        <v>0</v>
      </c>
      <c r="X32" s="86">
        <v>801983848.74000001</v>
      </c>
      <c r="Y32" s="93">
        <v>10</v>
      </c>
      <c r="Z32" s="40">
        <f t="shared" si="32"/>
        <v>-4.1285519032525211E-2</v>
      </c>
      <c r="AA32" s="40">
        <f t="shared" si="33"/>
        <v>0</v>
      </c>
      <c r="AB32" s="86">
        <v>775489909.10000002</v>
      </c>
      <c r="AC32" s="93">
        <v>10</v>
      </c>
      <c r="AD32" s="40">
        <f t="shared" si="34"/>
        <v>-3.3035502749369228E-2</v>
      </c>
      <c r="AE32" s="40">
        <f t="shared" si="35"/>
        <v>0</v>
      </c>
      <c r="AF32" s="86">
        <v>776855576.02999997</v>
      </c>
      <c r="AG32" s="93">
        <v>10</v>
      </c>
      <c r="AH32" s="40">
        <f t="shared" si="36"/>
        <v>1.7610376537134846E-3</v>
      </c>
      <c r="AI32" s="40">
        <f t="shared" si="37"/>
        <v>0</v>
      </c>
      <c r="AJ32" s="41">
        <f t="shared" si="38"/>
        <v>-1.2771408372756497E-2</v>
      </c>
      <c r="AK32" s="41">
        <f t="shared" si="39"/>
        <v>0</v>
      </c>
      <c r="AL32" s="42">
        <f t="shared" si="40"/>
        <v>-0.1061924182817232</v>
      </c>
      <c r="AM32" s="42">
        <f t="shared" si="41"/>
        <v>0</v>
      </c>
      <c r="AN32" s="43">
        <f t="shared" si="42"/>
        <v>2.1963887712050947E-2</v>
      </c>
      <c r="AO32" s="106">
        <f t="shared" si="43"/>
        <v>0</v>
      </c>
      <c r="AP32" s="47"/>
      <c r="AQ32" s="55"/>
      <c r="AR32" s="52"/>
      <c r="AS32" s="46"/>
      <c r="AT32" s="46"/>
    </row>
    <row r="33" spans="1:47">
      <c r="A33" s="295" t="s">
        <v>106</v>
      </c>
      <c r="B33" s="93">
        <v>1973686684.48</v>
      </c>
      <c r="C33" s="89">
        <v>100</v>
      </c>
      <c r="D33" s="93">
        <v>1969273334.48</v>
      </c>
      <c r="E33" s="89">
        <v>100</v>
      </c>
      <c r="F33" s="40">
        <f t="shared" si="22"/>
        <v>-2.2360945304562203E-3</v>
      </c>
      <c r="G33" s="40">
        <f t="shared" si="23"/>
        <v>0</v>
      </c>
      <c r="H33" s="93">
        <v>1955444653.1700001</v>
      </c>
      <c r="I33" s="89">
        <v>100</v>
      </c>
      <c r="J33" s="40">
        <f t="shared" si="24"/>
        <v>-7.0222254411683787E-3</v>
      </c>
      <c r="K33" s="40">
        <f t="shared" si="25"/>
        <v>0</v>
      </c>
      <c r="L33" s="93">
        <v>1974557168.7</v>
      </c>
      <c r="M33" s="89">
        <v>100</v>
      </c>
      <c r="N33" s="40">
        <f t="shared" si="26"/>
        <v>9.7739997391469973E-3</v>
      </c>
      <c r="O33" s="40">
        <f t="shared" si="27"/>
        <v>0</v>
      </c>
      <c r="P33" s="86">
        <v>1964191176.1700001</v>
      </c>
      <c r="Q33" s="93">
        <v>100</v>
      </c>
      <c r="R33" s="40">
        <f t="shared" si="28"/>
        <v>-5.2497809100278854E-3</v>
      </c>
      <c r="S33" s="40">
        <f t="shared" si="29"/>
        <v>0</v>
      </c>
      <c r="T33" s="86">
        <v>1943713021.2</v>
      </c>
      <c r="U33" s="93">
        <v>100</v>
      </c>
      <c r="V33" s="40">
        <f t="shared" si="30"/>
        <v>-1.0425744305567357E-2</v>
      </c>
      <c r="W33" s="40">
        <f t="shared" si="31"/>
        <v>0</v>
      </c>
      <c r="X33" s="86">
        <v>1943713021.2</v>
      </c>
      <c r="Y33" s="93">
        <v>100</v>
      </c>
      <c r="Z33" s="40">
        <f t="shared" si="32"/>
        <v>0</v>
      </c>
      <c r="AA33" s="40">
        <f t="shared" si="33"/>
        <v>0</v>
      </c>
      <c r="AB33" s="86">
        <v>2079058596.27</v>
      </c>
      <c r="AC33" s="93">
        <v>100</v>
      </c>
      <c r="AD33" s="40">
        <f t="shared" si="34"/>
        <v>6.9632488743858356E-2</v>
      </c>
      <c r="AE33" s="40">
        <f t="shared" si="35"/>
        <v>0</v>
      </c>
      <c r="AF33" s="86">
        <v>2075674787.4200001</v>
      </c>
      <c r="AG33" s="93">
        <v>100</v>
      </c>
      <c r="AH33" s="40">
        <f t="shared" si="36"/>
        <v>-1.6275678117349519E-3</v>
      </c>
      <c r="AI33" s="40">
        <f t="shared" si="37"/>
        <v>0</v>
      </c>
      <c r="AJ33" s="41">
        <f t="shared" si="38"/>
        <v>6.6056344355063194E-3</v>
      </c>
      <c r="AK33" s="41">
        <f t="shared" si="39"/>
        <v>0</v>
      </c>
      <c r="AL33" s="42">
        <f t="shared" si="40"/>
        <v>5.4030819935972009E-2</v>
      </c>
      <c r="AM33" s="42">
        <f t="shared" si="41"/>
        <v>0</v>
      </c>
      <c r="AN33" s="43">
        <f t="shared" si="42"/>
        <v>2.6154367018601361E-2</v>
      </c>
      <c r="AO33" s="106">
        <f t="shared" si="43"/>
        <v>0</v>
      </c>
      <c r="AP33" s="47"/>
      <c r="AQ33" s="55"/>
      <c r="AR33" s="52"/>
      <c r="AS33" s="46"/>
      <c r="AT33" s="46"/>
    </row>
    <row r="34" spans="1:47">
      <c r="A34" s="295" t="s">
        <v>107</v>
      </c>
      <c r="B34" s="93">
        <v>8108869564.96</v>
      </c>
      <c r="C34" s="89">
        <v>100</v>
      </c>
      <c r="D34" s="93">
        <v>8270986519.4399996</v>
      </c>
      <c r="E34" s="89">
        <v>100</v>
      </c>
      <c r="F34" s="40">
        <f t="shared" si="22"/>
        <v>1.9992546825581999E-2</v>
      </c>
      <c r="G34" s="40">
        <f t="shared" si="23"/>
        <v>0</v>
      </c>
      <c r="H34" s="93">
        <v>8283494392.0299997</v>
      </c>
      <c r="I34" s="89">
        <v>100</v>
      </c>
      <c r="J34" s="40">
        <f t="shared" si="24"/>
        <v>1.5122588533546563E-3</v>
      </c>
      <c r="K34" s="40">
        <f t="shared" si="25"/>
        <v>0</v>
      </c>
      <c r="L34" s="93">
        <v>8295860686.2399998</v>
      </c>
      <c r="M34" s="89">
        <v>100</v>
      </c>
      <c r="N34" s="40">
        <f t="shared" si="26"/>
        <v>1.4928837546987804E-3</v>
      </c>
      <c r="O34" s="40">
        <f t="shared" si="27"/>
        <v>0</v>
      </c>
      <c r="P34" s="341">
        <v>7999396538.6599998</v>
      </c>
      <c r="Q34" s="93">
        <v>100</v>
      </c>
      <c r="R34" s="40">
        <f t="shared" si="28"/>
        <v>-3.5736394184117955E-2</v>
      </c>
      <c r="S34" s="40">
        <f t="shared" si="29"/>
        <v>0</v>
      </c>
      <c r="T34" s="86">
        <v>8011706120.5</v>
      </c>
      <c r="U34" s="93">
        <v>100</v>
      </c>
      <c r="V34" s="40">
        <f t="shared" si="30"/>
        <v>1.5388138068302541E-3</v>
      </c>
      <c r="W34" s="40">
        <f t="shared" si="31"/>
        <v>0</v>
      </c>
      <c r="X34" s="86">
        <v>8057523067.3800001</v>
      </c>
      <c r="Y34" s="93">
        <v>100</v>
      </c>
      <c r="Z34" s="40">
        <f t="shared" si="32"/>
        <v>5.718750312466621E-3</v>
      </c>
      <c r="AA34" s="40">
        <f t="shared" si="33"/>
        <v>0</v>
      </c>
      <c r="AB34" s="86">
        <v>8588293630.1700001</v>
      </c>
      <c r="AC34" s="93">
        <v>100</v>
      </c>
      <c r="AD34" s="40">
        <f t="shared" si="34"/>
        <v>6.5872670590142832E-2</v>
      </c>
      <c r="AE34" s="40">
        <f t="shared" si="35"/>
        <v>0</v>
      </c>
      <c r="AF34" s="86">
        <v>8392230885.71</v>
      </c>
      <c r="AG34" s="93">
        <v>100</v>
      </c>
      <c r="AH34" s="40">
        <f t="shared" si="36"/>
        <v>-2.2829068602317815E-2</v>
      </c>
      <c r="AI34" s="40">
        <f t="shared" si="37"/>
        <v>0</v>
      </c>
      <c r="AJ34" s="41">
        <f t="shared" si="38"/>
        <v>4.6953076695799211E-3</v>
      </c>
      <c r="AK34" s="41">
        <f t="shared" si="39"/>
        <v>0</v>
      </c>
      <c r="AL34" s="42">
        <f t="shared" si="40"/>
        <v>1.4658996963062334E-2</v>
      </c>
      <c r="AM34" s="42">
        <f t="shared" si="41"/>
        <v>0</v>
      </c>
      <c r="AN34" s="43">
        <f t="shared" si="42"/>
        <v>3.0238072667935517E-2</v>
      </c>
      <c r="AO34" s="106">
        <f t="shared" si="43"/>
        <v>0</v>
      </c>
      <c r="AP34" s="47"/>
      <c r="AQ34" s="55"/>
      <c r="AR34" s="52"/>
      <c r="AS34" s="46"/>
      <c r="AT34" s="46"/>
    </row>
    <row r="35" spans="1:47">
      <c r="A35" s="295" t="s">
        <v>110</v>
      </c>
      <c r="B35" s="93">
        <v>8358496764.6499996</v>
      </c>
      <c r="C35" s="89">
        <v>100</v>
      </c>
      <c r="D35" s="93">
        <v>8417409537.1000004</v>
      </c>
      <c r="E35" s="89">
        <v>100</v>
      </c>
      <c r="F35" s="40">
        <f t="shared" si="22"/>
        <v>7.0482497162834825E-3</v>
      </c>
      <c r="G35" s="40">
        <f t="shared" si="23"/>
        <v>0</v>
      </c>
      <c r="H35" s="93">
        <v>8407658728.8999996</v>
      </c>
      <c r="I35" s="89">
        <v>100</v>
      </c>
      <c r="J35" s="40">
        <f t="shared" si="24"/>
        <v>-1.1584096219892552E-3</v>
      </c>
      <c r="K35" s="40">
        <f t="shared" si="25"/>
        <v>0</v>
      </c>
      <c r="L35" s="93">
        <v>8349438856.29</v>
      </c>
      <c r="M35" s="89">
        <v>100</v>
      </c>
      <c r="N35" s="40">
        <f t="shared" si="26"/>
        <v>-6.924623666024649E-3</v>
      </c>
      <c r="O35" s="40">
        <f t="shared" si="27"/>
        <v>0</v>
      </c>
      <c r="P35" s="341">
        <v>8499079713.0500002</v>
      </c>
      <c r="Q35" s="89">
        <v>100</v>
      </c>
      <c r="R35" s="40">
        <f t="shared" si="28"/>
        <v>1.7922265116926892E-2</v>
      </c>
      <c r="S35" s="40">
        <f t="shared" si="29"/>
        <v>0</v>
      </c>
      <c r="T35" s="86">
        <v>8583078594.5900002</v>
      </c>
      <c r="U35" s="89">
        <v>100</v>
      </c>
      <c r="V35" s="40">
        <f t="shared" si="30"/>
        <v>9.8832914122481998E-3</v>
      </c>
      <c r="W35" s="40">
        <f t="shared" si="31"/>
        <v>0</v>
      </c>
      <c r="X35" s="86">
        <v>8873554885.3899994</v>
      </c>
      <c r="Y35" s="89">
        <v>100</v>
      </c>
      <c r="Z35" s="40">
        <f t="shared" si="32"/>
        <v>3.3842902357097061E-2</v>
      </c>
      <c r="AA35" s="40">
        <f t="shared" si="33"/>
        <v>0</v>
      </c>
      <c r="AB35" s="86">
        <v>8944386508.1599998</v>
      </c>
      <c r="AC35" s="89">
        <v>100</v>
      </c>
      <c r="AD35" s="40">
        <f t="shared" si="34"/>
        <v>7.9823276786874075E-3</v>
      </c>
      <c r="AE35" s="40">
        <f t="shared" si="35"/>
        <v>0</v>
      </c>
      <c r="AF35" s="86">
        <v>9049451567.8199997</v>
      </c>
      <c r="AG35" s="89">
        <v>100</v>
      </c>
      <c r="AH35" s="40">
        <f t="shared" si="36"/>
        <v>1.1746480271637253E-2</v>
      </c>
      <c r="AI35" s="40">
        <f t="shared" si="37"/>
        <v>0</v>
      </c>
      <c r="AJ35" s="41">
        <f t="shared" si="38"/>
        <v>1.00428104081083E-2</v>
      </c>
      <c r="AK35" s="41">
        <f t="shared" si="39"/>
        <v>0</v>
      </c>
      <c r="AL35" s="42">
        <f t="shared" si="40"/>
        <v>7.5087475301546622E-2</v>
      </c>
      <c r="AM35" s="42">
        <f t="shared" si="41"/>
        <v>0</v>
      </c>
      <c r="AN35" s="43">
        <f t="shared" si="42"/>
        <v>1.2294204515255789E-2</v>
      </c>
      <c r="AO35" s="106">
        <f t="shared" si="43"/>
        <v>0</v>
      </c>
      <c r="AP35" s="47"/>
      <c r="AQ35" s="55"/>
      <c r="AR35" s="52"/>
      <c r="AS35" s="46"/>
      <c r="AT35" s="46"/>
    </row>
    <row r="36" spans="1:47">
      <c r="A36" s="295" t="s">
        <v>109</v>
      </c>
      <c r="B36" s="93">
        <v>402191302.31999999</v>
      </c>
      <c r="C36" s="89">
        <v>1000000</v>
      </c>
      <c r="D36" s="93">
        <v>412699182.76999998</v>
      </c>
      <c r="E36" s="89">
        <v>1000000</v>
      </c>
      <c r="F36" s="40">
        <f t="shared" si="22"/>
        <v>2.6126573074520355E-2</v>
      </c>
      <c r="G36" s="40">
        <f t="shared" si="23"/>
        <v>0</v>
      </c>
      <c r="H36" s="93">
        <v>413348021.32999998</v>
      </c>
      <c r="I36" s="89">
        <v>1000000</v>
      </c>
      <c r="J36" s="40">
        <f t="shared" si="24"/>
        <v>1.5721828079354459E-3</v>
      </c>
      <c r="K36" s="40">
        <f t="shared" si="25"/>
        <v>0</v>
      </c>
      <c r="L36" s="93">
        <v>419004283.94</v>
      </c>
      <c r="M36" s="89">
        <v>1000000</v>
      </c>
      <c r="N36" s="40">
        <f t="shared" si="26"/>
        <v>1.3684020046352873E-2</v>
      </c>
      <c r="O36" s="40">
        <f t="shared" si="27"/>
        <v>0</v>
      </c>
      <c r="P36" s="341">
        <v>414651760.48000002</v>
      </c>
      <c r="Q36" s="89">
        <v>1000000</v>
      </c>
      <c r="R36" s="40">
        <f t="shared" si="28"/>
        <v>-1.0387777946020344E-2</v>
      </c>
      <c r="S36" s="40">
        <f t="shared" si="29"/>
        <v>0</v>
      </c>
      <c r="T36" s="86">
        <v>415321917.27999997</v>
      </c>
      <c r="U36" s="89">
        <v>1000000</v>
      </c>
      <c r="V36" s="40">
        <f t="shared" si="30"/>
        <v>1.6161918599457534E-3</v>
      </c>
      <c r="W36" s="40">
        <f t="shared" si="31"/>
        <v>0</v>
      </c>
      <c r="X36" s="86">
        <v>410996395.17000002</v>
      </c>
      <c r="Y36" s="89">
        <v>1000000</v>
      </c>
      <c r="Z36" s="40">
        <f t="shared" si="32"/>
        <v>-1.0414865987156158E-2</v>
      </c>
      <c r="AA36" s="40">
        <f t="shared" si="33"/>
        <v>0</v>
      </c>
      <c r="AB36" s="86">
        <v>360919722.91000003</v>
      </c>
      <c r="AC36" s="89">
        <v>1000000</v>
      </c>
      <c r="AD36" s="40">
        <f t="shared" si="34"/>
        <v>-0.12184212038961273</v>
      </c>
      <c r="AE36" s="40">
        <f t="shared" si="35"/>
        <v>0</v>
      </c>
      <c r="AF36" s="86">
        <v>361408751.38999999</v>
      </c>
      <c r="AG36" s="89">
        <v>1000000</v>
      </c>
      <c r="AH36" s="40">
        <f t="shared" si="36"/>
        <v>1.3549508352080416E-3</v>
      </c>
      <c r="AI36" s="40">
        <f t="shared" si="37"/>
        <v>0</v>
      </c>
      <c r="AJ36" s="41">
        <f t="shared" si="38"/>
        <v>-1.2286355712353345E-2</v>
      </c>
      <c r="AK36" s="41">
        <f t="shared" si="39"/>
        <v>0</v>
      </c>
      <c r="AL36" s="42">
        <f t="shared" si="40"/>
        <v>-0.12428042875138064</v>
      </c>
      <c r="AM36" s="42">
        <f t="shared" si="41"/>
        <v>0</v>
      </c>
      <c r="AN36" s="43">
        <f t="shared" si="42"/>
        <v>4.5874068808956454E-2</v>
      </c>
      <c r="AO36" s="106">
        <f t="shared" si="43"/>
        <v>0</v>
      </c>
      <c r="AP36" s="47"/>
      <c r="AQ36" s="55"/>
      <c r="AR36" s="52"/>
      <c r="AS36" s="46"/>
      <c r="AT36" s="46"/>
      <c r="AU36" s="131"/>
    </row>
    <row r="37" spans="1:47">
      <c r="A37" s="295" t="s">
        <v>119</v>
      </c>
      <c r="B37" s="93">
        <v>4953853893</v>
      </c>
      <c r="C37" s="89">
        <v>1</v>
      </c>
      <c r="D37" s="93">
        <v>4893978860.3000002</v>
      </c>
      <c r="E37" s="89">
        <v>1</v>
      </c>
      <c r="F37" s="40">
        <f t="shared" si="22"/>
        <v>-1.2086556041672062E-2</v>
      </c>
      <c r="G37" s="40">
        <f t="shared" si="23"/>
        <v>0</v>
      </c>
      <c r="H37" s="93">
        <v>5402520373.6899996</v>
      </c>
      <c r="I37" s="89">
        <v>1</v>
      </c>
      <c r="J37" s="40">
        <f t="shared" si="24"/>
        <v>0.1039116694016177</v>
      </c>
      <c r="K37" s="40">
        <f t="shared" si="25"/>
        <v>0</v>
      </c>
      <c r="L37" s="93">
        <v>5344357738.0500002</v>
      </c>
      <c r="M37" s="89">
        <v>1</v>
      </c>
      <c r="N37" s="40">
        <f t="shared" si="26"/>
        <v>-1.0765833651132253E-2</v>
      </c>
      <c r="O37" s="40">
        <f t="shared" si="27"/>
        <v>0</v>
      </c>
      <c r="P37" s="86">
        <v>5803481929.79</v>
      </c>
      <c r="Q37" s="93">
        <v>1</v>
      </c>
      <c r="R37" s="40">
        <f t="shared" si="28"/>
        <v>8.5908207167943201E-2</v>
      </c>
      <c r="S37" s="40">
        <f t="shared" si="29"/>
        <v>0</v>
      </c>
      <c r="T37" s="86">
        <v>5834871643.1000004</v>
      </c>
      <c r="U37" s="93">
        <v>1</v>
      </c>
      <c r="V37" s="40">
        <f t="shared" si="30"/>
        <v>5.4087724731032736E-3</v>
      </c>
      <c r="W37" s="40">
        <f t="shared" si="31"/>
        <v>0</v>
      </c>
      <c r="X37" s="86">
        <v>5771248001.2700005</v>
      </c>
      <c r="Y37" s="93">
        <v>1</v>
      </c>
      <c r="Z37" s="40">
        <f t="shared" si="32"/>
        <v>-1.0904034522376814E-2</v>
      </c>
      <c r="AA37" s="40">
        <f t="shared" si="33"/>
        <v>0</v>
      </c>
      <c r="AB37" s="86">
        <v>5780392529.8800001</v>
      </c>
      <c r="AC37" s="93">
        <v>1</v>
      </c>
      <c r="AD37" s="40">
        <f t="shared" si="34"/>
        <v>1.5844976005167937E-3</v>
      </c>
      <c r="AE37" s="40">
        <f t="shared" si="35"/>
        <v>0</v>
      </c>
      <c r="AF37" s="86">
        <v>6009122064.8599997</v>
      </c>
      <c r="AG37" s="93">
        <v>1</v>
      </c>
      <c r="AH37" s="40">
        <f t="shared" si="36"/>
        <v>3.956989664588538E-2</v>
      </c>
      <c r="AI37" s="40">
        <f t="shared" si="37"/>
        <v>0</v>
      </c>
      <c r="AJ37" s="41">
        <f t="shared" si="38"/>
        <v>2.5328327384235655E-2</v>
      </c>
      <c r="AK37" s="41">
        <f t="shared" si="39"/>
        <v>0</v>
      </c>
      <c r="AL37" s="42">
        <f t="shared" si="40"/>
        <v>0.22786024140930625</v>
      </c>
      <c r="AM37" s="42">
        <f t="shared" si="41"/>
        <v>0</v>
      </c>
      <c r="AN37" s="43">
        <f t="shared" si="42"/>
        <v>4.6328161606510342E-2</v>
      </c>
      <c r="AO37" s="106">
        <f t="shared" si="43"/>
        <v>0</v>
      </c>
      <c r="AP37" s="47"/>
      <c r="AQ37" s="55"/>
      <c r="AR37" s="52"/>
      <c r="AS37" s="46"/>
      <c r="AT37" s="46"/>
    </row>
    <row r="38" spans="1:47" s="119" customFormat="1">
      <c r="A38" s="295" t="s">
        <v>124</v>
      </c>
      <c r="B38" s="93">
        <v>10016331425.129999</v>
      </c>
      <c r="C38" s="89">
        <v>1</v>
      </c>
      <c r="D38" s="93">
        <v>10216135900.91</v>
      </c>
      <c r="E38" s="89">
        <v>1</v>
      </c>
      <c r="F38" s="40">
        <f t="shared" si="22"/>
        <v>1.99478698636819E-2</v>
      </c>
      <c r="G38" s="40">
        <f t="shared" si="23"/>
        <v>0</v>
      </c>
      <c r="H38" s="93">
        <v>10223299741.74</v>
      </c>
      <c r="I38" s="89">
        <v>1</v>
      </c>
      <c r="J38" s="40">
        <f t="shared" si="24"/>
        <v>7.012280278458126E-4</v>
      </c>
      <c r="K38" s="40">
        <f t="shared" si="25"/>
        <v>0</v>
      </c>
      <c r="L38" s="93">
        <v>10201997753.99</v>
      </c>
      <c r="M38" s="89">
        <v>1</v>
      </c>
      <c r="N38" s="40">
        <f t="shared" si="26"/>
        <v>-2.0836704672785437E-3</v>
      </c>
      <c r="O38" s="40">
        <f t="shared" si="27"/>
        <v>0</v>
      </c>
      <c r="P38" s="86">
        <v>10285451707.709999</v>
      </c>
      <c r="Q38" s="93">
        <v>1</v>
      </c>
      <c r="R38" s="40">
        <f t="shared" si="28"/>
        <v>8.1801580173217047E-3</v>
      </c>
      <c r="S38" s="40">
        <f t="shared" si="29"/>
        <v>0</v>
      </c>
      <c r="T38" s="86">
        <v>10411841379.9</v>
      </c>
      <c r="U38" s="93">
        <v>1</v>
      </c>
      <c r="V38" s="40">
        <f t="shared" si="30"/>
        <v>1.2288198494506424E-2</v>
      </c>
      <c r="W38" s="40">
        <f t="shared" si="31"/>
        <v>0</v>
      </c>
      <c r="X38" s="86">
        <v>11458654799.6</v>
      </c>
      <c r="Y38" s="93">
        <v>1</v>
      </c>
      <c r="Z38" s="40">
        <f t="shared" si="32"/>
        <v>0.10054066149344804</v>
      </c>
      <c r="AA38" s="40">
        <f t="shared" si="33"/>
        <v>0</v>
      </c>
      <c r="AB38" s="86">
        <v>11621174831.51</v>
      </c>
      <c r="AC38" s="93">
        <v>1</v>
      </c>
      <c r="AD38" s="40">
        <f t="shared" si="34"/>
        <v>1.4183168509070813E-2</v>
      </c>
      <c r="AE38" s="40">
        <f t="shared" si="35"/>
        <v>0</v>
      </c>
      <c r="AF38" s="86">
        <v>11736226394.370001</v>
      </c>
      <c r="AG38" s="93">
        <v>1</v>
      </c>
      <c r="AH38" s="40">
        <f t="shared" si="36"/>
        <v>9.9001662506656707E-3</v>
      </c>
      <c r="AI38" s="40">
        <f t="shared" si="37"/>
        <v>0</v>
      </c>
      <c r="AJ38" s="41">
        <f t="shared" si="38"/>
        <v>2.0457222523657725E-2</v>
      </c>
      <c r="AK38" s="41">
        <f t="shared" si="39"/>
        <v>0</v>
      </c>
      <c r="AL38" s="42">
        <f t="shared" si="40"/>
        <v>0.14879309635305452</v>
      </c>
      <c r="AM38" s="42">
        <f t="shared" si="41"/>
        <v>0</v>
      </c>
      <c r="AN38" s="43">
        <f t="shared" si="42"/>
        <v>3.3123755545612379E-2</v>
      </c>
      <c r="AO38" s="106">
        <f t="shared" si="43"/>
        <v>0</v>
      </c>
      <c r="AP38" s="47"/>
      <c r="AQ38" s="55"/>
      <c r="AR38" s="52"/>
      <c r="AS38" s="46"/>
      <c r="AT38" s="46"/>
    </row>
    <row r="39" spans="1:47" s="121" customFormat="1">
      <c r="A39" s="295" t="s">
        <v>127</v>
      </c>
      <c r="B39" s="158">
        <v>520351951.30000001</v>
      </c>
      <c r="C39" s="89">
        <v>100</v>
      </c>
      <c r="D39" s="158">
        <v>520143799.94999999</v>
      </c>
      <c r="E39" s="89">
        <v>100</v>
      </c>
      <c r="F39" s="40">
        <f t="shared" si="22"/>
        <v>-4.0002031217524492E-4</v>
      </c>
      <c r="G39" s="40">
        <f t="shared" si="23"/>
        <v>0</v>
      </c>
      <c r="H39" s="158">
        <v>521728793.20999998</v>
      </c>
      <c r="I39" s="89">
        <v>100</v>
      </c>
      <c r="J39" s="40">
        <f t="shared" si="24"/>
        <v>3.0472212879445099E-3</v>
      </c>
      <c r="K39" s="40">
        <f t="shared" si="25"/>
        <v>0</v>
      </c>
      <c r="L39" s="158">
        <v>523028406.94</v>
      </c>
      <c r="M39" s="89">
        <v>100</v>
      </c>
      <c r="N39" s="40">
        <f t="shared" si="26"/>
        <v>2.4909756695696002E-3</v>
      </c>
      <c r="O39" s="40">
        <f t="shared" si="27"/>
        <v>0</v>
      </c>
      <c r="P39" s="86">
        <v>520459321.41000003</v>
      </c>
      <c r="Q39" s="93">
        <v>100</v>
      </c>
      <c r="R39" s="40">
        <f t="shared" si="28"/>
        <v>-4.9119426323906874E-3</v>
      </c>
      <c r="S39" s="40">
        <f t="shared" si="29"/>
        <v>0</v>
      </c>
      <c r="T39" s="86">
        <v>521631381.91000003</v>
      </c>
      <c r="U39" s="93">
        <v>100</v>
      </c>
      <c r="V39" s="40">
        <f t="shared" si="30"/>
        <v>2.251973308547376E-3</v>
      </c>
      <c r="W39" s="40">
        <f t="shared" si="31"/>
        <v>0</v>
      </c>
      <c r="X39" s="86">
        <v>515214004.26999998</v>
      </c>
      <c r="Y39" s="93">
        <v>100</v>
      </c>
      <c r="Z39" s="40">
        <f t="shared" si="32"/>
        <v>-1.230251450076152E-2</v>
      </c>
      <c r="AA39" s="40">
        <f t="shared" si="33"/>
        <v>0</v>
      </c>
      <c r="AB39" s="86">
        <v>516328787.29000002</v>
      </c>
      <c r="AC39" s="93">
        <v>100</v>
      </c>
      <c r="AD39" s="40">
        <f t="shared" si="34"/>
        <v>2.163728102809554E-3</v>
      </c>
      <c r="AE39" s="40">
        <f t="shared" si="35"/>
        <v>0</v>
      </c>
      <c r="AF39" s="86">
        <v>515349068.58999997</v>
      </c>
      <c r="AG39" s="93">
        <v>100</v>
      </c>
      <c r="AH39" s="40">
        <f t="shared" si="36"/>
        <v>-1.8974706119761267E-3</v>
      </c>
      <c r="AI39" s="40">
        <f t="shared" si="37"/>
        <v>0</v>
      </c>
      <c r="AJ39" s="41">
        <f t="shared" si="38"/>
        <v>-1.1947562110540672E-3</v>
      </c>
      <c r="AK39" s="41">
        <f t="shared" si="39"/>
        <v>0</v>
      </c>
      <c r="AL39" s="42">
        <f t="shared" si="40"/>
        <v>-9.218088075760817E-3</v>
      </c>
      <c r="AM39" s="42">
        <f t="shared" si="41"/>
        <v>0</v>
      </c>
      <c r="AN39" s="43">
        <f t="shared" si="42"/>
        <v>5.2517144908983205E-3</v>
      </c>
      <c r="AO39" s="106">
        <f t="shared" si="43"/>
        <v>0</v>
      </c>
      <c r="AP39" s="47"/>
      <c r="AQ39" s="55"/>
      <c r="AR39" s="52"/>
      <c r="AS39" s="46"/>
      <c r="AT39" s="46"/>
    </row>
    <row r="40" spans="1:47" s="121" customFormat="1">
      <c r="A40" s="295" t="s">
        <v>134</v>
      </c>
      <c r="B40" s="86">
        <v>4793670406.1899996</v>
      </c>
      <c r="C40" s="89">
        <v>1</v>
      </c>
      <c r="D40" s="86">
        <v>4753684107.5699997</v>
      </c>
      <c r="E40" s="89">
        <v>1</v>
      </c>
      <c r="F40" s="40">
        <f t="shared" si="22"/>
        <v>-8.3414784980557141E-3</v>
      </c>
      <c r="G40" s="40">
        <f t="shared" si="23"/>
        <v>0</v>
      </c>
      <c r="H40" s="86">
        <v>4765022414.46</v>
      </c>
      <c r="I40" s="89">
        <v>1</v>
      </c>
      <c r="J40" s="40">
        <f t="shared" si="24"/>
        <v>2.3851620413617024E-3</v>
      </c>
      <c r="K40" s="40">
        <f t="shared" si="25"/>
        <v>0</v>
      </c>
      <c r="L40" s="86">
        <v>4699532088.5900002</v>
      </c>
      <c r="M40" s="89">
        <v>1</v>
      </c>
      <c r="N40" s="40">
        <f t="shared" si="26"/>
        <v>-1.3743970158726238E-2</v>
      </c>
      <c r="O40" s="40">
        <f t="shared" si="27"/>
        <v>0</v>
      </c>
      <c r="P40" s="86">
        <v>4711953617.6800003</v>
      </c>
      <c r="Q40" s="93">
        <v>1</v>
      </c>
      <c r="R40" s="40">
        <f t="shared" si="28"/>
        <v>2.643141669392661E-3</v>
      </c>
      <c r="S40" s="40">
        <f t="shared" si="29"/>
        <v>0</v>
      </c>
      <c r="T40" s="86">
        <v>4515769496.25</v>
      </c>
      <c r="U40" s="93">
        <v>1</v>
      </c>
      <c r="V40" s="40">
        <f t="shared" si="30"/>
        <v>-4.1635410139413562E-2</v>
      </c>
      <c r="W40" s="40">
        <f t="shared" si="31"/>
        <v>0</v>
      </c>
      <c r="X40" s="86">
        <v>4483748913.0699997</v>
      </c>
      <c r="Y40" s="93">
        <v>1</v>
      </c>
      <c r="Z40" s="40">
        <f t="shared" si="32"/>
        <v>-7.0908365023039689E-3</v>
      </c>
      <c r="AA40" s="40">
        <f t="shared" si="33"/>
        <v>0</v>
      </c>
      <c r="AB40" s="86">
        <v>4561066261.75</v>
      </c>
      <c r="AC40" s="93">
        <v>1</v>
      </c>
      <c r="AD40" s="40">
        <f t="shared" si="34"/>
        <v>1.7243906868786175E-2</v>
      </c>
      <c r="AE40" s="40">
        <f t="shared" si="35"/>
        <v>0</v>
      </c>
      <c r="AF40" s="86">
        <v>4544915061.3500004</v>
      </c>
      <c r="AG40" s="93">
        <v>1</v>
      </c>
      <c r="AH40" s="40">
        <f t="shared" si="36"/>
        <v>-3.5411018987921237E-3</v>
      </c>
      <c r="AI40" s="40">
        <f t="shared" si="37"/>
        <v>0</v>
      </c>
      <c r="AJ40" s="41">
        <f t="shared" si="38"/>
        <v>-6.510073327218883E-3</v>
      </c>
      <c r="AK40" s="41">
        <f t="shared" si="39"/>
        <v>0</v>
      </c>
      <c r="AL40" s="42">
        <f t="shared" si="40"/>
        <v>-4.3917315811445118E-2</v>
      </c>
      <c r="AM40" s="42">
        <f t="shared" si="41"/>
        <v>0</v>
      </c>
      <c r="AN40" s="43">
        <f t="shared" si="42"/>
        <v>1.7011688434871435E-2</v>
      </c>
      <c r="AO40" s="106">
        <f t="shared" si="43"/>
        <v>0</v>
      </c>
      <c r="AP40" s="47"/>
      <c r="AQ40" s="55"/>
      <c r="AR40" s="52"/>
      <c r="AS40" s="46"/>
      <c r="AT40" s="46"/>
    </row>
    <row r="41" spans="1:47" s="121" customFormat="1">
      <c r="A41" s="295" t="s">
        <v>135</v>
      </c>
      <c r="B41" s="86">
        <v>765452670.19000006</v>
      </c>
      <c r="C41" s="89">
        <v>10</v>
      </c>
      <c r="D41" s="86">
        <v>798155693.10000002</v>
      </c>
      <c r="E41" s="89">
        <v>10</v>
      </c>
      <c r="F41" s="40">
        <f t="shared" si="22"/>
        <v>4.2723768801907043E-2</v>
      </c>
      <c r="G41" s="40">
        <f t="shared" si="23"/>
        <v>0</v>
      </c>
      <c r="H41" s="86">
        <v>823155693.10000002</v>
      </c>
      <c r="I41" s="89">
        <v>10</v>
      </c>
      <c r="J41" s="40">
        <f t="shared" si="24"/>
        <v>3.132220970936278E-2</v>
      </c>
      <c r="K41" s="40">
        <f t="shared" si="25"/>
        <v>0</v>
      </c>
      <c r="L41" s="86">
        <v>835767956.11000013</v>
      </c>
      <c r="M41" s="89">
        <v>10</v>
      </c>
      <c r="N41" s="40">
        <f t="shared" si="26"/>
        <v>1.5321843869538694E-2</v>
      </c>
      <c r="O41" s="40">
        <f t="shared" si="27"/>
        <v>0</v>
      </c>
      <c r="P41" s="86">
        <v>847204895</v>
      </c>
      <c r="Q41" s="93">
        <v>10</v>
      </c>
      <c r="R41" s="40">
        <f t="shared" si="28"/>
        <v>1.3684347199947669E-2</v>
      </c>
      <c r="S41" s="40">
        <f t="shared" si="29"/>
        <v>0</v>
      </c>
      <c r="T41" s="86">
        <v>831042515.24000001</v>
      </c>
      <c r="U41" s="93">
        <v>10</v>
      </c>
      <c r="V41" s="40">
        <f t="shared" si="30"/>
        <v>-1.9077297422838889E-2</v>
      </c>
      <c r="W41" s="40">
        <f t="shared" si="31"/>
        <v>0</v>
      </c>
      <c r="X41" s="86">
        <v>854543515.1500001</v>
      </c>
      <c r="Y41" s="93">
        <v>10</v>
      </c>
      <c r="Z41" s="40">
        <f t="shared" si="32"/>
        <v>2.8278938175880376E-2</v>
      </c>
      <c r="AA41" s="40">
        <f t="shared" si="33"/>
        <v>0</v>
      </c>
      <c r="AB41" s="86">
        <v>820543515.1500001</v>
      </c>
      <c r="AC41" s="93">
        <v>10</v>
      </c>
      <c r="AD41" s="40">
        <f t="shared" si="34"/>
        <v>-3.9787324340097414E-2</v>
      </c>
      <c r="AE41" s="40">
        <f t="shared" si="35"/>
        <v>0</v>
      </c>
      <c r="AF41" s="86">
        <v>781977687.14999998</v>
      </c>
      <c r="AG41" s="93">
        <v>10</v>
      </c>
      <c r="AH41" s="40">
        <f t="shared" si="36"/>
        <v>-4.7000344634921726E-2</v>
      </c>
      <c r="AI41" s="40">
        <f t="shared" si="37"/>
        <v>0</v>
      </c>
      <c r="AJ41" s="41">
        <f t="shared" si="38"/>
        <v>3.1832676698473165E-3</v>
      </c>
      <c r="AK41" s="41">
        <f t="shared" si="39"/>
        <v>0</v>
      </c>
      <c r="AL41" s="42">
        <f t="shared" si="40"/>
        <v>-2.0269235801808814E-2</v>
      </c>
      <c r="AM41" s="42">
        <f t="shared" si="41"/>
        <v>0</v>
      </c>
      <c r="AN41" s="43">
        <f t="shared" si="42"/>
        <v>3.4023229775225261E-2</v>
      </c>
      <c r="AO41" s="106">
        <f t="shared" si="43"/>
        <v>0</v>
      </c>
      <c r="AP41" s="47"/>
      <c r="AQ41" s="55"/>
      <c r="AR41" s="52"/>
      <c r="AS41" s="46"/>
      <c r="AT41" s="46"/>
    </row>
    <row r="42" spans="1:47" s="121" customFormat="1">
      <c r="A42" s="295" t="s">
        <v>145</v>
      </c>
      <c r="B42" s="86">
        <v>732266847.40999997</v>
      </c>
      <c r="C42" s="89">
        <v>1</v>
      </c>
      <c r="D42" s="86">
        <v>733239824.20000005</v>
      </c>
      <c r="E42" s="89">
        <v>1</v>
      </c>
      <c r="F42" s="40">
        <f t="shared" si="22"/>
        <v>1.3287188863478703E-3</v>
      </c>
      <c r="G42" s="40">
        <f t="shared" si="23"/>
        <v>0</v>
      </c>
      <c r="H42" s="86">
        <v>734235117.58000004</v>
      </c>
      <c r="I42" s="89">
        <v>1</v>
      </c>
      <c r="J42" s="40">
        <f t="shared" si="24"/>
        <v>1.3573913297547746E-3</v>
      </c>
      <c r="K42" s="40">
        <f t="shared" si="25"/>
        <v>0</v>
      </c>
      <c r="L42" s="86">
        <v>733137706.79999995</v>
      </c>
      <c r="M42" s="89">
        <v>1</v>
      </c>
      <c r="N42" s="40">
        <f t="shared" si="26"/>
        <v>-1.4946312887036762E-3</v>
      </c>
      <c r="O42" s="40">
        <f t="shared" si="27"/>
        <v>0</v>
      </c>
      <c r="P42" s="86">
        <v>733137706.79999995</v>
      </c>
      <c r="Q42" s="93">
        <v>1</v>
      </c>
      <c r="R42" s="40">
        <f t="shared" si="28"/>
        <v>0</v>
      </c>
      <c r="S42" s="40">
        <f t="shared" si="29"/>
        <v>0</v>
      </c>
      <c r="T42" s="86">
        <v>731919144.87</v>
      </c>
      <c r="U42" s="93">
        <v>1</v>
      </c>
      <c r="V42" s="40">
        <f t="shared" si="30"/>
        <v>-1.6621187516308875E-3</v>
      </c>
      <c r="W42" s="40">
        <f t="shared" si="31"/>
        <v>0</v>
      </c>
      <c r="X42" s="86">
        <v>732133799.94000006</v>
      </c>
      <c r="Y42" s="93">
        <v>1</v>
      </c>
      <c r="Z42" s="40">
        <f t="shared" si="32"/>
        <v>2.932770258908564E-4</v>
      </c>
      <c r="AA42" s="40">
        <f t="shared" si="33"/>
        <v>0</v>
      </c>
      <c r="AB42" s="86">
        <v>733071492.46000004</v>
      </c>
      <c r="AC42" s="93">
        <v>1</v>
      </c>
      <c r="AD42" s="40">
        <f t="shared" si="34"/>
        <v>1.2807666031493517E-3</v>
      </c>
      <c r="AE42" s="40">
        <f t="shared" si="35"/>
        <v>0</v>
      </c>
      <c r="AF42" s="86">
        <v>733012690.10000002</v>
      </c>
      <c r="AG42" s="93">
        <v>1</v>
      </c>
      <c r="AH42" s="40">
        <f t="shared" si="36"/>
        <v>-8.021367711720539E-5</v>
      </c>
      <c r="AI42" s="40">
        <f t="shared" si="37"/>
        <v>0</v>
      </c>
      <c r="AJ42" s="41">
        <f t="shared" si="38"/>
        <v>1.2789876596138548E-4</v>
      </c>
      <c r="AK42" s="41">
        <f t="shared" si="39"/>
        <v>0</v>
      </c>
      <c r="AL42" s="42">
        <f t="shared" si="40"/>
        <v>-3.097678174365912E-4</v>
      </c>
      <c r="AM42" s="42">
        <f t="shared" si="41"/>
        <v>0</v>
      </c>
      <c r="AN42" s="43">
        <f t="shared" si="42"/>
        <v>1.2075069073866445E-3</v>
      </c>
      <c r="AO42" s="106">
        <f t="shared" si="43"/>
        <v>0</v>
      </c>
      <c r="AP42" s="47"/>
      <c r="AQ42" s="55"/>
      <c r="AR42" s="52"/>
      <c r="AS42" s="46"/>
      <c r="AT42" s="46"/>
    </row>
    <row r="43" spans="1:47" s="121" customFormat="1">
      <c r="A43" s="295" t="s">
        <v>183</v>
      </c>
      <c r="B43" s="86">
        <v>6439946199.0799999</v>
      </c>
      <c r="C43" s="89">
        <v>100</v>
      </c>
      <c r="D43" s="86">
        <v>6507944187.4399996</v>
      </c>
      <c r="E43" s="89">
        <v>100</v>
      </c>
      <c r="F43" s="40">
        <f t="shared" si="22"/>
        <v>1.0558782054687622E-2</v>
      </c>
      <c r="G43" s="40">
        <f t="shared" si="23"/>
        <v>0</v>
      </c>
      <c r="H43" s="86">
        <v>6475897823.4200001</v>
      </c>
      <c r="I43" s="89">
        <v>100</v>
      </c>
      <c r="J43" s="40">
        <f t="shared" si="24"/>
        <v>-4.9241915875442438E-3</v>
      </c>
      <c r="K43" s="40">
        <f t="shared" si="25"/>
        <v>0</v>
      </c>
      <c r="L43" s="86">
        <v>5985022602.4099998</v>
      </c>
      <c r="M43" s="89">
        <v>100</v>
      </c>
      <c r="N43" s="40">
        <f t="shared" si="26"/>
        <v>-7.5800334470188274E-2</v>
      </c>
      <c r="O43" s="40">
        <f t="shared" si="27"/>
        <v>0</v>
      </c>
      <c r="P43" s="86">
        <v>6027532748.8999996</v>
      </c>
      <c r="Q43" s="93">
        <v>100</v>
      </c>
      <c r="R43" s="40">
        <f t="shared" si="28"/>
        <v>7.1027545448002372E-3</v>
      </c>
      <c r="S43" s="40">
        <f t="shared" si="29"/>
        <v>0</v>
      </c>
      <c r="T43" s="86">
        <v>5995134228</v>
      </c>
      <c r="U43" s="93">
        <v>100</v>
      </c>
      <c r="V43" s="40">
        <f t="shared" si="30"/>
        <v>-5.3750883238108029E-3</v>
      </c>
      <c r="W43" s="40">
        <f t="shared" si="31"/>
        <v>0</v>
      </c>
      <c r="X43" s="86">
        <v>5455600744.04</v>
      </c>
      <c r="Y43" s="93">
        <v>100</v>
      </c>
      <c r="Z43" s="40">
        <f t="shared" si="32"/>
        <v>-8.9995230038409077E-2</v>
      </c>
      <c r="AA43" s="40">
        <f t="shared" si="33"/>
        <v>0</v>
      </c>
      <c r="AB43" s="86">
        <v>5468059245.1599998</v>
      </c>
      <c r="AC43" s="93">
        <v>100</v>
      </c>
      <c r="AD43" s="40">
        <f t="shared" si="34"/>
        <v>2.283616727930511E-3</v>
      </c>
      <c r="AE43" s="40">
        <f t="shared" si="35"/>
        <v>0</v>
      </c>
      <c r="AF43" s="86">
        <v>5437290147.9499998</v>
      </c>
      <c r="AG43" s="93">
        <v>100</v>
      </c>
      <c r="AH43" s="40">
        <f t="shared" si="36"/>
        <v>-5.6270599549986602E-3</v>
      </c>
      <c r="AI43" s="40">
        <f t="shared" si="37"/>
        <v>0</v>
      </c>
      <c r="AJ43" s="41">
        <f t="shared" si="38"/>
        <v>-2.0222093880941587E-2</v>
      </c>
      <c r="AK43" s="41">
        <f t="shared" si="39"/>
        <v>0</v>
      </c>
      <c r="AL43" s="42">
        <f t="shared" si="40"/>
        <v>-0.16451493876611717</v>
      </c>
      <c r="AM43" s="42">
        <f t="shared" si="41"/>
        <v>0</v>
      </c>
      <c r="AN43" s="43">
        <f t="shared" si="42"/>
        <v>3.9325241684845504E-2</v>
      </c>
      <c r="AO43" s="106">
        <f t="shared" si="43"/>
        <v>0</v>
      </c>
      <c r="AP43" s="47"/>
      <c r="AQ43" s="55"/>
      <c r="AR43" s="52"/>
      <c r="AS43" s="46"/>
      <c r="AT43" s="46"/>
    </row>
    <row r="44" spans="1:47" s="121" customFormat="1">
      <c r="A44" s="295" t="s">
        <v>148</v>
      </c>
      <c r="B44" s="86">
        <v>399908132.04000002</v>
      </c>
      <c r="C44" s="89">
        <v>1</v>
      </c>
      <c r="D44" s="86">
        <v>392937692.75</v>
      </c>
      <c r="E44" s="89">
        <v>1</v>
      </c>
      <c r="F44" s="40">
        <f t="shared" si="22"/>
        <v>-1.7430101394644352E-2</v>
      </c>
      <c r="G44" s="40">
        <f t="shared" si="23"/>
        <v>0</v>
      </c>
      <c r="H44" s="86">
        <v>393525650.27999997</v>
      </c>
      <c r="I44" s="89">
        <v>1</v>
      </c>
      <c r="J44" s="40">
        <f t="shared" si="24"/>
        <v>1.4963123692336878E-3</v>
      </c>
      <c r="K44" s="40">
        <f t="shared" si="25"/>
        <v>0</v>
      </c>
      <c r="L44" s="86">
        <v>391785441.05000001</v>
      </c>
      <c r="M44" s="89">
        <v>1</v>
      </c>
      <c r="N44" s="40">
        <f t="shared" si="26"/>
        <v>-4.4220986071982146E-3</v>
      </c>
      <c r="O44" s="40">
        <f t="shared" si="27"/>
        <v>0</v>
      </c>
      <c r="P44" s="86">
        <v>411733036.25999999</v>
      </c>
      <c r="Q44" s="93">
        <v>1</v>
      </c>
      <c r="R44" s="40">
        <f t="shared" si="28"/>
        <v>5.0914590283241912E-2</v>
      </c>
      <c r="S44" s="40">
        <f t="shared" si="29"/>
        <v>0</v>
      </c>
      <c r="T44" s="86">
        <v>409757559.22000003</v>
      </c>
      <c r="U44" s="93">
        <v>1</v>
      </c>
      <c r="V44" s="40">
        <f t="shared" si="30"/>
        <v>-4.7979561172557779E-3</v>
      </c>
      <c r="W44" s="40">
        <f t="shared" si="31"/>
        <v>0</v>
      </c>
      <c r="X44" s="86">
        <v>387383228.97000003</v>
      </c>
      <c r="Y44" s="93">
        <v>1</v>
      </c>
      <c r="Z44" s="40">
        <f t="shared" si="32"/>
        <v>-5.4603825473265172E-2</v>
      </c>
      <c r="AA44" s="40">
        <f t="shared" si="33"/>
        <v>0</v>
      </c>
      <c r="AB44" s="86">
        <v>387383228.97000003</v>
      </c>
      <c r="AC44" s="93">
        <v>1</v>
      </c>
      <c r="AD44" s="40">
        <f t="shared" si="34"/>
        <v>0</v>
      </c>
      <c r="AE44" s="40">
        <f t="shared" si="35"/>
        <v>0</v>
      </c>
      <c r="AF44" s="86">
        <v>389912356.27999997</v>
      </c>
      <c r="AG44" s="93">
        <v>1</v>
      </c>
      <c r="AH44" s="40">
        <f t="shared" si="36"/>
        <v>6.5287475576176921E-3</v>
      </c>
      <c r="AI44" s="40">
        <f t="shared" si="37"/>
        <v>0</v>
      </c>
      <c r="AJ44" s="41">
        <f t="shared" si="38"/>
        <v>-2.7892914227837778E-3</v>
      </c>
      <c r="AK44" s="41">
        <f t="shared" si="39"/>
        <v>0</v>
      </c>
      <c r="AL44" s="42">
        <f t="shared" si="40"/>
        <v>-7.6992778392599975E-3</v>
      </c>
      <c r="AM44" s="42">
        <f t="shared" si="41"/>
        <v>0</v>
      </c>
      <c r="AN44" s="43">
        <f t="shared" si="42"/>
        <v>2.9039085374949824E-2</v>
      </c>
      <c r="AO44" s="106">
        <f t="shared" si="43"/>
        <v>0</v>
      </c>
      <c r="AP44" s="47"/>
      <c r="AQ44" s="55"/>
      <c r="AR44" s="52"/>
      <c r="AS44" s="46"/>
      <c r="AT44" s="46"/>
    </row>
    <row r="45" spans="1:47" s="121" customFormat="1">
      <c r="A45" s="295" t="s">
        <v>153</v>
      </c>
      <c r="B45" s="86">
        <v>242871164.27000001</v>
      </c>
      <c r="C45" s="89">
        <v>100</v>
      </c>
      <c r="D45" s="86">
        <v>242837042.91999999</v>
      </c>
      <c r="E45" s="89">
        <v>100</v>
      </c>
      <c r="F45" s="40">
        <f t="shared" si="22"/>
        <v>-1.404915651579416E-4</v>
      </c>
      <c r="G45" s="40">
        <f t="shared" si="23"/>
        <v>0</v>
      </c>
      <c r="H45" s="86">
        <v>242994199.28999999</v>
      </c>
      <c r="I45" s="89">
        <v>100</v>
      </c>
      <c r="J45" s="40">
        <f t="shared" si="24"/>
        <v>6.4716802720982819E-4</v>
      </c>
      <c r="K45" s="40">
        <f t="shared" si="25"/>
        <v>0</v>
      </c>
      <c r="L45" s="86">
        <v>242256498.94999999</v>
      </c>
      <c r="M45" s="89">
        <v>100</v>
      </c>
      <c r="N45" s="40">
        <f t="shared" si="26"/>
        <v>-3.0358763384289657E-3</v>
      </c>
      <c r="O45" s="40">
        <f t="shared" si="27"/>
        <v>0</v>
      </c>
      <c r="P45" s="86">
        <v>244579044.56</v>
      </c>
      <c r="Q45" s="93">
        <v>100</v>
      </c>
      <c r="R45" s="40">
        <f t="shared" si="28"/>
        <v>9.5871343805697916E-3</v>
      </c>
      <c r="S45" s="40">
        <f t="shared" si="29"/>
        <v>0</v>
      </c>
      <c r="T45" s="86">
        <v>243776469.97</v>
      </c>
      <c r="U45" s="93">
        <v>100</v>
      </c>
      <c r="V45" s="40">
        <f t="shared" si="30"/>
        <v>-3.2814527975765168E-3</v>
      </c>
      <c r="W45" s="40">
        <f t="shared" si="31"/>
        <v>0</v>
      </c>
      <c r="X45" s="86">
        <v>266519636.52000001</v>
      </c>
      <c r="Y45" s="93">
        <v>100</v>
      </c>
      <c r="Z45" s="40">
        <f t="shared" si="32"/>
        <v>9.3295167301417015E-2</v>
      </c>
      <c r="AA45" s="40">
        <f t="shared" si="33"/>
        <v>0</v>
      </c>
      <c r="AB45" s="86">
        <v>266134748.15000001</v>
      </c>
      <c r="AC45" s="93">
        <v>100</v>
      </c>
      <c r="AD45" s="40">
        <f t="shared" si="34"/>
        <v>-1.4441276261125404E-3</v>
      </c>
      <c r="AE45" s="40">
        <f t="shared" si="35"/>
        <v>0</v>
      </c>
      <c r="AF45" s="86">
        <v>266620314.33000001</v>
      </c>
      <c r="AG45" s="93">
        <v>100</v>
      </c>
      <c r="AH45" s="40">
        <f t="shared" si="36"/>
        <v>1.8245125199747695E-3</v>
      </c>
      <c r="AI45" s="40">
        <f t="shared" si="37"/>
        <v>0</v>
      </c>
      <c r="AJ45" s="41">
        <f t="shared" si="38"/>
        <v>1.218150423773693E-2</v>
      </c>
      <c r="AK45" s="41">
        <f t="shared" si="39"/>
        <v>0</v>
      </c>
      <c r="AL45" s="42">
        <f t="shared" si="40"/>
        <v>9.7939223456263075E-2</v>
      </c>
      <c r="AM45" s="42">
        <f t="shared" si="41"/>
        <v>0</v>
      </c>
      <c r="AN45" s="43">
        <f t="shared" si="42"/>
        <v>3.3025155814393525E-2</v>
      </c>
      <c r="AO45" s="106">
        <f t="shared" si="43"/>
        <v>0</v>
      </c>
      <c r="AP45" s="47"/>
      <c r="AQ45" s="55"/>
      <c r="AR45" s="52"/>
      <c r="AS45" s="46"/>
      <c r="AT45" s="46"/>
    </row>
    <row r="46" spans="1:47" s="138" customFormat="1">
      <c r="A46" s="295" t="s">
        <v>165</v>
      </c>
      <c r="B46" s="86">
        <v>110247060.38</v>
      </c>
      <c r="C46" s="89">
        <v>1</v>
      </c>
      <c r="D46" s="86">
        <v>110319944.52</v>
      </c>
      <c r="E46" s="89">
        <v>1</v>
      </c>
      <c r="F46" s="40">
        <f t="shared" si="22"/>
        <v>6.6109826192900978E-4</v>
      </c>
      <c r="G46" s="40">
        <f t="shared" si="23"/>
        <v>0</v>
      </c>
      <c r="H46" s="86">
        <v>110013605.11399607</v>
      </c>
      <c r="I46" s="89">
        <v>1</v>
      </c>
      <c r="J46" s="40">
        <f t="shared" si="24"/>
        <v>-2.7768270491505343E-3</v>
      </c>
      <c r="K46" s="40">
        <f t="shared" si="25"/>
        <v>0</v>
      </c>
      <c r="L46" s="86">
        <v>110063486.43744813</v>
      </c>
      <c r="M46" s="89">
        <v>1</v>
      </c>
      <c r="N46" s="40">
        <f t="shared" si="26"/>
        <v>4.5341049773224356E-4</v>
      </c>
      <c r="O46" s="40">
        <f t="shared" si="27"/>
        <v>0</v>
      </c>
      <c r="P46" s="86">
        <v>110044432.26000001</v>
      </c>
      <c r="Q46" s="93">
        <v>1</v>
      </c>
      <c r="R46" s="40">
        <f t="shared" si="28"/>
        <v>-1.7311987894325578E-4</v>
      </c>
      <c r="S46" s="40">
        <f t="shared" si="29"/>
        <v>0</v>
      </c>
      <c r="T46" s="86">
        <v>110228875</v>
      </c>
      <c r="U46" s="93">
        <v>1</v>
      </c>
      <c r="V46" s="40">
        <f t="shared" si="30"/>
        <v>1.6760751653860605E-3</v>
      </c>
      <c r="W46" s="40">
        <f t="shared" si="31"/>
        <v>0</v>
      </c>
      <c r="X46" s="86">
        <v>110276186.81999999</v>
      </c>
      <c r="Y46" s="93">
        <v>1</v>
      </c>
      <c r="Z46" s="40">
        <f t="shared" si="32"/>
        <v>4.2921439595562276E-4</v>
      </c>
      <c r="AA46" s="40">
        <f t="shared" si="33"/>
        <v>0</v>
      </c>
      <c r="AB46" s="86">
        <v>110363004.35739727</v>
      </c>
      <c r="AC46" s="93">
        <v>1</v>
      </c>
      <c r="AD46" s="40">
        <f t="shared" si="34"/>
        <v>7.8727366171075174E-4</v>
      </c>
      <c r="AE46" s="40">
        <f t="shared" si="35"/>
        <v>0</v>
      </c>
      <c r="AF46" s="86">
        <v>110629501.63232876</v>
      </c>
      <c r="AG46" s="93">
        <v>1</v>
      </c>
      <c r="AH46" s="40">
        <f t="shared" si="36"/>
        <v>2.4147337822416574E-3</v>
      </c>
      <c r="AI46" s="40">
        <f t="shared" si="37"/>
        <v>0</v>
      </c>
      <c r="AJ46" s="41">
        <f t="shared" si="38"/>
        <v>4.3398235460769441E-4</v>
      </c>
      <c r="AK46" s="41">
        <f t="shared" si="39"/>
        <v>0</v>
      </c>
      <c r="AL46" s="42">
        <f t="shared" si="40"/>
        <v>2.8059940899684546E-3</v>
      </c>
      <c r="AM46" s="42">
        <f t="shared" si="41"/>
        <v>0</v>
      </c>
      <c r="AN46" s="43">
        <f t="shared" si="42"/>
        <v>1.5269408018796489E-3</v>
      </c>
      <c r="AO46" s="106">
        <f t="shared" si="43"/>
        <v>0</v>
      </c>
      <c r="AP46" s="47"/>
      <c r="AQ46" s="55"/>
      <c r="AR46" s="52"/>
      <c r="AS46" s="46"/>
      <c r="AT46" s="46"/>
    </row>
    <row r="47" spans="1:47" s="138" customFormat="1">
      <c r="A47" s="295" t="s">
        <v>173</v>
      </c>
      <c r="B47" s="86">
        <v>1254965103.4300001</v>
      </c>
      <c r="C47" s="89">
        <v>1</v>
      </c>
      <c r="D47" s="86">
        <v>1256592533.3399999</v>
      </c>
      <c r="E47" s="89">
        <v>1</v>
      </c>
      <c r="F47" s="40">
        <f t="shared" si="22"/>
        <v>1.2967929590646365E-3</v>
      </c>
      <c r="G47" s="40">
        <f t="shared" si="23"/>
        <v>0</v>
      </c>
      <c r="H47" s="86">
        <v>1260751974.0699999</v>
      </c>
      <c r="I47" s="89">
        <v>1</v>
      </c>
      <c r="J47" s="40">
        <f t="shared" si="24"/>
        <v>3.3100950543962743E-3</v>
      </c>
      <c r="K47" s="40">
        <f t="shared" si="25"/>
        <v>0</v>
      </c>
      <c r="L47" s="86">
        <v>1277296290.21</v>
      </c>
      <c r="M47" s="89">
        <v>1</v>
      </c>
      <c r="N47" s="40">
        <f t="shared" si="26"/>
        <v>1.3122578017142589E-2</v>
      </c>
      <c r="O47" s="40">
        <f t="shared" si="27"/>
        <v>0</v>
      </c>
      <c r="P47" s="86">
        <v>1283510921.45</v>
      </c>
      <c r="Q47" s="93">
        <v>1</v>
      </c>
      <c r="R47" s="40">
        <f t="shared" si="28"/>
        <v>4.8654578327932537E-3</v>
      </c>
      <c r="S47" s="40">
        <f t="shared" si="29"/>
        <v>0</v>
      </c>
      <c r="T47" s="86">
        <v>1283165248.3</v>
      </c>
      <c r="U47" s="93">
        <v>1</v>
      </c>
      <c r="V47" s="40">
        <f t="shared" si="30"/>
        <v>-2.6931843291959183E-4</v>
      </c>
      <c r="W47" s="40">
        <f t="shared" si="31"/>
        <v>0</v>
      </c>
      <c r="X47" s="86">
        <v>1254789118.8800001</v>
      </c>
      <c r="Y47" s="93">
        <v>1</v>
      </c>
      <c r="Z47" s="40">
        <f t="shared" si="32"/>
        <v>-2.2114166088579721E-2</v>
      </c>
      <c r="AA47" s="40">
        <f t="shared" si="33"/>
        <v>0</v>
      </c>
      <c r="AB47" s="86">
        <v>1256352859.1800001</v>
      </c>
      <c r="AC47" s="93">
        <v>1</v>
      </c>
      <c r="AD47" s="40">
        <f t="shared" si="34"/>
        <v>1.2462176125624326E-3</v>
      </c>
      <c r="AE47" s="40">
        <f t="shared" si="35"/>
        <v>0</v>
      </c>
      <c r="AF47" s="86">
        <v>1258086375.9100001</v>
      </c>
      <c r="AG47" s="93">
        <v>1</v>
      </c>
      <c r="AH47" s="40">
        <f t="shared" si="36"/>
        <v>1.3798008396553941E-3</v>
      </c>
      <c r="AI47" s="40">
        <f t="shared" si="37"/>
        <v>0</v>
      </c>
      <c r="AJ47" s="41">
        <f t="shared" si="38"/>
        <v>3.5468222426440809E-4</v>
      </c>
      <c r="AK47" s="41">
        <f t="shared" si="39"/>
        <v>0</v>
      </c>
      <c r="AL47" s="42">
        <f t="shared" si="40"/>
        <v>1.1888042705693672E-3</v>
      </c>
      <c r="AM47" s="42">
        <f t="shared" si="41"/>
        <v>0</v>
      </c>
      <c r="AN47" s="43">
        <f t="shared" si="42"/>
        <v>1.0000518001236611E-2</v>
      </c>
      <c r="AO47" s="106">
        <f t="shared" si="43"/>
        <v>0</v>
      </c>
      <c r="AP47" s="47"/>
      <c r="AQ47" s="55"/>
      <c r="AR47" s="52"/>
      <c r="AS47" s="46"/>
      <c r="AT47" s="46"/>
    </row>
    <row r="48" spans="1:47" s="151" customFormat="1">
      <c r="A48" s="295" t="s">
        <v>178</v>
      </c>
      <c r="B48" s="158">
        <v>161904863.44999999</v>
      </c>
      <c r="C48" s="89">
        <v>1</v>
      </c>
      <c r="D48" s="158">
        <v>159768710.56</v>
      </c>
      <c r="E48" s="89">
        <v>1</v>
      </c>
      <c r="F48" s="40">
        <f t="shared" si="22"/>
        <v>-1.319387722197536E-2</v>
      </c>
      <c r="G48" s="40">
        <f t="shared" si="23"/>
        <v>0</v>
      </c>
      <c r="H48" s="86">
        <v>160728703.30000001</v>
      </c>
      <c r="I48" s="89">
        <v>1</v>
      </c>
      <c r="J48" s="40">
        <f t="shared" si="24"/>
        <v>6.008640469308232E-3</v>
      </c>
      <c r="K48" s="40">
        <f t="shared" si="25"/>
        <v>0</v>
      </c>
      <c r="L48" s="86">
        <v>160815351.21000001</v>
      </c>
      <c r="M48" s="89">
        <v>1</v>
      </c>
      <c r="N48" s="40">
        <f t="shared" si="26"/>
        <v>5.3909418928284488E-4</v>
      </c>
      <c r="O48" s="40">
        <f t="shared" si="27"/>
        <v>0</v>
      </c>
      <c r="P48" s="86">
        <v>161414024.59</v>
      </c>
      <c r="Q48" s="93">
        <v>1</v>
      </c>
      <c r="R48" s="40">
        <f t="shared" si="28"/>
        <v>3.7227377579035987E-3</v>
      </c>
      <c r="S48" s="40">
        <f t="shared" si="29"/>
        <v>0</v>
      </c>
      <c r="T48" s="86">
        <v>161031379.28999999</v>
      </c>
      <c r="U48" s="93">
        <v>1</v>
      </c>
      <c r="V48" s="40">
        <f t="shared" si="30"/>
        <v>-2.3705827357440026E-3</v>
      </c>
      <c r="W48" s="40">
        <f t="shared" si="31"/>
        <v>0</v>
      </c>
      <c r="X48" s="86">
        <v>160816380.97</v>
      </c>
      <c r="Y48" s="93">
        <v>1</v>
      </c>
      <c r="Z48" s="40">
        <f t="shared" si="32"/>
        <v>-1.3351330712556605E-3</v>
      </c>
      <c r="AA48" s="40">
        <f t="shared" si="33"/>
        <v>0</v>
      </c>
      <c r="AB48" s="86">
        <v>160916380.19</v>
      </c>
      <c r="AC48" s="93">
        <v>1</v>
      </c>
      <c r="AD48" s="40">
        <f t="shared" si="34"/>
        <v>6.218223504149958E-4</v>
      </c>
      <c r="AE48" s="40">
        <f t="shared" si="35"/>
        <v>0</v>
      </c>
      <c r="AF48" s="86">
        <v>160966379.81999999</v>
      </c>
      <c r="AG48" s="93">
        <v>1</v>
      </c>
      <c r="AH48" s="40">
        <f t="shared" si="36"/>
        <v>3.1071808812104023E-4</v>
      </c>
      <c r="AI48" s="40">
        <f t="shared" si="37"/>
        <v>0</v>
      </c>
      <c r="AJ48" s="41">
        <f t="shared" si="38"/>
        <v>-7.1207252174303886E-4</v>
      </c>
      <c r="AK48" s="41">
        <f t="shared" si="39"/>
        <v>0</v>
      </c>
      <c r="AL48" s="42">
        <f t="shared" si="40"/>
        <v>7.4962691743713757E-3</v>
      </c>
      <c r="AM48" s="42">
        <f t="shared" si="41"/>
        <v>0</v>
      </c>
      <c r="AN48" s="43">
        <f t="shared" si="42"/>
        <v>5.7091484075744089E-3</v>
      </c>
      <c r="AO48" s="106">
        <f t="shared" si="43"/>
        <v>0</v>
      </c>
      <c r="AP48" s="47"/>
      <c r="AQ48" s="55"/>
      <c r="AR48" s="52"/>
      <c r="AS48" s="46"/>
      <c r="AT48" s="46"/>
    </row>
    <row r="49" spans="1:48" s="151" customFormat="1">
      <c r="A49" s="295" t="s">
        <v>189</v>
      </c>
      <c r="B49" s="158">
        <v>706598302.48000002</v>
      </c>
      <c r="C49" s="89">
        <v>1</v>
      </c>
      <c r="D49" s="158">
        <v>707480403.60000002</v>
      </c>
      <c r="E49" s="89">
        <v>1</v>
      </c>
      <c r="F49" s="40">
        <f t="shared" si="22"/>
        <v>1.2483770720988568E-3</v>
      </c>
      <c r="G49" s="40">
        <f t="shared" si="23"/>
        <v>0</v>
      </c>
      <c r="H49" s="158">
        <v>707455400.26999998</v>
      </c>
      <c r="I49" s="89">
        <v>1</v>
      </c>
      <c r="J49" s="40">
        <f t="shared" si="24"/>
        <v>-3.5341374648419892E-5</v>
      </c>
      <c r="K49" s="40">
        <f t="shared" si="25"/>
        <v>0</v>
      </c>
      <c r="L49" s="158">
        <v>706595442.16999996</v>
      </c>
      <c r="M49" s="89">
        <v>1</v>
      </c>
      <c r="N49" s="40">
        <f t="shared" si="26"/>
        <v>-1.2155651079514289E-3</v>
      </c>
      <c r="O49" s="40">
        <f t="shared" si="27"/>
        <v>0</v>
      </c>
      <c r="P49" s="86">
        <v>706173869.49000001</v>
      </c>
      <c r="Q49" s="93">
        <v>1</v>
      </c>
      <c r="R49" s="40">
        <f t="shared" si="28"/>
        <v>-5.9662524669741829E-4</v>
      </c>
      <c r="S49" s="40">
        <f t="shared" si="29"/>
        <v>0</v>
      </c>
      <c r="T49" s="86">
        <v>713075825.09000003</v>
      </c>
      <c r="U49" s="93">
        <v>1</v>
      </c>
      <c r="V49" s="40">
        <f t="shared" si="30"/>
        <v>9.7737340592687575E-3</v>
      </c>
      <c r="W49" s="40">
        <f t="shared" si="31"/>
        <v>0</v>
      </c>
      <c r="X49" s="86">
        <v>712019575.25999999</v>
      </c>
      <c r="Y49" s="93">
        <v>1</v>
      </c>
      <c r="Z49" s="40">
        <f t="shared" si="32"/>
        <v>-1.4812587845994213E-3</v>
      </c>
      <c r="AA49" s="40">
        <f t="shared" si="33"/>
        <v>0</v>
      </c>
      <c r="AB49" s="86">
        <v>712676839.65999997</v>
      </c>
      <c r="AC49" s="93">
        <v>1</v>
      </c>
      <c r="AD49" s="40">
        <f t="shared" si="34"/>
        <v>9.2309877823228451E-4</v>
      </c>
      <c r="AE49" s="40">
        <f t="shared" si="35"/>
        <v>0</v>
      </c>
      <c r="AF49" s="86">
        <v>713717690.38</v>
      </c>
      <c r="AG49" s="93">
        <v>1</v>
      </c>
      <c r="AH49" s="40">
        <f t="shared" si="36"/>
        <v>1.4604806303184935E-3</v>
      </c>
      <c r="AI49" s="40">
        <f t="shared" si="37"/>
        <v>0</v>
      </c>
      <c r="AJ49" s="41">
        <f t="shared" si="38"/>
        <v>1.2596125032527132E-3</v>
      </c>
      <c r="AK49" s="41">
        <f t="shared" si="39"/>
        <v>0</v>
      </c>
      <c r="AL49" s="42">
        <f t="shared" si="40"/>
        <v>8.8161972377774154E-3</v>
      </c>
      <c r="AM49" s="42">
        <f t="shared" si="41"/>
        <v>0</v>
      </c>
      <c r="AN49" s="43">
        <f t="shared" si="42"/>
        <v>3.6135733274684115E-3</v>
      </c>
      <c r="AO49" s="106">
        <f t="shared" si="43"/>
        <v>0</v>
      </c>
      <c r="AP49" s="47"/>
      <c r="AQ49" s="55"/>
      <c r="AR49" s="52"/>
      <c r="AS49" s="46"/>
      <c r="AT49" s="46"/>
    </row>
    <row r="50" spans="1:48" s="161" customFormat="1">
      <c r="A50" s="295" t="s">
        <v>199</v>
      </c>
      <c r="B50" s="158">
        <v>7151185.3399999999</v>
      </c>
      <c r="C50" s="89">
        <v>100</v>
      </c>
      <c r="D50" s="158">
        <v>7165981.1299999999</v>
      </c>
      <c r="E50" s="89">
        <v>100</v>
      </c>
      <c r="F50" s="40">
        <f t="shared" si="22"/>
        <v>2.0689982564484951E-3</v>
      </c>
      <c r="G50" s="40">
        <f t="shared" si="23"/>
        <v>0</v>
      </c>
      <c r="H50" s="158">
        <v>7167537.9133140389</v>
      </c>
      <c r="I50" s="89">
        <v>100</v>
      </c>
      <c r="J50" s="40">
        <f t="shared" si="24"/>
        <v>2.1724635968152478E-4</v>
      </c>
      <c r="K50" s="40">
        <f t="shared" si="25"/>
        <v>0</v>
      </c>
      <c r="L50" s="158">
        <v>7169479.79</v>
      </c>
      <c r="M50" s="89">
        <v>100</v>
      </c>
      <c r="N50" s="40">
        <f t="shared" si="26"/>
        <v>2.7092660121881215E-4</v>
      </c>
      <c r="O50" s="40">
        <f t="shared" si="27"/>
        <v>0</v>
      </c>
      <c r="P50" s="86">
        <v>7043916.5499999998</v>
      </c>
      <c r="Q50" s="93">
        <v>100</v>
      </c>
      <c r="R50" s="40">
        <f t="shared" si="28"/>
        <v>-1.751357750880838E-2</v>
      </c>
      <c r="S50" s="40">
        <f t="shared" si="29"/>
        <v>0</v>
      </c>
      <c r="T50" s="86">
        <v>7046554.2999999998</v>
      </c>
      <c r="U50" s="93">
        <v>100</v>
      </c>
      <c r="V50" s="40">
        <f t="shared" si="30"/>
        <v>3.74472068383604E-4</v>
      </c>
      <c r="W50" s="40">
        <f t="shared" si="31"/>
        <v>0</v>
      </c>
      <c r="X50" s="86">
        <v>7047804.5700000003</v>
      </c>
      <c r="Y50" s="93">
        <v>100</v>
      </c>
      <c r="Z50" s="40">
        <f t="shared" si="32"/>
        <v>1.774299816295298E-4</v>
      </c>
      <c r="AA50" s="40">
        <f t="shared" si="33"/>
        <v>0</v>
      </c>
      <c r="AB50" s="86">
        <v>7049054.46</v>
      </c>
      <c r="AC50" s="93">
        <v>100</v>
      </c>
      <c r="AD50" s="40">
        <f t="shared" si="34"/>
        <v>1.773445883161974E-4</v>
      </c>
      <c r="AE50" s="40">
        <f t="shared" si="35"/>
        <v>0</v>
      </c>
      <c r="AF50" s="86">
        <v>7055307.6799999997</v>
      </c>
      <c r="AG50" s="93">
        <v>100</v>
      </c>
      <c r="AH50" s="40">
        <f t="shared" si="36"/>
        <v>8.8710053745275498E-4</v>
      </c>
      <c r="AI50" s="40">
        <f t="shared" si="37"/>
        <v>0</v>
      </c>
      <c r="AJ50" s="41">
        <f t="shared" si="38"/>
        <v>-1.667507389459683E-3</v>
      </c>
      <c r="AK50" s="41">
        <f t="shared" si="39"/>
        <v>0</v>
      </c>
      <c r="AL50" s="42">
        <f t="shared" si="40"/>
        <v>-1.5444284319515113E-2</v>
      </c>
      <c r="AM50" s="42">
        <f t="shared" si="41"/>
        <v>0</v>
      </c>
      <c r="AN50" s="43">
        <f t="shared" si="42"/>
        <v>6.4350847501354622E-3</v>
      </c>
      <c r="AO50" s="106">
        <f t="shared" si="43"/>
        <v>0</v>
      </c>
      <c r="AP50" s="47"/>
      <c r="AQ50" s="55"/>
      <c r="AR50" s="52"/>
      <c r="AS50" s="46"/>
      <c r="AT50" s="46"/>
    </row>
    <row r="51" spans="1:48">
      <c r="A51" s="295" t="s">
        <v>208</v>
      </c>
      <c r="B51" s="86">
        <v>561173806.78999996</v>
      </c>
      <c r="C51" s="89">
        <v>100</v>
      </c>
      <c r="D51" s="86">
        <v>560884732.94000006</v>
      </c>
      <c r="E51" s="89">
        <v>100</v>
      </c>
      <c r="F51" s="40">
        <f t="shared" si="22"/>
        <v>-5.1512356154584491E-4</v>
      </c>
      <c r="G51" s="40">
        <f t="shared" si="23"/>
        <v>0</v>
      </c>
      <c r="H51" s="86">
        <v>578073110.2252872</v>
      </c>
      <c r="I51" s="89">
        <v>100</v>
      </c>
      <c r="J51" s="40">
        <f t="shared" si="24"/>
        <v>3.064511525423504E-2</v>
      </c>
      <c r="K51" s="40">
        <f t="shared" si="25"/>
        <v>0</v>
      </c>
      <c r="L51" s="158">
        <v>584599149.47000003</v>
      </c>
      <c r="M51" s="89">
        <v>100</v>
      </c>
      <c r="N51" s="40">
        <f t="shared" si="26"/>
        <v>1.1289297373077076E-2</v>
      </c>
      <c r="O51" s="40">
        <f t="shared" si="27"/>
        <v>0</v>
      </c>
      <c r="P51" s="86">
        <v>584780020.16999996</v>
      </c>
      <c r="Q51" s="93">
        <v>100</v>
      </c>
      <c r="R51" s="40">
        <f t="shared" si="28"/>
        <v>3.0939268413904909E-4</v>
      </c>
      <c r="S51" s="40">
        <f t="shared" si="29"/>
        <v>0</v>
      </c>
      <c r="T51" s="86">
        <v>617505747.97000003</v>
      </c>
      <c r="U51" s="93">
        <v>100</v>
      </c>
      <c r="V51" s="40">
        <f t="shared" si="30"/>
        <v>5.5962458824236942E-2</v>
      </c>
      <c r="W51" s="40">
        <f t="shared" si="31"/>
        <v>0</v>
      </c>
      <c r="X51" s="86">
        <v>621943329.74795389</v>
      </c>
      <c r="Y51" s="93">
        <v>100</v>
      </c>
      <c r="Z51" s="40">
        <f t="shared" si="32"/>
        <v>7.1863003584048454E-3</v>
      </c>
      <c r="AA51" s="40">
        <f t="shared" si="33"/>
        <v>0</v>
      </c>
      <c r="AB51" s="86">
        <v>685977163.12729371</v>
      </c>
      <c r="AC51" s="93">
        <v>100</v>
      </c>
      <c r="AD51" s="40">
        <f t="shared" si="34"/>
        <v>0.10295766562090133</v>
      </c>
      <c r="AE51" s="40">
        <f t="shared" si="35"/>
        <v>0</v>
      </c>
      <c r="AF51" s="86">
        <v>696084195.99626911</v>
      </c>
      <c r="AG51" s="93">
        <v>100</v>
      </c>
      <c r="AH51" s="40">
        <f t="shared" si="36"/>
        <v>1.4733774551471306E-2</v>
      </c>
      <c r="AI51" s="40">
        <f t="shared" si="37"/>
        <v>0</v>
      </c>
      <c r="AJ51" s="41">
        <f t="shared" si="38"/>
        <v>2.782111013811497E-2</v>
      </c>
      <c r="AK51" s="41">
        <f t="shared" si="39"/>
        <v>0</v>
      </c>
      <c r="AL51" s="42">
        <f t="shared" si="40"/>
        <v>0.24104678754151762</v>
      </c>
      <c r="AM51" s="42">
        <f t="shared" si="41"/>
        <v>0</v>
      </c>
      <c r="AN51" s="43">
        <f t="shared" si="42"/>
        <v>3.5608232954186553E-2</v>
      </c>
      <c r="AO51" s="106">
        <f t="shared" si="43"/>
        <v>0</v>
      </c>
      <c r="AP51" s="47"/>
      <c r="AQ51" s="56">
        <v>2266908745.4000001</v>
      </c>
      <c r="AR51" s="52">
        <v>1</v>
      </c>
      <c r="AS51" s="46" t="e">
        <f>(#REF!/AQ51)-1</f>
        <v>#REF!</v>
      </c>
      <c r="AT51" s="46" t="e">
        <f>(#REF!/AR51)-1</f>
        <v>#REF!</v>
      </c>
    </row>
    <row r="52" spans="1:48">
      <c r="A52" s="297" t="s">
        <v>47</v>
      </c>
      <c r="B52" s="94">
        <f>SUM(B23:B51)</f>
        <v>538722554365.93011</v>
      </c>
      <c r="C52" s="95"/>
      <c r="D52" s="94">
        <f>SUM(D23:D51)</f>
        <v>541459981458.34991</v>
      </c>
      <c r="E52" s="95"/>
      <c r="F52" s="40">
        <f>((D52-B52)/B52)</f>
        <v>5.0813300282957679E-3</v>
      </c>
      <c r="G52" s="40"/>
      <c r="H52" s="94">
        <f>SUM(H23:H51)</f>
        <v>538215247916.04419</v>
      </c>
      <c r="I52" s="95"/>
      <c r="J52" s="40">
        <f>((H52-D52)/D52)</f>
        <v>-5.9925639076159791E-3</v>
      </c>
      <c r="K52" s="40"/>
      <c r="L52" s="94">
        <f>SUM(L23:L51)</f>
        <v>542548264283.8194</v>
      </c>
      <c r="M52" s="95"/>
      <c r="N52" s="40">
        <f>((L52-H52)/H52)</f>
        <v>8.0507127669692327E-3</v>
      </c>
      <c r="O52" s="40"/>
      <c r="P52" s="101">
        <f>SUM(P23:P51)</f>
        <v>548165339384.65997</v>
      </c>
      <c r="Q52" s="120"/>
      <c r="R52" s="40">
        <f>((P52-L52)/L52)</f>
        <v>1.0353134404098206E-2</v>
      </c>
      <c r="S52" s="40"/>
      <c r="T52" s="101">
        <f>SUM(T23:T51)</f>
        <v>543944712442</v>
      </c>
      <c r="U52" s="120"/>
      <c r="V52" s="40">
        <f>((T52-P52)/P52)</f>
        <v>-7.6995509190672566E-3</v>
      </c>
      <c r="W52" s="40"/>
      <c r="X52" s="101">
        <f>SUM(X23:X51)</f>
        <v>546435351786.04675</v>
      </c>
      <c r="Y52" s="120"/>
      <c r="Z52" s="40">
        <f>((X52-T52)/T52)</f>
        <v>4.5788465023682461E-3</v>
      </c>
      <c r="AA52" s="40"/>
      <c r="AB52" s="101">
        <f>SUM(AB23:AB51)</f>
        <v>548428396659.73608</v>
      </c>
      <c r="AC52" s="120"/>
      <c r="AD52" s="40">
        <f>((AB52-X52)/X52)</f>
        <v>3.6473571250011201E-3</v>
      </c>
      <c r="AE52" s="40"/>
      <c r="AF52" s="101">
        <f>SUM(AF23:AF51)</f>
        <v>547906811125.90155</v>
      </c>
      <c r="AG52" s="120"/>
      <c r="AH52" s="40">
        <f>((AF52-AB52)/AB52)</f>
        <v>-9.5105493627118537E-4</v>
      </c>
      <c r="AI52" s="40"/>
      <c r="AJ52" s="41">
        <f t="shared" si="38"/>
        <v>2.1335263829722691E-3</v>
      </c>
      <c r="AK52" s="41"/>
      <c r="AL52" s="42">
        <f t="shared" si="40"/>
        <v>1.1906382536688978E-2</v>
      </c>
      <c r="AM52" s="42"/>
      <c r="AN52" s="43">
        <f t="shared" si="42"/>
        <v>6.4561517243062402E-3</v>
      </c>
      <c r="AO52" s="106"/>
      <c r="AP52" s="47"/>
      <c r="AQ52" s="60">
        <f>SUM(AQ23:AQ51)</f>
        <v>132930613532.55411</v>
      </c>
      <c r="AR52" s="61"/>
      <c r="AS52" s="46" t="e">
        <f>(#REF!/AQ52)-1</f>
        <v>#REF!</v>
      </c>
      <c r="AT52" s="46" t="e">
        <f>(#REF!/AR52)-1</f>
        <v>#REF!</v>
      </c>
    </row>
    <row r="53" spans="1:48" s="161" customFormat="1" ht="8.25" customHeight="1">
      <c r="A53" s="297"/>
      <c r="B53" s="94"/>
      <c r="C53" s="95"/>
      <c r="D53" s="94"/>
      <c r="E53" s="95"/>
      <c r="F53" s="40"/>
      <c r="G53" s="40"/>
      <c r="H53" s="94"/>
      <c r="I53" s="95"/>
      <c r="J53" s="40"/>
      <c r="K53" s="40"/>
      <c r="L53" s="90"/>
      <c r="M53" s="90"/>
      <c r="N53" s="40"/>
      <c r="O53" s="40"/>
      <c r="P53" s="120"/>
      <c r="Q53" s="120"/>
      <c r="R53" s="40"/>
      <c r="S53" s="40"/>
      <c r="T53" s="120"/>
      <c r="U53" s="120"/>
      <c r="V53" s="40"/>
      <c r="W53" s="40"/>
      <c r="X53" s="120"/>
      <c r="Y53" s="120"/>
      <c r="Z53" s="40"/>
      <c r="AA53" s="40"/>
      <c r="AB53" s="120"/>
      <c r="AC53" s="120"/>
      <c r="AD53" s="40"/>
      <c r="AE53" s="40"/>
      <c r="AF53" s="120"/>
      <c r="AG53" s="120"/>
      <c r="AH53" s="40"/>
      <c r="AI53" s="40"/>
      <c r="AJ53" s="41"/>
      <c r="AK53" s="41"/>
      <c r="AL53" s="42"/>
      <c r="AM53" s="42"/>
      <c r="AN53" s="43"/>
      <c r="AO53" s="106"/>
      <c r="AP53" s="47"/>
      <c r="AQ53" s="60"/>
      <c r="AR53" s="61"/>
      <c r="AS53" s="46"/>
      <c r="AT53" s="46"/>
    </row>
    <row r="54" spans="1:48">
      <c r="A54" s="298" t="s">
        <v>221</v>
      </c>
      <c r="B54" s="90"/>
      <c r="C54" s="92"/>
      <c r="D54" s="90"/>
      <c r="E54" s="92"/>
      <c r="F54" s="40"/>
      <c r="G54" s="40"/>
      <c r="H54" s="90"/>
      <c r="I54" s="92"/>
      <c r="J54" s="40"/>
      <c r="K54" s="40"/>
      <c r="L54" s="90"/>
      <c r="M54" s="90"/>
      <c r="N54" s="40"/>
      <c r="O54" s="40"/>
      <c r="P54" s="120"/>
      <c r="Q54" s="120"/>
      <c r="R54" s="40"/>
      <c r="S54" s="40"/>
      <c r="T54" s="120"/>
      <c r="U54" s="120"/>
      <c r="V54" s="40"/>
      <c r="W54" s="40"/>
      <c r="X54" s="120"/>
      <c r="Y54" s="120"/>
      <c r="Z54" s="40"/>
      <c r="AA54" s="40"/>
      <c r="AB54" s="120"/>
      <c r="AC54" s="120"/>
      <c r="AD54" s="40"/>
      <c r="AE54" s="40"/>
      <c r="AF54" s="120"/>
      <c r="AG54" s="120"/>
      <c r="AH54" s="40"/>
      <c r="AI54" s="40"/>
      <c r="AJ54" s="41"/>
      <c r="AK54" s="41"/>
      <c r="AL54" s="42"/>
      <c r="AM54" s="42"/>
      <c r="AN54" s="43"/>
      <c r="AO54" s="106"/>
      <c r="AP54" s="47"/>
      <c r="AQ54" s="57"/>
      <c r="AR54" s="30"/>
      <c r="AS54" s="46" t="e">
        <f>(#REF!/AQ54)-1</f>
        <v>#REF!</v>
      </c>
      <c r="AT54" s="46" t="e">
        <f>(#REF!/AR54)-1</f>
        <v>#REF!</v>
      </c>
    </row>
    <row r="55" spans="1:48">
      <c r="A55" s="295" t="s">
        <v>21</v>
      </c>
      <c r="B55" s="85">
        <v>94097929457.960007</v>
      </c>
      <c r="C55" s="97">
        <v>234.25</v>
      </c>
      <c r="D55" s="85">
        <v>94130155586.089996</v>
      </c>
      <c r="E55" s="97">
        <v>234.44</v>
      </c>
      <c r="F55" s="40">
        <f t="shared" ref="F55:F80" si="44">((D55-B55)/B55)</f>
        <v>3.4247435959137914E-4</v>
      </c>
      <c r="G55" s="40">
        <f t="shared" ref="G55:G80" si="45">((E55-C55)/C55)</f>
        <v>8.1109925293488888E-4</v>
      </c>
      <c r="H55" s="85">
        <v>93064808740.369995</v>
      </c>
      <c r="I55" s="97">
        <v>234.61</v>
      </c>
      <c r="J55" s="40">
        <f t="shared" ref="J55:K60" si="46">((H55-D55)/D55)</f>
        <v>-1.1317806064238907E-2</v>
      </c>
      <c r="K55" s="40">
        <f t="shared" si="46"/>
        <v>7.2513222999494927E-4</v>
      </c>
      <c r="L55" s="85">
        <v>92335766582.529999</v>
      </c>
      <c r="M55" s="97">
        <v>234.8</v>
      </c>
      <c r="N55" s="40">
        <f t="shared" ref="N55:O60" si="47">((L55-H55)/H55)</f>
        <v>-7.8337039285586562E-3</v>
      </c>
      <c r="O55" s="40">
        <f t="shared" si="47"/>
        <v>8.0985465240184862E-4</v>
      </c>
      <c r="P55" s="96">
        <v>91921415783.820007</v>
      </c>
      <c r="Q55" s="97">
        <v>234.98</v>
      </c>
      <c r="R55" s="40">
        <f t="shared" ref="R55:R80" si="48">((P55-L55)/L55)</f>
        <v>-4.4874355197954997E-3</v>
      </c>
      <c r="S55" s="40">
        <f t="shared" ref="S55:S80" si="49">((Q55-M55)/M55)</f>
        <v>7.6660988074948205E-4</v>
      </c>
      <c r="T55" s="96">
        <v>90187985807.119995</v>
      </c>
      <c r="U55" s="97">
        <v>235.12</v>
      </c>
      <c r="V55" s="40">
        <f t="shared" ref="V55:V80" si="50">((T55-P55)/P55)</f>
        <v>-1.885773801370377E-2</v>
      </c>
      <c r="W55" s="40">
        <f t="shared" ref="W55:W80" si="51">((U55-Q55)/Q55)</f>
        <v>5.9579538684149621E-4</v>
      </c>
      <c r="X55" s="96">
        <v>88640295324.619995</v>
      </c>
      <c r="Y55" s="97">
        <v>235.24</v>
      </c>
      <c r="Z55" s="40">
        <f t="shared" ref="Z55:Z80" si="52">((X55-T55)/T55)</f>
        <v>-1.7160716792256111E-2</v>
      </c>
      <c r="AA55" s="40">
        <f t="shared" ref="AA55:AA80" si="53">((Y55-U55)/U55)</f>
        <v>5.1037767948283665E-4</v>
      </c>
      <c r="AB55" s="96">
        <v>87942477589.029999</v>
      </c>
      <c r="AC55" s="97">
        <v>235.33</v>
      </c>
      <c r="AD55" s="40">
        <f t="shared" ref="AD55:AD80" si="54">((AB55-X55)/X55)</f>
        <v>-7.8724662754612491E-3</v>
      </c>
      <c r="AE55" s="40">
        <f t="shared" ref="AE55:AE80" si="55">((AC55-Y55)/Y55)</f>
        <v>3.8258799523891942E-4</v>
      </c>
      <c r="AF55" s="96">
        <v>85102762947.300003</v>
      </c>
      <c r="AG55" s="97">
        <v>235.61</v>
      </c>
      <c r="AH55" s="40">
        <f t="shared" ref="AH55:AH80" si="56">((AF55-AB55)/AB55)</f>
        <v>-3.229059175476566E-2</v>
      </c>
      <c r="AI55" s="40">
        <f t="shared" ref="AI55:AI80" si="57">((AG55-AC55)/AC55)</f>
        <v>1.1898185526707224E-3</v>
      </c>
      <c r="AJ55" s="41">
        <f t="shared" si="38"/>
        <v>-1.2434747998648559E-2</v>
      </c>
      <c r="AK55" s="41">
        <f t="shared" si="39"/>
        <v>7.239094537893929E-4</v>
      </c>
      <c r="AL55" s="42">
        <f t="shared" si="40"/>
        <v>-9.5903300940936811E-2</v>
      </c>
      <c r="AM55" s="42">
        <f t="shared" si="41"/>
        <v>4.9906159358471926E-3</v>
      </c>
      <c r="AN55" s="43">
        <f t="shared" si="42"/>
        <v>1.0194486466495416E-2</v>
      </c>
      <c r="AO55" s="106">
        <f t="shared" si="43"/>
        <v>2.4272092121248469E-4</v>
      </c>
      <c r="AP55" s="47"/>
      <c r="AQ55" s="45">
        <v>1092437778.4100001</v>
      </c>
      <c r="AR55" s="49">
        <v>143.21</v>
      </c>
      <c r="AS55" s="46" t="e">
        <f>(#REF!/AQ55)-1</f>
        <v>#REF!</v>
      </c>
      <c r="AT55" s="46" t="e">
        <f>(#REF!/AR55)-1</f>
        <v>#REF!</v>
      </c>
    </row>
    <row r="56" spans="1:48">
      <c r="A56" s="295" t="s">
        <v>22</v>
      </c>
      <c r="B56" s="158">
        <v>1363684432.25</v>
      </c>
      <c r="C56" s="97">
        <v>320.81400000000002</v>
      </c>
      <c r="D56" s="158">
        <v>1364633192.5799999</v>
      </c>
      <c r="E56" s="97">
        <v>321.03719999999998</v>
      </c>
      <c r="F56" s="40">
        <f t="shared" si="44"/>
        <v>6.9573305052293103E-4</v>
      </c>
      <c r="G56" s="40">
        <f t="shared" si="45"/>
        <v>6.9573023621152124E-4</v>
      </c>
      <c r="H56" s="158">
        <v>1356759729.22</v>
      </c>
      <c r="I56" s="97">
        <v>319.18490000000003</v>
      </c>
      <c r="J56" s="40">
        <f t="shared" si="46"/>
        <v>-5.769655466986102E-3</v>
      </c>
      <c r="K56" s="40">
        <f t="shared" si="46"/>
        <v>-5.7697363420810954E-3</v>
      </c>
      <c r="L56" s="158">
        <v>1349679540.52</v>
      </c>
      <c r="M56" s="97">
        <v>317.51929999999999</v>
      </c>
      <c r="N56" s="40">
        <f t="shared" si="47"/>
        <v>-5.2184543420008798E-3</v>
      </c>
      <c r="O56" s="40">
        <f t="shared" si="47"/>
        <v>-5.2182919680725508E-3</v>
      </c>
      <c r="P56" s="96">
        <v>1349985249.4200001</v>
      </c>
      <c r="Q56" s="96">
        <v>317.59120000000001</v>
      </c>
      <c r="R56" s="40">
        <f t="shared" si="48"/>
        <v>2.2650480415692815E-4</v>
      </c>
      <c r="S56" s="40">
        <f t="shared" si="49"/>
        <v>2.2644292803627317E-4</v>
      </c>
      <c r="T56" s="96">
        <v>1353958759.0899999</v>
      </c>
      <c r="U56" s="97">
        <v>318.52600000000001</v>
      </c>
      <c r="V56" s="40">
        <f t="shared" si="50"/>
        <v>2.9433726566323549E-3</v>
      </c>
      <c r="W56" s="40">
        <f t="shared" si="51"/>
        <v>2.9434064923713112E-3</v>
      </c>
      <c r="X56" s="96">
        <v>1349365607.6099999</v>
      </c>
      <c r="Y56" s="97">
        <v>318.00170000000003</v>
      </c>
      <c r="Z56" s="40">
        <f t="shared" si="52"/>
        <v>-3.3923865473473439E-3</v>
      </c>
      <c r="AA56" s="40">
        <f t="shared" si="53"/>
        <v>-1.6460194772168753E-3</v>
      </c>
      <c r="AB56" s="96">
        <v>1352238580.9000001</v>
      </c>
      <c r="AC56" s="97">
        <v>318.67880000000002</v>
      </c>
      <c r="AD56" s="40">
        <f t="shared" si="54"/>
        <v>2.1291288838232794E-3</v>
      </c>
      <c r="AE56" s="40">
        <f t="shared" si="55"/>
        <v>2.1292339003219033E-3</v>
      </c>
      <c r="AF56" s="96">
        <v>1355782764.5599999</v>
      </c>
      <c r="AG56" s="97">
        <v>319.51400000000001</v>
      </c>
      <c r="AH56" s="40">
        <f t="shared" si="56"/>
        <v>2.6209751075442394E-3</v>
      </c>
      <c r="AI56" s="40">
        <f t="shared" si="57"/>
        <v>2.6208207135209063E-3</v>
      </c>
      <c r="AJ56" s="41">
        <f t="shared" si="38"/>
        <v>-7.2059773170682427E-4</v>
      </c>
      <c r="AK56" s="41">
        <f t="shared" si="39"/>
        <v>-5.023016896135758E-4</v>
      </c>
      <c r="AL56" s="42">
        <f t="shared" si="40"/>
        <v>-6.4855728763765471E-3</v>
      </c>
      <c r="AM56" s="42">
        <f t="shared" si="41"/>
        <v>-4.7446214955773796E-3</v>
      </c>
      <c r="AN56" s="43">
        <f t="shared" si="42"/>
        <v>3.5552150729470594E-3</v>
      </c>
      <c r="AO56" s="106">
        <f t="shared" si="43"/>
        <v>3.4187017104810075E-3</v>
      </c>
      <c r="AP56" s="47"/>
      <c r="AQ56" s="48">
        <v>1186217562.8099999</v>
      </c>
      <c r="AR56" s="52">
        <v>212.98</v>
      </c>
      <c r="AS56" s="46" t="e">
        <f>(#REF!/AQ56)-1</f>
        <v>#REF!</v>
      </c>
      <c r="AT56" s="46" t="e">
        <f>(#REF!/AR56)-1</f>
        <v>#REF!</v>
      </c>
      <c r="AU56" s="113"/>
      <c r="AV56" s="113"/>
    </row>
    <row r="57" spans="1:48">
      <c r="A57" s="295" t="s">
        <v>244</v>
      </c>
      <c r="B57" s="158">
        <v>36210970361.82</v>
      </c>
      <c r="C57" s="96">
        <v>1368.37</v>
      </c>
      <c r="D57" s="158">
        <v>36038893864.900002</v>
      </c>
      <c r="E57" s="97">
        <v>1371.27</v>
      </c>
      <c r="F57" s="40">
        <f t="shared" si="44"/>
        <v>-4.7520542863284214E-3</v>
      </c>
      <c r="G57" s="40">
        <f t="shared" si="45"/>
        <v>2.119309835790094E-3</v>
      </c>
      <c r="H57" s="244">
        <v>39079326157.050003</v>
      </c>
      <c r="I57" s="96">
        <v>1374.19</v>
      </c>
      <c r="J57" s="40">
        <f t="shared" si="46"/>
        <v>8.4365305537615953E-2</v>
      </c>
      <c r="K57" s="40">
        <f t="shared" si="46"/>
        <v>2.1294128800309732E-3</v>
      </c>
      <c r="L57" s="158">
        <v>39418887942.279999</v>
      </c>
      <c r="M57" s="97">
        <v>1377.1</v>
      </c>
      <c r="N57" s="40">
        <f t="shared" si="47"/>
        <v>8.6890389016786567E-3</v>
      </c>
      <c r="O57" s="40">
        <f t="shared" si="47"/>
        <v>2.1176111018125984E-3</v>
      </c>
      <c r="P57" s="96">
        <v>39247645104.330002</v>
      </c>
      <c r="Q57" s="96">
        <v>1379.97</v>
      </c>
      <c r="R57" s="40">
        <f t="shared" si="48"/>
        <v>-4.3441823676188722E-3</v>
      </c>
      <c r="S57" s="40">
        <f t="shared" si="49"/>
        <v>2.0840897538305994E-3</v>
      </c>
      <c r="T57" s="96">
        <v>36896154501.589996</v>
      </c>
      <c r="U57" s="96">
        <v>1382.91</v>
      </c>
      <c r="V57" s="40">
        <f t="shared" si="50"/>
        <v>-5.9914183296581457E-2</v>
      </c>
      <c r="W57" s="40">
        <f t="shared" si="51"/>
        <v>2.1304810974152005E-3</v>
      </c>
      <c r="X57" s="96">
        <v>36844735266.239998</v>
      </c>
      <c r="Y57" s="96">
        <v>1386.36</v>
      </c>
      <c r="Z57" s="40">
        <f t="shared" si="52"/>
        <v>-1.3936204475667681E-3</v>
      </c>
      <c r="AA57" s="40">
        <f t="shared" si="53"/>
        <v>2.4947393539708424E-3</v>
      </c>
      <c r="AB57" s="96">
        <v>37411026970.540001</v>
      </c>
      <c r="AC57" s="96">
        <v>1389.85</v>
      </c>
      <c r="AD57" s="40">
        <f t="shared" si="54"/>
        <v>1.5369677654296606E-2</v>
      </c>
      <c r="AE57" s="40">
        <f t="shared" si="55"/>
        <v>2.5173836521538485E-3</v>
      </c>
      <c r="AF57" s="96">
        <v>38069204159</v>
      </c>
      <c r="AG57" s="97">
        <v>1392.86</v>
      </c>
      <c r="AH57" s="40">
        <f t="shared" si="56"/>
        <v>1.7593133408989086E-2</v>
      </c>
      <c r="AI57" s="40">
        <f t="shared" si="57"/>
        <v>2.1657013346763976E-3</v>
      </c>
      <c r="AJ57" s="41">
        <f t="shared" si="38"/>
        <v>6.9516393880605983E-3</v>
      </c>
      <c r="AK57" s="41">
        <f t="shared" si="39"/>
        <v>2.2198411262100695E-3</v>
      </c>
      <c r="AL57" s="42">
        <f t="shared" si="40"/>
        <v>5.6336642897839177E-2</v>
      </c>
      <c r="AM57" s="42">
        <f t="shared" si="41"/>
        <v>1.5744528794475136E-2</v>
      </c>
      <c r="AN57" s="43">
        <f t="shared" si="42"/>
        <v>3.961466659640836E-2</v>
      </c>
      <c r="AO57" s="106">
        <f t="shared" si="43"/>
        <v>1.7815729133721664E-4</v>
      </c>
      <c r="AP57" s="47"/>
      <c r="AQ57" s="48">
        <v>4662655514.79</v>
      </c>
      <c r="AR57" s="52">
        <v>1067.58</v>
      </c>
      <c r="AS57" s="46" t="e">
        <f>(#REF!/AQ57)-1</f>
        <v>#REF!</v>
      </c>
      <c r="AT57" s="46" t="e">
        <f>(#REF!/AR57)-1</f>
        <v>#REF!</v>
      </c>
    </row>
    <row r="58" spans="1:48" s="151" customFormat="1">
      <c r="A58" s="295" t="s">
        <v>190</v>
      </c>
      <c r="B58" s="158">
        <v>611482980.13999999</v>
      </c>
      <c r="C58" s="96">
        <v>1.03</v>
      </c>
      <c r="D58" s="158">
        <v>612443812.75</v>
      </c>
      <c r="E58" s="96">
        <v>1.0316000000000001</v>
      </c>
      <c r="F58" s="40">
        <f t="shared" si="44"/>
        <v>1.5713153778704194E-3</v>
      </c>
      <c r="G58" s="40">
        <f t="shared" si="45"/>
        <v>1.5533980582524717E-3</v>
      </c>
      <c r="H58" s="158">
        <v>614035716.47000003</v>
      </c>
      <c r="I58" s="96">
        <v>1.0343</v>
      </c>
      <c r="J58" s="40">
        <f t="shared" si="46"/>
        <v>2.599264923343825E-3</v>
      </c>
      <c r="K58" s="40">
        <f t="shared" si="46"/>
        <v>2.6172935246218734E-3</v>
      </c>
      <c r="L58" s="158">
        <v>615052533.88</v>
      </c>
      <c r="M58" s="96">
        <v>1.0359</v>
      </c>
      <c r="N58" s="40">
        <f t="shared" si="47"/>
        <v>1.655958086356114E-3</v>
      </c>
      <c r="O58" s="40">
        <f t="shared" si="47"/>
        <v>1.5469399593928705E-3</v>
      </c>
      <c r="P58" s="96">
        <v>616015461.30999994</v>
      </c>
      <c r="Q58" s="96">
        <v>1.0379</v>
      </c>
      <c r="R58" s="40">
        <f t="shared" si="48"/>
        <v>1.5656019233437055E-3</v>
      </c>
      <c r="S58" s="40">
        <f t="shared" si="49"/>
        <v>1.9306882903755206E-3</v>
      </c>
      <c r="T58" s="96">
        <v>616853437.78999996</v>
      </c>
      <c r="U58" s="97">
        <v>1.04</v>
      </c>
      <c r="V58" s="40">
        <f t="shared" si="50"/>
        <v>1.360317285248009E-3</v>
      </c>
      <c r="W58" s="40">
        <f t="shared" si="51"/>
        <v>2.0233163117833997E-3</v>
      </c>
      <c r="X58" s="96">
        <v>617844300.04999995</v>
      </c>
      <c r="Y58" s="96">
        <v>1.0409999999999999</v>
      </c>
      <c r="Z58" s="40">
        <f t="shared" si="52"/>
        <v>1.6063171562275011E-3</v>
      </c>
      <c r="AA58" s="40">
        <f t="shared" si="53"/>
        <v>9.6153846153835556E-4</v>
      </c>
      <c r="AB58" s="96">
        <v>614288747.75</v>
      </c>
      <c r="AC58" s="96">
        <v>1.0422</v>
      </c>
      <c r="AD58" s="40">
        <f t="shared" si="54"/>
        <v>-5.7547707403179313E-3</v>
      </c>
      <c r="AE58" s="40">
        <f t="shared" si="55"/>
        <v>1.1527377521614696E-3</v>
      </c>
      <c r="AF58" s="96">
        <v>615552480.30999994</v>
      </c>
      <c r="AG58" s="96">
        <v>1.0443</v>
      </c>
      <c r="AH58" s="40">
        <f t="shared" si="56"/>
        <v>2.0572288921597666E-3</v>
      </c>
      <c r="AI58" s="40">
        <f t="shared" si="57"/>
        <v>2.0149683362118507E-3</v>
      </c>
      <c r="AJ58" s="41">
        <f t="shared" si="38"/>
        <v>8.3265411302892612E-4</v>
      </c>
      <c r="AK58" s="41">
        <f t="shared" si="39"/>
        <v>1.7251100867922264E-3</v>
      </c>
      <c r="AL58" s="42">
        <f t="shared" si="40"/>
        <v>5.0758412368334315E-3</v>
      </c>
      <c r="AM58" s="42">
        <f t="shared" si="41"/>
        <v>1.2310973245443906E-2</v>
      </c>
      <c r="AN58" s="43">
        <f t="shared" si="42"/>
        <v>2.6899896085923309E-3</v>
      </c>
      <c r="AO58" s="106">
        <f t="shared" si="43"/>
        <v>5.3225662087976193E-4</v>
      </c>
      <c r="AP58" s="47"/>
      <c r="AQ58" s="48"/>
      <c r="AR58" s="48"/>
      <c r="AS58" s="46"/>
      <c r="AT58" s="46"/>
    </row>
    <row r="59" spans="1:48">
      <c r="A59" s="296" t="s">
        <v>23</v>
      </c>
      <c r="B59" s="158">
        <v>2881060235.4299998</v>
      </c>
      <c r="C59" s="96">
        <v>3430.39</v>
      </c>
      <c r="D59" s="158">
        <v>2811822958.3600001</v>
      </c>
      <c r="E59" s="89">
        <v>3435.82</v>
      </c>
      <c r="F59" s="40">
        <f t="shared" si="44"/>
        <v>-2.4031874175538016E-2</v>
      </c>
      <c r="G59" s="40">
        <f t="shared" si="45"/>
        <v>1.5829103979431759E-3</v>
      </c>
      <c r="H59" s="158">
        <v>2946942457.1199999</v>
      </c>
      <c r="I59" s="89">
        <v>3440.97</v>
      </c>
      <c r="J59" s="40">
        <f t="shared" si="46"/>
        <v>4.8054056304742743E-2</v>
      </c>
      <c r="K59" s="40">
        <f t="shared" si="46"/>
        <v>1.498914378517977E-3</v>
      </c>
      <c r="L59" s="158">
        <v>2941452291.96</v>
      </c>
      <c r="M59" s="89">
        <v>3447.81</v>
      </c>
      <c r="N59" s="40">
        <f t="shared" si="47"/>
        <v>-1.8630038556522405E-3</v>
      </c>
      <c r="O59" s="40">
        <f t="shared" si="47"/>
        <v>1.9878115763869333E-3</v>
      </c>
      <c r="P59" s="96">
        <v>2941724620.27</v>
      </c>
      <c r="Q59" s="96">
        <v>3452.13</v>
      </c>
      <c r="R59" s="40">
        <f t="shared" si="48"/>
        <v>9.2582943039501146E-5</v>
      </c>
      <c r="S59" s="40">
        <f t="shared" si="49"/>
        <v>1.2529692761492552E-3</v>
      </c>
      <c r="T59" s="96">
        <v>2945367218.6399999</v>
      </c>
      <c r="U59" s="96">
        <v>3456.32</v>
      </c>
      <c r="V59" s="40">
        <f t="shared" si="50"/>
        <v>1.2382526715452914E-3</v>
      </c>
      <c r="W59" s="40">
        <f t="shared" si="51"/>
        <v>1.2137433990029502E-3</v>
      </c>
      <c r="X59" s="96">
        <v>2946166339.2399998</v>
      </c>
      <c r="Y59" s="96">
        <v>3460.12</v>
      </c>
      <c r="Z59" s="40">
        <f t="shared" si="52"/>
        <v>2.7131442047110589E-4</v>
      </c>
      <c r="AA59" s="40">
        <f t="shared" si="53"/>
        <v>1.0994352374779322E-3</v>
      </c>
      <c r="AB59" s="96">
        <v>2947201695</v>
      </c>
      <c r="AC59" s="96">
        <v>3464.19</v>
      </c>
      <c r="AD59" s="40">
        <f t="shared" si="54"/>
        <v>3.5142474686860746E-4</v>
      </c>
      <c r="AE59" s="40">
        <f t="shared" si="55"/>
        <v>1.1762597828977503E-3</v>
      </c>
      <c r="AF59" s="96">
        <v>2949051331.3600001</v>
      </c>
      <c r="AG59" s="96">
        <v>3468.37</v>
      </c>
      <c r="AH59" s="40">
        <f t="shared" si="56"/>
        <v>6.2759069497621658E-4</v>
      </c>
      <c r="AI59" s="40">
        <f t="shared" si="57"/>
        <v>1.2066312759980936E-3</v>
      </c>
      <c r="AJ59" s="41">
        <f t="shared" si="38"/>
        <v>3.092542968806651E-3</v>
      </c>
      <c r="AK59" s="41">
        <f t="shared" si="39"/>
        <v>1.3773344155467585E-3</v>
      </c>
      <c r="AL59" s="42">
        <f t="shared" si="40"/>
        <v>4.8804058801781264E-2</v>
      </c>
      <c r="AM59" s="42">
        <f t="shared" si="41"/>
        <v>9.4737209749054738E-3</v>
      </c>
      <c r="AN59" s="43">
        <f t="shared" si="42"/>
        <v>2.0056407359569473E-2</v>
      </c>
      <c r="AO59" s="106">
        <f t="shared" si="43"/>
        <v>2.9731002754485248E-4</v>
      </c>
      <c r="AP59" s="47"/>
      <c r="AQ59" s="62">
        <v>1198249163.9190199</v>
      </c>
      <c r="AR59" s="62">
        <v>1987.7461478934799</v>
      </c>
      <c r="AS59" s="46" t="e">
        <f>(#REF!/AQ59)-1</f>
        <v>#REF!</v>
      </c>
      <c r="AT59" s="46" t="e">
        <f>(#REF!/AR59)-1</f>
        <v>#REF!</v>
      </c>
    </row>
    <row r="60" spans="1:48">
      <c r="A60" s="295" t="s">
        <v>171</v>
      </c>
      <c r="B60" s="158">
        <v>114401417415.59</v>
      </c>
      <c r="C60" s="96">
        <v>1.9371</v>
      </c>
      <c r="D60" s="158">
        <v>114881928091.59</v>
      </c>
      <c r="E60" s="89">
        <v>1.9396</v>
      </c>
      <c r="F60" s="40">
        <f t="shared" si="44"/>
        <v>4.2002161061906445E-3</v>
      </c>
      <c r="G60" s="40">
        <f t="shared" si="45"/>
        <v>1.2905890248309053E-3</v>
      </c>
      <c r="H60" s="158">
        <v>115394870608.94</v>
      </c>
      <c r="I60" s="89">
        <v>1.9420999999999999</v>
      </c>
      <c r="J60" s="40">
        <f t="shared" si="46"/>
        <v>4.4649539389786438E-3</v>
      </c>
      <c r="K60" s="40">
        <f t="shared" si="46"/>
        <v>1.2889255516601087E-3</v>
      </c>
      <c r="L60" s="158">
        <v>114452475328.69</v>
      </c>
      <c r="M60" s="89">
        <v>1.9446000000000001</v>
      </c>
      <c r="N60" s="40">
        <f t="shared" si="47"/>
        <v>-8.1666999172230938E-3</v>
      </c>
      <c r="O60" s="40">
        <f t="shared" si="47"/>
        <v>1.2872663611555371E-3</v>
      </c>
      <c r="P60" s="96">
        <v>112217211339.07001</v>
      </c>
      <c r="Q60" s="96">
        <v>1.9473</v>
      </c>
      <c r="R60" s="40">
        <f t="shared" si="48"/>
        <v>-1.9530062440333062E-2</v>
      </c>
      <c r="S60" s="40">
        <f t="shared" si="49"/>
        <v>1.3884603517432502E-3</v>
      </c>
      <c r="T60" s="96">
        <v>107121161939.89999</v>
      </c>
      <c r="U60" s="97">
        <v>1.9496</v>
      </c>
      <c r="V60" s="40">
        <f t="shared" si="50"/>
        <v>-4.5412368908117319E-2</v>
      </c>
      <c r="W60" s="40">
        <f t="shared" si="51"/>
        <v>1.1811225799825238E-3</v>
      </c>
      <c r="X60" s="96">
        <v>107003547545.66</v>
      </c>
      <c r="Y60" s="96">
        <v>1.952</v>
      </c>
      <c r="Z60" s="40">
        <f t="shared" si="52"/>
        <v>-1.0979566699059653E-3</v>
      </c>
      <c r="AA60" s="40">
        <f t="shared" si="53"/>
        <v>1.2310217480508605E-3</v>
      </c>
      <c r="AB60" s="96">
        <v>112064831226.81</v>
      </c>
      <c r="AC60" s="96">
        <v>1.9544999999999999</v>
      </c>
      <c r="AD60" s="40">
        <f t="shared" si="54"/>
        <v>4.7300148427231056E-2</v>
      </c>
      <c r="AE60" s="40">
        <f t="shared" si="55"/>
        <v>1.2807377049180056E-3</v>
      </c>
      <c r="AF60" s="96">
        <v>113383599379.23</v>
      </c>
      <c r="AG60" s="96">
        <v>1.9569000000000001</v>
      </c>
      <c r="AH60" s="40">
        <f t="shared" si="56"/>
        <v>1.1767903792679791E-2</v>
      </c>
      <c r="AI60" s="40">
        <f t="shared" si="57"/>
        <v>1.2279355333845894E-3</v>
      </c>
      <c r="AJ60" s="41">
        <f t="shared" si="38"/>
        <v>-8.0923320881241324E-4</v>
      </c>
      <c r="AK60" s="41">
        <f t="shared" si="39"/>
        <v>1.2720073569657225E-3</v>
      </c>
      <c r="AL60" s="42">
        <f t="shared" si="40"/>
        <v>-1.3042336051023213E-2</v>
      </c>
      <c r="AM60" s="42">
        <f t="shared" si="41"/>
        <v>8.9193648174881891E-3</v>
      </c>
      <c r="AN60" s="43">
        <f t="shared" si="42"/>
        <v>2.6510734882294149E-2</v>
      </c>
      <c r="AO60" s="106">
        <f t="shared" si="43"/>
        <v>6.1393401609655362E-5</v>
      </c>
      <c r="AP60" s="47"/>
      <c r="AQ60" s="45">
        <v>609639394.97000003</v>
      </c>
      <c r="AR60" s="49">
        <v>1.1629</v>
      </c>
      <c r="AS60" s="46" t="e">
        <f>(#REF!/AQ60)-1</f>
        <v>#REF!</v>
      </c>
      <c r="AT60" s="46" t="e">
        <f>(#REF!/AR60)-1</f>
        <v>#REF!</v>
      </c>
    </row>
    <row r="61" spans="1:48">
      <c r="A61" s="295" t="s">
        <v>55</v>
      </c>
      <c r="B61" s="158">
        <v>10863482648.57</v>
      </c>
      <c r="C61" s="89">
        <v>1</v>
      </c>
      <c r="D61" s="158">
        <v>10685033062.27</v>
      </c>
      <c r="E61" s="89">
        <v>1</v>
      </c>
      <c r="F61" s="40">
        <f t="shared" si="44"/>
        <v>-1.6426554179058705E-2</v>
      </c>
      <c r="G61" s="40">
        <f t="shared" si="45"/>
        <v>0</v>
      </c>
      <c r="H61" s="158">
        <v>10814484157.889999</v>
      </c>
      <c r="I61" s="89">
        <v>1</v>
      </c>
      <c r="J61" s="40">
        <f t="shared" ref="J61:J80" si="58">((H61-D61)/D61)</f>
        <v>1.2115179697206989E-2</v>
      </c>
      <c r="K61" s="40">
        <f t="shared" ref="K61:K80" si="59">((I61-E61)/E61)</f>
        <v>0</v>
      </c>
      <c r="L61" s="158">
        <v>10862676419.440001</v>
      </c>
      <c r="M61" s="89">
        <v>1</v>
      </c>
      <c r="N61" s="40">
        <f t="shared" ref="N61:N80" si="60">((L61-H61)/H61)</f>
        <v>4.456270021426882E-3</v>
      </c>
      <c r="O61" s="40">
        <f t="shared" ref="O61:O80" si="61">((M61-I61)/I61)</f>
        <v>0</v>
      </c>
      <c r="P61" s="340">
        <v>10716105539.370001</v>
      </c>
      <c r="Q61" s="96">
        <v>1</v>
      </c>
      <c r="R61" s="40">
        <f t="shared" si="48"/>
        <v>-1.3493072463034465E-2</v>
      </c>
      <c r="S61" s="40">
        <f t="shared" si="49"/>
        <v>0</v>
      </c>
      <c r="T61" s="96">
        <v>10730017480.67</v>
      </c>
      <c r="U61" s="97">
        <v>1</v>
      </c>
      <c r="V61" s="40">
        <f t="shared" si="50"/>
        <v>1.2982273503081903E-3</v>
      </c>
      <c r="W61" s="40">
        <f t="shared" si="51"/>
        <v>0</v>
      </c>
      <c r="X61" s="96">
        <v>10672084462.059999</v>
      </c>
      <c r="Y61" s="97">
        <v>1</v>
      </c>
      <c r="Z61" s="40">
        <f t="shared" si="52"/>
        <v>-5.3991541686084169E-3</v>
      </c>
      <c r="AA61" s="40">
        <f t="shared" si="53"/>
        <v>0</v>
      </c>
      <c r="AB61" s="96">
        <v>10687058888.09</v>
      </c>
      <c r="AC61" s="97">
        <v>1</v>
      </c>
      <c r="AD61" s="40">
        <f t="shared" si="54"/>
        <v>1.4031397599256086E-3</v>
      </c>
      <c r="AE61" s="40">
        <f t="shared" si="55"/>
        <v>0</v>
      </c>
      <c r="AF61" s="96">
        <v>10676383679.440001</v>
      </c>
      <c r="AG61" s="97">
        <v>1</v>
      </c>
      <c r="AH61" s="40">
        <f t="shared" si="56"/>
        <v>-9.9889116002686309E-4</v>
      </c>
      <c r="AI61" s="40">
        <f t="shared" si="57"/>
        <v>0</v>
      </c>
      <c r="AJ61" s="41">
        <f t="shared" si="38"/>
        <v>-2.1306068927325968E-3</v>
      </c>
      <c r="AK61" s="41">
        <f t="shared" si="39"/>
        <v>0</v>
      </c>
      <c r="AL61" s="42">
        <f t="shared" si="40"/>
        <v>-8.0948582747411644E-4</v>
      </c>
      <c r="AM61" s="42">
        <f t="shared" si="41"/>
        <v>0</v>
      </c>
      <c r="AN61" s="43">
        <f t="shared" si="42"/>
        <v>9.3809652805470992E-3</v>
      </c>
      <c r="AO61" s="106">
        <f t="shared" si="43"/>
        <v>0</v>
      </c>
      <c r="AP61" s="47"/>
      <c r="AQ61" s="45">
        <v>4056683843.0900002</v>
      </c>
      <c r="AR61" s="52">
        <v>1</v>
      </c>
      <c r="AS61" s="46" t="e">
        <f>(#REF!/AQ61)-1</f>
        <v>#REF!</v>
      </c>
      <c r="AT61" s="46" t="e">
        <f>(#REF!/AR61)-1</f>
        <v>#REF!</v>
      </c>
    </row>
    <row r="62" spans="1:48" ht="15" customHeight="1">
      <c r="A62" s="295" t="s">
        <v>24</v>
      </c>
      <c r="B62" s="158">
        <v>11937073847.049999</v>
      </c>
      <c r="C62" s="89">
        <v>24.608899999999998</v>
      </c>
      <c r="D62" s="158">
        <v>11889729137.709999</v>
      </c>
      <c r="E62" s="89">
        <v>24.620799999999999</v>
      </c>
      <c r="F62" s="40">
        <f t="shared" si="44"/>
        <v>-3.9661905377003613E-3</v>
      </c>
      <c r="G62" s="40">
        <f t="shared" si="45"/>
        <v>4.8356488912550696E-4</v>
      </c>
      <c r="H62" s="158">
        <v>4846052691.9099998</v>
      </c>
      <c r="I62" s="89">
        <v>24.636399999999998</v>
      </c>
      <c r="J62" s="40">
        <f t="shared" si="58"/>
        <v>-0.59241689732526859</v>
      </c>
      <c r="K62" s="40">
        <f t="shared" si="59"/>
        <v>6.3361060566671963E-4</v>
      </c>
      <c r="L62" s="158">
        <v>4851864889.25</v>
      </c>
      <c r="M62" s="89">
        <v>24.755299999999998</v>
      </c>
      <c r="N62" s="40">
        <f t="shared" si="60"/>
        <v>1.1993673427660072E-3</v>
      </c>
      <c r="O62" s="40">
        <f t="shared" si="61"/>
        <v>4.8261921384617889E-3</v>
      </c>
      <c r="P62" s="340">
        <v>4833038328.8900003</v>
      </c>
      <c r="Q62" s="96">
        <v>24.779599999999999</v>
      </c>
      <c r="R62" s="40">
        <f t="shared" si="48"/>
        <v>-3.8802730063058006E-3</v>
      </c>
      <c r="S62" s="40">
        <f t="shared" si="49"/>
        <v>9.8160797889745681E-4</v>
      </c>
      <c r="T62" s="96">
        <v>4787588122.8100004</v>
      </c>
      <c r="U62" s="97">
        <v>24.804500000000001</v>
      </c>
      <c r="V62" s="40">
        <f t="shared" si="50"/>
        <v>-9.4040648939853182E-3</v>
      </c>
      <c r="W62" s="40">
        <f t="shared" si="51"/>
        <v>1.004858835493808E-3</v>
      </c>
      <c r="X62" s="96">
        <v>4731562469.8999996</v>
      </c>
      <c r="Y62" s="97">
        <v>24.827100000000002</v>
      </c>
      <c r="Z62" s="40">
        <f t="shared" si="52"/>
        <v>-1.1702270845537443E-2</v>
      </c>
      <c r="AA62" s="40">
        <f t="shared" si="53"/>
        <v>9.1112499748032081E-4</v>
      </c>
      <c r="AB62" s="97">
        <v>4638496435.6099997</v>
      </c>
      <c r="AC62" s="97">
        <v>24.853999999999999</v>
      </c>
      <c r="AD62" s="40">
        <f t="shared" si="54"/>
        <v>-1.9669196989798358E-2</v>
      </c>
      <c r="AE62" s="40">
        <f t="shared" si="55"/>
        <v>1.0834934406353421E-3</v>
      </c>
      <c r="AF62" s="96">
        <v>4643177280.4099998</v>
      </c>
      <c r="AG62" s="97">
        <v>24.880700000000001</v>
      </c>
      <c r="AH62" s="40">
        <f t="shared" si="56"/>
        <v>1.0091297611150632E-3</v>
      </c>
      <c r="AI62" s="40">
        <f t="shared" si="57"/>
        <v>1.0742737587511758E-3</v>
      </c>
      <c r="AJ62" s="41">
        <f t="shared" si="38"/>
        <v>-7.9853799561839328E-2</v>
      </c>
      <c r="AK62" s="41">
        <f t="shared" si="39"/>
        <v>1.3748408305640149E-3</v>
      </c>
      <c r="AL62" s="42">
        <f t="shared" si="40"/>
        <v>-0.60947997833832146</v>
      </c>
      <c r="AM62" s="42">
        <f t="shared" si="41"/>
        <v>1.0556115154666047E-2</v>
      </c>
      <c r="AN62" s="43">
        <f t="shared" si="42"/>
        <v>0.20722322218921904</v>
      </c>
      <c r="AO62" s="106">
        <f t="shared" si="43"/>
        <v>1.4110480346714389E-3</v>
      </c>
      <c r="AP62" s="47"/>
      <c r="AQ62" s="45">
        <v>739078842.02999997</v>
      </c>
      <c r="AR62" s="49">
        <v>16.871500000000001</v>
      </c>
      <c r="AS62" s="46" t="e">
        <f>(#REF!/AQ62)-1</f>
        <v>#REF!</v>
      </c>
      <c r="AT62" s="46" t="e">
        <f>(#REF!/AR62)-1</f>
        <v>#REF!</v>
      </c>
    </row>
    <row r="63" spans="1:48">
      <c r="A63" s="295" t="s">
        <v>116</v>
      </c>
      <c r="B63" s="158">
        <v>476692130.07999998</v>
      </c>
      <c r="C63" s="89">
        <v>2.0733999999999999</v>
      </c>
      <c r="D63" s="158">
        <v>476455557.42000002</v>
      </c>
      <c r="E63" s="89">
        <v>2.0724</v>
      </c>
      <c r="F63" s="40">
        <f t="shared" si="44"/>
        <v>-4.9627976857990975E-4</v>
      </c>
      <c r="G63" s="40">
        <f t="shared" si="45"/>
        <v>-4.8229960451427121E-4</v>
      </c>
      <c r="H63" s="158">
        <v>465700662.75999999</v>
      </c>
      <c r="I63" s="89">
        <v>2.0255000000000001</v>
      </c>
      <c r="J63" s="40">
        <f t="shared" si="58"/>
        <v>-2.2572713220594228E-2</v>
      </c>
      <c r="K63" s="40">
        <f t="shared" si="59"/>
        <v>-2.2630766261339481E-2</v>
      </c>
      <c r="L63" s="158">
        <v>468647107.54000002</v>
      </c>
      <c r="M63" s="89">
        <v>2.0316999999999998</v>
      </c>
      <c r="N63" s="40">
        <f t="shared" si="60"/>
        <v>6.3269069932985877E-3</v>
      </c>
      <c r="O63" s="40">
        <f t="shared" si="61"/>
        <v>3.0609725993580653E-3</v>
      </c>
      <c r="P63" s="340">
        <v>469849453.00999999</v>
      </c>
      <c r="Q63" s="96">
        <v>2.0369000000000002</v>
      </c>
      <c r="R63" s="40">
        <f t="shared" si="48"/>
        <v>2.5655668212938802E-3</v>
      </c>
      <c r="S63" s="40">
        <f t="shared" si="49"/>
        <v>2.5594329871537706E-3</v>
      </c>
      <c r="T63" s="96">
        <v>470084692.39999998</v>
      </c>
      <c r="U63" s="97">
        <v>2.0387</v>
      </c>
      <c r="V63" s="40">
        <f t="shared" si="50"/>
        <v>5.006697113149113E-4</v>
      </c>
      <c r="W63" s="40">
        <f t="shared" si="51"/>
        <v>8.8369581226363677E-4</v>
      </c>
      <c r="X63" s="96">
        <v>471612745.22000003</v>
      </c>
      <c r="Y63" s="97">
        <v>2.0463</v>
      </c>
      <c r="Z63" s="40">
        <f t="shared" si="52"/>
        <v>3.2505904674296781E-3</v>
      </c>
      <c r="AA63" s="40">
        <f t="shared" si="53"/>
        <v>3.7278657968313391E-3</v>
      </c>
      <c r="AB63" s="96">
        <v>470494958.94</v>
      </c>
      <c r="AC63" s="97">
        <v>2.0497999999999998</v>
      </c>
      <c r="AD63" s="40">
        <f t="shared" si="54"/>
        <v>-2.3701358611048586E-3</v>
      </c>
      <c r="AE63" s="40">
        <f t="shared" si="55"/>
        <v>1.7104041440648178E-3</v>
      </c>
      <c r="AF63" s="96">
        <v>471143493.45999998</v>
      </c>
      <c r="AG63" s="97">
        <v>2.0527000000000002</v>
      </c>
      <c r="AH63" s="40">
        <f t="shared" si="56"/>
        <v>1.3784090725670994E-3</v>
      </c>
      <c r="AI63" s="40">
        <f t="shared" si="57"/>
        <v>1.4147721728950857E-3</v>
      </c>
      <c r="AJ63" s="41">
        <f t="shared" si="38"/>
        <v>-1.4271232230468553E-3</v>
      </c>
      <c r="AK63" s="41">
        <f t="shared" si="39"/>
        <v>-1.2194902941608801E-3</v>
      </c>
      <c r="AL63" s="42">
        <f t="shared" si="40"/>
        <v>-1.1149127924469572E-2</v>
      </c>
      <c r="AM63" s="42">
        <f t="shared" si="41"/>
        <v>-9.5058868944218437E-3</v>
      </c>
      <c r="AN63" s="43">
        <f t="shared" si="42"/>
        <v>8.9316986029085686E-3</v>
      </c>
      <c r="AO63" s="106">
        <f t="shared" si="43"/>
        <v>8.7506094208857146E-3</v>
      </c>
      <c r="AP63" s="47"/>
      <c r="AQ63" s="53">
        <v>0</v>
      </c>
      <c r="AR63" s="54">
        <v>0</v>
      </c>
      <c r="AS63" s="46" t="e">
        <f>(#REF!/AQ63)-1</f>
        <v>#REF!</v>
      </c>
      <c r="AT63" s="46" t="e">
        <f>(#REF!/AR63)-1</f>
        <v>#REF!</v>
      </c>
    </row>
    <row r="64" spans="1:48">
      <c r="A64" s="295" t="s">
        <v>71</v>
      </c>
      <c r="B64" s="85">
        <v>26010571310.509998</v>
      </c>
      <c r="C64" s="97">
        <v>310.02999999999997</v>
      </c>
      <c r="D64" s="85">
        <v>25889616529.32</v>
      </c>
      <c r="E64" s="97">
        <v>310.43</v>
      </c>
      <c r="F64" s="40">
        <f t="shared" si="44"/>
        <v>-4.6502162426984009E-3</v>
      </c>
      <c r="G64" s="40">
        <f t="shared" si="45"/>
        <v>1.2901977228011294E-3</v>
      </c>
      <c r="H64" s="85">
        <v>25781882073.200001</v>
      </c>
      <c r="I64" s="97">
        <v>310.83</v>
      </c>
      <c r="J64" s="40">
        <f t="shared" si="58"/>
        <v>-4.1612998013311484E-3</v>
      </c>
      <c r="K64" s="40">
        <f t="shared" si="59"/>
        <v>1.2885352575459114E-3</v>
      </c>
      <c r="L64" s="85">
        <v>25098776969.009998</v>
      </c>
      <c r="M64" s="97">
        <v>311.23</v>
      </c>
      <c r="N64" s="40">
        <f t="shared" si="60"/>
        <v>-2.6495548395207468E-2</v>
      </c>
      <c r="O64" s="40">
        <f t="shared" si="61"/>
        <v>1.286877071067896E-3</v>
      </c>
      <c r="P64" s="96">
        <v>25115530840.48</v>
      </c>
      <c r="Q64" s="96">
        <v>311.63</v>
      </c>
      <c r="R64" s="40">
        <f t="shared" si="48"/>
        <v>6.6751744480169641E-4</v>
      </c>
      <c r="S64" s="40">
        <f t="shared" si="49"/>
        <v>1.2852231468688019E-3</v>
      </c>
      <c r="T64" s="96">
        <v>24863337470.970001</v>
      </c>
      <c r="U64" s="97">
        <v>312.02</v>
      </c>
      <c r="V64" s="40">
        <f t="shared" si="50"/>
        <v>-1.0041331441958823E-2</v>
      </c>
      <c r="W64" s="40">
        <f t="shared" si="51"/>
        <v>1.2514841318229514E-3</v>
      </c>
      <c r="X64" s="96">
        <v>24743932651.98</v>
      </c>
      <c r="Y64" s="97">
        <v>312.41000000000003</v>
      </c>
      <c r="Z64" s="40">
        <f t="shared" si="52"/>
        <v>-4.8024453325872544E-3</v>
      </c>
      <c r="AA64" s="40">
        <f t="shared" si="53"/>
        <v>1.2499198769311045E-3</v>
      </c>
      <c r="AB64" s="96">
        <v>24720914637.220001</v>
      </c>
      <c r="AC64" s="97">
        <v>312.81</v>
      </c>
      <c r="AD64" s="40">
        <f t="shared" si="54"/>
        <v>-9.3024884458519687E-4</v>
      </c>
      <c r="AE64" s="40">
        <f t="shared" si="55"/>
        <v>1.2803687461988324E-3</v>
      </c>
      <c r="AF64" s="96">
        <v>24689129103.23</v>
      </c>
      <c r="AG64" s="97">
        <v>313.19</v>
      </c>
      <c r="AH64" s="40">
        <f t="shared" si="56"/>
        <v>-1.2857749988807101E-3</v>
      </c>
      <c r="AI64" s="40">
        <f t="shared" si="57"/>
        <v>1.214794923435937E-3</v>
      </c>
      <c r="AJ64" s="41">
        <f t="shared" si="38"/>
        <v>-6.4624184515559135E-3</v>
      </c>
      <c r="AK64" s="41">
        <f t="shared" si="39"/>
        <v>1.2684251095840707E-3</v>
      </c>
      <c r="AL64" s="42">
        <f t="shared" si="40"/>
        <v>-4.6369455674650402E-2</v>
      </c>
      <c r="AM64" s="42">
        <f t="shared" si="41"/>
        <v>8.8908932770672636E-3</v>
      </c>
      <c r="AN64" s="43">
        <f t="shared" si="42"/>
        <v>8.7317824400175055E-3</v>
      </c>
      <c r="AO64" s="106">
        <f t="shared" si="43"/>
        <v>2.7122477134758921E-5</v>
      </c>
      <c r="AP64" s="47"/>
      <c r="AQ64" s="45">
        <v>3320655667.8400002</v>
      </c>
      <c r="AR64" s="49">
        <v>177.09</v>
      </c>
      <c r="AS64" s="46" t="e">
        <f>(#REF!/AQ64)-1</f>
        <v>#REF!</v>
      </c>
      <c r="AT64" s="46" t="e">
        <f>(#REF!/AR64)-1</f>
        <v>#REF!</v>
      </c>
    </row>
    <row r="65" spans="1:46">
      <c r="A65" s="295" t="s">
        <v>40</v>
      </c>
      <c r="B65" s="85">
        <v>6327518257.0299997</v>
      </c>
      <c r="C65" s="97">
        <v>1.07</v>
      </c>
      <c r="D65" s="85">
        <v>6316449666.1400003</v>
      </c>
      <c r="E65" s="97">
        <v>1.07</v>
      </c>
      <c r="F65" s="40">
        <f t="shared" si="44"/>
        <v>-1.7492783806197577E-3</v>
      </c>
      <c r="G65" s="40">
        <f t="shared" si="45"/>
        <v>0</v>
      </c>
      <c r="H65" s="85">
        <v>6346225147.6599998</v>
      </c>
      <c r="I65" s="97">
        <v>1.07</v>
      </c>
      <c r="J65" s="40">
        <f t="shared" si="58"/>
        <v>4.7139584883600259E-3</v>
      </c>
      <c r="K65" s="40">
        <f t="shared" si="59"/>
        <v>0</v>
      </c>
      <c r="L65" s="85">
        <v>6326375417.0699997</v>
      </c>
      <c r="M65" s="97">
        <v>1.07</v>
      </c>
      <c r="N65" s="40">
        <f t="shared" si="60"/>
        <v>-3.1278011933313157E-3</v>
      </c>
      <c r="O65" s="40">
        <f t="shared" si="61"/>
        <v>0</v>
      </c>
      <c r="P65" s="96">
        <v>6277682800</v>
      </c>
      <c r="Q65" s="96">
        <v>1.08</v>
      </c>
      <c r="R65" s="40">
        <f t="shared" si="48"/>
        <v>-7.6967637643848858E-3</v>
      </c>
      <c r="S65" s="40">
        <f t="shared" si="49"/>
        <v>9.3457943925233725E-3</v>
      </c>
      <c r="T65" s="96">
        <v>6241491479.4799995</v>
      </c>
      <c r="U65" s="97">
        <v>1.08</v>
      </c>
      <c r="V65" s="40">
        <f t="shared" si="50"/>
        <v>-5.7650763303938287E-3</v>
      </c>
      <c r="W65" s="40">
        <f t="shared" si="51"/>
        <v>0</v>
      </c>
      <c r="X65" s="96">
        <v>6118336049.4099998</v>
      </c>
      <c r="Y65" s="97">
        <v>1.08</v>
      </c>
      <c r="Z65" s="40">
        <f t="shared" si="52"/>
        <v>-1.9731730865113702E-2</v>
      </c>
      <c r="AA65" s="40">
        <f t="shared" si="53"/>
        <v>0</v>
      </c>
      <c r="AB65" s="96">
        <v>6090635790.5100002</v>
      </c>
      <c r="AC65" s="97">
        <v>1.08</v>
      </c>
      <c r="AD65" s="40">
        <f t="shared" si="54"/>
        <v>-4.5274170421990461E-3</v>
      </c>
      <c r="AE65" s="40">
        <f t="shared" si="55"/>
        <v>0</v>
      </c>
      <c r="AF65" s="96">
        <v>6095102454.96</v>
      </c>
      <c r="AG65" s="97">
        <v>1.08</v>
      </c>
      <c r="AH65" s="40">
        <f t="shared" si="56"/>
        <v>7.3336587568730526E-4</v>
      </c>
      <c r="AI65" s="40">
        <f t="shared" si="57"/>
        <v>0</v>
      </c>
      <c r="AJ65" s="41">
        <f t="shared" si="38"/>
        <v>-4.6438429014994008E-3</v>
      </c>
      <c r="AK65" s="41">
        <f t="shared" si="39"/>
        <v>1.1682242990654216E-3</v>
      </c>
      <c r="AL65" s="42">
        <f t="shared" si="40"/>
        <v>-3.5042978711055918E-2</v>
      </c>
      <c r="AM65" s="42">
        <f t="shared" si="41"/>
        <v>9.3457943925233725E-3</v>
      </c>
      <c r="AN65" s="43">
        <f t="shared" si="42"/>
        <v>7.2249084590577748E-3</v>
      </c>
      <c r="AO65" s="106">
        <f t="shared" si="43"/>
        <v>3.3042372952642438E-3</v>
      </c>
      <c r="AP65" s="47"/>
      <c r="AQ65" s="63">
        <v>1300500308</v>
      </c>
      <c r="AR65" s="49">
        <v>1.19</v>
      </c>
      <c r="AS65" s="46" t="e">
        <f>(#REF!/AQ65)-1</f>
        <v>#REF!</v>
      </c>
      <c r="AT65" s="46" t="e">
        <f>(#REF!/AR65)-1</f>
        <v>#REF!</v>
      </c>
    </row>
    <row r="66" spans="1:46">
      <c r="A66" s="295" t="s">
        <v>123</v>
      </c>
      <c r="B66" s="86">
        <v>7416761894.3000002</v>
      </c>
      <c r="C66" s="97">
        <v>3.99</v>
      </c>
      <c r="D66" s="86">
        <v>7137395965.1400003</v>
      </c>
      <c r="E66" s="97">
        <v>3.99</v>
      </c>
      <c r="F66" s="40">
        <f t="shared" si="44"/>
        <v>-3.766683266112409E-2</v>
      </c>
      <c r="G66" s="40">
        <f t="shared" si="45"/>
        <v>0</v>
      </c>
      <c r="H66" s="86">
        <v>7054463135.1199999</v>
      </c>
      <c r="I66" s="97">
        <v>3.99</v>
      </c>
      <c r="J66" s="40">
        <f t="shared" si="58"/>
        <v>-1.1619480049174171E-2</v>
      </c>
      <c r="K66" s="40">
        <f t="shared" si="59"/>
        <v>0</v>
      </c>
      <c r="L66" s="86">
        <v>6923887152.5299997</v>
      </c>
      <c r="M66" s="97">
        <v>3.99</v>
      </c>
      <c r="N66" s="40">
        <f t="shared" si="60"/>
        <v>-1.850969805766502E-2</v>
      </c>
      <c r="O66" s="40">
        <f t="shared" si="61"/>
        <v>0</v>
      </c>
      <c r="P66" s="96">
        <v>6788113699.04</v>
      </c>
      <c r="Q66" s="96">
        <v>4</v>
      </c>
      <c r="R66" s="40">
        <f t="shared" si="48"/>
        <v>-1.960942610689256E-2</v>
      </c>
      <c r="S66" s="40">
        <f t="shared" si="49"/>
        <v>2.5062656641603475E-3</v>
      </c>
      <c r="T66" s="96">
        <v>6760653876.8199997</v>
      </c>
      <c r="U66" s="97">
        <v>4</v>
      </c>
      <c r="V66" s="40">
        <f t="shared" si="50"/>
        <v>-4.0452802409428907E-3</v>
      </c>
      <c r="W66" s="40">
        <f t="shared" si="51"/>
        <v>0</v>
      </c>
      <c r="X66" s="96">
        <v>6740977619.0699997</v>
      </c>
      <c r="Y66" s="97">
        <v>4</v>
      </c>
      <c r="Z66" s="40">
        <f t="shared" si="52"/>
        <v>-2.910407500295681E-3</v>
      </c>
      <c r="AA66" s="40">
        <f t="shared" si="53"/>
        <v>0</v>
      </c>
      <c r="AB66" s="96">
        <v>6611515477.6899996</v>
      </c>
      <c r="AC66" s="97">
        <v>4</v>
      </c>
      <c r="AD66" s="40">
        <f t="shared" si="54"/>
        <v>-1.9205247175685031E-2</v>
      </c>
      <c r="AE66" s="40">
        <f t="shared" si="55"/>
        <v>0</v>
      </c>
      <c r="AF66" s="96">
        <v>6618082369.9300003</v>
      </c>
      <c r="AG66" s="97">
        <v>4</v>
      </c>
      <c r="AH66" s="40">
        <f t="shared" si="56"/>
        <v>9.932506793881293E-4</v>
      </c>
      <c r="AI66" s="40">
        <f t="shared" si="57"/>
        <v>0</v>
      </c>
      <c r="AJ66" s="41">
        <f t="shared" si="38"/>
        <v>-1.4071640139048915E-2</v>
      </c>
      <c r="AK66" s="41">
        <f t="shared" si="39"/>
        <v>3.1328320802004344E-4</v>
      </c>
      <c r="AL66" s="42">
        <f t="shared" si="40"/>
        <v>-7.275953271282655E-2</v>
      </c>
      <c r="AM66" s="42">
        <f t="shared" si="41"/>
        <v>2.5062656641603475E-3</v>
      </c>
      <c r="AN66" s="43">
        <f t="shared" si="42"/>
        <v>1.2487224867128071E-2</v>
      </c>
      <c r="AO66" s="106">
        <f t="shared" si="43"/>
        <v>8.8609872329139399E-4</v>
      </c>
      <c r="AP66" s="47"/>
      <c r="AQ66" s="48">
        <v>776682398.99000001</v>
      </c>
      <c r="AR66" s="52">
        <v>2.4700000000000002</v>
      </c>
      <c r="AS66" s="46" t="e">
        <f>(#REF!/AQ66)-1</f>
        <v>#REF!</v>
      </c>
      <c r="AT66" s="46" t="e">
        <f>(#REF!/AR66)-1</f>
        <v>#REF!</v>
      </c>
    </row>
    <row r="67" spans="1:46">
      <c r="A67" s="296" t="s">
        <v>76</v>
      </c>
      <c r="B67" s="85">
        <v>42216260338.57</v>
      </c>
      <c r="C67" s="85">
        <v>4195.3100000000004</v>
      </c>
      <c r="D67" s="85">
        <v>42871398933.110001</v>
      </c>
      <c r="E67" s="85">
        <v>4202.4399999999996</v>
      </c>
      <c r="F67" s="40">
        <f t="shared" si="44"/>
        <v>1.5518631666705146E-2</v>
      </c>
      <c r="G67" s="40">
        <f t="shared" si="45"/>
        <v>1.699516841425115E-3</v>
      </c>
      <c r="H67" s="85">
        <v>43526165258.760002</v>
      </c>
      <c r="I67" s="85">
        <v>4209.62</v>
      </c>
      <c r="J67" s="40">
        <f t="shared" si="58"/>
        <v>1.5272800560382906E-2</v>
      </c>
      <c r="K67" s="40">
        <f t="shared" si="59"/>
        <v>1.7085312342354185E-3</v>
      </c>
      <c r="L67" s="85">
        <v>42391507451.639999</v>
      </c>
      <c r="M67" s="85">
        <v>4217.55</v>
      </c>
      <c r="N67" s="40">
        <f t="shared" si="60"/>
        <v>-2.6068407367718743E-2</v>
      </c>
      <c r="O67" s="40">
        <f t="shared" si="61"/>
        <v>1.8837804837491961E-3</v>
      </c>
      <c r="P67" s="96">
        <v>42944739878.690002</v>
      </c>
      <c r="Q67" s="96">
        <v>4225.13</v>
      </c>
      <c r="R67" s="40">
        <f t="shared" si="48"/>
        <v>1.3050548572284852E-2</v>
      </c>
      <c r="S67" s="40">
        <f t="shared" si="49"/>
        <v>1.7972519590757493E-3</v>
      </c>
      <c r="T67" s="96">
        <v>43286230387.419998</v>
      </c>
      <c r="U67" s="97">
        <v>4232.6000000000004</v>
      </c>
      <c r="V67" s="40">
        <f t="shared" si="50"/>
        <v>7.9518588235633902E-3</v>
      </c>
      <c r="W67" s="40">
        <f t="shared" si="51"/>
        <v>1.7679929374954746E-3</v>
      </c>
      <c r="X67" s="96">
        <v>43902008200.900002</v>
      </c>
      <c r="Y67" s="97">
        <v>4240.1400000000003</v>
      </c>
      <c r="Z67" s="40">
        <f t="shared" si="52"/>
        <v>1.4225720465114998E-2</v>
      </c>
      <c r="AA67" s="40">
        <f t="shared" si="53"/>
        <v>1.7814109530784772E-3</v>
      </c>
      <c r="AB67" s="96">
        <v>43815644279.279999</v>
      </c>
      <c r="AC67" s="97">
        <v>4247.6400000000003</v>
      </c>
      <c r="AD67" s="40">
        <f t="shared" si="54"/>
        <v>-1.9671975191839237E-3</v>
      </c>
      <c r="AE67" s="40">
        <f t="shared" si="55"/>
        <v>1.7688095204403628E-3</v>
      </c>
      <c r="AF67" s="96">
        <v>44920684839.5</v>
      </c>
      <c r="AG67" s="96">
        <v>4255.29</v>
      </c>
      <c r="AH67" s="40">
        <f t="shared" si="56"/>
        <v>2.5220228491369335E-2</v>
      </c>
      <c r="AI67" s="40">
        <f t="shared" si="57"/>
        <v>1.8010000847528593E-3</v>
      </c>
      <c r="AJ67" s="41">
        <f t="shared" si="38"/>
        <v>7.9005229615647446E-3</v>
      </c>
      <c r="AK67" s="41">
        <f t="shared" si="39"/>
        <v>1.7760367517815816E-3</v>
      </c>
      <c r="AL67" s="42">
        <f t="shared" si="40"/>
        <v>4.7800770616032218E-2</v>
      </c>
      <c r="AM67" s="42">
        <f t="shared" si="41"/>
        <v>1.2576027260353596E-2</v>
      </c>
      <c r="AN67" s="43">
        <f t="shared" si="42"/>
        <v>1.572146810074472E-2</v>
      </c>
      <c r="AO67" s="106">
        <f t="shared" si="43"/>
        <v>5.7619533186887733E-5</v>
      </c>
      <c r="AP67" s="47"/>
      <c r="AQ67" s="45">
        <v>8144502990.9799995</v>
      </c>
      <c r="AR67" s="45">
        <v>2263.5700000000002</v>
      </c>
      <c r="AS67" s="46" t="e">
        <f>(#REF!/AQ67)-1</f>
        <v>#REF!</v>
      </c>
      <c r="AT67" s="46" t="e">
        <f>(#REF!/AR67)-1</f>
        <v>#REF!</v>
      </c>
    </row>
    <row r="68" spans="1:46">
      <c r="A68" s="296" t="s">
        <v>77</v>
      </c>
      <c r="B68" s="85">
        <v>241740414.96000001</v>
      </c>
      <c r="C68" s="85">
        <v>3808.73</v>
      </c>
      <c r="D68" s="85">
        <v>241642529.15000001</v>
      </c>
      <c r="E68" s="85">
        <v>3807.28</v>
      </c>
      <c r="F68" s="40">
        <f t="shared" si="44"/>
        <v>-4.0492116312532692E-4</v>
      </c>
      <c r="G68" s="40">
        <f t="shared" si="45"/>
        <v>-3.8070432926456276E-4</v>
      </c>
      <c r="H68" s="85">
        <v>241169699.56999999</v>
      </c>
      <c r="I68" s="85">
        <v>3821.35</v>
      </c>
      <c r="J68" s="40">
        <f t="shared" si="58"/>
        <v>-1.9567316302442081E-3</v>
      </c>
      <c r="K68" s="40">
        <f t="shared" si="59"/>
        <v>3.6955516799394078E-3</v>
      </c>
      <c r="L68" s="85">
        <v>241508394.65000001</v>
      </c>
      <c r="M68" s="85">
        <v>3826.7</v>
      </c>
      <c r="N68" s="40">
        <f t="shared" si="60"/>
        <v>1.4043848816990634E-3</v>
      </c>
      <c r="O68" s="40">
        <f t="shared" si="61"/>
        <v>1.4000287856385594E-3</v>
      </c>
      <c r="P68" s="96">
        <v>240242614.13999999</v>
      </c>
      <c r="Q68" s="96">
        <v>3806.52</v>
      </c>
      <c r="R68" s="40">
        <f t="shared" si="48"/>
        <v>-5.2411449789744203E-3</v>
      </c>
      <c r="S68" s="40">
        <f t="shared" si="49"/>
        <v>-5.2734732275850835E-3</v>
      </c>
      <c r="T68" s="96">
        <v>240213592.78</v>
      </c>
      <c r="U68" s="96">
        <v>3806.03</v>
      </c>
      <c r="V68" s="40">
        <f t="shared" si="50"/>
        <v>-1.2080021732977178E-4</v>
      </c>
      <c r="W68" s="40">
        <f t="shared" si="51"/>
        <v>-1.2872650084585967E-4</v>
      </c>
      <c r="X68" s="96">
        <v>241801933.87</v>
      </c>
      <c r="Y68" s="96">
        <v>3831.28</v>
      </c>
      <c r="Z68" s="40">
        <f t="shared" si="52"/>
        <v>6.6122032130575071E-3</v>
      </c>
      <c r="AA68" s="40">
        <f t="shared" si="53"/>
        <v>6.634209399295328E-3</v>
      </c>
      <c r="AB68" s="96">
        <v>241982123.84999999</v>
      </c>
      <c r="AC68" s="96">
        <v>3834.13</v>
      </c>
      <c r="AD68" s="40">
        <f t="shared" si="54"/>
        <v>7.4519660416307845E-4</v>
      </c>
      <c r="AE68" s="40">
        <f t="shared" si="55"/>
        <v>7.4387672005176049E-4</v>
      </c>
      <c r="AF68" s="96">
        <v>242335599.28999999</v>
      </c>
      <c r="AG68" s="96">
        <v>3839.75</v>
      </c>
      <c r="AH68" s="40">
        <f t="shared" si="56"/>
        <v>1.4607502173140283E-3</v>
      </c>
      <c r="AI68" s="40">
        <f t="shared" si="57"/>
        <v>1.4657823287160035E-3</v>
      </c>
      <c r="AJ68" s="41">
        <f t="shared" si="38"/>
        <v>3.1236711581999381E-4</v>
      </c>
      <c r="AK68" s="41">
        <f t="shared" si="39"/>
        <v>1.0195681069931942E-3</v>
      </c>
      <c r="AL68" s="42">
        <f t="shared" si="40"/>
        <v>2.8681629117106337E-3</v>
      </c>
      <c r="AM68" s="42">
        <f t="shared" si="41"/>
        <v>8.5283982265553886E-3</v>
      </c>
      <c r="AN68" s="43">
        <f t="shared" si="42"/>
        <v>3.3611011139392799E-3</v>
      </c>
      <c r="AO68" s="106">
        <f t="shared" si="43"/>
        <v>3.4223354758586605E-3</v>
      </c>
      <c r="AP68" s="47"/>
      <c r="AQ68" s="45"/>
      <c r="AR68" s="45"/>
      <c r="AS68" s="46"/>
      <c r="AT68" s="46"/>
    </row>
    <row r="69" spans="1:46">
      <c r="A69" s="296" t="s">
        <v>100</v>
      </c>
      <c r="B69" s="85">
        <v>51505390.289999999</v>
      </c>
      <c r="C69" s="85">
        <v>11.053699999999999</v>
      </c>
      <c r="D69" s="85">
        <v>51600822.740000002</v>
      </c>
      <c r="E69" s="85">
        <v>11.061500000000001</v>
      </c>
      <c r="F69" s="40">
        <f t="shared" si="44"/>
        <v>1.8528633500818575E-3</v>
      </c>
      <c r="G69" s="40">
        <f t="shared" si="45"/>
        <v>7.0564607326066044E-4</v>
      </c>
      <c r="H69" s="85">
        <v>51675100.159999996</v>
      </c>
      <c r="I69" s="85">
        <v>11.1021</v>
      </c>
      <c r="J69" s="40">
        <f t="shared" si="58"/>
        <v>1.4394619321140369E-3</v>
      </c>
      <c r="K69" s="40">
        <f t="shared" si="59"/>
        <v>3.6703882836866177E-3</v>
      </c>
      <c r="L69" s="85">
        <v>51642153.060000002</v>
      </c>
      <c r="M69" s="85">
        <v>11.0936</v>
      </c>
      <c r="N69" s="40">
        <f t="shared" si="60"/>
        <v>-6.375817346842283E-4</v>
      </c>
      <c r="O69" s="40">
        <f t="shared" si="61"/>
        <v>-7.6562091856493186E-4</v>
      </c>
      <c r="P69" s="96">
        <v>51746286.359999999</v>
      </c>
      <c r="Q69" s="339">
        <v>11.113125999999999</v>
      </c>
      <c r="R69" s="40">
        <f t="shared" si="48"/>
        <v>2.0164399396557036E-3</v>
      </c>
      <c r="S69" s="40">
        <f t="shared" si="49"/>
        <v>1.7601139395686742E-3</v>
      </c>
      <c r="T69" s="96">
        <v>51840397.310000002</v>
      </c>
      <c r="U69" s="97">
        <v>11.139099999999999</v>
      </c>
      <c r="V69" s="40">
        <f t="shared" si="50"/>
        <v>1.8186995941171726E-3</v>
      </c>
      <c r="W69" s="40">
        <f t="shared" si="51"/>
        <v>2.3372361655937062E-3</v>
      </c>
      <c r="X69" s="96">
        <v>51939486.460000001</v>
      </c>
      <c r="Y69" s="96">
        <v>11.161799999999999</v>
      </c>
      <c r="Z69" s="40">
        <f t="shared" si="52"/>
        <v>1.9114272872458142E-3</v>
      </c>
      <c r="AA69" s="40">
        <f t="shared" si="53"/>
        <v>2.0378666139993706E-3</v>
      </c>
      <c r="AB69" s="96">
        <v>52039707.520000003</v>
      </c>
      <c r="AC69" s="96">
        <v>11.1717</v>
      </c>
      <c r="AD69" s="40">
        <f t="shared" si="54"/>
        <v>1.9295735639817178E-3</v>
      </c>
      <c r="AE69" s="40">
        <f t="shared" si="55"/>
        <v>8.869537171423982E-4</v>
      </c>
      <c r="AF69" s="96">
        <v>52143699.979999997</v>
      </c>
      <c r="AG69" s="96">
        <v>11.1944</v>
      </c>
      <c r="AH69" s="40">
        <f t="shared" si="56"/>
        <v>1.9983290636294768E-3</v>
      </c>
      <c r="AI69" s="40">
        <f t="shared" si="57"/>
        <v>2.0319199405641388E-3</v>
      </c>
      <c r="AJ69" s="41">
        <f t="shared" si="38"/>
        <v>1.5411516245176938E-3</v>
      </c>
      <c r="AK69" s="41">
        <f t="shared" si="39"/>
        <v>1.5830629769063294E-3</v>
      </c>
      <c r="AL69" s="42">
        <f t="shared" si="40"/>
        <v>1.0520708995966575E-2</v>
      </c>
      <c r="AM69" s="42">
        <f t="shared" si="41"/>
        <v>1.2014645391673764E-2</v>
      </c>
      <c r="AN69" s="43">
        <f t="shared" si="42"/>
        <v>8.9875332561504336E-4</v>
      </c>
      <c r="AO69" s="106">
        <f t="shared" si="43"/>
        <v>1.3167120666675457E-3</v>
      </c>
      <c r="AP69" s="47"/>
      <c r="AQ69" s="45">
        <v>421796041.39999998</v>
      </c>
      <c r="AR69" s="45">
        <v>2004.5</v>
      </c>
      <c r="AS69" s="46" t="e">
        <f>(#REF!/AQ69)-1</f>
        <v>#REF!</v>
      </c>
      <c r="AT69" s="46" t="e">
        <f>(#REF!/AR69)-1</f>
        <v>#REF!</v>
      </c>
    </row>
    <row r="70" spans="1:46">
      <c r="A70" s="295" t="s">
        <v>94</v>
      </c>
      <c r="B70" s="85">
        <v>15010913253.07</v>
      </c>
      <c r="C70" s="85">
        <v>1143.0999999999999</v>
      </c>
      <c r="D70" s="85">
        <v>14637195530.549999</v>
      </c>
      <c r="E70" s="85">
        <v>1147.1500000000001</v>
      </c>
      <c r="F70" s="40">
        <f t="shared" si="44"/>
        <v>-2.4896401452694325E-2</v>
      </c>
      <c r="G70" s="40">
        <f t="shared" si="45"/>
        <v>3.5429971131136226E-3</v>
      </c>
      <c r="H70" s="85">
        <v>14874834977.950001</v>
      </c>
      <c r="I70" s="85">
        <v>1149.5</v>
      </c>
      <c r="J70" s="40">
        <f t="shared" si="58"/>
        <v>1.6235312762203163E-2</v>
      </c>
      <c r="K70" s="40">
        <f t="shared" si="59"/>
        <v>2.0485551148497656E-3</v>
      </c>
      <c r="L70" s="85">
        <v>14825765870.74</v>
      </c>
      <c r="M70" s="85">
        <v>1151.73</v>
      </c>
      <c r="N70" s="40">
        <f t="shared" si="60"/>
        <v>-3.2988001065382931E-3</v>
      </c>
      <c r="O70" s="40">
        <f t="shared" si="61"/>
        <v>1.9399739016964055E-3</v>
      </c>
      <c r="P70" s="96">
        <v>14893598898.52</v>
      </c>
      <c r="Q70" s="96">
        <v>1152.48</v>
      </c>
      <c r="R70" s="40">
        <f t="shared" si="48"/>
        <v>4.5753472954726303E-3</v>
      </c>
      <c r="S70" s="40">
        <f t="shared" si="49"/>
        <v>6.5119429032846235E-4</v>
      </c>
      <c r="T70" s="96">
        <v>15017089209.9</v>
      </c>
      <c r="U70" s="97">
        <v>1154.8599999999999</v>
      </c>
      <c r="V70" s="40">
        <f t="shared" si="50"/>
        <v>8.2915024247276186E-3</v>
      </c>
      <c r="W70" s="40">
        <f t="shared" si="51"/>
        <v>2.0651117589892075E-3</v>
      </c>
      <c r="X70" s="96">
        <v>14144667431.370001</v>
      </c>
      <c r="Y70" s="96">
        <v>1157.27</v>
      </c>
      <c r="Z70" s="40">
        <f t="shared" si="52"/>
        <v>-5.8095265090045256E-2</v>
      </c>
      <c r="AA70" s="40">
        <f t="shared" si="53"/>
        <v>2.0868330360390716E-3</v>
      </c>
      <c r="AB70" s="96">
        <v>13555068337.940001</v>
      </c>
      <c r="AC70" s="96">
        <v>1159.42</v>
      </c>
      <c r="AD70" s="40">
        <f t="shared" si="54"/>
        <v>-4.1683489293102019E-2</v>
      </c>
      <c r="AE70" s="40">
        <f t="shared" si="55"/>
        <v>1.8578205604570161E-3</v>
      </c>
      <c r="AF70" s="96">
        <v>13524932705.139999</v>
      </c>
      <c r="AG70" s="96">
        <v>1161.25</v>
      </c>
      <c r="AH70" s="40">
        <f t="shared" si="56"/>
        <v>-2.2232003593558375E-3</v>
      </c>
      <c r="AI70" s="40">
        <f t="shared" si="57"/>
        <v>1.5783753945937857E-3</v>
      </c>
      <c r="AJ70" s="41">
        <f t="shared" si="38"/>
        <v>-1.263687422741654E-2</v>
      </c>
      <c r="AK70" s="41">
        <f t="shared" si="39"/>
        <v>1.971357646258417E-3</v>
      </c>
      <c r="AL70" s="42">
        <f t="shared" si="40"/>
        <v>-7.5988793282739331E-2</v>
      </c>
      <c r="AM70" s="42">
        <f t="shared" si="41"/>
        <v>1.2291330689098991E-2</v>
      </c>
      <c r="AN70" s="43">
        <f t="shared" si="42"/>
        <v>2.6251454617408191E-2</v>
      </c>
      <c r="AO70" s="106">
        <f t="shared" si="43"/>
        <v>7.9366027348620749E-4</v>
      </c>
      <c r="AP70" s="47"/>
      <c r="AQ70" s="45"/>
      <c r="AR70" s="45"/>
      <c r="AS70" s="46"/>
      <c r="AT70" s="46"/>
    </row>
    <row r="71" spans="1:46">
      <c r="A71" s="295" t="s">
        <v>194</v>
      </c>
      <c r="B71" s="85">
        <v>20966221</v>
      </c>
      <c r="C71" s="85">
        <v>0.78</v>
      </c>
      <c r="D71" s="85">
        <v>20945108</v>
      </c>
      <c r="E71" s="85">
        <v>0.78</v>
      </c>
      <c r="F71" s="40">
        <f t="shared" si="44"/>
        <v>-1.0070007370426937E-3</v>
      </c>
      <c r="G71" s="40">
        <f t="shared" si="45"/>
        <v>0</v>
      </c>
      <c r="H71" s="85">
        <v>20915245</v>
      </c>
      <c r="I71" s="85">
        <v>0.78</v>
      </c>
      <c r="J71" s="40">
        <f t="shared" si="58"/>
        <v>-1.4257744576919823E-3</v>
      </c>
      <c r="K71" s="40">
        <f t="shared" si="59"/>
        <v>0</v>
      </c>
      <c r="L71" s="85">
        <v>20885327</v>
      </c>
      <c r="M71" s="85">
        <v>0.77</v>
      </c>
      <c r="N71" s="40">
        <f t="shared" si="60"/>
        <v>-1.4304398538004216E-3</v>
      </c>
      <c r="O71" s="40">
        <f t="shared" si="61"/>
        <v>-1.2820512820512832E-2</v>
      </c>
      <c r="P71" s="96">
        <v>20861538</v>
      </c>
      <c r="Q71" s="97">
        <v>0.79</v>
      </c>
      <c r="R71" s="40">
        <f t="shared" si="48"/>
        <v>-1.1390293290595834E-3</v>
      </c>
      <c r="S71" s="40">
        <f t="shared" si="49"/>
        <v>2.5974025974025997E-2</v>
      </c>
      <c r="T71" s="96">
        <v>20449106.859999999</v>
      </c>
      <c r="U71" s="97">
        <v>0.77</v>
      </c>
      <c r="V71" s="40">
        <f t="shared" si="50"/>
        <v>-1.9769929714673989E-2</v>
      </c>
      <c r="W71" s="40">
        <f t="shared" si="51"/>
        <v>-2.5316455696202552E-2</v>
      </c>
      <c r="X71" s="96">
        <v>20419156.300000001</v>
      </c>
      <c r="Y71" s="97">
        <v>0.77</v>
      </c>
      <c r="Z71" s="40">
        <f t="shared" si="52"/>
        <v>-1.4646390282494059E-3</v>
      </c>
      <c r="AA71" s="40">
        <f t="shared" si="53"/>
        <v>0</v>
      </c>
      <c r="AB71" s="96">
        <v>20419156.300000001</v>
      </c>
      <c r="AC71" s="97">
        <v>0.77</v>
      </c>
      <c r="AD71" s="40">
        <f t="shared" si="54"/>
        <v>0</v>
      </c>
      <c r="AE71" s="40">
        <f t="shared" si="55"/>
        <v>0</v>
      </c>
      <c r="AF71" s="96">
        <v>20885327</v>
      </c>
      <c r="AG71" s="97">
        <v>0.78</v>
      </c>
      <c r="AH71" s="40">
        <f t="shared" si="56"/>
        <v>2.2830066685957991E-2</v>
      </c>
      <c r="AI71" s="40">
        <f t="shared" si="57"/>
        <v>1.2987012987012998E-2</v>
      </c>
      <c r="AJ71" s="41">
        <f t="shared" si="38"/>
        <v>-4.2584330432001057E-4</v>
      </c>
      <c r="AK71" s="41">
        <f t="shared" si="39"/>
        <v>1.0300880554045132E-4</v>
      </c>
      <c r="AL71" s="42">
        <f t="shared" si="40"/>
        <v>-2.8541748268855905E-3</v>
      </c>
      <c r="AM71" s="42">
        <f t="shared" si="41"/>
        <v>0</v>
      </c>
      <c r="AN71" s="43">
        <f t="shared" si="42"/>
        <v>1.1458913700753701E-2</v>
      </c>
      <c r="AO71" s="106">
        <f t="shared" si="43"/>
        <v>1.5346084298658781E-2</v>
      </c>
      <c r="AP71" s="47"/>
      <c r="AQ71" s="45"/>
      <c r="AR71" s="45"/>
      <c r="AS71" s="46"/>
      <c r="AT71" s="46"/>
    </row>
    <row r="72" spans="1:46">
      <c r="A72" s="295" t="s">
        <v>111</v>
      </c>
      <c r="B72" s="85">
        <v>860656505.88999999</v>
      </c>
      <c r="C72" s="85">
        <v>1187.42</v>
      </c>
      <c r="D72" s="85">
        <v>876510304.73000002</v>
      </c>
      <c r="E72" s="85">
        <v>1167.8599999999999</v>
      </c>
      <c r="F72" s="40">
        <f t="shared" si="44"/>
        <v>1.8420587925034867E-2</v>
      </c>
      <c r="G72" s="40">
        <f t="shared" si="45"/>
        <v>-1.647268868639586E-2</v>
      </c>
      <c r="H72" s="85">
        <v>813509432.25</v>
      </c>
      <c r="I72" s="85">
        <v>1193.26</v>
      </c>
      <c r="J72" s="40">
        <f t="shared" si="58"/>
        <v>-7.1876933037777341E-2</v>
      </c>
      <c r="K72" s="40">
        <f t="shared" si="59"/>
        <v>2.1749182264997596E-2</v>
      </c>
      <c r="L72" s="85">
        <v>813579782.09000003</v>
      </c>
      <c r="M72" s="85">
        <v>1192.93</v>
      </c>
      <c r="N72" s="40">
        <f t="shared" si="60"/>
        <v>8.6476981349140815E-5</v>
      </c>
      <c r="O72" s="40">
        <f t="shared" si="61"/>
        <v>-2.7655330774510774E-4</v>
      </c>
      <c r="P72" s="96">
        <v>815399145.64999998</v>
      </c>
      <c r="Q72" s="96">
        <v>1194.8</v>
      </c>
      <c r="R72" s="40">
        <f t="shared" si="48"/>
        <v>2.2362448035842179E-3</v>
      </c>
      <c r="S72" s="40">
        <f t="shared" si="49"/>
        <v>1.5675689269277248E-3</v>
      </c>
      <c r="T72" s="96">
        <v>816751085.26999998</v>
      </c>
      <c r="U72" s="96">
        <v>1197.06</v>
      </c>
      <c r="V72" s="40">
        <f t="shared" si="50"/>
        <v>1.6580096106457146E-3</v>
      </c>
      <c r="W72" s="40">
        <f t="shared" si="51"/>
        <v>1.8915299631737455E-3</v>
      </c>
      <c r="X72" s="96">
        <v>820576270.80999994</v>
      </c>
      <c r="Y72" s="96">
        <v>1202.44</v>
      </c>
      <c r="Z72" s="40">
        <f t="shared" si="52"/>
        <v>4.6834165377759359E-3</v>
      </c>
      <c r="AA72" s="40">
        <f t="shared" si="53"/>
        <v>4.4943444773028161E-3</v>
      </c>
      <c r="AB72" s="96">
        <v>822511192.86000001</v>
      </c>
      <c r="AC72" s="96">
        <v>1205.23</v>
      </c>
      <c r="AD72" s="40">
        <f t="shared" si="54"/>
        <v>2.3580039038785371E-3</v>
      </c>
      <c r="AE72" s="40">
        <f t="shared" si="55"/>
        <v>2.320282093077379E-3</v>
      </c>
      <c r="AF72" s="96">
        <v>841561816.24000001</v>
      </c>
      <c r="AG72" s="96">
        <v>1171.1600000000001</v>
      </c>
      <c r="AH72" s="40">
        <f t="shared" si="56"/>
        <v>2.3161536943659088E-2</v>
      </c>
      <c r="AI72" s="40">
        <f t="shared" si="57"/>
        <v>-2.82684632808675E-2</v>
      </c>
      <c r="AJ72" s="41">
        <f t="shared" si="38"/>
        <v>-2.4090820414812285E-3</v>
      </c>
      <c r="AK72" s="41">
        <f t="shared" si="39"/>
        <v>-1.6243496936911507E-3</v>
      </c>
      <c r="AL72" s="42">
        <f t="shared" si="40"/>
        <v>-3.9872307605973364E-2</v>
      </c>
      <c r="AM72" s="42">
        <f t="shared" si="41"/>
        <v>2.8256811604132192E-3</v>
      </c>
      <c r="AN72" s="43">
        <f t="shared" si="42"/>
        <v>2.9352271227742515E-2</v>
      </c>
      <c r="AO72" s="106">
        <f t="shared" si="43"/>
        <v>1.4899994264351695E-2</v>
      </c>
      <c r="AP72" s="47"/>
      <c r="AQ72" s="45"/>
      <c r="AR72" s="45"/>
      <c r="AS72" s="46"/>
      <c r="AT72" s="46"/>
    </row>
    <row r="73" spans="1:46" s="121" customFormat="1">
      <c r="A73" s="295" t="s">
        <v>112</v>
      </c>
      <c r="B73" s="85">
        <v>179367499.99000001</v>
      </c>
      <c r="C73" s="85">
        <v>154.66</v>
      </c>
      <c r="D73" s="85">
        <v>179618105.78999999</v>
      </c>
      <c r="E73" s="85">
        <v>155.16</v>
      </c>
      <c r="F73" s="40">
        <f t="shared" si="44"/>
        <v>1.3971639233080339E-3</v>
      </c>
      <c r="G73" s="40">
        <f t="shared" si="45"/>
        <v>3.2328979697400749E-3</v>
      </c>
      <c r="H73" s="85">
        <v>179868712.61000001</v>
      </c>
      <c r="I73" s="85">
        <v>155.37</v>
      </c>
      <c r="J73" s="40">
        <f t="shared" si="58"/>
        <v>1.395220258546869E-3</v>
      </c>
      <c r="K73" s="40">
        <f t="shared" si="59"/>
        <v>1.3534416086620777E-3</v>
      </c>
      <c r="L73" s="85">
        <v>180119266.13</v>
      </c>
      <c r="M73" s="85">
        <v>155.59</v>
      </c>
      <c r="N73" s="40">
        <f t="shared" si="60"/>
        <v>1.3929800039390013E-3</v>
      </c>
      <c r="O73" s="40">
        <f t="shared" si="61"/>
        <v>1.4159747699040925E-3</v>
      </c>
      <c r="P73" s="96">
        <v>180370635.22</v>
      </c>
      <c r="Q73" s="97">
        <v>155.8064</v>
      </c>
      <c r="R73" s="40">
        <f t="shared" si="48"/>
        <v>1.395570254092527E-3</v>
      </c>
      <c r="S73" s="40">
        <f t="shared" si="49"/>
        <v>1.3908348865607882E-3</v>
      </c>
      <c r="T73" s="96">
        <v>180521755.66999999</v>
      </c>
      <c r="U73" s="97">
        <v>155.94</v>
      </c>
      <c r="V73" s="40">
        <f t="shared" si="50"/>
        <v>8.3783288679814679E-4</v>
      </c>
      <c r="W73" s="40">
        <f t="shared" si="51"/>
        <v>8.5747440413231593E-4</v>
      </c>
      <c r="X73" s="96">
        <v>180773039.47</v>
      </c>
      <c r="Y73" s="96">
        <v>156.15</v>
      </c>
      <c r="Z73" s="40">
        <f t="shared" si="52"/>
        <v>1.3919862404804405E-3</v>
      </c>
      <c r="AA73" s="40">
        <f t="shared" si="53"/>
        <v>1.3466717968449915E-3</v>
      </c>
      <c r="AB73" s="96">
        <v>165781709.15000001</v>
      </c>
      <c r="AC73" s="96">
        <v>143.11000000000001</v>
      </c>
      <c r="AD73" s="40">
        <f t="shared" si="54"/>
        <v>-8.2929016207020534E-2</v>
      </c>
      <c r="AE73" s="40">
        <f t="shared" si="55"/>
        <v>-8.3509446045469046E-2</v>
      </c>
      <c r="AF73" s="96">
        <v>166038116.34</v>
      </c>
      <c r="AG73" s="96">
        <v>143.33000000000001</v>
      </c>
      <c r="AH73" s="40">
        <f t="shared" si="56"/>
        <v>1.5466554863902344E-3</v>
      </c>
      <c r="AI73" s="40">
        <f t="shared" si="57"/>
        <v>1.5372790161414217E-3</v>
      </c>
      <c r="AJ73" s="41">
        <f t="shared" si="38"/>
        <v>-9.1964508941831617E-3</v>
      </c>
      <c r="AK73" s="41">
        <f t="shared" si="39"/>
        <v>-9.0468589491854105E-3</v>
      </c>
      <c r="AL73" s="42">
        <f t="shared" si="40"/>
        <v>-7.5604791567488158E-2</v>
      </c>
      <c r="AM73" s="42">
        <f t="shared" si="41"/>
        <v>-7.6243877287960712E-2</v>
      </c>
      <c r="AN73" s="43">
        <f t="shared" si="42"/>
        <v>2.9793197943079698E-2</v>
      </c>
      <c r="AO73" s="106">
        <f t="shared" si="43"/>
        <v>3.009555538567726E-2</v>
      </c>
      <c r="AP73" s="47"/>
      <c r="AQ73" s="45"/>
      <c r="AR73" s="45"/>
      <c r="AS73" s="46"/>
      <c r="AT73" s="46"/>
    </row>
    <row r="74" spans="1:46">
      <c r="A74" s="295" t="s">
        <v>115</v>
      </c>
      <c r="B74" s="85">
        <v>692365846.42999995</v>
      </c>
      <c r="C74" s="85">
        <v>184.54325600000001</v>
      </c>
      <c r="D74" s="85">
        <v>687913878.20000005</v>
      </c>
      <c r="E74" s="85">
        <v>184.86787000000001</v>
      </c>
      <c r="F74" s="40">
        <f t="shared" si="44"/>
        <v>-6.430080647327259E-3</v>
      </c>
      <c r="G74" s="40">
        <f t="shared" si="45"/>
        <v>1.7590130738779034E-3</v>
      </c>
      <c r="H74" s="85">
        <v>700205998.25</v>
      </c>
      <c r="I74" s="86">
        <v>184.946594</v>
      </c>
      <c r="J74" s="40">
        <f t="shared" si="58"/>
        <v>1.7868690310716792E-2</v>
      </c>
      <c r="K74" s="40">
        <f t="shared" si="59"/>
        <v>4.2583927645184645E-4</v>
      </c>
      <c r="L74" s="85">
        <v>698842632.64999998</v>
      </c>
      <c r="M74" s="85">
        <v>185.363597</v>
      </c>
      <c r="N74" s="40">
        <f t="shared" si="60"/>
        <v>-1.9470921463218469E-3</v>
      </c>
      <c r="O74" s="40">
        <f t="shared" si="61"/>
        <v>2.2547211656138637E-3</v>
      </c>
      <c r="P74" s="96">
        <v>689353140.79999995</v>
      </c>
      <c r="Q74" s="97">
        <v>185.69151600000001</v>
      </c>
      <c r="R74" s="40">
        <f t="shared" si="48"/>
        <v>-1.3578867983505849E-2</v>
      </c>
      <c r="S74" s="40">
        <f t="shared" si="49"/>
        <v>1.7690582471811254E-3</v>
      </c>
      <c r="T74" s="96">
        <v>684954871.80999994</v>
      </c>
      <c r="U74" s="97">
        <v>185.45921300000001</v>
      </c>
      <c r="V74" s="40">
        <f t="shared" si="50"/>
        <v>-6.380284254447267E-3</v>
      </c>
      <c r="W74" s="40">
        <f t="shared" si="51"/>
        <v>-1.2510156899144583E-3</v>
      </c>
      <c r="X74" s="96">
        <v>682234420.32000005</v>
      </c>
      <c r="Y74" s="97">
        <v>186.03073499999999</v>
      </c>
      <c r="Z74" s="40">
        <f t="shared" si="52"/>
        <v>-3.9717236886147997E-3</v>
      </c>
      <c r="AA74" s="40">
        <f t="shared" si="53"/>
        <v>3.0816587149002268E-3</v>
      </c>
      <c r="AB74" s="96">
        <v>754571885.35000002</v>
      </c>
      <c r="AC74" s="97">
        <v>186.310056</v>
      </c>
      <c r="AD74" s="40">
        <f t="shared" si="54"/>
        <v>0.10603021905003018</v>
      </c>
      <c r="AE74" s="40">
        <f t="shared" si="55"/>
        <v>1.5014776993705376E-3</v>
      </c>
      <c r="AF74" s="96">
        <v>757527111.13999999</v>
      </c>
      <c r="AG74" s="97">
        <v>186.75777299999999</v>
      </c>
      <c r="AH74" s="40">
        <f t="shared" si="56"/>
        <v>3.9164271123475697E-3</v>
      </c>
      <c r="AI74" s="40">
        <f t="shared" si="57"/>
        <v>2.4030747969931532E-3</v>
      </c>
      <c r="AJ74" s="41">
        <f t="shared" si="38"/>
        <v>1.1938410969109692E-2</v>
      </c>
      <c r="AK74" s="41">
        <f t="shared" si="39"/>
        <v>1.4929784105592748E-3</v>
      </c>
      <c r="AL74" s="42">
        <f t="shared" si="40"/>
        <v>0.10119469187356762</v>
      </c>
      <c r="AM74" s="42">
        <f t="shared" si="41"/>
        <v>1.0222993319498814E-2</v>
      </c>
      <c r="AN74" s="43">
        <f t="shared" si="42"/>
        <v>3.9138647271503693E-2</v>
      </c>
      <c r="AO74" s="106">
        <f t="shared" si="43"/>
        <v>1.3494860862059263E-3</v>
      </c>
      <c r="AP74" s="47"/>
      <c r="AQ74" s="45"/>
      <c r="AR74" s="45"/>
      <c r="AS74" s="46"/>
      <c r="AT74" s="46"/>
    </row>
    <row r="75" spans="1:46" s="121" customFormat="1">
      <c r="A75" s="295" t="s">
        <v>121</v>
      </c>
      <c r="B75" s="85">
        <v>1094326362.9200001</v>
      </c>
      <c r="C75" s="85">
        <v>1.4096</v>
      </c>
      <c r="D75" s="85">
        <v>1097693118.97</v>
      </c>
      <c r="E75" s="85">
        <v>1.4142999999999999</v>
      </c>
      <c r="F75" s="40">
        <f t="shared" si="44"/>
        <v>3.0765557370073856E-3</v>
      </c>
      <c r="G75" s="40">
        <f t="shared" si="45"/>
        <v>3.3342792281497776E-3</v>
      </c>
      <c r="H75" s="85">
        <v>1102543574.78</v>
      </c>
      <c r="I75" s="86">
        <v>1.4201999999999999</v>
      </c>
      <c r="J75" s="40">
        <f t="shared" si="58"/>
        <v>4.4187721742769762E-3</v>
      </c>
      <c r="K75" s="40">
        <f t="shared" si="59"/>
        <v>4.1716750335855316E-3</v>
      </c>
      <c r="L75" s="85">
        <v>1081837669.8099999</v>
      </c>
      <c r="M75" s="85">
        <v>1.4221999999999999</v>
      </c>
      <c r="N75" s="40">
        <f t="shared" si="60"/>
        <v>-1.8780123927647628E-2</v>
      </c>
      <c r="O75" s="40">
        <f t="shared" si="61"/>
        <v>1.4082523588227023E-3</v>
      </c>
      <c r="P75" s="96">
        <v>1083679833.45</v>
      </c>
      <c r="Q75" s="97">
        <v>1.4146000000000001</v>
      </c>
      <c r="R75" s="40">
        <f t="shared" si="48"/>
        <v>1.7028096648951398E-3</v>
      </c>
      <c r="S75" s="40">
        <f t="shared" si="49"/>
        <v>-5.3438334973982772E-3</v>
      </c>
      <c r="T75" s="96">
        <v>1085469988.99</v>
      </c>
      <c r="U75" s="97">
        <v>1.417</v>
      </c>
      <c r="V75" s="40">
        <f t="shared" si="50"/>
        <v>1.6519229063263342E-3</v>
      </c>
      <c r="W75" s="40">
        <f t="shared" si="51"/>
        <v>1.696592676374917E-3</v>
      </c>
      <c r="X75" s="96">
        <v>1055185735.87</v>
      </c>
      <c r="Y75" s="97">
        <v>1.4198999999999999</v>
      </c>
      <c r="Z75" s="40">
        <f t="shared" si="52"/>
        <v>-2.7899668739970112E-2</v>
      </c>
      <c r="AA75" s="40">
        <f t="shared" si="53"/>
        <v>2.0465772759350053E-3</v>
      </c>
      <c r="AB75" s="96">
        <v>1063784829.8</v>
      </c>
      <c r="AC75" s="97">
        <v>1.423</v>
      </c>
      <c r="AD75" s="40">
        <f t="shared" si="54"/>
        <v>8.1493652138028578E-3</v>
      </c>
      <c r="AE75" s="40">
        <f t="shared" si="55"/>
        <v>2.1832523417142776E-3</v>
      </c>
      <c r="AF75" s="96">
        <v>1065457574.92</v>
      </c>
      <c r="AG75" s="97">
        <v>1.4252</v>
      </c>
      <c r="AH75" s="40">
        <f t="shared" si="56"/>
        <v>1.5724468643856242E-3</v>
      </c>
      <c r="AI75" s="40">
        <f t="shared" si="57"/>
        <v>1.5460295151089106E-3</v>
      </c>
      <c r="AJ75" s="41">
        <f t="shared" si="38"/>
        <v>-3.2634900133654277E-3</v>
      </c>
      <c r="AK75" s="41">
        <f t="shared" si="39"/>
        <v>1.3803531165366058E-3</v>
      </c>
      <c r="AL75" s="42">
        <f t="shared" si="40"/>
        <v>-2.9366626694578988E-2</v>
      </c>
      <c r="AM75" s="42">
        <f t="shared" si="41"/>
        <v>7.7069928586580875E-3</v>
      </c>
      <c r="AN75" s="43">
        <f t="shared" si="42"/>
        <v>1.2813974120371316E-2</v>
      </c>
      <c r="AO75" s="106">
        <f t="shared" si="43"/>
        <v>2.8795021198015237E-3</v>
      </c>
      <c r="AP75" s="47"/>
      <c r="AQ75" s="45"/>
      <c r="AR75" s="45"/>
      <c r="AS75" s="46"/>
      <c r="AT75" s="46"/>
    </row>
    <row r="76" spans="1:46" s="121" customFormat="1">
      <c r="A76" s="295" t="s">
        <v>152</v>
      </c>
      <c r="B76" s="96">
        <v>502136054.10000002</v>
      </c>
      <c r="C76" s="97">
        <v>1.1445000000000001</v>
      </c>
      <c r="D76" s="96">
        <v>501532410.38</v>
      </c>
      <c r="E76" s="97">
        <v>1.1399999999999999</v>
      </c>
      <c r="F76" s="40">
        <f t="shared" si="44"/>
        <v>-1.2021517177888473E-3</v>
      </c>
      <c r="G76" s="40">
        <f t="shared" si="45"/>
        <v>-3.931847968545365E-3</v>
      </c>
      <c r="H76" s="96">
        <v>501417883.38999999</v>
      </c>
      <c r="I76" s="97">
        <v>1.1443000000000001</v>
      </c>
      <c r="J76" s="40">
        <f t="shared" si="58"/>
        <v>-2.2835411556600094E-4</v>
      </c>
      <c r="K76" s="40">
        <f t="shared" si="59"/>
        <v>3.7719298245615729E-3</v>
      </c>
      <c r="L76" s="96">
        <v>500658599.26999998</v>
      </c>
      <c r="M76" s="97">
        <v>1.1425000000000001</v>
      </c>
      <c r="N76" s="40">
        <f t="shared" si="60"/>
        <v>-1.5142741117780156E-3</v>
      </c>
      <c r="O76" s="40">
        <f t="shared" si="61"/>
        <v>-1.5730140697369777E-3</v>
      </c>
      <c r="P76" s="96">
        <v>500628742.38999999</v>
      </c>
      <c r="Q76" s="97">
        <v>1.1399999999999999</v>
      </c>
      <c r="R76" s="40">
        <f t="shared" si="48"/>
        <v>-5.9635208590302726E-5</v>
      </c>
      <c r="S76" s="40">
        <f t="shared" si="49"/>
        <v>-2.1881838074399723E-3</v>
      </c>
      <c r="T76" s="96">
        <v>490384740.75</v>
      </c>
      <c r="U76" s="97">
        <v>1.1499999999999999</v>
      </c>
      <c r="V76" s="40">
        <f t="shared" si="50"/>
        <v>-2.0462272284038577E-2</v>
      </c>
      <c r="W76" s="40">
        <f t="shared" si="51"/>
        <v>8.7719298245614117E-3</v>
      </c>
      <c r="X76" s="96">
        <v>491629453.38999999</v>
      </c>
      <c r="Y76" s="97">
        <v>1.1465000000000001</v>
      </c>
      <c r="Z76" s="40">
        <f t="shared" si="52"/>
        <v>2.538236891499332E-3</v>
      </c>
      <c r="AA76" s="40">
        <f t="shared" si="53"/>
        <v>-3.0434782608694234E-3</v>
      </c>
      <c r="AB76" s="96">
        <v>490798883.43000001</v>
      </c>
      <c r="AC76" s="97">
        <v>1.1444000000000001</v>
      </c>
      <c r="AD76" s="40">
        <f t="shared" si="54"/>
        <v>-1.6894227029581642E-3</v>
      </c>
      <c r="AE76" s="40">
        <f t="shared" si="55"/>
        <v>-1.8316615787178287E-3</v>
      </c>
      <c r="AF76" s="96">
        <v>488769824.69999999</v>
      </c>
      <c r="AG76" s="97">
        <v>1.1466000000000001</v>
      </c>
      <c r="AH76" s="40">
        <f t="shared" si="56"/>
        <v>-4.1341958967382464E-3</v>
      </c>
      <c r="AI76" s="40">
        <f t="shared" si="57"/>
        <v>1.9224047535826457E-3</v>
      </c>
      <c r="AJ76" s="41">
        <f t="shared" si="38"/>
        <v>-3.3440086432448527E-3</v>
      </c>
      <c r="AK76" s="41">
        <f t="shared" si="39"/>
        <v>2.372598396745079E-4</v>
      </c>
      <c r="AL76" s="42">
        <f t="shared" si="40"/>
        <v>-2.544718031349176E-2</v>
      </c>
      <c r="AM76" s="42">
        <f t="shared" si="41"/>
        <v>5.789473684210668E-3</v>
      </c>
      <c r="AN76" s="43">
        <f t="shared" si="42"/>
        <v>7.1656691909109472E-3</v>
      </c>
      <c r="AO76" s="106">
        <f t="shared" si="43"/>
        <v>4.3054650285204539E-3</v>
      </c>
      <c r="AP76" s="47"/>
      <c r="AQ76" s="45"/>
      <c r="AR76" s="45"/>
      <c r="AS76" s="46"/>
      <c r="AT76" s="46"/>
    </row>
    <row r="77" spans="1:46" s="121" customFormat="1">
      <c r="A77" s="295" t="s">
        <v>158</v>
      </c>
      <c r="B77" s="85">
        <v>1559125484.01</v>
      </c>
      <c r="C77" s="96">
        <v>0.99060000000000004</v>
      </c>
      <c r="D77" s="85">
        <v>1548962340.76</v>
      </c>
      <c r="E77" s="96">
        <v>0.98570000000000002</v>
      </c>
      <c r="F77" s="40">
        <f t="shared" si="44"/>
        <v>-6.518489598323322E-3</v>
      </c>
      <c r="G77" s="40">
        <f t="shared" si="45"/>
        <v>-4.9464970724813397E-3</v>
      </c>
      <c r="H77" s="96">
        <v>1546195059.2</v>
      </c>
      <c r="I77" s="96">
        <v>0.99170000000000003</v>
      </c>
      <c r="J77" s="40">
        <f t="shared" si="58"/>
        <v>-1.7865389539697739E-3</v>
      </c>
      <c r="K77" s="40">
        <f t="shared" si="59"/>
        <v>6.087044739778843E-3</v>
      </c>
      <c r="L77" s="96">
        <v>1483322738.1900001</v>
      </c>
      <c r="M77" s="97">
        <v>0.99299999999999999</v>
      </c>
      <c r="N77" s="40">
        <f t="shared" si="60"/>
        <v>-4.0662606335406394E-2</v>
      </c>
      <c r="O77" s="40">
        <f t="shared" si="61"/>
        <v>1.3108803065442853E-3</v>
      </c>
      <c r="P77" s="96">
        <v>1465223097.3900001</v>
      </c>
      <c r="Q77" s="97">
        <v>0.99360000000000004</v>
      </c>
      <c r="R77" s="40">
        <f t="shared" si="48"/>
        <v>-1.2202092190729671E-2</v>
      </c>
      <c r="S77" s="40">
        <f t="shared" si="49"/>
        <v>6.042296072508005E-4</v>
      </c>
      <c r="T77" s="96">
        <v>1468215352.52</v>
      </c>
      <c r="U77" s="97">
        <v>0.99550000000000005</v>
      </c>
      <c r="V77" s="40">
        <f t="shared" si="50"/>
        <v>2.0421839754846726E-3</v>
      </c>
      <c r="W77" s="40">
        <f t="shared" si="51"/>
        <v>1.9122383252818164E-3</v>
      </c>
      <c r="X77" s="96">
        <v>1472388436.03</v>
      </c>
      <c r="Y77" s="97">
        <v>0.99629999999999996</v>
      </c>
      <c r="Z77" s="40">
        <f t="shared" si="52"/>
        <v>2.8422829817420429E-3</v>
      </c>
      <c r="AA77" s="40">
        <f t="shared" si="53"/>
        <v>8.0361627322944433E-4</v>
      </c>
      <c r="AB77" s="96">
        <v>1428336782.9100001</v>
      </c>
      <c r="AC77" s="97">
        <v>0.99750000000000005</v>
      </c>
      <c r="AD77" s="40">
        <f t="shared" si="54"/>
        <v>-2.9918499793964919E-2</v>
      </c>
      <c r="AE77" s="40">
        <f t="shared" si="55"/>
        <v>1.2044564890094248E-3</v>
      </c>
      <c r="AF77" s="96">
        <v>1453122662.6600001</v>
      </c>
      <c r="AG77" s="97">
        <v>1.0146999999999999</v>
      </c>
      <c r="AH77" s="40">
        <f t="shared" si="56"/>
        <v>1.7352966083743124E-2</v>
      </c>
      <c r="AI77" s="40">
        <f t="shared" si="57"/>
        <v>1.7243107769423439E-2</v>
      </c>
      <c r="AJ77" s="41">
        <f t="shared" si="38"/>
        <v>-8.6063492289280303E-3</v>
      </c>
      <c r="AK77" s="41">
        <f t="shared" si="39"/>
        <v>3.0273845547545892E-3</v>
      </c>
      <c r="AL77" s="42">
        <f t="shared" si="40"/>
        <v>-6.1873472051603311E-2</v>
      </c>
      <c r="AM77" s="42">
        <f t="shared" si="41"/>
        <v>2.9420716242264295E-2</v>
      </c>
      <c r="AN77" s="43">
        <f t="shared" si="42"/>
        <v>1.8761503934758395E-2</v>
      </c>
      <c r="AO77" s="106">
        <f t="shared" si="43"/>
        <v>6.4736931954169092E-3</v>
      </c>
      <c r="AP77" s="47"/>
      <c r="AQ77" s="45"/>
      <c r="AR77" s="45"/>
      <c r="AS77" s="46"/>
      <c r="AT77" s="46"/>
    </row>
    <row r="78" spans="1:46" s="151" customFormat="1" ht="15.75" customHeight="1">
      <c r="A78" s="295" t="s">
        <v>182</v>
      </c>
      <c r="B78" s="85">
        <v>15134675974.16</v>
      </c>
      <c r="C78" s="96">
        <v>105.03</v>
      </c>
      <c r="D78" s="85">
        <v>15380246218.65</v>
      </c>
      <c r="E78" s="96">
        <v>105.2</v>
      </c>
      <c r="F78" s="40">
        <f t="shared" si="44"/>
        <v>1.6225669113053433E-2</v>
      </c>
      <c r="G78" s="40">
        <f t="shared" si="45"/>
        <v>1.618585166143023E-3</v>
      </c>
      <c r="H78" s="85">
        <v>15883110325.76</v>
      </c>
      <c r="I78" s="96">
        <v>105.39</v>
      </c>
      <c r="J78" s="40">
        <f t="shared" si="58"/>
        <v>3.2695452332891166E-2</v>
      </c>
      <c r="K78" s="40">
        <f t="shared" si="59"/>
        <v>1.8060836501900923E-3</v>
      </c>
      <c r="L78" s="85">
        <v>16653999919.110001</v>
      </c>
      <c r="M78" s="96">
        <v>105.57</v>
      </c>
      <c r="N78" s="40">
        <f t="shared" si="60"/>
        <v>4.8535178408962772E-2</v>
      </c>
      <c r="O78" s="40">
        <f t="shared" si="61"/>
        <v>1.7079419299743108E-3</v>
      </c>
      <c r="P78" s="96">
        <v>17136187323.93</v>
      </c>
      <c r="Q78" s="97">
        <v>105.74</v>
      </c>
      <c r="R78" s="40">
        <f t="shared" si="48"/>
        <v>2.8953248898884832E-2</v>
      </c>
      <c r="S78" s="40">
        <f t="shared" si="49"/>
        <v>1.6103059581320613E-3</v>
      </c>
      <c r="T78" s="96">
        <v>17332265544.759998</v>
      </c>
      <c r="U78" s="97">
        <v>105.91</v>
      </c>
      <c r="V78" s="40">
        <f t="shared" si="50"/>
        <v>1.1442348121170608E-2</v>
      </c>
      <c r="W78" s="40">
        <f t="shared" si="51"/>
        <v>1.6077170418006593E-3</v>
      </c>
      <c r="X78" s="96">
        <v>17431415752.459999</v>
      </c>
      <c r="Y78" s="97">
        <v>106.07</v>
      </c>
      <c r="Z78" s="40">
        <f t="shared" si="52"/>
        <v>5.7205566949080407E-3</v>
      </c>
      <c r="AA78" s="40">
        <f t="shared" si="53"/>
        <v>1.5107166462090132E-3</v>
      </c>
      <c r="AB78" s="96">
        <v>17596413267.099998</v>
      </c>
      <c r="AC78" s="97">
        <v>106.24</v>
      </c>
      <c r="AD78" s="40">
        <f t="shared" si="54"/>
        <v>9.465525748630842E-3</v>
      </c>
      <c r="AE78" s="40">
        <f t="shared" si="55"/>
        <v>1.6027151880833573E-3</v>
      </c>
      <c r="AF78" s="96">
        <v>17651738510.950001</v>
      </c>
      <c r="AG78" s="97">
        <v>106.4</v>
      </c>
      <c r="AH78" s="40">
        <f t="shared" si="56"/>
        <v>3.1441205096861334E-3</v>
      </c>
      <c r="AI78" s="40">
        <f t="shared" si="57"/>
        <v>1.5060240963856439E-3</v>
      </c>
      <c r="AJ78" s="41">
        <f t="shared" si="38"/>
        <v>1.952276247852348E-2</v>
      </c>
      <c r="AK78" s="41">
        <f t="shared" si="39"/>
        <v>1.6212612096147703E-3</v>
      </c>
      <c r="AL78" s="42">
        <f t="shared" si="40"/>
        <v>0.14768894203693583</v>
      </c>
      <c r="AM78" s="42">
        <f t="shared" si="41"/>
        <v>1.1406844106463905E-2</v>
      </c>
      <c r="AN78" s="43">
        <f t="shared" si="42"/>
        <v>1.5767266449241597E-2</v>
      </c>
      <c r="AO78" s="106">
        <f t="shared" si="43"/>
        <v>9.8435731554256641E-5</v>
      </c>
      <c r="AP78" s="47"/>
      <c r="AQ78" s="45"/>
      <c r="AR78" s="45"/>
      <c r="AS78" s="46"/>
      <c r="AT78" s="46"/>
    </row>
    <row r="79" spans="1:46" s="151" customFormat="1" ht="15.75" customHeight="1">
      <c r="A79" s="295" t="s">
        <v>187</v>
      </c>
      <c r="B79" s="85">
        <v>290947579.29000002</v>
      </c>
      <c r="C79" s="96">
        <v>1050.05</v>
      </c>
      <c r="D79" s="85">
        <v>296919377.52999997</v>
      </c>
      <c r="E79" s="96">
        <v>1052.23</v>
      </c>
      <c r="F79" s="40">
        <f t="shared" si="44"/>
        <v>2.052534086921411E-2</v>
      </c>
      <c r="G79" s="40">
        <f t="shared" si="45"/>
        <v>2.0760916146850758E-3</v>
      </c>
      <c r="H79" s="85">
        <v>293297848.31999999</v>
      </c>
      <c r="I79" s="96">
        <v>1054.42</v>
      </c>
      <c r="J79" s="40">
        <f t="shared" si="58"/>
        <v>-1.2197011997420305E-2</v>
      </c>
      <c r="K79" s="40">
        <f t="shared" si="59"/>
        <v>2.0812940136662656E-3</v>
      </c>
      <c r="L79" s="85">
        <v>292811208.00999999</v>
      </c>
      <c r="M79" s="96">
        <v>1056.6199999999999</v>
      </c>
      <c r="N79" s="40">
        <f t="shared" si="60"/>
        <v>-1.6592017731717481E-3</v>
      </c>
      <c r="O79" s="40">
        <f t="shared" si="61"/>
        <v>2.0864551127632424E-3</v>
      </c>
      <c r="P79" s="96">
        <v>293170039.05000001</v>
      </c>
      <c r="Q79" s="97">
        <v>1058.83</v>
      </c>
      <c r="R79" s="40">
        <f t="shared" si="48"/>
        <v>1.225468937608996E-3</v>
      </c>
      <c r="S79" s="40">
        <f t="shared" si="49"/>
        <v>2.0915750222407644E-3</v>
      </c>
      <c r="T79" s="96">
        <v>293917609.75</v>
      </c>
      <c r="U79" s="96">
        <v>1061.05</v>
      </c>
      <c r="V79" s="40">
        <f t="shared" si="50"/>
        <v>2.5499559996732487E-3</v>
      </c>
      <c r="W79" s="40">
        <f t="shared" si="51"/>
        <v>2.0966538537820307E-3</v>
      </c>
      <c r="X79" s="96">
        <v>294349384.56</v>
      </c>
      <c r="Y79" s="96">
        <v>1063.26</v>
      </c>
      <c r="Z79" s="40">
        <f t="shared" si="52"/>
        <v>1.469033483115424E-3</v>
      </c>
      <c r="AA79" s="40">
        <f t="shared" si="53"/>
        <v>2.0828424673672648E-3</v>
      </c>
      <c r="AB79" s="96">
        <v>295484581.07999998</v>
      </c>
      <c r="AC79" s="96">
        <v>1065.46</v>
      </c>
      <c r="AD79" s="40">
        <f t="shared" si="54"/>
        <v>3.8566295006762044E-3</v>
      </c>
      <c r="AE79" s="40">
        <f t="shared" si="55"/>
        <v>2.0691082143596538E-3</v>
      </c>
      <c r="AF79" s="96">
        <v>295374759.26999998</v>
      </c>
      <c r="AG79" s="96">
        <v>1067.6600000000001</v>
      </c>
      <c r="AH79" s="40">
        <f t="shared" si="56"/>
        <v>-3.7166680440178042E-4</v>
      </c>
      <c r="AI79" s="40">
        <f t="shared" si="57"/>
        <v>2.0648358455503213E-3</v>
      </c>
      <c r="AJ79" s="41">
        <f t="shared" si="38"/>
        <v>1.9248185269117686E-3</v>
      </c>
      <c r="AK79" s="41">
        <f t="shared" si="39"/>
        <v>2.081107018051827E-3</v>
      </c>
      <c r="AL79" s="42">
        <f t="shared" si="40"/>
        <v>-5.2021470368464797E-3</v>
      </c>
      <c r="AM79" s="42">
        <f t="shared" si="41"/>
        <v>1.4664094351995347E-2</v>
      </c>
      <c r="AN79" s="43">
        <f t="shared" si="42"/>
        <v>9.0106611102405369E-3</v>
      </c>
      <c r="AO79" s="106">
        <f t="shared" si="43"/>
        <v>1.0802173704520088E-5</v>
      </c>
      <c r="AP79" s="47"/>
      <c r="AQ79" s="45"/>
      <c r="AR79" s="45"/>
      <c r="AS79" s="46"/>
      <c r="AT79" s="46"/>
    </row>
    <row r="80" spans="1:46" s="161" customFormat="1" ht="15.75" customHeight="1">
      <c r="A80" s="295" t="s">
        <v>196</v>
      </c>
      <c r="B80" s="85">
        <v>1823583872.1700001</v>
      </c>
      <c r="C80" s="96">
        <v>1.0270999999999999</v>
      </c>
      <c r="D80" s="85">
        <v>1812157052.95</v>
      </c>
      <c r="E80" s="96">
        <v>1.0287999999999999</v>
      </c>
      <c r="F80" s="40">
        <f t="shared" si="44"/>
        <v>-6.2661330769516622E-3</v>
      </c>
      <c r="G80" s="40">
        <f t="shared" si="45"/>
        <v>1.6551455554474101E-3</v>
      </c>
      <c r="H80" s="85">
        <v>1601761647.46</v>
      </c>
      <c r="I80" s="96">
        <v>1.0305</v>
      </c>
      <c r="J80" s="40">
        <f t="shared" si="58"/>
        <v>-0.11610219166572706</v>
      </c>
      <c r="K80" s="40">
        <f t="shared" si="59"/>
        <v>1.6524105754277168E-3</v>
      </c>
      <c r="L80" s="85">
        <v>1622302708.6600001</v>
      </c>
      <c r="M80" s="96">
        <v>1.0331999999999999</v>
      </c>
      <c r="N80" s="40">
        <f t="shared" si="60"/>
        <v>1.2824043597605873E-2</v>
      </c>
      <c r="O80" s="40">
        <f t="shared" si="61"/>
        <v>2.6200873362444686E-3</v>
      </c>
      <c r="P80" s="96">
        <v>1619394999.0699999</v>
      </c>
      <c r="Q80" s="97">
        <v>1.0347</v>
      </c>
      <c r="R80" s="40">
        <f t="shared" si="48"/>
        <v>-1.7923347933024663E-3</v>
      </c>
      <c r="S80" s="40">
        <f t="shared" si="49"/>
        <v>1.4518002322880922E-3</v>
      </c>
      <c r="T80" s="96">
        <v>1611634983.4300001</v>
      </c>
      <c r="U80" s="97">
        <v>1.0365</v>
      </c>
      <c r="V80" s="40">
        <f t="shared" si="50"/>
        <v>-4.7919226899282479E-3</v>
      </c>
      <c r="W80" s="40">
        <f t="shared" si="51"/>
        <v>1.7396346767179123E-3</v>
      </c>
      <c r="X80" s="96">
        <v>1606915484.46</v>
      </c>
      <c r="Y80" s="96">
        <v>1.0382</v>
      </c>
      <c r="Z80" s="40">
        <f t="shared" si="52"/>
        <v>-2.9283919861032327E-3</v>
      </c>
      <c r="AA80" s="40">
        <f t="shared" si="53"/>
        <v>1.6401350699469703E-3</v>
      </c>
      <c r="AB80" s="96">
        <v>1590860157.1600001</v>
      </c>
      <c r="AC80" s="96">
        <v>1.0410999999999999</v>
      </c>
      <c r="AD80" s="40">
        <f t="shared" si="54"/>
        <v>-9.9913949770639651E-3</v>
      </c>
      <c r="AE80" s="40">
        <f t="shared" si="55"/>
        <v>2.7932960893853813E-3</v>
      </c>
      <c r="AF80" s="96">
        <v>1595432916.3299999</v>
      </c>
      <c r="AG80" s="97">
        <v>1.0427999999999999</v>
      </c>
      <c r="AH80" s="40">
        <f t="shared" si="56"/>
        <v>2.8743941756408792E-3</v>
      </c>
      <c r="AI80" s="40">
        <f t="shared" si="57"/>
        <v>1.632888291230463E-3</v>
      </c>
      <c r="AJ80" s="41">
        <f t="shared" si="38"/>
        <v>-1.5771741426978736E-2</v>
      </c>
      <c r="AK80" s="41">
        <f t="shared" si="39"/>
        <v>1.8981747283360519E-3</v>
      </c>
      <c r="AL80" s="42">
        <f t="shared" si="40"/>
        <v>-0.11959456619237066</v>
      </c>
      <c r="AM80" s="42">
        <f t="shared" si="41"/>
        <v>1.36080870917574E-2</v>
      </c>
      <c r="AN80" s="43">
        <f t="shared" si="42"/>
        <v>4.1120549934773196E-2</v>
      </c>
      <c r="AO80" s="106">
        <f t="shared" si="43"/>
        <v>5.0754447516540818E-4</v>
      </c>
      <c r="AP80" s="47"/>
      <c r="AQ80" s="45"/>
      <c r="AR80" s="45"/>
      <c r="AS80" s="46"/>
      <c r="AT80" s="46"/>
    </row>
    <row r="81" spans="1:46">
      <c r="A81" s="297" t="s">
        <v>47</v>
      </c>
      <c r="B81" s="90">
        <f>SUM(B55:B80)</f>
        <v>392277215767.5799</v>
      </c>
      <c r="C81" s="92"/>
      <c r="D81" s="90">
        <f>SUM(D55:D80)</f>
        <v>392438893155.78003</v>
      </c>
      <c r="E81" s="92"/>
      <c r="F81" s="40">
        <f>((D81-B81)/B81)</f>
        <v>4.1215085072880301E-4</v>
      </c>
      <c r="G81" s="40"/>
      <c r="H81" s="90">
        <f>SUM(H55:H80)</f>
        <v>389102222041.17004</v>
      </c>
      <c r="I81" s="92"/>
      <c r="J81" s="40">
        <f>((H81-D81)/D81)</f>
        <v>-8.5023966095161777E-3</v>
      </c>
      <c r="K81" s="40"/>
      <c r="L81" s="101">
        <f>SUM(L55:L80)</f>
        <v>386504325895.71014</v>
      </c>
      <c r="M81" s="95"/>
      <c r="N81" s="40">
        <f>((L81-H81)/H81)</f>
        <v>-6.6766417622385671E-3</v>
      </c>
      <c r="O81" s="40"/>
      <c r="P81" s="101">
        <f>SUM(P55:P80)</f>
        <v>384428914391.67004</v>
      </c>
      <c r="Q81" s="120"/>
      <c r="R81" s="40">
        <f>((P81-L81)/L81)</f>
        <v>-5.3696979955668214E-3</v>
      </c>
      <c r="S81" s="40"/>
      <c r="T81" s="101">
        <f>SUM(T55:T80)</f>
        <v>375554593414.5</v>
      </c>
      <c r="U81" s="120"/>
      <c r="V81" s="40">
        <f>((T81-P81)/P81)</f>
        <v>-2.3084426391841498E-2</v>
      </c>
      <c r="W81" s="40"/>
      <c r="X81" s="101">
        <f>SUM(X55:X80)</f>
        <v>373276764567.33008</v>
      </c>
      <c r="Y81" s="120"/>
      <c r="Z81" s="40">
        <f>((X81-T81)/T81)</f>
        <v>-6.0652402796093074E-3</v>
      </c>
      <c r="AA81" s="40"/>
      <c r="AB81" s="101">
        <f>SUM(AB55:AB80)</f>
        <v>377444877891.81989</v>
      </c>
      <c r="AC81" s="120"/>
      <c r="AD81" s="40">
        <f>((AB81-X81)/X81)</f>
        <v>1.1166281215818833E-2</v>
      </c>
      <c r="AE81" s="40"/>
      <c r="AF81" s="101">
        <f>SUM(AF55:AF80)</f>
        <v>377744976906.65002</v>
      </c>
      <c r="AG81" s="120"/>
      <c r="AH81" s="40">
        <f>((AF81-AB81)/AB81)</f>
        <v>7.9508037440145383E-4</v>
      </c>
      <c r="AI81" s="40"/>
      <c r="AJ81" s="41">
        <f t="shared" si="38"/>
        <v>-4.6656113247279104E-3</v>
      </c>
      <c r="AK81" s="41"/>
      <c r="AL81" s="42">
        <f t="shared" si="40"/>
        <v>-3.7442558587833956E-2</v>
      </c>
      <c r="AM81" s="42"/>
      <c r="AN81" s="43">
        <f t="shared" si="42"/>
        <v>9.759422234281721E-3</v>
      </c>
      <c r="AO81" s="106"/>
      <c r="AP81" s="47"/>
      <c r="AQ81" s="57"/>
      <c r="AR81" s="30"/>
      <c r="AS81" s="46" t="e">
        <f>(#REF!/AQ81)-1</f>
        <v>#REF!</v>
      </c>
      <c r="AT81" s="46" t="e">
        <f>(#REF!/AR81)-1</f>
        <v>#REF!</v>
      </c>
    </row>
    <row r="82" spans="1:46" s="161" customFormat="1" ht="7.5" customHeight="1">
      <c r="A82" s="297"/>
      <c r="B82" s="90"/>
      <c r="C82" s="92"/>
      <c r="D82" s="90"/>
      <c r="E82" s="92"/>
      <c r="F82" s="40"/>
      <c r="G82" s="40"/>
      <c r="H82" s="90"/>
      <c r="I82" s="92"/>
      <c r="J82" s="40"/>
      <c r="K82" s="40"/>
      <c r="L82" s="90"/>
      <c r="M82" s="90"/>
      <c r="N82" s="40"/>
      <c r="O82" s="40"/>
      <c r="P82" s="120"/>
      <c r="Q82" s="120"/>
      <c r="R82" s="40"/>
      <c r="S82" s="40"/>
      <c r="T82" s="120"/>
      <c r="U82" s="120"/>
      <c r="V82" s="40"/>
      <c r="W82" s="40"/>
      <c r="X82" s="120"/>
      <c r="Y82" s="120"/>
      <c r="Z82" s="40"/>
      <c r="AA82" s="40"/>
      <c r="AB82" s="120"/>
      <c r="AC82" s="120"/>
      <c r="AD82" s="40"/>
      <c r="AE82" s="40"/>
      <c r="AF82" s="120"/>
      <c r="AG82" s="120"/>
      <c r="AH82" s="40"/>
      <c r="AI82" s="40"/>
      <c r="AJ82" s="41"/>
      <c r="AK82" s="41"/>
      <c r="AL82" s="42"/>
      <c r="AM82" s="42"/>
      <c r="AN82" s="43"/>
      <c r="AO82" s="106"/>
      <c r="AP82" s="47"/>
      <c r="AQ82" s="57"/>
      <c r="AR82" s="30"/>
      <c r="AS82" s="46"/>
      <c r="AT82" s="46"/>
    </row>
    <row r="83" spans="1:46" s="161" customFormat="1">
      <c r="A83" s="294" t="s">
        <v>223</v>
      </c>
      <c r="B83" s="90"/>
      <c r="C83" s="92"/>
      <c r="D83" s="90"/>
      <c r="E83" s="92"/>
      <c r="F83" s="40"/>
      <c r="G83" s="40"/>
      <c r="H83" s="90"/>
      <c r="I83" s="92"/>
      <c r="J83" s="40"/>
      <c r="K83" s="40"/>
      <c r="L83" s="90"/>
      <c r="M83" s="90"/>
      <c r="N83" s="40"/>
      <c r="O83" s="40"/>
      <c r="P83" s="120"/>
      <c r="Q83" s="120"/>
      <c r="R83" s="40"/>
      <c r="S83" s="40"/>
      <c r="T83" s="120"/>
      <c r="U83" s="120"/>
      <c r="V83" s="40"/>
      <c r="W83" s="40"/>
      <c r="X83" s="120"/>
      <c r="Y83" s="120"/>
      <c r="Z83" s="40"/>
      <c r="AA83" s="40"/>
      <c r="AB83" s="120"/>
      <c r="AC83" s="120"/>
      <c r="AD83" s="40"/>
      <c r="AE83" s="40"/>
      <c r="AF83" s="120"/>
      <c r="AG83" s="120"/>
      <c r="AH83" s="40"/>
      <c r="AI83" s="40"/>
      <c r="AJ83" s="41"/>
      <c r="AK83" s="41"/>
      <c r="AL83" s="42"/>
      <c r="AM83" s="42"/>
      <c r="AN83" s="43"/>
      <c r="AO83" s="106"/>
      <c r="AP83" s="47"/>
      <c r="AQ83" s="57"/>
      <c r="AR83" s="30"/>
      <c r="AS83" s="46"/>
      <c r="AT83" s="46"/>
    </row>
    <row r="84" spans="1:46" s="161" customFormat="1">
      <c r="A84" s="293" t="s">
        <v>224</v>
      </c>
      <c r="B84" s="90"/>
      <c r="C84" s="92"/>
      <c r="D84" s="90"/>
      <c r="E84" s="92"/>
      <c r="F84" s="40"/>
      <c r="G84" s="40"/>
      <c r="H84" s="90"/>
      <c r="I84" s="92"/>
      <c r="J84" s="40"/>
      <c r="K84" s="40"/>
      <c r="L84" s="90"/>
      <c r="M84" s="90"/>
      <c r="N84" s="40"/>
      <c r="O84" s="40"/>
      <c r="P84" s="120"/>
      <c r="Q84" s="120"/>
      <c r="R84" s="40"/>
      <c r="S84" s="40"/>
      <c r="T84" s="120"/>
      <c r="U84" s="120"/>
      <c r="V84" s="40"/>
      <c r="W84" s="40"/>
      <c r="X84" s="120"/>
      <c r="Y84" s="120"/>
      <c r="Z84" s="40"/>
      <c r="AA84" s="40"/>
      <c r="AB84" s="120"/>
      <c r="AC84" s="120"/>
      <c r="AD84" s="40"/>
      <c r="AE84" s="40"/>
      <c r="AF84" s="120"/>
      <c r="AG84" s="120"/>
      <c r="AH84" s="40"/>
      <c r="AI84" s="40"/>
      <c r="AJ84" s="41"/>
      <c r="AK84" s="41"/>
      <c r="AL84" s="42"/>
      <c r="AM84" s="42"/>
      <c r="AN84" s="43"/>
      <c r="AO84" s="106"/>
      <c r="AP84" s="47"/>
      <c r="AQ84" s="57"/>
      <c r="AR84" s="30"/>
      <c r="AS84" s="46"/>
      <c r="AT84" s="46"/>
    </row>
    <row r="85" spans="1:46">
      <c r="A85" s="295" t="s">
        <v>242</v>
      </c>
      <c r="B85" s="158">
        <v>7655889460.9799995</v>
      </c>
      <c r="C85" s="96">
        <v>53834.14</v>
      </c>
      <c r="D85" s="158">
        <v>7709991411.6199999</v>
      </c>
      <c r="E85" s="96">
        <v>51572.02</v>
      </c>
      <c r="F85" s="40">
        <f t="shared" ref="F85:G92" si="62">((D85-B85)/B85)</f>
        <v>7.0667100035526073E-3</v>
      </c>
      <c r="G85" s="40">
        <f t="shared" si="62"/>
        <v>-4.2020175301398011E-2</v>
      </c>
      <c r="H85" s="96">
        <v>7705078774.8500004</v>
      </c>
      <c r="I85" s="96">
        <v>51593.2</v>
      </c>
      <c r="J85" s="40">
        <f t="shared" ref="J85:J91" si="63">((H85-D85)/D85)</f>
        <v>-6.371779821434685E-4</v>
      </c>
      <c r="K85" s="40">
        <f t="shared" ref="K85:K91" si="64">((I85-E85)/E85)</f>
        <v>4.1068781094865574E-4</v>
      </c>
      <c r="L85" s="244">
        <v>7705078774.8500004</v>
      </c>
      <c r="M85" s="96">
        <v>51626.41</v>
      </c>
      <c r="N85" s="40">
        <f t="shared" ref="N85:N91" si="65">((L85-H85)/H85)</f>
        <v>0</v>
      </c>
      <c r="O85" s="40">
        <f t="shared" ref="O85:O91" si="66">((M85-I85)/I85)</f>
        <v>6.4368947845852564E-4</v>
      </c>
      <c r="P85" s="96">
        <v>7640752828.29</v>
      </c>
      <c r="Q85" s="96">
        <v>51613.15</v>
      </c>
      <c r="R85" s="40">
        <f t="shared" ref="R85:R91" si="67">((P85-L85)/L85)</f>
        <v>-8.348512512288065E-3</v>
      </c>
      <c r="S85" s="40">
        <f t="shared" ref="S85:S91" si="68">((Q85-M85)/M85)</f>
        <v>-2.5684528519418718E-4</v>
      </c>
      <c r="T85" s="96">
        <v>7640752828.29</v>
      </c>
      <c r="U85" s="96">
        <v>51613.15</v>
      </c>
      <c r="V85" s="40">
        <f t="shared" ref="V85:V91" si="69">((T85-P85)/P85)</f>
        <v>0</v>
      </c>
      <c r="W85" s="40">
        <f t="shared" ref="W85:W91" si="70">((U85-Q85)/Q85)</f>
        <v>0</v>
      </c>
      <c r="X85" s="96">
        <v>7609204273.6099997</v>
      </c>
      <c r="Y85" s="96">
        <v>51692.38</v>
      </c>
      <c r="Z85" s="40">
        <f t="shared" ref="Z85:Z91" si="71">((X85-T85)/T85)</f>
        <v>-4.1289851129840656E-3</v>
      </c>
      <c r="AA85" s="40">
        <f t="shared" ref="AA85:AA91" si="72">((Y85-U85)/U85)</f>
        <v>1.5350739104277868E-3</v>
      </c>
      <c r="AB85" s="96">
        <v>7600894314.1800003</v>
      </c>
      <c r="AC85" s="96">
        <v>51758.82</v>
      </c>
      <c r="AD85" s="40">
        <f t="shared" ref="AD85:AD91" si="73">((AB85-X85)/X85)</f>
        <v>-1.0920930929426732E-3</v>
      </c>
      <c r="AE85" s="40">
        <f t="shared" ref="AE85:AE91" si="74">((AC85-Y85)/Y85)</f>
        <v>1.2852958211636285E-3</v>
      </c>
      <c r="AF85" s="96">
        <v>7979567094.3500004</v>
      </c>
      <c r="AG85" s="96">
        <v>54274.95</v>
      </c>
      <c r="AH85" s="40">
        <f t="shared" ref="AH85:AH91" si="75">((AF85-AB85)/AB85)</f>
        <v>4.98195034054821E-2</v>
      </c>
      <c r="AI85" s="40">
        <f t="shared" ref="AI85:AI91" si="76">((AG85-AC85)/AC85)</f>
        <v>4.8612584289981831E-2</v>
      </c>
      <c r="AJ85" s="41">
        <f t="shared" si="38"/>
        <v>5.3349305885845542E-3</v>
      </c>
      <c r="AK85" s="41">
        <f t="shared" si="39"/>
        <v>1.2762888405485288E-3</v>
      </c>
      <c r="AL85" s="42">
        <f t="shared" si="40"/>
        <v>3.4964459535417054E-2</v>
      </c>
      <c r="AM85" s="42">
        <f t="shared" si="41"/>
        <v>5.2410783987131018E-2</v>
      </c>
      <c r="AN85" s="43">
        <f t="shared" si="42"/>
        <v>1.8487734455573852E-2</v>
      </c>
      <c r="AO85" s="106">
        <f t="shared" si="43"/>
        <v>2.4261976675614347E-2</v>
      </c>
      <c r="AP85" s="47"/>
      <c r="AQ85" s="66">
        <v>31507613595.857655</v>
      </c>
      <c r="AR85" s="66">
        <v>11.808257597614354</v>
      </c>
      <c r="AS85" s="46" t="e">
        <f>(#REF!/AQ85)-1</f>
        <v>#REF!</v>
      </c>
      <c r="AT85" s="46" t="e">
        <f>(#REF!/AR85)-1</f>
        <v>#REF!</v>
      </c>
    </row>
    <row r="86" spans="1:46" s="138" customFormat="1">
      <c r="A86" s="295" t="s">
        <v>243</v>
      </c>
      <c r="B86" s="158">
        <v>627656648.49000001</v>
      </c>
      <c r="C86" s="96">
        <v>53718.14</v>
      </c>
      <c r="D86" s="158">
        <v>629360401.73000002</v>
      </c>
      <c r="E86" s="96">
        <v>51464.1</v>
      </c>
      <c r="F86" s="40">
        <f t="shared" si="62"/>
        <v>2.7144669686824073E-3</v>
      </c>
      <c r="G86" s="40">
        <f t="shared" si="62"/>
        <v>-4.1960499749246732E-2</v>
      </c>
      <c r="H86" s="96">
        <v>629685670.65999997</v>
      </c>
      <c r="I86" s="96">
        <v>51489.43</v>
      </c>
      <c r="J86" s="40">
        <f t="shared" si="63"/>
        <v>5.1682458747935361E-4</v>
      </c>
      <c r="K86" s="40">
        <f t="shared" si="64"/>
        <v>4.9218775806827953E-4</v>
      </c>
      <c r="L86" s="244">
        <v>629685670.65999997</v>
      </c>
      <c r="M86" s="96">
        <v>51522.64</v>
      </c>
      <c r="N86" s="40">
        <f t="shared" si="65"/>
        <v>0</v>
      </c>
      <c r="O86" s="40">
        <f t="shared" si="66"/>
        <v>6.4498674776549531E-4</v>
      </c>
      <c r="P86" s="96">
        <v>630067482.17999995</v>
      </c>
      <c r="Q86" s="96">
        <v>51517.760000000002</v>
      </c>
      <c r="R86" s="40">
        <f t="shared" si="67"/>
        <v>6.0635256254090752E-4</v>
      </c>
      <c r="S86" s="40">
        <f t="shared" si="68"/>
        <v>-9.4715643453002039E-5</v>
      </c>
      <c r="T86" s="96">
        <v>630067482.17999995</v>
      </c>
      <c r="U86" s="96">
        <v>51517.760000000002</v>
      </c>
      <c r="V86" s="40">
        <f t="shared" si="69"/>
        <v>0</v>
      </c>
      <c r="W86" s="40">
        <f t="shared" si="70"/>
        <v>0</v>
      </c>
      <c r="X86" s="96">
        <v>631105218.85000002</v>
      </c>
      <c r="Y86" s="96">
        <v>51601.120000000003</v>
      </c>
      <c r="Z86" s="40">
        <f t="shared" si="71"/>
        <v>1.6470246431534012E-3</v>
      </c>
      <c r="AA86" s="40">
        <f t="shared" si="72"/>
        <v>1.6180827737852068E-3</v>
      </c>
      <c r="AB86" s="96">
        <v>632005876.33000004</v>
      </c>
      <c r="AC86" s="96">
        <v>51675.8</v>
      </c>
      <c r="AD86" s="40">
        <f t="shared" si="73"/>
        <v>1.4271114437006197E-3</v>
      </c>
      <c r="AE86" s="40">
        <f t="shared" si="74"/>
        <v>1.4472554084097454E-3</v>
      </c>
      <c r="AF86" s="96">
        <v>662747571.42999995</v>
      </c>
      <c r="AG86" s="96">
        <v>54187.95</v>
      </c>
      <c r="AH86" s="40">
        <f t="shared" si="75"/>
        <v>4.8641470358652517E-2</v>
      </c>
      <c r="AI86" s="40">
        <f t="shared" si="76"/>
        <v>4.861366442319217E-2</v>
      </c>
      <c r="AJ86" s="41">
        <f t="shared" ref="AJ86:AJ149" si="77">AVERAGE(F86,J86,N86,R86,V86,Z86,AD86,AH86)</f>
        <v>6.9441563205261507E-3</v>
      </c>
      <c r="AK86" s="41">
        <f t="shared" ref="AK86:AK149" si="78">AVERAGE(G86,K86,O86,S86,W86,AA86,AE86,AI86)</f>
        <v>1.3451202148151457E-3</v>
      </c>
      <c r="AL86" s="42">
        <f t="shared" ref="AL86:AL149" si="79">((AF86-D86)/D86)</f>
        <v>5.3049365050970042E-2</v>
      </c>
      <c r="AM86" s="42">
        <f t="shared" ref="AM86:AM149" si="80">((AG86-E86)/E86)</f>
        <v>5.292718613557798E-2</v>
      </c>
      <c r="AN86" s="43">
        <f t="shared" ref="AN86:AN149" si="81">STDEV(F86,J86,N86,R86,V86,Z86,AD86,AH86)</f>
        <v>1.6873371336757349E-2</v>
      </c>
      <c r="AO86" s="106">
        <f t="shared" ref="AO86:AO149" si="82">STDEV(G86,K86,O86,S86,W86,AA86,AE86,AI86)</f>
        <v>2.4245403359770906E-2</v>
      </c>
      <c r="AP86" s="47"/>
      <c r="AQ86" s="66"/>
      <c r="AR86" s="66"/>
      <c r="AS86" s="46"/>
      <c r="AT86" s="46"/>
    </row>
    <row r="87" spans="1:46">
      <c r="A87" s="295" t="s">
        <v>181</v>
      </c>
      <c r="B87" s="85">
        <v>54727784717.779999</v>
      </c>
      <c r="C87" s="96">
        <v>50277.09</v>
      </c>
      <c r="D87" s="158">
        <v>55648663766.389999</v>
      </c>
      <c r="E87" s="96">
        <v>50277.09</v>
      </c>
      <c r="F87" s="40">
        <f t="shared" si="62"/>
        <v>1.6826536161819554E-2</v>
      </c>
      <c r="G87" s="40">
        <f t="shared" si="62"/>
        <v>0</v>
      </c>
      <c r="H87" s="96">
        <v>55204804518.529999</v>
      </c>
      <c r="I87" s="96">
        <v>50385.61</v>
      </c>
      <c r="J87" s="40">
        <f t="shared" si="63"/>
        <v>-7.9760989360552672E-3</v>
      </c>
      <c r="K87" s="40">
        <f t="shared" si="64"/>
        <v>2.1584383662619313E-3</v>
      </c>
      <c r="L87" s="96">
        <v>55527029805.589996</v>
      </c>
      <c r="M87" s="96">
        <v>50524.52</v>
      </c>
      <c r="N87" s="40">
        <f t="shared" si="65"/>
        <v>5.8369065857635577E-3</v>
      </c>
      <c r="O87" s="40">
        <f t="shared" si="66"/>
        <v>2.7569379431944202E-3</v>
      </c>
      <c r="P87" s="96">
        <v>57907529333.019997</v>
      </c>
      <c r="Q87" s="96">
        <v>50533.36</v>
      </c>
      <c r="R87" s="40">
        <f t="shared" si="67"/>
        <v>4.2871004189573118E-2</v>
      </c>
      <c r="S87" s="40">
        <f t="shared" si="68"/>
        <v>1.749645518651891E-4</v>
      </c>
      <c r="T87" s="96">
        <v>60433290139.459999</v>
      </c>
      <c r="U87" s="96">
        <v>50628.79</v>
      </c>
      <c r="V87" s="40">
        <f t="shared" si="69"/>
        <v>4.3617139869923008E-2</v>
      </c>
      <c r="W87" s="40">
        <f t="shared" si="70"/>
        <v>1.8884554678335319E-3</v>
      </c>
      <c r="X87" s="96">
        <v>60487820297.510002</v>
      </c>
      <c r="Y87" s="96">
        <v>50675.519999999997</v>
      </c>
      <c r="Z87" s="40">
        <f t="shared" si="71"/>
        <v>9.0231986251560229E-4</v>
      </c>
      <c r="AA87" s="40">
        <f t="shared" si="72"/>
        <v>9.229926292924623E-4</v>
      </c>
      <c r="AB87" s="96">
        <v>63681860344.330002</v>
      </c>
      <c r="AC87" s="96">
        <v>50730.7</v>
      </c>
      <c r="AD87" s="40">
        <f t="shared" si="73"/>
        <v>5.2804680861536737E-2</v>
      </c>
      <c r="AE87" s="40">
        <f t="shared" si="74"/>
        <v>1.0888886783993591E-3</v>
      </c>
      <c r="AF87" s="96">
        <v>66930704693.25</v>
      </c>
      <c r="AG87" s="96">
        <v>53216.55</v>
      </c>
      <c r="AH87" s="40">
        <f t="shared" si="75"/>
        <v>5.1016793971680248E-2</v>
      </c>
      <c r="AI87" s="40">
        <f t="shared" si="76"/>
        <v>4.9000900835194587E-2</v>
      </c>
      <c r="AJ87" s="41">
        <f t="shared" si="77"/>
        <v>2.5737410320844568E-2</v>
      </c>
      <c r="AK87" s="41">
        <f t="shared" si="78"/>
        <v>7.2489473090051855E-3</v>
      </c>
      <c r="AL87" s="42">
        <f t="shared" si="79"/>
        <v>0.20273696012219417</v>
      </c>
      <c r="AM87" s="42">
        <f t="shared" si="80"/>
        <v>5.846519756811714E-2</v>
      </c>
      <c r="AN87" s="43">
        <f t="shared" si="81"/>
        <v>2.4534946771528881E-2</v>
      </c>
      <c r="AO87" s="106">
        <f t="shared" si="82"/>
        <v>1.68971866616494E-2</v>
      </c>
      <c r="AP87" s="47"/>
      <c r="AQ87" s="57">
        <f>SUM(AQ85:AQ85)</f>
        <v>31507613595.857655</v>
      </c>
      <c r="AR87" s="30"/>
      <c r="AS87" s="46" t="e">
        <f>(#REF!/AQ87)-1</f>
        <v>#REF!</v>
      </c>
      <c r="AT87" s="46" t="e">
        <f>(#REF!/AR87)-1</f>
        <v>#REF!</v>
      </c>
    </row>
    <row r="88" spans="1:46">
      <c r="A88" s="295" t="s">
        <v>133</v>
      </c>
      <c r="B88" s="85">
        <v>5267042858.04</v>
      </c>
      <c r="C88" s="96">
        <v>410.79</v>
      </c>
      <c r="D88" s="85">
        <v>5248146766.75</v>
      </c>
      <c r="E88" s="96">
        <v>410.92</v>
      </c>
      <c r="F88" s="40">
        <f t="shared" si="62"/>
        <v>-3.5876091764006786E-3</v>
      </c>
      <c r="G88" s="40">
        <f t="shared" si="62"/>
        <v>3.1646339979063621E-4</v>
      </c>
      <c r="H88" s="158">
        <v>5373415608.5600004</v>
      </c>
      <c r="I88" s="96">
        <v>411.09</v>
      </c>
      <c r="J88" s="40">
        <f t="shared" si="63"/>
        <v>2.3869157509780387E-2</v>
      </c>
      <c r="K88" s="40">
        <f t="shared" si="64"/>
        <v>4.1370583081855121E-4</v>
      </c>
      <c r="L88" s="96">
        <v>5392582408.9799995</v>
      </c>
      <c r="M88" s="96">
        <v>410.64</v>
      </c>
      <c r="N88" s="40">
        <f t="shared" si="65"/>
        <v>3.5669677940909461E-3</v>
      </c>
      <c r="O88" s="40">
        <f t="shared" si="66"/>
        <v>-1.0946508063927332E-3</v>
      </c>
      <c r="P88" s="96">
        <v>5436651701.96</v>
      </c>
      <c r="Q88" s="314">
        <v>410.74</v>
      </c>
      <c r="R88" s="40">
        <f t="shared" si="67"/>
        <v>8.1722057518516713E-3</v>
      </c>
      <c r="S88" s="40">
        <f t="shared" si="68"/>
        <v>2.4352230664334391E-4</v>
      </c>
      <c r="T88" s="96">
        <v>5455166620.8299999</v>
      </c>
      <c r="U88" s="96">
        <v>410.76</v>
      </c>
      <c r="V88" s="40">
        <f t="shared" si="69"/>
        <v>3.4055738504132904E-3</v>
      </c>
      <c r="W88" s="40">
        <f t="shared" si="70"/>
        <v>4.8692603593469857E-5</v>
      </c>
      <c r="X88" s="96">
        <v>5439385264.8800001</v>
      </c>
      <c r="Y88" s="96">
        <v>410.91</v>
      </c>
      <c r="Z88" s="40">
        <f t="shared" si="71"/>
        <v>-2.8929191437966906E-3</v>
      </c>
      <c r="AA88" s="40">
        <f t="shared" si="72"/>
        <v>3.6517674554492673E-4</v>
      </c>
      <c r="AB88" s="96">
        <v>5462901767.54</v>
      </c>
      <c r="AC88" s="96">
        <v>411.45</v>
      </c>
      <c r="AD88" s="40">
        <f t="shared" si="73"/>
        <v>4.3233750717818755E-3</v>
      </c>
      <c r="AE88" s="40">
        <f t="shared" si="74"/>
        <v>1.31415638460968E-3</v>
      </c>
      <c r="AF88" s="96">
        <v>5504939178.1599998</v>
      </c>
      <c r="AG88" s="96">
        <v>412.99</v>
      </c>
      <c r="AH88" s="40">
        <f t="shared" si="75"/>
        <v>7.695069838118242E-3</v>
      </c>
      <c r="AI88" s="40">
        <f t="shared" si="76"/>
        <v>3.7428606148985793E-3</v>
      </c>
      <c r="AJ88" s="41">
        <f t="shared" si="77"/>
        <v>5.5689776869798802E-3</v>
      </c>
      <c r="AK88" s="41">
        <f t="shared" si="78"/>
        <v>6.6874088493830679E-4</v>
      </c>
      <c r="AL88" s="42">
        <f t="shared" si="79"/>
        <v>4.8930112442153118E-2</v>
      </c>
      <c r="AM88" s="42">
        <f t="shared" si="80"/>
        <v>5.0374768811447318E-3</v>
      </c>
      <c r="AN88" s="43">
        <f t="shared" si="81"/>
        <v>8.5513600618124519E-3</v>
      </c>
      <c r="AO88" s="106">
        <f t="shared" si="82"/>
        <v>1.4052395698662796E-3</v>
      </c>
      <c r="AP88" s="47"/>
      <c r="AQ88" s="57"/>
      <c r="AR88" s="30"/>
      <c r="AS88" s="46" t="e">
        <f>(#REF!/AQ88)-1</f>
        <v>#REF!</v>
      </c>
      <c r="AT88" s="46" t="e">
        <f>(#REF!/AR88)-1</f>
        <v>#REF!</v>
      </c>
    </row>
    <row r="89" spans="1:46">
      <c r="A89" s="295" t="s">
        <v>141</v>
      </c>
      <c r="B89" s="85">
        <v>642692327.19000006</v>
      </c>
      <c r="C89" s="96">
        <v>47078.53</v>
      </c>
      <c r="D89" s="85">
        <v>642851639.00999999</v>
      </c>
      <c r="E89" s="96">
        <v>47101.91</v>
      </c>
      <c r="F89" s="40">
        <f t="shared" si="62"/>
        <v>2.4788193861980816E-4</v>
      </c>
      <c r="G89" s="40">
        <f t="shared" si="62"/>
        <v>4.9661703540880857E-4</v>
      </c>
      <c r="H89" s="158">
        <v>640428555.60000002</v>
      </c>
      <c r="I89" s="96">
        <v>46904.31</v>
      </c>
      <c r="J89" s="40">
        <f t="shared" si="63"/>
        <v>-3.7692731307826283E-3</v>
      </c>
      <c r="K89" s="40">
        <f t="shared" si="64"/>
        <v>-4.1951589648913561E-3</v>
      </c>
      <c r="L89" s="96">
        <v>641703124.16999996</v>
      </c>
      <c r="M89" s="96">
        <v>47000.93</v>
      </c>
      <c r="N89" s="40">
        <f t="shared" si="65"/>
        <v>1.9901807295363725E-3</v>
      </c>
      <c r="O89" s="40">
        <f t="shared" si="66"/>
        <v>2.0599386282412558E-3</v>
      </c>
      <c r="P89" s="96">
        <v>638603937.57000005</v>
      </c>
      <c r="Q89" s="340">
        <v>46791.9</v>
      </c>
      <c r="R89" s="40">
        <f t="shared" si="67"/>
        <v>-4.8296267904391066E-3</v>
      </c>
      <c r="S89" s="40">
        <f t="shared" si="68"/>
        <v>-4.447358807581017E-3</v>
      </c>
      <c r="T89" s="96">
        <v>643019413.32000005</v>
      </c>
      <c r="U89" s="96">
        <v>47120.99</v>
      </c>
      <c r="V89" s="40">
        <f t="shared" si="69"/>
        <v>6.9142632705987677E-3</v>
      </c>
      <c r="W89" s="40">
        <f t="shared" si="70"/>
        <v>7.0330548663336285E-3</v>
      </c>
      <c r="X89" s="96">
        <v>650674650</v>
      </c>
      <c r="Y89" s="96">
        <v>47593.919999999998</v>
      </c>
      <c r="Z89" s="40">
        <f t="shared" si="71"/>
        <v>1.1905140842443433E-2</v>
      </c>
      <c r="AA89" s="40">
        <f t="shared" si="72"/>
        <v>1.00365039019766E-2</v>
      </c>
      <c r="AB89" s="96">
        <v>650996898.70000005</v>
      </c>
      <c r="AC89" s="96">
        <v>47790.18</v>
      </c>
      <c r="AD89" s="40">
        <f t="shared" si="73"/>
        <v>4.9525319604820574E-4</v>
      </c>
      <c r="AE89" s="40">
        <f t="shared" si="74"/>
        <v>4.123635960223534E-3</v>
      </c>
      <c r="AF89" s="96">
        <v>651829461.36000001</v>
      </c>
      <c r="AG89" s="96">
        <v>47862.18</v>
      </c>
      <c r="AH89" s="40">
        <f t="shared" si="75"/>
        <v>1.2789041878118652E-3</v>
      </c>
      <c r="AI89" s="40">
        <f t="shared" si="76"/>
        <v>1.506585662577542E-3</v>
      </c>
      <c r="AJ89" s="41">
        <f t="shared" si="77"/>
        <v>1.7790905304795898E-3</v>
      </c>
      <c r="AK89" s="41">
        <f t="shared" si="78"/>
        <v>2.0767272852861246E-3</v>
      </c>
      <c r="AL89" s="42">
        <f t="shared" si="79"/>
        <v>1.3965621000556191E-2</v>
      </c>
      <c r="AM89" s="42">
        <f t="shared" si="80"/>
        <v>1.6140959039665202E-2</v>
      </c>
      <c r="AN89" s="43">
        <f t="shared" si="81"/>
        <v>5.4465449262983785E-3</v>
      </c>
      <c r="AO89" s="106">
        <f t="shared" si="82"/>
        <v>5.0261517544997157E-3</v>
      </c>
      <c r="AP89" s="47"/>
      <c r="AQ89" s="45">
        <v>885354617.76999998</v>
      </c>
      <c r="AR89" s="45">
        <v>1763.14</v>
      </c>
      <c r="AS89" s="46" t="e">
        <f>(#REF!/AQ89)-1</f>
        <v>#REF!</v>
      </c>
      <c r="AT89" s="46" t="e">
        <f>(#REF!/AR89)-1</f>
        <v>#REF!</v>
      </c>
    </row>
    <row r="90" spans="1:46">
      <c r="A90" s="295" t="s">
        <v>159</v>
      </c>
      <c r="B90" s="158">
        <f>1879910.27*411.29</f>
        <v>773188294.9483</v>
      </c>
      <c r="C90" s="96">
        <f>106.0954*411.29</f>
        <v>43635.977065999999</v>
      </c>
      <c r="D90" s="158">
        <v>764583116.94000006</v>
      </c>
      <c r="E90" s="96">
        <f>411.29*105.7558</f>
        <v>43496.302982000001</v>
      </c>
      <c r="F90" s="40">
        <f t="shared" si="62"/>
        <v>-1.1129472684109038E-2</v>
      </c>
      <c r="G90" s="40">
        <f t="shared" si="62"/>
        <v>-3.2008927814023615E-3</v>
      </c>
      <c r="H90" s="158">
        <v>753331789.54999995</v>
      </c>
      <c r="I90" s="96">
        <v>42856.212355000003</v>
      </c>
      <c r="J90" s="40">
        <f t="shared" si="63"/>
        <v>-1.4715636718516559E-2</v>
      </c>
      <c r="K90" s="40">
        <f t="shared" si="64"/>
        <v>-1.4715977752520377E-2</v>
      </c>
      <c r="L90" s="158">
        <v>722863134.71000004</v>
      </c>
      <c r="M90" s="96">
        <v>41081.836655999999</v>
      </c>
      <c r="N90" s="40">
        <f t="shared" si="65"/>
        <v>-4.0445199927378953E-2</v>
      </c>
      <c r="O90" s="40">
        <f t="shared" si="66"/>
        <v>-4.1402998573507599E-2</v>
      </c>
      <c r="P90" s="96">
        <v>751496031.05999994</v>
      </c>
      <c r="Q90" s="96">
        <f>411.74*100.6836</f>
        <v>41455.465464000001</v>
      </c>
      <c r="R90" s="40">
        <f t="shared" si="67"/>
        <v>3.9610397840369765E-2</v>
      </c>
      <c r="S90" s="40">
        <f t="shared" si="68"/>
        <v>9.0947445005585652E-3</v>
      </c>
      <c r="T90" s="96">
        <v>766809419.29999995</v>
      </c>
      <c r="U90" s="96">
        <f>411.76*102.7081</f>
        <v>42291.087255999999</v>
      </c>
      <c r="V90" s="40">
        <f t="shared" si="69"/>
        <v>2.03772044123775E-2</v>
      </c>
      <c r="W90" s="40">
        <f t="shared" si="70"/>
        <v>2.0157095877397724E-2</v>
      </c>
      <c r="X90" s="96">
        <v>759772766.77999997</v>
      </c>
      <c r="Y90" s="96">
        <v>41902.985670000002</v>
      </c>
      <c r="Z90" s="40">
        <f t="shared" si="71"/>
        <v>-9.1765337551846394E-3</v>
      </c>
      <c r="AA90" s="40">
        <f t="shared" si="72"/>
        <v>-9.1769119968637264E-3</v>
      </c>
      <c r="AB90" s="96">
        <v>744647880.82000005</v>
      </c>
      <c r="AC90" s="96">
        <v>41961.680144999998</v>
      </c>
      <c r="AD90" s="40">
        <f t="shared" si="73"/>
        <v>-1.9907117787468006E-2</v>
      </c>
      <c r="AE90" s="40">
        <f t="shared" si="74"/>
        <v>1.4007229809883997E-3</v>
      </c>
      <c r="AF90" s="96">
        <v>753188974.54999995</v>
      </c>
      <c r="AG90" s="96">
        <v>42442.970493000001</v>
      </c>
      <c r="AH90" s="40">
        <f t="shared" si="75"/>
        <v>1.1469976548640034E-2</v>
      </c>
      <c r="AI90" s="40">
        <f t="shared" si="76"/>
        <v>1.1469758749813814E-2</v>
      </c>
      <c r="AJ90" s="41">
        <f t="shared" si="77"/>
        <v>-2.9895477589087357E-3</v>
      </c>
      <c r="AK90" s="41">
        <f t="shared" si="78"/>
        <v>-3.296807374441945E-3</v>
      </c>
      <c r="AL90" s="42">
        <f t="shared" si="79"/>
        <v>-1.4902424782280734E-2</v>
      </c>
      <c r="AM90" s="42">
        <f t="shared" si="80"/>
        <v>-2.4216598119520621E-2</v>
      </c>
      <c r="AN90" s="43">
        <f t="shared" si="81"/>
        <v>2.5357463556480549E-2</v>
      </c>
      <c r="AO90" s="106">
        <f t="shared" si="82"/>
        <v>1.912671464568717E-2</v>
      </c>
      <c r="AP90" s="47"/>
      <c r="AQ90" s="50">
        <v>113791197</v>
      </c>
      <c r="AR90" s="49">
        <v>81.52</v>
      </c>
      <c r="AS90" s="46" t="e">
        <f>(#REF!/AQ90)-1</f>
        <v>#REF!</v>
      </c>
      <c r="AT90" s="46" t="e">
        <f>(#REF!/AR90)-1</f>
        <v>#REF!</v>
      </c>
    </row>
    <row r="91" spans="1:46">
      <c r="A91" s="295" t="s">
        <v>160</v>
      </c>
      <c r="B91" s="158">
        <v>6571434799.2358999</v>
      </c>
      <c r="C91" s="96">
        <v>447.97706799999997</v>
      </c>
      <c r="D91" s="158">
        <f>15780885.36*411.42</f>
        <v>6492571854.8112001</v>
      </c>
      <c r="E91" s="96">
        <f>411.42*1.086</f>
        <v>446.80212000000006</v>
      </c>
      <c r="F91" s="40">
        <f t="shared" si="62"/>
        <v>-1.2000871473893289E-2</v>
      </c>
      <c r="G91" s="40">
        <f t="shared" si="62"/>
        <v>-2.6227860395744975E-3</v>
      </c>
      <c r="H91" s="158">
        <v>6487522068.1083002</v>
      </c>
      <c r="I91" s="96">
        <v>447.85107900000003</v>
      </c>
      <c r="J91" s="40">
        <f t="shared" si="63"/>
        <v>-7.7777910138304934E-4</v>
      </c>
      <c r="K91" s="40">
        <f t="shared" si="64"/>
        <v>2.3477037217280164E-3</v>
      </c>
      <c r="L91" s="158">
        <v>6406142869.0500002</v>
      </c>
      <c r="M91" s="96">
        <v>444.15956</v>
      </c>
      <c r="N91" s="40">
        <f t="shared" si="65"/>
        <v>-1.2543957184877741E-2</v>
      </c>
      <c r="O91" s="40">
        <f t="shared" si="66"/>
        <v>-8.2427377606028446E-3</v>
      </c>
      <c r="P91" s="96">
        <v>6426743105.8053999</v>
      </c>
      <c r="Q91" s="314">
        <v>443.85572000000002</v>
      </c>
      <c r="R91" s="40">
        <f t="shared" si="67"/>
        <v>3.215700488811393E-3</v>
      </c>
      <c r="S91" s="40">
        <f t="shared" si="68"/>
        <v>-6.8407848746963743E-4</v>
      </c>
      <c r="T91" s="96">
        <v>6443725146.9750004</v>
      </c>
      <c r="U91" s="96">
        <v>445.38997499999999</v>
      </c>
      <c r="V91" s="40">
        <f t="shared" si="69"/>
        <v>2.6424023630663381E-3</v>
      </c>
      <c r="W91" s="40">
        <f t="shared" si="70"/>
        <v>3.4566525356482356E-3</v>
      </c>
      <c r="X91" s="96">
        <v>6409012089.8252296</v>
      </c>
      <c r="Y91" s="96">
        <v>444.40969899999999</v>
      </c>
      <c r="Z91" s="40">
        <f t="shared" si="71"/>
        <v>-5.3871101510384479E-3</v>
      </c>
      <c r="AA91" s="40">
        <f t="shared" si="72"/>
        <v>-2.2009386268741311E-3</v>
      </c>
      <c r="AB91" s="96">
        <v>6410223786.1584997</v>
      </c>
      <c r="AC91" s="96">
        <v>444.74122</v>
      </c>
      <c r="AD91" s="40">
        <f t="shared" si="73"/>
        <v>1.8906132743823787E-4</v>
      </c>
      <c r="AE91" s="40">
        <f t="shared" si="74"/>
        <v>7.4598056870943603E-4</v>
      </c>
      <c r="AF91" s="96">
        <v>6439047640.8488998</v>
      </c>
      <c r="AG91" s="96">
        <v>447.35483099999999</v>
      </c>
      <c r="AH91" s="40">
        <f t="shared" si="75"/>
        <v>4.4965442162314276E-3</v>
      </c>
      <c r="AI91" s="40">
        <f t="shared" si="76"/>
        <v>5.8767006125494542E-3</v>
      </c>
      <c r="AJ91" s="41">
        <f t="shared" si="77"/>
        <v>-2.5207511894556416E-3</v>
      </c>
      <c r="AK91" s="41">
        <f t="shared" si="78"/>
        <v>-1.65437934485746E-4</v>
      </c>
      <c r="AL91" s="42">
        <f t="shared" si="79"/>
        <v>-8.2439155328927431E-3</v>
      </c>
      <c r="AM91" s="42">
        <f t="shared" si="80"/>
        <v>1.2370375503140652E-3</v>
      </c>
      <c r="AN91" s="43">
        <f t="shared" si="81"/>
        <v>6.7373357979664599E-3</v>
      </c>
      <c r="AO91" s="106">
        <f t="shared" si="82"/>
        <v>4.3501580521377948E-3</v>
      </c>
      <c r="AP91" s="47"/>
      <c r="AQ91" s="45">
        <v>1066913090.3099999</v>
      </c>
      <c r="AR91" s="49">
        <v>1.1691</v>
      </c>
      <c r="AS91" s="46" t="e">
        <f>(#REF!/AQ91)-1</f>
        <v>#REF!</v>
      </c>
      <c r="AT91" s="46" t="e">
        <f>(#REF!/AR91)-1</f>
        <v>#REF!</v>
      </c>
    </row>
    <row r="92" spans="1:46">
      <c r="A92" s="310" t="s">
        <v>191</v>
      </c>
      <c r="B92" s="158">
        <v>717660554.38999999</v>
      </c>
      <c r="C92" s="96">
        <v>42756.39</v>
      </c>
      <c r="D92" s="158">
        <v>725538882.00999999</v>
      </c>
      <c r="E92" s="96">
        <v>42803.85</v>
      </c>
      <c r="F92" s="40">
        <f t="shared" si="62"/>
        <v>1.0977791062651419E-2</v>
      </c>
      <c r="G92" s="40">
        <f t="shared" si="62"/>
        <v>1.1100095213838008E-3</v>
      </c>
      <c r="H92" s="158">
        <v>726418784.18069994</v>
      </c>
      <c r="I92" s="96">
        <v>42855.738615999995</v>
      </c>
      <c r="J92" s="40">
        <f>((H92-D92)/D92)</f>
        <v>1.212756741943744E-3</v>
      </c>
      <c r="K92" s="40">
        <f>((I92-E92)/E92)</f>
        <v>1.212241796006587E-3</v>
      </c>
      <c r="L92" s="158">
        <v>725974441.55239999</v>
      </c>
      <c r="M92" s="96">
        <v>42894.740379999996</v>
      </c>
      <c r="N92" s="40">
        <f>((L92-H92)/H92)</f>
        <v>-6.1168934225883033E-4</v>
      </c>
      <c r="O92" s="40">
        <f>((M92-I92)/I92)</f>
        <v>9.1007097904595251E-4</v>
      </c>
      <c r="P92" s="96">
        <v>726721050.59000003</v>
      </c>
      <c r="Q92" s="96">
        <v>42938.879999999997</v>
      </c>
      <c r="R92" s="40">
        <f>((P92-L92)/L92)</f>
        <v>1.0284233092331958E-3</v>
      </c>
      <c r="S92" s="40">
        <f>((Q92-M92)/M92)</f>
        <v>1.0290217310787637E-3</v>
      </c>
      <c r="T92" s="96">
        <v>735250827.63</v>
      </c>
      <c r="U92" s="96">
        <v>42975.27</v>
      </c>
      <c r="V92" s="40">
        <f>((T92-P92)/P92)</f>
        <v>1.1737346858295802E-2</v>
      </c>
      <c r="W92" s="40">
        <f>((U92-Q92)/Q92)</f>
        <v>8.4748367912715512E-4</v>
      </c>
      <c r="X92" s="96">
        <v>750481652.93309999</v>
      </c>
      <c r="Y92" s="96">
        <v>43024.452601000005</v>
      </c>
      <c r="Z92" s="40">
        <f>((X92-T92)/T92)</f>
        <v>2.0715142004252993E-2</v>
      </c>
      <c r="AA92" s="40">
        <f>((Y92-U92)/U92)</f>
        <v>1.1444396044517629E-3</v>
      </c>
      <c r="AB92" s="96">
        <v>771409190.93699992</v>
      </c>
      <c r="AC92" s="96">
        <v>43052.441354999995</v>
      </c>
      <c r="AD92" s="40">
        <f>((AB92-X92)/X92)</f>
        <v>2.7885475843558657E-2</v>
      </c>
      <c r="AE92" s="40">
        <f>((AC92-Y92)/Y92)</f>
        <v>6.5053132132912583E-4</v>
      </c>
      <c r="AF92" s="96">
        <v>775032254.78910005</v>
      </c>
      <c r="AG92" s="96">
        <v>43254.651362999997</v>
      </c>
      <c r="AH92" s="40">
        <f>((AF92-AB92)/AB92)</f>
        <v>4.6966822468103384E-3</v>
      </c>
      <c r="AI92" s="40">
        <f>((AG92-AC92)/AC92)</f>
        <v>4.6968302292691635E-3</v>
      </c>
      <c r="AJ92" s="41">
        <f t="shared" si="77"/>
        <v>9.7052410905609163E-3</v>
      </c>
      <c r="AK92" s="41">
        <f t="shared" si="78"/>
        <v>1.4500786077115389E-3</v>
      </c>
      <c r="AL92" s="42">
        <f t="shared" si="79"/>
        <v>6.8216017096128415E-2</v>
      </c>
      <c r="AM92" s="42">
        <f t="shared" si="80"/>
        <v>1.0531794756780025E-2</v>
      </c>
      <c r="AN92" s="43">
        <f t="shared" si="81"/>
        <v>1.0256857382502553E-2</v>
      </c>
      <c r="AO92" s="106">
        <f t="shared" si="82"/>
        <v>1.3244038156507755E-3</v>
      </c>
      <c r="AP92" s="47"/>
      <c r="AQ92" s="45">
        <v>4173976375.3699999</v>
      </c>
      <c r="AR92" s="49">
        <v>299.53579999999999</v>
      </c>
      <c r="AS92" s="46" t="e">
        <f>(#REF!/AQ92)-1</f>
        <v>#REF!</v>
      </c>
      <c r="AT92" s="46" t="e">
        <f>(#REF!/AR92)-1</f>
        <v>#REF!</v>
      </c>
    </row>
    <row r="93" spans="1:46" ht="6.75" customHeight="1">
      <c r="A93" s="297"/>
      <c r="B93" s="90"/>
      <c r="C93" s="92"/>
      <c r="D93" s="90"/>
      <c r="E93" s="92"/>
      <c r="F93" s="40"/>
      <c r="G93" s="40"/>
      <c r="H93" s="90"/>
      <c r="I93" s="92"/>
      <c r="J93" s="40"/>
      <c r="K93" s="40"/>
      <c r="L93" s="90"/>
      <c r="M93" s="90"/>
      <c r="N93" s="40"/>
      <c r="O93" s="40"/>
      <c r="P93" s="120"/>
      <c r="Q93" s="120"/>
      <c r="R93" s="40"/>
      <c r="S93" s="40"/>
      <c r="T93" s="120"/>
      <c r="U93" s="120"/>
      <c r="V93" s="40"/>
      <c r="W93" s="40"/>
      <c r="X93" s="120"/>
      <c r="Y93" s="120"/>
      <c r="Z93" s="40"/>
      <c r="AA93" s="40"/>
      <c r="AB93" s="120"/>
      <c r="AC93" s="120"/>
      <c r="AD93" s="40"/>
      <c r="AE93" s="40"/>
      <c r="AF93" s="120"/>
      <c r="AG93" s="120"/>
      <c r="AH93" s="40"/>
      <c r="AI93" s="40"/>
      <c r="AJ93" s="41"/>
      <c r="AK93" s="41"/>
      <c r="AL93" s="42"/>
      <c r="AM93" s="42"/>
      <c r="AN93" s="43"/>
      <c r="AO93" s="106"/>
      <c r="AP93" s="47"/>
      <c r="AQ93" s="67">
        <v>4131236617.7600002</v>
      </c>
      <c r="AR93" s="65">
        <v>103.24</v>
      </c>
      <c r="AS93" s="46" t="e">
        <f>(#REF!/AQ93)-1</f>
        <v>#REF!</v>
      </c>
      <c r="AT93" s="46" t="e">
        <f>(#REF!/AR93)-1</f>
        <v>#REF!</v>
      </c>
    </row>
    <row r="94" spans="1:46">
      <c r="A94" s="293" t="s">
        <v>225</v>
      </c>
      <c r="B94" s="90"/>
      <c r="C94" s="92"/>
      <c r="D94" s="90"/>
      <c r="E94" s="92"/>
      <c r="F94" s="40"/>
      <c r="G94" s="40"/>
      <c r="H94" s="90"/>
      <c r="I94" s="92"/>
      <c r="J94" s="40"/>
      <c r="K94" s="40"/>
      <c r="L94" s="90"/>
      <c r="M94" s="90"/>
      <c r="N94" s="40"/>
      <c r="O94" s="40"/>
      <c r="P94" s="120"/>
      <c r="Q94" s="120"/>
      <c r="R94" s="40"/>
      <c r="S94" s="40"/>
      <c r="T94" s="120"/>
      <c r="U94" s="120"/>
      <c r="V94" s="40"/>
      <c r="W94" s="40"/>
      <c r="X94" s="120"/>
      <c r="Y94" s="120"/>
      <c r="Z94" s="40"/>
      <c r="AA94" s="40"/>
      <c r="AB94" s="120"/>
      <c r="AC94" s="120"/>
      <c r="AD94" s="40"/>
      <c r="AE94" s="40"/>
      <c r="AF94" s="120"/>
      <c r="AG94" s="120"/>
      <c r="AH94" s="40"/>
      <c r="AI94" s="40"/>
      <c r="AJ94" s="41"/>
      <c r="AK94" s="41"/>
      <c r="AL94" s="42"/>
      <c r="AM94" s="42"/>
      <c r="AN94" s="43"/>
      <c r="AO94" s="106"/>
      <c r="AP94" s="47"/>
      <c r="AQ94" s="62">
        <v>2931134847.0043802</v>
      </c>
      <c r="AR94" s="66">
        <v>2254.1853324818899</v>
      </c>
      <c r="AS94" s="46" t="e">
        <f>(#REF!/AQ94)-1</f>
        <v>#REF!</v>
      </c>
      <c r="AT94" s="46" t="e">
        <f>(#REF!/AR94)-1</f>
        <v>#REF!</v>
      </c>
    </row>
    <row r="95" spans="1:46">
      <c r="A95" s="295" t="s">
        <v>102</v>
      </c>
      <c r="B95" s="85">
        <v>161531668814.48001</v>
      </c>
      <c r="C95" s="85">
        <v>531.22</v>
      </c>
      <c r="D95" s="85">
        <v>162654365614.01999</v>
      </c>
      <c r="E95" s="85">
        <v>532.74</v>
      </c>
      <c r="F95" s="40">
        <f t="shared" ref="F95:G101" si="83">((D95-B95)/B95)</f>
        <v>6.9503200689977479E-3</v>
      </c>
      <c r="G95" s="40">
        <f t="shared" si="83"/>
        <v>2.8613380520311391E-3</v>
      </c>
      <c r="H95" s="85">
        <v>163220918612.64001</v>
      </c>
      <c r="I95" s="85">
        <v>532.38</v>
      </c>
      <c r="J95" s="40">
        <f t="shared" ref="J95:K101" si="84">((H95-D95)/D95)</f>
        <v>3.4831711800743185E-3</v>
      </c>
      <c r="K95" s="40">
        <f t="shared" si="84"/>
        <v>-6.7575177384843199E-4</v>
      </c>
      <c r="L95" s="85">
        <v>163922053202.12</v>
      </c>
      <c r="M95" s="85">
        <v>533.74</v>
      </c>
      <c r="N95" s="40">
        <f t="shared" ref="N95:O101" si="85">((L95-H95)/H95)</f>
        <v>4.2956172250441177E-3</v>
      </c>
      <c r="O95" s="40">
        <f t="shared" si="85"/>
        <v>2.5545662872384642E-3</v>
      </c>
      <c r="P95" s="96">
        <v>163600933694.94</v>
      </c>
      <c r="Q95" s="85">
        <v>533.79999999999995</v>
      </c>
      <c r="R95" s="40">
        <f t="shared" ref="R95:R101" si="86">((P95-L95)/L95)</f>
        <v>-1.9589768484905706E-3</v>
      </c>
      <c r="S95" s="40">
        <f t="shared" ref="S95:S101" si="87">((Q95-M95)/M95)</f>
        <v>1.1241428410826512E-4</v>
      </c>
      <c r="T95" s="96">
        <v>164346145592.48999</v>
      </c>
      <c r="U95" s="85">
        <v>534.77</v>
      </c>
      <c r="V95" s="40">
        <f t="shared" ref="V95:V101" si="88">((T95-P95)/P95)</f>
        <v>4.5550589518000796E-3</v>
      </c>
      <c r="W95" s="40">
        <f t="shared" ref="W95:W101" si="89">((U95-Q95)/Q95)</f>
        <v>1.8171599850131648E-3</v>
      </c>
      <c r="X95" s="96">
        <v>164680096402.31</v>
      </c>
      <c r="Y95" s="85">
        <v>535.27</v>
      </c>
      <c r="Z95" s="40">
        <f t="shared" ref="Z95:Z101" si="90">((X95-T95)/T95)</f>
        <v>2.0319966045815657E-3</v>
      </c>
      <c r="AA95" s="40">
        <f t="shared" ref="AA95:AA101" si="91">((Y95-U95)/U95)</f>
        <v>9.3498139387026202E-4</v>
      </c>
      <c r="AB95" s="96">
        <v>165461690982</v>
      </c>
      <c r="AC95" s="85">
        <v>535.85</v>
      </c>
      <c r="AD95" s="40">
        <f t="shared" ref="AD95:AD101" si="92">((AB95-X95)/X95)</f>
        <v>4.746138706286541E-3</v>
      </c>
      <c r="AE95" s="40">
        <f t="shared" ref="AE95:AE101" si="93">((AC95-Y95)/Y95)</f>
        <v>1.0835653034917722E-3</v>
      </c>
      <c r="AF95" s="96">
        <v>171942435919.04999</v>
      </c>
      <c r="AG95" s="85">
        <v>562.11</v>
      </c>
      <c r="AH95" s="40">
        <f t="shared" ref="AH95:AH101" si="94">((AF95-AB95)/AB95)</f>
        <v>3.9167645988550943E-2</v>
      </c>
      <c r="AI95" s="40">
        <f t="shared" ref="AI95:AI101" si="95">((AG95-AC95)/AC95)</f>
        <v>4.9006251749556758E-2</v>
      </c>
      <c r="AJ95" s="41">
        <f t="shared" si="77"/>
        <v>7.9088714846055931E-3</v>
      </c>
      <c r="AK95" s="41">
        <f t="shared" si="78"/>
        <v>7.211815660182674E-3</v>
      </c>
      <c r="AL95" s="42">
        <f t="shared" si="79"/>
        <v>5.7103111066017488E-2</v>
      </c>
      <c r="AM95" s="42">
        <f t="shared" si="80"/>
        <v>5.5130082216465828E-2</v>
      </c>
      <c r="AN95" s="43">
        <f t="shared" si="81"/>
        <v>1.2894269269980467E-2</v>
      </c>
      <c r="AO95" s="106">
        <f t="shared" si="82"/>
        <v>1.692868717291645E-2</v>
      </c>
      <c r="AP95" s="47"/>
      <c r="AQ95" s="68">
        <v>1131224777.76</v>
      </c>
      <c r="AR95" s="69">
        <v>0.6573</v>
      </c>
      <c r="AS95" s="46" t="e">
        <f>(#REF!/AQ95)-1</f>
        <v>#REF!</v>
      </c>
      <c r="AT95" s="46" t="e">
        <f>(#REF!/AR95)-1</f>
        <v>#REF!</v>
      </c>
    </row>
    <row r="96" spans="1:46">
      <c r="A96" s="295" t="s">
        <v>137</v>
      </c>
      <c r="B96" s="85">
        <v>1681442050.5</v>
      </c>
      <c r="C96" s="97">
        <v>439.16</v>
      </c>
      <c r="D96" s="96">
        <v>1637032999.27</v>
      </c>
      <c r="E96" s="97">
        <v>440.01</v>
      </c>
      <c r="F96" s="40">
        <f t="shared" si="83"/>
        <v>-2.6411288582199058E-2</v>
      </c>
      <c r="G96" s="40">
        <f t="shared" si="83"/>
        <v>1.9355132525730164E-3</v>
      </c>
      <c r="H96" s="85">
        <v>1636183795.4000001</v>
      </c>
      <c r="I96" s="85">
        <v>439.26</v>
      </c>
      <c r="J96" s="40">
        <f t="shared" si="84"/>
        <v>-5.1874572496618575E-4</v>
      </c>
      <c r="K96" s="40">
        <f t="shared" si="84"/>
        <v>-1.7045067157564601E-3</v>
      </c>
      <c r="L96" s="85">
        <v>1687469607.5</v>
      </c>
      <c r="M96" s="86">
        <v>444.12</v>
      </c>
      <c r="N96" s="40">
        <f t="shared" si="85"/>
        <v>3.1344774495497309E-2</v>
      </c>
      <c r="O96" s="40">
        <f t="shared" si="85"/>
        <v>1.1064062286572904E-2</v>
      </c>
      <c r="P96" s="340">
        <v>1719752813.1900001</v>
      </c>
      <c r="Q96" s="85">
        <v>439.69</v>
      </c>
      <c r="R96" s="40">
        <f t="shared" si="86"/>
        <v>1.9131133115830094E-2</v>
      </c>
      <c r="S96" s="40">
        <f t="shared" si="87"/>
        <v>-9.9747815905611246E-3</v>
      </c>
      <c r="T96" s="96">
        <v>1723166426.1400001</v>
      </c>
      <c r="U96" s="85">
        <v>444.12</v>
      </c>
      <c r="V96" s="40">
        <f t="shared" si="88"/>
        <v>1.9849439546303612E-3</v>
      </c>
      <c r="W96" s="40">
        <f t="shared" si="89"/>
        <v>1.0075280311128311E-2</v>
      </c>
      <c r="X96" s="96">
        <v>1741488665.6500001</v>
      </c>
      <c r="Y96" s="85">
        <v>444.12</v>
      </c>
      <c r="Z96" s="40">
        <f t="shared" si="90"/>
        <v>1.0632890260659817E-2</v>
      </c>
      <c r="AA96" s="40">
        <f t="shared" si="91"/>
        <v>0</v>
      </c>
      <c r="AB96" s="96">
        <v>1745735783.5799999</v>
      </c>
      <c r="AC96" s="85">
        <v>444.16</v>
      </c>
      <c r="AD96" s="40">
        <f t="shared" si="92"/>
        <v>2.4387858581982886E-3</v>
      </c>
      <c r="AE96" s="40">
        <f t="shared" si="93"/>
        <v>9.0065747996083189E-5</v>
      </c>
      <c r="AF96" s="85">
        <v>1896326474.4400001</v>
      </c>
      <c r="AG96" s="85">
        <v>469.8</v>
      </c>
      <c r="AH96" s="40">
        <f t="shared" si="94"/>
        <v>8.6262017583887823E-2</v>
      </c>
      <c r="AI96" s="40">
        <f t="shared" si="95"/>
        <v>5.7726945244956737E-2</v>
      </c>
      <c r="AJ96" s="41">
        <f t="shared" si="77"/>
        <v>1.5608063870192306E-2</v>
      </c>
      <c r="AK96" s="41">
        <f t="shared" si="78"/>
        <v>8.651572317113684E-3</v>
      </c>
      <c r="AL96" s="42">
        <f t="shared" si="79"/>
        <v>0.15839233252208507</v>
      </c>
      <c r="AM96" s="42">
        <f t="shared" si="80"/>
        <v>6.7703006749846639E-2</v>
      </c>
      <c r="AN96" s="43">
        <f t="shared" si="81"/>
        <v>3.3083247495336705E-2</v>
      </c>
      <c r="AO96" s="106">
        <f t="shared" si="82"/>
        <v>2.0920541036402236E-2</v>
      </c>
      <c r="AP96" s="47"/>
      <c r="AQ96" s="45">
        <v>318569106.36000001</v>
      </c>
      <c r="AR96" s="52">
        <v>123.8</v>
      </c>
      <c r="AS96" s="46" t="e">
        <f>(#REF!/AQ96)-1</f>
        <v>#REF!</v>
      </c>
      <c r="AT96" s="46" t="e">
        <f>(#REF!/AR96)-1</f>
        <v>#REF!</v>
      </c>
    </row>
    <row r="97" spans="1:46">
      <c r="A97" s="295" t="s">
        <v>156</v>
      </c>
      <c r="B97" s="85">
        <v>3904047868.96</v>
      </c>
      <c r="C97" s="96">
        <v>45023.360000000001</v>
      </c>
      <c r="D97" s="96">
        <v>4041194487.0300002</v>
      </c>
      <c r="E97" s="96">
        <v>45056.19</v>
      </c>
      <c r="F97" s="40">
        <f t="shared" si="83"/>
        <v>3.5129338233891756E-2</v>
      </c>
      <c r="G97" s="40">
        <f t="shared" si="83"/>
        <v>7.291770316564945E-4</v>
      </c>
      <c r="H97" s="96">
        <v>4215435644.46</v>
      </c>
      <c r="I97" s="97">
        <v>45174.68</v>
      </c>
      <c r="J97" s="40">
        <f t="shared" si="84"/>
        <v>4.3116251392804179E-2</v>
      </c>
      <c r="K97" s="40">
        <f t="shared" si="84"/>
        <v>2.6298273333807843E-3</v>
      </c>
      <c r="L97" s="96">
        <v>4242566984.2600002</v>
      </c>
      <c r="M97" s="96">
        <v>45187.01</v>
      </c>
      <c r="N97" s="40">
        <f t="shared" si="85"/>
        <v>6.4361888279937749E-3</v>
      </c>
      <c r="O97" s="40">
        <f t="shared" si="85"/>
        <v>2.7294050561070375E-4</v>
      </c>
      <c r="P97" s="96">
        <v>4037103351.3099999</v>
      </c>
      <c r="Q97" s="85">
        <v>45256.9</v>
      </c>
      <c r="R97" s="40">
        <f t="shared" si="86"/>
        <v>-4.8429084022072973E-2</v>
      </c>
      <c r="S97" s="40">
        <f t="shared" si="87"/>
        <v>1.5466834384483376E-3</v>
      </c>
      <c r="T97" s="96">
        <v>4083242588.3200002</v>
      </c>
      <c r="U97" s="85">
        <v>45310.34</v>
      </c>
      <c r="V97" s="40">
        <f t="shared" si="88"/>
        <v>1.142879757958847E-2</v>
      </c>
      <c r="W97" s="40">
        <f t="shared" si="89"/>
        <v>1.1808144172489731E-3</v>
      </c>
      <c r="X97" s="96">
        <v>4121672296.8699999</v>
      </c>
      <c r="Y97" s="85">
        <v>45327.48</v>
      </c>
      <c r="Z97" s="40">
        <f t="shared" si="90"/>
        <v>9.4115663516850089E-3</v>
      </c>
      <c r="AA97" s="40">
        <f t="shared" si="91"/>
        <v>3.7828010118676431E-4</v>
      </c>
      <c r="AB97" s="85">
        <v>4183111648.7199998</v>
      </c>
      <c r="AC97" s="85">
        <v>45462.52</v>
      </c>
      <c r="AD97" s="40">
        <f t="shared" si="92"/>
        <v>1.490641356826378E-2</v>
      </c>
      <c r="AE97" s="40">
        <f t="shared" si="93"/>
        <v>2.979208197764217E-3</v>
      </c>
      <c r="AF97" s="85">
        <v>4415274957.2200003</v>
      </c>
      <c r="AG97" s="85">
        <v>45446.06</v>
      </c>
      <c r="AH97" s="40">
        <f t="shared" si="94"/>
        <v>5.5500146301627085E-2</v>
      </c>
      <c r="AI97" s="40">
        <f t="shared" si="95"/>
        <v>-3.6205648081098736E-4</v>
      </c>
      <c r="AJ97" s="41">
        <f t="shared" si="77"/>
        <v>1.5937452279222636E-2</v>
      </c>
      <c r="AK97" s="41">
        <f t="shared" si="78"/>
        <v>1.1693593180606607E-3</v>
      </c>
      <c r="AL97" s="42">
        <f t="shared" si="79"/>
        <v>9.2566807014755545E-2</v>
      </c>
      <c r="AM97" s="42">
        <f t="shared" si="80"/>
        <v>8.6529730987017616E-3</v>
      </c>
      <c r="AN97" s="43">
        <f t="shared" si="81"/>
        <v>3.1553866785507263E-2</v>
      </c>
      <c r="AO97" s="106">
        <f t="shared" si="82"/>
        <v>1.1661531577457547E-3</v>
      </c>
      <c r="AP97" s="47"/>
      <c r="AQ97" s="45">
        <v>1812522091.8199999</v>
      </c>
      <c r="AR97" s="49">
        <v>1.6227</v>
      </c>
      <c r="AS97" s="46" t="e">
        <f>(#REF!/AQ97)-1</f>
        <v>#REF!</v>
      </c>
      <c r="AT97" s="46" t="e">
        <f>(#REF!/AR97)-1</f>
        <v>#REF!</v>
      </c>
    </row>
    <row r="98" spans="1:46">
      <c r="A98" s="295" t="s">
        <v>162</v>
      </c>
      <c r="B98" s="85">
        <v>555533374.95000005</v>
      </c>
      <c r="C98" s="96">
        <v>49824.75</v>
      </c>
      <c r="D98" s="85">
        <v>556136879.85000002</v>
      </c>
      <c r="E98" s="96">
        <v>49875.9</v>
      </c>
      <c r="F98" s="40">
        <f t="shared" si="83"/>
        <v>1.0863521927090226E-3</v>
      </c>
      <c r="G98" s="40">
        <f t="shared" si="83"/>
        <v>1.0265982267849102E-3</v>
      </c>
      <c r="H98" s="96">
        <v>556740180.14999998</v>
      </c>
      <c r="I98" s="96">
        <v>49931.7</v>
      </c>
      <c r="J98" s="40">
        <f t="shared" si="84"/>
        <v>1.0848054172610763E-3</v>
      </c>
      <c r="K98" s="40">
        <f t="shared" si="84"/>
        <v>1.118776804027509E-3</v>
      </c>
      <c r="L98" s="96">
        <v>507398314.05000001</v>
      </c>
      <c r="M98" s="96">
        <v>49992.15</v>
      </c>
      <c r="N98" s="40">
        <f t="shared" si="85"/>
        <v>-8.8626378801519246E-2</v>
      </c>
      <c r="O98" s="40">
        <f t="shared" si="85"/>
        <v>1.2106537530267218E-3</v>
      </c>
      <c r="P98" s="96">
        <v>507287193</v>
      </c>
      <c r="Q98" s="85">
        <v>50052.6</v>
      </c>
      <c r="R98" s="40">
        <f t="shared" si="86"/>
        <v>-2.1900161455613713E-4</v>
      </c>
      <c r="S98" s="40">
        <f t="shared" si="87"/>
        <v>1.2091898428052623E-3</v>
      </c>
      <c r="T98" s="96">
        <v>507872451.30000001</v>
      </c>
      <c r="U98" s="85">
        <v>50113.05</v>
      </c>
      <c r="V98" s="40">
        <f t="shared" si="88"/>
        <v>1.1537021002617977E-3</v>
      </c>
      <c r="W98" s="40">
        <f t="shared" si="89"/>
        <v>1.2077294685991211E-3</v>
      </c>
      <c r="X98" s="85">
        <v>508445889.30000001</v>
      </c>
      <c r="Y98" s="85">
        <v>50168.85</v>
      </c>
      <c r="Z98" s="40">
        <f t="shared" si="90"/>
        <v>1.1290984548033114E-3</v>
      </c>
      <c r="AA98" s="40">
        <f t="shared" si="91"/>
        <v>1.1134824162567561E-3</v>
      </c>
      <c r="AB98" s="85">
        <v>508157663.69999999</v>
      </c>
      <c r="AC98" s="85">
        <v>50140.95</v>
      </c>
      <c r="AD98" s="40">
        <f t="shared" si="92"/>
        <v>-5.6687566182674184E-4</v>
      </c>
      <c r="AE98" s="40">
        <f t="shared" si="93"/>
        <v>-5.5612197608678401E-4</v>
      </c>
      <c r="AF98" s="96">
        <v>508710534.75</v>
      </c>
      <c r="AG98" s="85">
        <v>50192.1</v>
      </c>
      <c r="AH98" s="40">
        <f t="shared" si="94"/>
        <v>1.0879911678876289E-3</v>
      </c>
      <c r="AI98" s="40">
        <f t="shared" si="95"/>
        <v>1.0201242696837906E-3</v>
      </c>
      <c r="AJ98" s="41">
        <f t="shared" si="77"/>
        <v>-1.0483788343122412E-2</v>
      </c>
      <c r="AK98" s="41">
        <f t="shared" si="78"/>
        <v>9.1880410063716099E-4</v>
      </c>
      <c r="AL98" s="42">
        <f t="shared" si="79"/>
        <v>-8.5278187472105332E-2</v>
      </c>
      <c r="AM98" s="42">
        <f t="shared" si="80"/>
        <v>6.3397352228229883E-3</v>
      </c>
      <c r="AN98" s="43">
        <f t="shared" si="81"/>
        <v>3.1581803905604812E-2</v>
      </c>
      <c r="AO98" s="106">
        <f t="shared" si="82"/>
        <v>6.009705219616481E-4</v>
      </c>
      <c r="AP98" s="47"/>
      <c r="AQ98" s="45"/>
      <c r="AR98" s="49"/>
      <c r="AS98" s="46"/>
      <c r="AT98" s="46"/>
    </row>
    <row r="99" spans="1:46" ht="16.5" customHeight="1">
      <c r="A99" s="295" t="s">
        <v>167</v>
      </c>
      <c r="B99" s="85">
        <f>4815026.65*413.88</f>
        <v>1992843229.9020002</v>
      </c>
      <c r="C99" s="96">
        <v>446.37</v>
      </c>
      <c r="D99" s="85">
        <f>4947732.25*413.54</f>
        <v>2046085194.6650002</v>
      </c>
      <c r="E99" s="96">
        <f>1.0792*413.88</f>
        <v>446.65929599999998</v>
      </c>
      <c r="F99" s="40">
        <f t="shared" si="83"/>
        <v>2.6716584608423129E-2</v>
      </c>
      <c r="G99" s="40">
        <f t="shared" si="83"/>
        <v>6.4810807177897013E-4</v>
      </c>
      <c r="H99" s="85">
        <f>4970954.1*413.46</f>
        <v>2055290682.1859996</v>
      </c>
      <c r="I99" s="96">
        <f>1.0799*413.46</f>
        <v>446.495454</v>
      </c>
      <c r="J99" s="40">
        <f t="shared" si="84"/>
        <v>4.4990734232386743E-3</v>
      </c>
      <c r="K99" s="40">
        <f t="shared" si="84"/>
        <v>-3.6681650078091799E-4</v>
      </c>
      <c r="L99" s="96">
        <f>4948610.12*413.54</f>
        <v>2046448229.0248001</v>
      </c>
      <c r="M99" s="96">
        <f>1.0806*413.54</f>
        <v>446.87132400000002</v>
      </c>
      <c r="N99" s="40">
        <f t="shared" si="85"/>
        <v>-4.302288351638304E-3</v>
      </c>
      <c r="O99" s="40">
        <f t="shared" si="85"/>
        <v>8.4182268068516632E-4</v>
      </c>
      <c r="P99" s="96">
        <v>2057851088.23</v>
      </c>
      <c r="Q99" s="85">
        <v>447.19</v>
      </c>
      <c r="R99" s="40">
        <f t="shared" si="86"/>
        <v>5.5720242728220862E-3</v>
      </c>
      <c r="S99" s="40">
        <f t="shared" si="87"/>
        <v>7.1312698507363206E-4</v>
      </c>
      <c r="T99" s="96">
        <v>2065689239.4300001</v>
      </c>
      <c r="U99" s="85">
        <v>448.19</v>
      </c>
      <c r="V99" s="40">
        <f t="shared" si="88"/>
        <v>3.8089010642367725E-3</v>
      </c>
      <c r="W99" s="40">
        <f t="shared" si="89"/>
        <v>2.2361859612245356E-3</v>
      </c>
      <c r="X99" s="96">
        <f>4982685.36*414.31</f>
        <v>2064376371.5016003</v>
      </c>
      <c r="Y99" s="85">
        <v>448.44914399999999</v>
      </c>
      <c r="Z99" s="40">
        <f t="shared" si="90"/>
        <v>-6.3555926193528992E-4</v>
      </c>
      <c r="AA99" s="40">
        <f t="shared" si="91"/>
        <v>5.7820120930853446E-4</v>
      </c>
      <c r="AB99" s="85">
        <f>5037642.26*414.39</f>
        <v>2087548576.1213999</v>
      </c>
      <c r="AC99" s="85">
        <f>1.0828*414.39</f>
        <v>448.70149199999997</v>
      </c>
      <c r="AD99" s="40">
        <f t="shared" si="92"/>
        <v>1.1224796475918031E-2</v>
      </c>
      <c r="AE99" s="40">
        <f t="shared" si="93"/>
        <v>5.6271263615118776E-4</v>
      </c>
      <c r="AF99" s="85">
        <v>2140293414.7038002</v>
      </c>
      <c r="AG99" s="85">
        <f>1.0845*424.11</f>
        <v>459.947295</v>
      </c>
      <c r="AH99" s="40">
        <f t="shared" si="94"/>
        <v>2.5266400593368987E-2</v>
      </c>
      <c r="AI99" s="40">
        <f t="shared" si="95"/>
        <v>2.5062994441747977E-2</v>
      </c>
      <c r="AJ99" s="41">
        <f t="shared" si="77"/>
        <v>9.0187416030542613E-3</v>
      </c>
      <c r="AK99" s="41">
        <f t="shared" si="78"/>
        <v>3.7845419356486356E-3</v>
      </c>
      <c r="AL99" s="42">
        <f t="shared" si="79"/>
        <v>4.604315611316686E-2</v>
      </c>
      <c r="AM99" s="42">
        <f t="shared" si="80"/>
        <v>2.9749742407689673E-2</v>
      </c>
      <c r="AN99" s="43">
        <f t="shared" si="81"/>
        <v>1.1415351889363386E-2</v>
      </c>
      <c r="AO99" s="106">
        <f t="shared" si="82"/>
        <v>8.6271575589500181E-3</v>
      </c>
      <c r="AP99" s="47"/>
      <c r="AQ99" s="45"/>
      <c r="AR99" s="49"/>
      <c r="AS99" s="46"/>
      <c r="AT99" s="46"/>
    </row>
    <row r="100" spans="1:46">
      <c r="A100" s="295" t="s">
        <v>177</v>
      </c>
      <c r="B100" s="85">
        <v>104826855.91</v>
      </c>
      <c r="C100" s="96">
        <v>407.13</v>
      </c>
      <c r="D100" s="85">
        <v>104934602.58</v>
      </c>
      <c r="E100" s="96">
        <v>407.52</v>
      </c>
      <c r="F100" s="40">
        <f t="shared" si="83"/>
        <v>1.02785368372117E-3</v>
      </c>
      <c r="G100" s="40">
        <f t="shared" si="83"/>
        <v>9.5792498710482244E-4</v>
      </c>
      <c r="H100" s="85">
        <v>103635295.34</v>
      </c>
      <c r="I100" s="96">
        <v>402.5</v>
      </c>
      <c r="J100" s="40">
        <f t="shared" si="84"/>
        <v>-1.238206662105981E-2</v>
      </c>
      <c r="K100" s="40">
        <f t="shared" si="84"/>
        <v>-1.2318413820180561E-2</v>
      </c>
      <c r="L100" s="96">
        <v>100854759.65000001</v>
      </c>
      <c r="M100" s="96">
        <v>391.71</v>
      </c>
      <c r="N100" s="40">
        <f t="shared" si="85"/>
        <v>-2.6830006909111373E-2</v>
      </c>
      <c r="O100" s="40">
        <f t="shared" si="85"/>
        <v>-2.6807453416149121E-2</v>
      </c>
      <c r="P100" s="96">
        <v>101630141.81</v>
      </c>
      <c r="Q100" s="85">
        <v>394.71</v>
      </c>
      <c r="R100" s="40">
        <f t="shared" si="86"/>
        <v>7.6881067655193841E-3</v>
      </c>
      <c r="S100" s="40">
        <f t="shared" si="87"/>
        <v>7.6587271195527312E-3</v>
      </c>
      <c r="T100" s="96">
        <v>103210517.54000001</v>
      </c>
      <c r="U100" s="85">
        <v>400.82</v>
      </c>
      <c r="V100" s="40">
        <f t="shared" si="88"/>
        <v>1.5550265913773441E-2</v>
      </c>
      <c r="W100" s="40">
        <f t="shared" si="89"/>
        <v>1.5479719287578258E-2</v>
      </c>
      <c r="X100" s="85">
        <v>102543011.8</v>
      </c>
      <c r="Y100" s="85">
        <v>398.25</v>
      </c>
      <c r="Z100" s="40">
        <f t="shared" si="90"/>
        <v>-6.4674197543996689E-3</v>
      </c>
      <c r="AA100" s="40">
        <f t="shared" si="91"/>
        <v>-6.4118556958235448E-3</v>
      </c>
      <c r="AB100" s="85">
        <v>101916289.70999999</v>
      </c>
      <c r="AC100" s="85">
        <v>398.89</v>
      </c>
      <c r="AD100" s="40">
        <f t="shared" si="92"/>
        <v>-6.1117971766068572E-3</v>
      </c>
      <c r="AE100" s="40">
        <f t="shared" si="93"/>
        <v>1.6070307595730982E-3</v>
      </c>
      <c r="AF100" s="85">
        <v>102037901.05</v>
      </c>
      <c r="AG100" s="85">
        <v>411.56</v>
      </c>
      <c r="AH100" s="40">
        <f t="shared" si="94"/>
        <v>1.1932473243094436E-3</v>
      </c>
      <c r="AI100" s="40">
        <f t="shared" si="95"/>
        <v>3.1763142721050956E-2</v>
      </c>
      <c r="AJ100" s="41">
        <f t="shared" si="77"/>
        <v>-3.2914770967317833E-3</v>
      </c>
      <c r="AK100" s="41">
        <f t="shared" si="78"/>
        <v>1.4911027428383301E-3</v>
      </c>
      <c r="AL100" s="42">
        <f t="shared" si="79"/>
        <v>-2.760482680431E-2</v>
      </c>
      <c r="AM100" s="42">
        <f t="shared" si="80"/>
        <v>9.9136238712210951E-3</v>
      </c>
      <c r="AN100" s="43">
        <f t="shared" si="81"/>
        <v>1.2923256631424643E-2</v>
      </c>
      <c r="AO100" s="106">
        <f t="shared" si="82"/>
        <v>1.77457555731169E-2</v>
      </c>
      <c r="AP100" s="47"/>
      <c r="AQ100" s="45"/>
      <c r="AR100" s="49"/>
      <c r="AS100" s="46"/>
      <c r="AT100" s="46"/>
    </row>
    <row r="101" spans="1:46" s="121" customFormat="1">
      <c r="A101" s="295" t="s">
        <v>219</v>
      </c>
      <c r="B101" s="85">
        <v>0</v>
      </c>
      <c r="C101" s="96">
        <v>0</v>
      </c>
      <c r="D101" s="85">
        <v>0</v>
      </c>
      <c r="E101" s="96">
        <v>0</v>
      </c>
      <c r="F101" s="40" t="e">
        <f t="shared" si="83"/>
        <v>#DIV/0!</v>
      </c>
      <c r="G101" s="40" t="e">
        <f t="shared" si="83"/>
        <v>#DIV/0!</v>
      </c>
      <c r="H101" s="85">
        <v>0</v>
      </c>
      <c r="I101" s="96">
        <v>0</v>
      </c>
      <c r="J101" s="40" t="e">
        <f t="shared" si="84"/>
        <v>#DIV/0!</v>
      </c>
      <c r="K101" s="40" t="e">
        <f t="shared" si="84"/>
        <v>#DIV/0!</v>
      </c>
      <c r="L101" s="85">
        <v>1325823021.5999999</v>
      </c>
      <c r="M101" s="96">
        <v>415.75639999999999</v>
      </c>
      <c r="N101" s="40" t="e">
        <f t="shared" si="85"/>
        <v>#DIV/0!</v>
      </c>
      <c r="O101" s="40" t="e">
        <f t="shared" si="85"/>
        <v>#DIV/0!</v>
      </c>
      <c r="P101" s="96">
        <v>1325823021.5999999</v>
      </c>
      <c r="Q101" s="85">
        <v>415.85739999999998</v>
      </c>
      <c r="R101" s="40">
        <f t="shared" si="86"/>
        <v>0</v>
      </c>
      <c r="S101" s="40">
        <f t="shared" si="87"/>
        <v>2.4293071615974905E-4</v>
      </c>
      <c r="T101" s="96">
        <v>1325823021.5999999</v>
      </c>
      <c r="U101" s="85">
        <v>415.86</v>
      </c>
      <c r="V101" s="40">
        <f t="shared" si="88"/>
        <v>0</v>
      </c>
      <c r="W101" s="40">
        <f t="shared" si="89"/>
        <v>6.2521431626068639E-6</v>
      </c>
      <c r="X101" s="96">
        <v>1481042646.72</v>
      </c>
      <c r="Y101" s="85">
        <v>415.86</v>
      </c>
      <c r="Z101" s="40">
        <f t="shared" si="90"/>
        <v>0.11707416645449516</v>
      </c>
      <c r="AA101" s="40">
        <f t="shared" si="91"/>
        <v>0</v>
      </c>
      <c r="AB101" s="96">
        <v>1484619347.9400001</v>
      </c>
      <c r="AC101" s="85">
        <v>416.06950000000001</v>
      </c>
      <c r="AD101" s="40">
        <f t="shared" si="92"/>
        <v>2.4149886756611575E-3</v>
      </c>
      <c r="AE101" s="40">
        <f t="shared" si="93"/>
        <v>5.0377530899819978E-4</v>
      </c>
      <c r="AF101" s="96">
        <v>1484619347.9400001</v>
      </c>
      <c r="AG101" s="85">
        <v>417.62490000000003</v>
      </c>
      <c r="AH101" s="40">
        <f t="shared" si="94"/>
        <v>0</v>
      </c>
      <c r="AI101" s="40">
        <f t="shared" si="95"/>
        <v>3.7383177570093941E-3</v>
      </c>
      <c r="AJ101" s="41" t="e">
        <f t="shared" si="77"/>
        <v>#DIV/0!</v>
      </c>
      <c r="AK101" s="41" t="e">
        <f t="shared" si="78"/>
        <v>#DIV/0!</v>
      </c>
      <c r="AL101" s="42" t="e">
        <f t="shared" si="79"/>
        <v>#DIV/0!</v>
      </c>
      <c r="AM101" s="42" t="e">
        <f t="shared" si="80"/>
        <v>#DIV/0!</v>
      </c>
      <c r="AN101" s="43" t="e">
        <f t="shared" si="81"/>
        <v>#DIV/0!</v>
      </c>
      <c r="AO101" s="106" t="e">
        <f t="shared" si="82"/>
        <v>#DIV/0!</v>
      </c>
      <c r="AP101" s="47"/>
      <c r="AQ101" s="45"/>
      <c r="AR101" s="49"/>
      <c r="AS101" s="46"/>
      <c r="AT101" s="46"/>
    </row>
    <row r="102" spans="1:46" s="151" customFormat="1">
      <c r="A102" s="297" t="s">
        <v>47</v>
      </c>
      <c r="B102" s="101">
        <f>SUM(B85:B101)</f>
        <v>246753711855.75623</v>
      </c>
      <c r="C102" s="95"/>
      <c r="D102" s="101">
        <f>SUM(D85:D101)</f>
        <v>248901457616.67618</v>
      </c>
      <c r="E102" s="95"/>
      <c r="F102" s="40">
        <f>((D102-B102)/B102)</f>
        <v>8.7040058881685672E-3</v>
      </c>
      <c r="G102" s="40"/>
      <c r="H102" s="101">
        <f>SUM(H85:H101)</f>
        <v>249308889980.215</v>
      </c>
      <c r="I102" s="95"/>
      <c r="J102" s="40">
        <f>((H102-D102)/D102)</f>
        <v>1.6369223685555499E-3</v>
      </c>
      <c r="K102" s="40"/>
      <c r="L102" s="101">
        <f>SUM(L85:L101)</f>
        <v>251583674347.76721</v>
      </c>
      <c r="M102" s="95"/>
      <c r="N102" s="40">
        <f>((L102-H102)/H102)</f>
        <v>9.1243612200621535E-3</v>
      </c>
      <c r="O102" s="40"/>
      <c r="P102" s="101">
        <f>SUM(P85:P101)</f>
        <v>253508946774.55542</v>
      </c>
      <c r="Q102" s="120"/>
      <c r="R102" s="40">
        <f>((P102-L102)/L102)</f>
        <v>7.6526127213122751E-3</v>
      </c>
      <c r="S102" s="40"/>
      <c r="T102" s="101">
        <f>SUM(T85:T101)</f>
        <v>256903231714.80502</v>
      </c>
      <c r="U102" s="120"/>
      <c r="V102" s="40">
        <f>((T102-P102)/P102)</f>
        <v>1.3389211637047779E-2</v>
      </c>
      <c r="W102" s="40"/>
      <c r="X102" s="101">
        <f>SUM(X85:X101)</f>
        <v>257437121498.53989</v>
      </c>
      <c r="Y102" s="120"/>
      <c r="Z102" s="40">
        <f>((X102-T102)/T102)</f>
        <v>2.0781746503194956E-3</v>
      </c>
      <c r="AA102" s="40"/>
      <c r="AB102" s="101">
        <f>SUM(AB85:AB101)</f>
        <v>261527720350.76688</v>
      </c>
      <c r="AC102" s="120"/>
      <c r="AD102" s="40">
        <f>((AB102-X102)/X102)</f>
        <v>1.5889700865266202E-2</v>
      </c>
      <c r="AE102" s="40"/>
      <c r="AF102" s="101">
        <f>SUM(AF85:AF101)</f>
        <v>272186755417.89178</v>
      </c>
      <c r="AG102" s="120"/>
      <c r="AH102" s="40">
        <f>((AF102-AB102)/AB102)</f>
        <v>4.075680793159811E-2</v>
      </c>
      <c r="AI102" s="40"/>
      <c r="AJ102" s="41">
        <f t="shared" si="77"/>
        <v>1.2403974660291266E-2</v>
      </c>
      <c r="AK102" s="41"/>
      <c r="AL102" s="42">
        <f t="shared" si="79"/>
        <v>9.3552275764798548E-2</v>
      </c>
      <c r="AM102" s="42"/>
      <c r="AN102" s="43">
        <f t="shared" si="81"/>
        <v>1.2458942674658798E-2</v>
      </c>
      <c r="AO102" s="106"/>
      <c r="AP102" s="47"/>
      <c r="AQ102" s="45"/>
      <c r="AR102" s="49"/>
      <c r="AS102" s="46"/>
      <c r="AT102" s="46"/>
    </row>
    <row r="103" spans="1:46" s="151" customFormat="1" ht="8.25" customHeight="1">
      <c r="A103" s="297"/>
      <c r="B103" s="90"/>
      <c r="C103" s="92"/>
      <c r="D103" s="90"/>
      <c r="E103" s="92"/>
      <c r="F103" s="40"/>
      <c r="G103" s="40"/>
      <c r="H103" s="90"/>
      <c r="I103" s="92"/>
      <c r="J103" s="40"/>
      <c r="K103" s="40"/>
      <c r="L103" s="90"/>
      <c r="M103" s="90"/>
      <c r="N103" s="40"/>
      <c r="O103" s="40"/>
      <c r="P103" s="120"/>
      <c r="Q103" s="120"/>
      <c r="R103" s="40"/>
      <c r="S103" s="40"/>
      <c r="T103" s="120"/>
      <c r="U103" s="120"/>
      <c r="V103" s="40"/>
      <c r="W103" s="40"/>
      <c r="X103" s="120"/>
      <c r="Y103" s="120"/>
      <c r="Z103" s="40"/>
      <c r="AA103" s="40"/>
      <c r="AB103" s="120"/>
      <c r="AC103" s="120"/>
      <c r="AD103" s="40"/>
      <c r="AE103" s="40"/>
      <c r="AF103" s="120"/>
      <c r="AG103" s="120"/>
      <c r="AH103" s="40"/>
      <c r="AI103" s="40"/>
      <c r="AJ103" s="41"/>
      <c r="AK103" s="41"/>
      <c r="AL103" s="42"/>
      <c r="AM103" s="42"/>
      <c r="AN103" s="43"/>
      <c r="AO103" s="106" t="e">
        <f t="shared" si="82"/>
        <v>#DIV/0!</v>
      </c>
      <c r="AP103" s="47"/>
      <c r="AQ103" s="45"/>
      <c r="AR103" s="49"/>
      <c r="AS103" s="46"/>
      <c r="AT103" s="46"/>
    </row>
    <row r="104" spans="1:46">
      <c r="A104" s="299" t="s">
        <v>246</v>
      </c>
      <c r="B104" s="90"/>
      <c r="C104" s="90"/>
      <c r="D104" s="90"/>
      <c r="E104" s="90"/>
      <c r="F104" s="40"/>
      <c r="G104" s="40"/>
      <c r="H104" s="90"/>
      <c r="I104" s="90"/>
      <c r="J104" s="40"/>
      <c r="K104" s="40"/>
      <c r="L104" s="90"/>
      <c r="M104" s="90"/>
      <c r="N104" s="40"/>
      <c r="O104" s="40"/>
      <c r="P104" s="120"/>
      <c r="Q104" s="120"/>
      <c r="R104" s="40"/>
      <c r="S104" s="40"/>
      <c r="T104" s="120"/>
      <c r="U104" s="120"/>
      <c r="V104" s="40"/>
      <c r="W104" s="40"/>
      <c r="X104" s="120"/>
      <c r="Y104" s="120"/>
      <c r="Z104" s="40"/>
      <c r="AA104" s="40"/>
      <c r="AB104" s="120"/>
      <c r="AC104" s="120"/>
      <c r="AD104" s="40"/>
      <c r="AE104" s="40"/>
      <c r="AF104" s="120"/>
      <c r="AG104" s="120"/>
      <c r="AH104" s="40"/>
      <c r="AI104" s="40"/>
      <c r="AJ104" s="41"/>
      <c r="AK104" s="41"/>
      <c r="AL104" s="42"/>
      <c r="AM104" s="42"/>
      <c r="AN104" s="43"/>
      <c r="AO104" s="106"/>
      <c r="AP104" s="47"/>
      <c r="AQ104" s="71">
        <f>SUM(AQ89:AQ97)</f>
        <v>16564722721.154379</v>
      </c>
      <c r="AR104" s="72"/>
      <c r="AS104" s="46" t="e">
        <f>(#REF!/AQ104)-1</f>
        <v>#REF!</v>
      </c>
      <c r="AT104" s="46" t="e">
        <f>(#REF!/AR104)-1</f>
        <v>#REF!</v>
      </c>
    </row>
    <row r="105" spans="1:46">
      <c r="A105" s="295" t="s">
        <v>154</v>
      </c>
      <c r="B105" s="85">
        <v>2381753273.46</v>
      </c>
      <c r="C105" s="97">
        <v>67.900000000000006</v>
      </c>
      <c r="D105" s="85">
        <v>2384883790.6500001</v>
      </c>
      <c r="E105" s="97">
        <v>67.900000000000006</v>
      </c>
      <c r="F105" s="40">
        <f t="shared" ref="F105:G108" si="96">((D105-B105)/B105)</f>
        <v>1.3143750970696976E-3</v>
      </c>
      <c r="G105" s="40">
        <f t="shared" si="96"/>
        <v>0</v>
      </c>
      <c r="H105" s="85">
        <v>2386501552.9400001</v>
      </c>
      <c r="I105" s="97">
        <v>67.900000000000006</v>
      </c>
      <c r="J105" s="40">
        <f t="shared" ref="J105:K108" si="97">((H105-D105)/D105)</f>
        <v>6.7834009201724694E-4</v>
      </c>
      <c r="K105" s="40">
        <f t="shared" si="97"/>
        <v>0</v>
      </c>
      <c r="L105" s="85">
        <v>2390088008.3400002</v>
      </c>
      <c r="M105" s="97">
        <v>67.900000000000006</v>
      </c>
      <c r="N105" s="40">
        <f t="shared" ref="N105:O108" si="98">((L105-H105)/H105)</f>
        <v>1.502808743443656E-3</v>
      </c>
      <c r="O105" s="40">
        <f t="shared" si="98"/>
        <v>0</v>
      </c>
      <c r="P105" s="96">
        <v>2394724644.7800002</v>
      </c>
      <c r="Q105" s="97">
        <v>67.900000000000006</v>
      </c>
      <c r="R105" s="40">
        <f t="shared" ref="R105:S108" si="99">((P105-L105)/L105)</f>
        <v>1.9399438111989708E-3</v>
      </c>
      <c r="S105" s="40">
        <f t="shared" si="99"/>
        <v>0</v>
      </c>
      <c r="T105" s="96">
        <v>2397774543.3200002</v>
      </c>
      <c r="U105" s="97">
        <v>67.900000000000006</v>
      </c>
      <c r="V105" s="40">
        <f t="shared" ref="V105:W108" si="100">((T105-P105)/P105)</f>
        <v>1.2735904926055293E-3</v>
      </c>
      <c r="W105" s="40">
        <f t="shared" si="100"/>
        <v>0</v>
      </c>
      <c r="X105" s="96">
        <v>2401420912.3000002</v>
      </c>
      <c r="Y105" s="97">
        <v>67.900000000000006</v>
      </c>
      <c r="Z105" s="40">
        <f t="shared" ref="Z105:AA108" si="101">((X105-T105)/T105)</f>
        <v>1.5207305416426657E-3</v>
      </c>
      <c r="AA105" s="40">
        <f t="shared" si="101"/>
        <v>0</v>
      </c>
      <c r="AB105" s="96">
        <v>2401454366.7800002</v>
      </c>
      <c r="AC105" s="97">
        <v>67.900000000000006</v>
      </c>
      <c r="AD105" s="40">
        <f t="shared" ref="AD105:AE108" si="102">((AB105-X105)/X105)</f>
        <v>1.3931118792489193E-5</v>
      </c>
      <c r="AE105" s="40">
        <f t="shared" si="102"/>
        <v>0</v>
      </c>
      <c r="AF105" s="96">
        <v>2406796715.8099999</v>
      </c>
      <c r="AG105" s="97">
        <v>67.900000000000006</v>
      </c>
      <c r="AH105" s="40">
        <f t="shared" ref="AH105:AH108" si="103">((AF105-AB105)/AB105)</f>
        <v>2.2246306671082172E-3</v>
      </c>
      <c r="AI105" s="40">
        <f t="shared" ref="AI105:AI108" si="104">((AG105-AC105)/AC105)</f>
        <v>0</v>
      </c>
      <c r="AJ105" s="41">
        <f t="shared" si="77"/>
        <v>1.3085438204848091E-3</v>
      </c>
      <c r="AK105" s="41">
        <f t="shared" si="78"/>
        <v>0</v>
      </c>
      <c r="AL105" s="42">
        <f t="shared" si="79"/>
        <v>9.1882569900932076E-3</v>
      </c>
      <c r="AM105" s="42">
        <f t="shared" si="80"/>
        <v>0</v>
      </c>
      <c r="AN105" s="43">
        <f t="shared" si="81"/>
        <v>6.9642737796271365E-4</v>
      </c>
      <c r="AO105" s="106">
        <f t="shared" si="82"/>
        <v>0</v>
      </c>
      <c r="AP105" s="47"/>
      <c r="AQ105" s="57"/>
      <c r="AR105" s="30"/>
      <c r="AS105" s="46" t="e">
        <f>(#REF!/AQ105)-1</f>
        <v>#REF!</v>
      </c>
      <c r="AT105" s="46" t="e">
        <f>(#REF!/AR105)-1</f>
        <v>#REF!</v>
      </c>
    </row>
    <row r="106" spans="1:46">
      <c r="A106" s="295" t="s">
        <v>26</v>
      </c>
      <c r="B106" s="85">
        <v>9876244869.8799992</v>
      </c>
      <c r="C106" s="97">
        <v>36.6</v>
      </c>
      <c r="D106" s="85">
        <v>9875125238.4200001</v>
      </c>
      <c r="E106" s="97">
        <v>36.6</v>
      </c>
      <c r="F106" s="40">
        <f t="shared" si="96"/>
        <v>-1.133661097664429E-4</v>
      </c>
      <c r="G106" s="40">
        <f t="shared" si="96"/>
        <v>0</v>
      </c>
      <c r="H106" s="85">
        <v>9871780456.6599998</v>
      </c>
      <c r="I106" s="97">
        <v>36.6</v>
      </c>
      <c r="J106" s="40">
        <f t="shared" si="97"/>
        <v>-3.3870778134408621E-4</v>
      </c>
      <c r="K106" s="40">
        <f t="shared" si="97"/>
        <v>0</v>
      </c>
      <c r="L106" s="85">
        <v>9871587925.9099998</v>
      </c>
      <c r="M106" s="97">
        <v>36.6</v>
      </c>
      <c r="N106" s="40">
        <f t="shared" si="98"/>
        <v>-1.9503143414226668E-5</v>
      </c>
      <c r="O106" s="40">
        <f t="shared" si="98"/>
        <v>0</v>
      </c>
      <c r="P106" s="96">
        <v>9881430349.6700001</v>
      </c>
      <c r="Q106" s="97">
        <v>36.6</v>
      </c>
      <c r="R106" s="40">
        <f t="shared" si="99"/>
        <v>9.9704564593572397E-4</v>
      </c>
      <c r="S106" s="40">
        <f t="shared" si="99"/>
        <v>0</v>
      </c>
      <c r="T106" s="96">
        <v>9902595816.0400009</v>
      </c>
      <c r="U106" s="97">
        <v>36.6</v>
      </c>
      <c r="V106" s="40">
        <f t="shared" si="100"/>
        <v>2.141943587216367E-3</v>
      </c>
      <c r="W106" s="40">
        <f t="shared" si="100"/>
        <v>0</v>
      </c>
      <c r="X106" s="96">
        <v>9905373605.6399994</v>
      </c>
      <c r="Y106" s="97">
        <v>36.6</v>
      </c>
      <c r="Z106" s="40">
        <f t="shared" si="101"/>
        <v>2.8051125700789213E-4</v>
      </c>
      <c r="AA106" s="40">
        <f t="shared" si="101"/>
        <v>0</v>
      </c>
      <c r="AB106" s="96">
        <v>9904575354.7399998</v>
      </c>
      <c r="AC106" s="97">
        <v>36.6</v>
      </c>
      <c r="AD106" s="40">
        <f t="shared" si="102"/>
        <v>-8.0587661988347839E-5</v>
      </c>
      <c r="AE106" s="40">
        <f t="shared" si="102"/>
        <v>0</v>
      </c>
      <c r="AF106" s="96">
        <v>9921342054.2600002</v>
      </c>
      <c r="AG106" s="97">
        <v>36.6</v>
      </c>
      <c r="AH106" s="40">
        <f t="shared" si="103"/>
        <v>1.6928236617409825E-3</v>
      </c>
      <c r="AI106" s="40">
        <f t="shared" si="104"/>
        <v>0</v>
      </c>
      <c r="AJ106" s="41">
        <f t="shared" si="77"/>
        <v>5.7001993192348278E-4</v>
      </c>
      <c r="AK106" s="41">
        <f t="shared" si="78"/>
        <v>0</v>
      </c>
      <c r="AL106" s="42">
        <f t="shared" si="79"/>
        <v>4.680124527453056E-3</v>
      </c>
      <c r="AM106" s="42">
        <f t="shared" si="80"/>
        <v>0</v>
      </c>
      <c r="AN106" s="43">
        <f t="shared" si="81"/>
        <v>9.3054735532289035E-4</v>
      </c>
      <c r="AO106" s="106">
        <f t="shared" si="82"/>
        <v>0</v>
      </c>
      <c r="AP106" s="47"/>
      <c r="AQ106" s="45">
        <v>640873657.65999997</v>
      </c>
      <c r="AR106" s="49">
        <v>11.5358</v>
      </c>
      <c r="AS106" s="46" t="e">
        <f>(#REF!/AQ106)-1</f>
        <v>#REF!</v>
      </c>
      <c r="AT106" s="46" t="e">
        <f>(#REF!/AR106)-1</f>
        <v>#REF!</v>
      </c>
    </row>
    <row r="107" spans="1:46">
      <c r="A107" s="295" t="s">
        <v>202</v>
      </c>
      <c r="B107" s="85">
        <v>30414569054.419998</v>
      </c>
      <c r="C107" s="97">
        <v>11.4</v>
      </c>
      <c r="D107" s="85">
        <v>30489773953.52</v>
      </c>
      <c r="E107" s="97">
        <v>11.43</v>
      </c>
      <c r="F107" s="40">
        <f t="shared" si="96"/>
        <v>2.4726603544978762E-3</v>
      </c>
      <c r="G107" s="40">
        <f t="shared" si="96"/>
        <v>2.631578947368365E-3</v>
      </c>
      <c r="H107" s="85">
        <v>30495212923.73</v>
      </c>
      <c r="I107" s="97">
        <v>11.43</v>
      </c>
      <c r="J107" s="40">
        <f t="shared" si="97"/>
        <v>1.7838670166235075E-4</v>
      </c>
      <c r="K107" s="40">
        <f t="shared" si="97"/>
        <v>0</v>
      </c>
      <c r="L107" s="85">
        <v>30449548998.889999</v>
      </c>
      <c r="M107" s="97">
        <v>11.41</v>
      </c>
      <c r="N107" s="40">
        <f t="shared" si="98"/>
        <v>-1.4974128875311621E-3</v>
      </c>
      <c r="O107" s="40">
        <f t="shared" si="98"/>
        <v>-1.7497812773402952E-3</v>
      </c>
      <c r="P107" s="96">
        <v>30472620660.27</v>
      </c>
      <c r="Q107" s="97">
        <v>11.42</v>
      </c>
      <c r="R107" s="40">
        <f t="shared" si="99"/>
        <v>7.5770125136638696E-4</v>
      </c>
      <c r="S107" s="40">
        <f t="shared" si="99"/>
        <v>8.7642418930760615E-4</v>
      </c>
      <c r="T107" s="96">
        <v>30472529826.110001</v>
      </c>
      <c r="U107" s="97">
        <v>11.42</v>
      </c>
      <c r="V107" s="40">
        <f t="shared" si="100"/>
        <v>-2.980845035040796E-6</v>
      </c>
      <c r="W107" s="40">
        <f t="shared" si="100"/>
        <v>0</v>
      </c>
      <c r="X107" s="96">
        <v>30468123234.040001</v>
      </c>
      <c r="Y107" s="97">
        <v>11.42</v>
      </c>
      <c r="Z107" s="40">
        <f t="shared" si="101"/>
        <v>-1.4460867197917918E-4</v>
      </c>
      <c r="AA107" s="40">
        <f t="shared" si="101"/>
        <v>0</v>
      </c>
      <c r="AB107" s="96">
        <v>30468503699.52</v>
      </c>
      <c r="AC107" s="97">
        <v>11.42</v>
      </c>
      <c r="AD107" s="40">
        <f t="shared" si="102"/>
        <v>1.248732903818879E-5</v>
      </c>
      <c r="AE107" s="40">
        <f t="shared" si="102"/>
        <v>0</v>
      </c>
      <c r="AF107" s="96">
        <v>30471766434.77</v>
      </c>
      <c r="AG107" s="97">
        <v>11.42</v>
      </c>
      <c r="AH107" s="40">
        <f t="shared" si="103"/>
        <v>1.0708550975056254E-4</v>
      </c>
      <c r="AI107" s="40">
        <f t="shared" si="104"/>
        <v>0</v>
      </c>
      <c r="AJ107" s="41">
        <f t="shared" si="77"/>
        <v>2.3541484272124791E-4</v>
      </c>
      <c r="AK107" s="41">
        <f t="shared" si="78"/>
        <v>2.1977773241695949E-4</v>
      </c>
      <c r="AL107" s="42">
        <f t="shared" si="79"/>
        <v>-5.9060847015302508E-4</v>
      </c>
      <c r="AM107" s="42">
        <f t="shared" si="80"/>
        <v>-8.748906386701476E-4</v>
      </c>
      <c r="AN107" s="43">
        <f t="shared" si="81"/>
        <v>1.1052737342879706E-3</v>
      </c>
      <c r="AO107" s="106">
        <f t="shared" si="82"/>
        <v>1.2170599011573397E-3</v>
      </c>
      <c r="AP107" s="47"/>
      <c r="AQ107" s="45">
        <v>2128320668.46</v>
      </c>
      <c r="AR107" s="52">
        <v>1.04</v>
      </c>
      <c r="AS107" s="46" t="e">
        <f>(#REF!/AQ107)-1</f>
        <v>#REF!</v>
      </c>
      <c r="AT107" s="46" t="e">
        <f>(#REF!/AR107)-1</f>
        <v>#REF!</v>
      </c>
    </row>
    <row r="108" spans="1:46">
      <c r="A108" s="295" t="s">
        <v>179</v>
      </c>
      <c r="B108" s="85">
        <v>7400000000</v>
      </c>
      <c r="C108" s="97">
        <v>100</v>
      </c>
      <c r="D108" s="85">
        <v>7400000000</v>
      </c>
      <c r="E108" s="97">
        <v>100</v>
      </c>
      <c r="F108" s="40">
        <f t="shared" si="96"/>
        <v>0</v>
      </c>
      <c r="G108" s="40">
        <f t="shared" si="96"/>
        <v>0</v>
      </c>
      <c r="H108" s="85">
        <v>7400000000</v>
      </c>
      <c r="I108" s="97">
        <v>100</v>
      </c>
      <c r="J108" s="40">
        <f t="shared" si="97"/>
        <v>0</v>
      </c>
      <c r="K108" s="40">
        <f t="shared" si="97"/>
        <v>0</v>
      </c>
      <c r="L108" s="85">
        <v>7400000000</v>
      </c>
      <c r="M108" s="97">
        <v>100</v>
      </c>
      <c r="N108" s="40">
        <f t="shared" si="98"/>
        <v>0</v>
      </c>
      <c r="O108" s="40">
        <f t="shared" si="98"/>
        <v>0</v>
      </c>
      <c r="P108" s="96">
        <v>7400000000</v>
      </c>
      <c r="Q108" s="97">
        <v>100</v>
      </c>
      <c r="R108" s="40">
        <f t="shared" si="99"/>
        <v>0</v>
      </c>
      <c r="S108" s="40">
        <f t="shared" si="99"/>
        <v>0</v>
      </c>
      <c r="T108" s="96">
        <v>7400000000</v>
      </c>
      <c r="U108" s="97">
        <v>100</v>
      </c>
      <c r="V108" s="40">
        <f t="shared" si="100"/>
        <v>0</v>
      </c>
      <c r="W108" s="40">
        <f t="shared" si="100"/>
        <v>0</v>
      </c>
      <c r="X108" s="96">
        <v>7400000000</v>
      </c>
      <c r="Y108" s="97">
        <v>100</v>
      </c>
      <c r="Z108" s="40">
        <f t="shared" si="101"/>
        <v>0</v>
      </c>
      <c r="AA108" s="40">
        <f t="shared" si="101"/>
        <v>0</v>
      </c>
      <c r="AB108" s="96">
        <v>7400000000</v>
      </c>
      <c r="AC108" s="97">
        <v>100</v>
      </c>
      <c r="AD108" s="40">
        <f t="shared" si="102"/>
        <v>0</v>
      </c>
      <c r="AE108" s="40">
        <f t="shared" si="102"/>
        <v>0</v>
      </c>
      <c r="AF108" s="96">
        <v>7400000000</v>
      </c>
      <c r="AG108" s="97">
        <v>100</v>
      </c>
      <c r="AH108" s="40">
        <f t="shared" si="103"/>
        <v>0</v>
      </c>
      <c r="AI108" s="40">
        <f t="shared" si="104"/>
        <v>0</v>
      </c>
      <c r="AJ108" s="41">
        <f t="shared" si="77"/>
        <v>0</v>
      </c>
      <c r="AK108" s="41">
        <f t="shared" si="78"/>
        <v>0</v>
      </c>
      <c r="AL108" s="42">
        <f t="shared" si="79"/>
        <v>0</v>
      </c>
      <c r="AM108" s="42">
        <f t="shared" si="80"/>
        <v>0</v>
      </c>
      <c r="AN108" s="43">
        <f t="shared" si="81"/>
        <v>0</v>
      </c>
      <c r="AO108" s="106">
        <f t="shared" si="82"/>
        <v>0</v>
      </c>
      <c r="AP108" s="47"/>
      <c r="AQ108" s="45">
        <v>1789192828.73</v>
      </c>
      <c r="AR108" s="49">
        <v>0.79</v>
      </c>
      <c r="AS108" s="46" t="e">
        <f>(#REF!/AQ108)-1</f>
        <v>#REF!</v>
      </c>
      <c r="AT108" s="46" t="e">
        <f>(#REF!/AR108)-1</f>
        <v>#REF!</v>
      </c>
    </row>
    <row r="109" spans="1:46">
      <c r="A109" s="297" t="s">
        <v>47</v>
      </c>
      <c r="B109" s="90">
        <f>SUM(B105:B108)</f>
        <v>50072567197.759995</v>
      </c>
      <c r="C109" s="92"/>
      <c r="D109" s="90">
        <f>SUM(D105:D108)</f>
        <v>50149782982.589996</v>
      </c>
      <c r="E109" s="92"/>
      <c r="F109" s="40">
        <f>((D109-B109)/B109)</f>
        <v>1.5420776115800208E-3</v>
      </c>
      <c r="G109" s="40"/>
      <c r="H109" s="90">
        <f>SUM(H105:H108)</f>
        <v>50153494933.330002</v>
      </c>
      <c r="I109" s="92"/>
      <c r="J109" s="40">
        <f>((H109-D109)/D109)</f>
        <v>7.4017284208271331E-5</v>
      </c>
      <c r="K109" s="40"/>
      <c r="L109" s="90">
        <f>SUM(L105:L108)</f>
        <v>50111224933.139999</v>
      </c>
      <c r="M109" s="92"/>
      <c r="N109" s="40">
        <f>((L109-H109)/H109)</f>
        <v>-8.42812654356247E-4</v>
      </c>
      <c r="O109" s="40"/>
      <c r="P109" s="90">
        <f>SUM(P105:P108)</f>
        <v>50148775654.720001</v>
      </c>
      <c r="Q109" s="120"/>
      <c r="R109" s="40">
        <f>((P109-L109)/L109)</f>
        <v>7.4934750906814206E-4</v>
      </c>
      <c r="S109" s="40"/>
      <c r="T109" s="90">
        <f>SUM(T105:T108)</f>
        <v>50172900185.470001</v>
      </c>
      <c r="U109" s="120"/>
      <c r="V109" s="40">
        <f>((T109-P109)/P109)</f>
        <v>4.8105921700063278E-4</v>
      </c>
      <c r="W109" s="40"/>
      <c r="X109" s="90">
        <f>SUM(X105:X108)</f>
        <v>50174917751.979996</v>
      </c>
      <c r="Y109" s="120"/>
      <c r="Z109" s="40">
        <f>((X109-T109)/T109)</f>
        <v>4.0212276000317619E-5</v>
      </c>
      <c r="AA109" s="40"/>
      <c r="AB109" s="90">
        <f>SUM(AB105:AB108)</f>
        <v>50174533421.040001</v>
      </c>
      <c r="AC109" s="120"/>
      <c r="AD109" s="40">
        <f>((AB109-X109)/X109)</f>
        <v>-7.6598220229199197E-6</v>
      </c>
      <c r="AE109" s="40"/>
      <c r="AF109" s="90">
        <f>SUM(AF105:AF108)</f>
        <v>50199905204.839996</v>
      </c>
      <c r="AG109" s="120"/>
      <c r="AH109" s="40">
        <f>((AF109-AB109)/AB109)</f>
        <v>5.0567054778741824E-4</v>
      </c>
      <c r="AI109" s="40"/>
      <c r="AJ109" s="41">
        <f t="shared" si="77"/>
        <v>3.1773899615820445E-4</v>
      </c>
      <c r="AK109" s="41"/>
      <c r="AL109" s="42">
        <f t="shared" si="79"/>
        <v>9.9945043166787856E-4</v>
      </c>
      <c r="AM109" s="42"/>
      <c r="AN109" s="43">
        <f t="shared" si="81"/>
        <v>6.9039001336987686E-4</v>
      </c>
      <c r="AO109" s="106"/>
      <c r="AP109" s="47"/>
      <c r="AQ109" s="45">
        <v>204378030.47999999</v>
      </c>
      <c r="AR109" s="49">
        <v>22.9087</v>
      </c>
      <c r="AS109" s="46" t="e">
        <f>(#REF!/AQ109)-1</f>
        <v>#REF!</v>
      </c>
      <c r="AT109" s="46" t="e">
        <f>(#REF!/AR109)-1</f>
        <v>#REF!</v>
      </c>
    </row>
    <row r="110" spans="1:46">
      <c r="A110" s="299" t="s">
        <v>68</v>
      </c>
      <c r="B110" s="160"/>
      <c r="C110" s="160"/>
      <c r="D110" s="160"/>
      <c r="E110" s="160"/>
      <c r="F110" s="40"/>
      <c r="G110" s="40"/>
      <c r="H110" s="160"/>
      <c r="I110" s="160"/>
      <c r="J110" s="40"/>
      <c r="K110" s="40"/>
      <c r="L110" s="90"/>
      <c r="M110" s="90"/>
      <c r="N110" s="40"/>
      <c r="O110" s="40"/>
      <c r="P110" s="120"/>
      <c r="Q110" s="120"/>
      <c r="R110" s="40"/>
      <c r="S110" s="40"/>
      <c r="T110" s="120"/>
      <c r="U110" s="120"/>
      <c r="V110" s="40"/>
      <c r="W110" s="40"/>
      <c r="X110" s="120"/>
      <c r="Y110" s="120"/>
      <c r="Z110" s="40"/>
      <c r="AA110" s="40"/>
      <c r="AB110" s="120"/>
      <c r="AC110" s="120"/>
      <c r="AD110" s="40"/>
      <c r="AE110" s="40"/>
      <c r="AF110" s="120"/>
      <c r="AG110" s="120"/>
      <c r="AH110" s="40"/>
      <c r="AI110" s="40"/>
      <c r="AJ110" s="41"/>
      <c r="AK110" s="41"/>
      <c r="AL110" s="42"/>
      <c r="AM110" s="42"/>
      <c r="AN110" s="43"/>
      <c r="AO110" s="106"/>
      <c r="AP110" s="47"/>
      <c r="AQ110" s="45">
        <v>160273731.87</v>
      </c>
      <c r="AR110" s="49">
        <v>133.94</v>
      </c>
      <c r="AS110" s="46" t="e">
        <f>(#REF!/AQ110)-1</f>
        <v>#REF!</v>
      </c>
      <c r="AT110" s="46" t="e">
        <f>(#REF!/AR110)-1</f>
        <v>#REF!</v>
      </c>
    </row>
    <row r="111" spans="1:46" s="121" customFormat="1">
      <c r="A111" s="295" t="s">
        <v>27</v>
      </c>
      <c r="B111" s="85">
        <v>1806543751.3299999</v>
      </c>
      <c r="C111" s="85">
        <v>3408.36</v>
      </c>
      <c r="D111" s="85">
        <v>1902941342.49</v>
      </c>
      <c r="E111" s="85">
        <v>3406.63</v>
      </c>
      <c r="F111" s="40">
        <f t="shared" ref="F111:F132" si="105">((D111-B111)/B111)</f>
        <v>5.336023060002338E-2</v>
      </c>
      <c r="G111" s="40">
        <f t="shared" ref="G111:G132" si="106">((E111-C111)/C111)</f>
        <v>-5.0757549085191068E-4</v>
      </c>
      <c r="H111" s="85">
        <v>1891055089.26</v>
      </c>
      <c r="I111" s="85">
        <v>3413.01</v>
      </c>
      <c r="J111" s="40">
        <f t="shared" ref="J111:J132" si="107">((H111-D111)/D111)</f>
        <v>-6.2462530844207996E-3</v>
      </c>
      <c r="K111" s="40">
        <f t="shared" ref="K111:K132" si="108">((I111-E111)/E111)</f>
        <v>1.8728185919809632E-3</v>
      </c>
      <c r="L111" s="85">
        <v>1629283542.3399999</v>
      </c>
      <c r="M111" s="85">
        <v>3417.43</v>
      </c>
      <c r="N111" s="40">
        <f t="shared" ref="N111:N132" si="109">((L111-H111)/H111)</f>
        <v>-0.13842618779680049</v>
      </c>
      <c r="O111" s="40">
        <f t="shared" ref="O111:O132" si="110">((M111-I111)/I111)</f>
        <v>1.295044550118405E-3</v>
      </c>
      <c r="P111" s="96">
        <v>1604180019.29</v>
      </c>
      <c r="Q111" s="85">
        <v>3370.75</v>
      </c>
      <c r="R111" s="40">
        <f t="shared" ref="R111:R132" si="111">((P111-L111)/L111)</f>
        <v>-1.5407706760448781E-2</v>
      </c>
      <c r="S111" s="40">
        <f t="shared" ref="S111:S132" si="112">((Q111-M111)/M111)</f>
        <v>-1.3659387317370023E-2</v>
      </c>
      <c r="T111" s="96">
        <v>1615212880.5899999</v>
      </c>
      <c r="U111" s="85">
        <v>3400.65</v>
      </c>
      <c r="V111" s="40">
        <f t="shared" ref="V111:V132" si="113">((T111-P111)/P111)</f>
        <v>6.8775705764512812E-3</v>
      </c>
      <c r="W111" s="40">
        <f t="shared" ref="W111:W132" si="114">((U111-Q111)/Q111)</f>
        <v>8.870429429652181E-3</v>
      </c>
      <c r="X111" s="96">
        <v>1619237985.1400001</v>
      </c>
      <c r="Y111" s="85">
        <v>3411.25</v>
      </c>
      <c r="Z111" s="40">
        <f t="shared" ref="Z111:Z132" si="115">((X111-T111)/T111)</f>
        <v>2.4919963172469954E-3</v>
      </c>
      <c r="AA111" s="40">
        <f t="shared" ref="AA111:AA132" si="116">((Y111-U111)/U111)</f>
        <v>3.1170511519856229E-3</v>
      </c>
      <c r="AB111" s="96">
        <v>1616820471.3699999</v>
      </c>
      <c r="AC111" s="85">
        <v>3406.55</v>
      </c>
      <c r="AD111" s="40">
        <f t="shared" ref="AD111:AD132" si="117">((AB111-X111)/X111)</f>
        <v>-1.4929947247940827E-3</v>
      </c>
      <c r="AE111" s="40">
        <f t="shared" ref="AE111:AE132" si="118">((AC111-Y111)/Y111)</f>
        <v>-1.3777940637595657E-3</v>
      </c>
      <c r="AF111" s="96">
        <v>1644708721.1500001</v>
      </c>
      <c r="AG111" s="85">
        <v>3461.94</v>
      </c>
      <c r="AH111" s="40">
        <f t="shared" ref="AH111:AH132" si="119">((AF111-AB111)/AB111)</f>
        <v>1.7248822781399671E-2</v>
      </c>
      <c r="AI111" s="40">
        <f t="shared" ref="AI111:AI132" si="120">((AG111-AC111)/AC111)</f>
        <v>1.6259852343279819E-2</v>
      </c>
      <c r="AJ111" s="41">
        <f t="shared" si="77"/>
        <v>-1.0199315261417853E-2</v>
      </c>
      <c r="AK111" s="41">
        <f t="shared" si="78"/>
        <v>1.9838048993794364E-3</v>
      </c>
      <c r="AL111" s="42">
        <f t="shared" si="79"/>
        <v>-0.13570182935964928</v>
      </c>
      <c r="AM111" s="42">
        <f t="shared" si="80"/>
        <v>1.6235986884398933E-2</v>
      </c>
      <c r="AN111" s="43">
        <f t="shared" si="81"/>
        <v>5.5814220501986603E-2</v>
      </c>
      <c r="AO111" s="106">
        <f t="shared" si="82"/>
        <v>8.5792013485906406E-3</v>
      </c>
      <c r="AP111" s="47"/>
      <c r="AQ111" s="45"/>
      <c r="AR111" s="49"/>
      <c r="AS111" s="46"/>
      <c r="AT111" s="46"/>
    </row>
    <row r="112" spans="1:46" s="138" customFormat="1">
      <c r="A112" s="295" t="s">
        <v>239</v>
      </c>
      <c r="B112" s="85">
        <v>191245434.93000001</v>
      </c>
      <c r="C112" s="85">
        <v>141.44999999999999</v>
      </c>
      <c r="D112" s="85">
        <v>193859655.59999999</v>
      </c>
      <c r="E112" s="85">
        <v>142.52000000000001</v>
      </c>
      <c r="F112" s="40">
        <f t="shared" si="105"/>
        <v>1.3669453971316223E-2</v>
      </c>
      <c r="G112" s="40">
        <f t="shared" si="106"/>
        <v>7.5645104277131262E-3</v>
      </c>
      <c r="H112" s="85">
        <v>191827125.66</v>
      </c>
      <c r="I112" s="85">
        <v>142.79</v>
      </c>
      <c r="J112" s="40">
        <f t="shared" si="107"/>
        <v>-1.0484543231593349E-2</v>
      </c>
      <c r="K112" s="40">
        <f t="shared" si="108"/>
        <v>1.8944709514452833E-3</v>
      </c>
      <c r="L112" s="85">
        <v>191366853.68000001</v>
      </c>
      <c r="M112" s="85">
        <v>142.44</v>
      </c>
      <c r="N112" s="40">
        <f t="shared" si="109"/>
        <v>-2.3994102941196586E-3</v>
      </c>
      <c r="O112" s="40">
        <f t="shared" si="110"/>
        <v>-2.4511520414594464E-3</v>
      </c>
      <c r="P112" s="96">
        <v>187611933.34</v>
      </c>
      <c r="Q112" s="85">
        <v>139.63999999999999</v>
      </c>
      <c r="R112" s="40">
        <f t="shared" si="111"/>
        <v>-1.9621581626037023E-2</v>
      </c>
      <c r="S112" s="40">
        <f t="shared" si="112"/>
        <v>-1.9657399606852088E-2</v>
      </c>
      <c r="T112" s="96">
        <v>189968472</v>
      </c>
      <c r="U112" s="85">
        <v>141.30000000000001</v>
      </c>
      <c r="V112" s="40">
        <f t="shared" si="113"/>
        <v>1.2560707722836349E-2</v>
      </c>
      <c r="W112" s="40">
        <f t="shared" si="114"/>
        <v>1.1887711257519515E-2</v>
      </c>
      <c r="X112" s="96">
        <v>189968472</v>
      </c>
      <c r="Y112" s="85">
        <v>141.30000000000001</v>
      </c>
      <c r="Z112" s="40">
        <f t="shared" si="115"/>
        <v>0</v>
      </c>
      <c r="AA112" s="40">
        <f t="shared" si="116"/>
        <v>0</v>
      </c>
      <c r="AB112" s="96">
        <v>189191176</v>
      </c>
      <c r="AC112" s="85">
        <v>140.86000000000001</v>
      </c>
      <c r="AD112" s="40">
        <f t="shared" si="117"/>
        <v>-4.091710544473927E-3</v>
      </c>
      <c r="AE112" s="40">
        <f t="shared" si="118"/>
        <v>-3.113941967445136E-3</v>
      </c>
      <c r="AF112" s="96">
        <v>192660376.56</v>
      </c>
      <c r="AG112" s="85">
        <v>143.36000000000001</v>
      </c>
      <c r="AH112" s="40">
        <f t="shared" si="119"/>
        <v>1.8337010389956044E-2</v>
      </c>
      <c r="AI112" s="40">
        <f t="shared" si="120"/>
        <v>1.7748118699417861E-2</v>
      </c>
      <c r="AJ112" s="41">
        <f t="shared" si="77"/>
        <v>9.9624079848558214E-4</v>
      </c>
      <c r="AK112" s="41">
        <f t="shared" si="78"/>
        <v>1.7340397150423892E-3</v>
      </c>
      <c r="AL112" s="42">
        <f t="shared" si="79"/>
        <v>-6.186326062987144E-3</v>
      </c>
      <c r="AM112" s="42">
        <f t="shared" si="80"/>
        <v>5.8939096267190804E-3</v>
      </c>
      <c r="AN112" s="43">
        <f t="shared" si="81"/>
        <v>1.3040391710850571E-2</v>
      </c>
      <c r="AO112" s="106">
        <f t="shared" si="82"/>
        <v>1.1308575916731223E-2</v>
      </c>
      <c r="AP112" s="47"/>
      <c r="AQ112" s="45"/>
      <c r="AR112" s="49"/>
      <c r="AS112" s="46"/>
      <c r="AT112" s="46"/>
    </row>
    <row r="113" spans="1:46" s="151" customFormat="1">
      <c r="A113" s="295" t="s">
        <v>83</v>
      </c>
      <c r="B113" s="85">
        <v>961428614.86000001</v>
      </c>
      <c r="C113" s="85">
        <v>1.3431</v>
      </c>
      <c r="D113" s="85">
        <v>968676742.19000006</v>
      </c>
      <c r="E113" s="85">
        <v>1.3743000000000001</v>
      </c>
      <c r="F113" s="40">
        <f t="shared" si="105"/>
        <v>7.5389136728112576E-3</v>
      </c>
      <c r="G113" s="40">
        <f t="shared" si="106"/>
        <v>2.322984141165968E-2</v>
      </c>
      <c r="H113" s="85">
        <v>962242730.42999995</v>
      </c>
      <c r="I113" s="85">
        <v>1.3652</v>
      </c>
      <c r="J113" s="40">
        <f t="shared" si="107"/>
        <v>-6.6420628056517508E-3</v>
      </c>
      <c r="K113" s="40">
        <f t="shared" si="108"/>
        <v>-6.6215527905116112E-3</v>
      </c>
      <c r="L113" s="85">
        <v>957837854.36000001</v>
      </c>
      <c r="M113" s="85">
        <v>1.359</v>
      </c>
      <c r="N113" s="40">
        <f t="shared" si="109"/>
        <v>-4.5777182104888596E-3</v>
      </c>
      <c r="O113" s="40">
        <f t="shared" si="110"/>
        <v>-4.5414591268678464E-3</v>
      </c>
      <c r="P113" s="96">
        <v>938737482.13999999</v>
      </c>
      <c r="Q113" s="85">
        <v>1.3319000000000001</v>
      </c>
      <c r="R113" s="40">
        <f t="shared" si="111"/>
        <v>-1.994113318142177E-2</v>
      </c>
      <c r="S113" s="40">
        <f t="shared" si="112"/>
        <v>-1.9941133186166228E-2</v>
      </c>
      <c r="T113" s="96">
        <v>953220092.75999999</v>
      </c>
      <c r="U113" s="85">
        <v>1.3539000000000001</v>
      </c>
      <c r="V113" s="40">
        <f t="shared" si="113"/>
        <v>1.5427753653752711E-2</v>
      </c>
      <c r="W113" s="40">
        <f t="shared" si="114"/>
        <v>1.6517756588332471E-2</v>
      </c>
      <c r="X113" s="85">
        <v>961593504.79999995</v>
      </c>
      <c r="Y113" s="85">
        <v>1.3661000000000001</v>
      </c>
      <c r="Z113" s="40">
        <f t="shared" si="115"/>
        <v>8.7843427804329809E-3</v>
      </c>
      <c r="AA113" s="40">
        <f t="shared" si="116"/>
        <v>9.0110052441095996E-3</v>
      </c>
      <c r="AB113" s="85">
        <v>958997517.36000001</v>
      </c>
      <c r="AC113" s="85">
        <v>1.3624000000000001</v>
      </c>
      <c r="AD113" s="40">
        <f t="shared" si="117"/>
        <v>-2.6996723948752885E-3</v>
      </c>
      <c r="AE113" s="40">
        <f t="shared" si="118"/>
        <v>-2.7084400849132833E-3</v>
      </c>
      <c r="AF113" s="85">
        <v>972886594.08000004</v>
      </c>
      <c r="AG113" s="85">
        <v>1.3821000000000001</v>
      </c>
      <c r="AH113" s="40">
        <f t="shared" si="119"/>
        <v>1.4482912070757926E-2</v>
      </c>
      <c r="AI113" s="40">
        <f t="shared" si="120"/>
        <v>1.4459776864357054E-2</v>
      </c>
      <c r="AJ113" s="41">
        <f t="shared" si="77"/>
        <v>1.5466669481646509E-3</v>
      </c>
      <c r="AK113" s="41">
        <f t="shared" si="78"/>
        <v>3.675724364999979E-3</v>
      </c>
      <c r="AL113" s="42">
        <f t="shared" si="79"/>
        <v>4.3459822112403403E-3</v>
      </c>
      <c r="AM113" s="42">
        <f t="shared" si="80"/>
        <v>5.6756166775813353E-3</v>
      </c>
      <c r="AN113" s="43">
        <f t="shared" si="81"/>
        <v>1.2145794798669958E-2</v>
      </c>
      <c r="AO113" s="106">
        <f t="shared" si="82"/>
        <v>1.4462324616244981E-2</v>
      </c>
      <c r="AP113" s="47"/>
      <c r="AQ113" s="45"/>
      <c r="AR113" s="49"/>
      <c r="AS113" s="46"/>
      <c r="AT113" s="46"/>
    </row>
    <row r="114" spans="1:46">
      <c r="A114" s="295" t="s">
        <v>9</v>
      </c>
      <c r="B114" s="85">
        <v>4576650987.4099998</v>
      </c>
      <c r="C114" s="85">
        <v>463.91910000000001</v>
      </c>
      <c r="D114" s="85">
        <v>4605063741.8699999</v>
      </c>
      <c r="E114" s="85">
        <v>457.63350000000003</v>
      </c>
      <c r="F114" s="40">
        <f t="shared" si="105"/>
        <v>6.2081977712876183E-3</v>
      </c>
      <c r="G114" s="40">
        <f t="shared" si="106"/>
        <v>-1.3548914024018385E-2</v>
      </c>
      <c r="H114" s="85">
        <v>4580625665.9799995</v>
      </c>
      <c r="I114" s="85">
        <v>469.07249999999999</v>
      </c>
      <c r="J114" s="40">
        <f t="shared" si="107"/>
        <v>-5.3067834149189558E-3</v>
      </c>
      <c r="K114" s="40">
        <f t="shared" si="108"/>
        <v>2.4995984778212181E-2</v>
      </c>
      <c r="L114" s="85">
        <v>4570797146.4300003</v>
      </c>
      <c r="M114" s="85">
        <v>468.3365</v>
      </c>
      <c r="N114" s="40">
        <f t="shared" si="109"/>
        <v>-2.145671850680791E-3</v>
      </c>
      <c r="O114" s="40">
        <f t="shared" si="110"/>
        <v>-1.5690538243021922E-3</v>
      </c>
      <c r="P114" s="96">
        <v>4508758628.0699997</v>
      </c>
      <c r="Q114" s="85">
        <v>461.90620000000001</v>
      </c>
      <c r="R114" s="40">
        <f t="shared" si="111"/>
        <v>-1.3572800623728292E-2</v>
      </c>
      <c r="S114" s="40">
        <f t="shared" si="112"/>
        <v>-1.3730085099068701E-2</v>
      </c>
      <c r="T114" s="96">
        <v>4518359926.9499998</v>
      </c>
      <c r="U114" s="85">
        <v>463.17689999999999</v>
      </c>
      <c r="V114" s="40">
        <f t="shared" si="113"/>
        <v>2.129477240193274E-3</v>
      </c>
      <c r="W114" s="40">
        <f t="shared" si="114"/>
        <v>2.7509914350575433E-3</v>
      </c>
      <c r="X114" s="96">
        <v>4537305633.75</v>
      </c>
      <c r="Y114" s="85">
        <v>465.01249999999999</v>
      </c>
      <c r="Z114" s="40">
        <f t="shared" si="115"/>
        <v>4.1930494928032417E-3</v>
      </c>
      <c r="AA114" s="40">
        <f t="shared" si="116"/>
        <v>3.9630646519720637E-3</v>
      </c>
      <c r="AB114" s="85">
        <v>4479372746.4200001</v>
      </c>
      <c r="AC114" s="85">
        <v>458.97160000000002</v>
      </c>
      <c r="AD114" s="40">
        <f t="shared" si="117"/>
        <v>-1.2768125404441723E-2</v>
      </c>
      <c r="AE114" s="40">
        <f t="shared" si="118"/>
        <v>-1.2990833579742405E-2</v>
      </c>
      <c r="AF114" s="85">
        <v>4582602279.25</v>
      </c>
      <c r="AG114" s="85">
        <v>469.41570000000002</v>
      </c>
      <c r="AH114" s="40">
        <f t="shared" si="119"/>
        <v>2.3045533085520271E-2</v>
      </c>
      <c r="AI114" s="40">
        <f t="shared" si="120"/>
        <v>2.2755438462859122E-2</v>
      </c>
      <c r="AJ114" s="41">
        <f t="shared" si="77"/>
        <v>2.2285953700433049E-4</v>
      </c>
      <c r="AK114" s="41">
        <f t="shared" si="78"/>
        <v>1.5783241001211534E-3</v>
      </c>
      <c r="AL114" s="42">
        <f t="shared" si="79"/>
        <v>-4.8775573757593319E-3</v>
      </c>
      <c r="AM114" s="42">
        <f t="shared" si="80"/>
        <v>2.5745929876200033E-2</v>
      </c>
      <c r="AN114" s="43">
        <f t="shared" si="81"/>
        <v>1.1779941317836195E-2</v>
      </c>
      <c r="AO114" s="106">
        <f t="shared" si="82"/>
        <v>1.553459829504497E-2</v>
      </c>
      <c r="AP114" s="47"/>
      <c r="AQ114" s="73">
        <f>SUM(AQ106:AQ110)</f>
        <v>4923038917.1999998</v>
      </c>
      <c r="AR114" s="30"/>
      <c r="AS114" s="46" t="e">
        <f>(#REF!/AQ114)-1</f>
        <v>#REF!</v>
      </c>
      <c r="AT114" s="46" t="e">
        <f>(#REF!/AR114)-1</f>
        <v>#REF!</v>
      </c>
    </row>
    <row r="115" spans="1:46">
      <c r="A115" s="295" t="s">
        <v>17</v>
      </c>
      <c r="B115" s="85">
        <v>2460448841.2800002</v>
      </c>
      <c r="C115" s="85">
        <v>13.239100000000001</v>
      </c>
      <c r="D115" s="85">
        <v>2468186952.9499998</v>
      </c>
      <c r="E115" s="85">
        <v>13.281000000000001</v>
      </c>
      <c r="F115" s="40">
        <f t="shared" si="105"/>
        <v>3.1450000260822325E-3</v>
      </c>
      <c r="G115" s="40">
        <f t="shared" si="106"/>
        <v>3.1648677024873327E-3</v>
      </c>
      <c r="H115" s="85">
        <v>2452580291.5500002</v>
      </c>
      <c r="I115" s="85">
        <v>13.206</v>
      </c>
      <c r="J115" s="40">
        <f t="shared" si="107"/>
        <v>-6.3231277441712398E-3</v>
      </c>
      <c r="K115" s="40">
        <f t="shared" si="108"/>
        <v>-5.6471651231082796E-3</v>
      </c>
      <c r="L115" s="85">
        <v>2451921224.4400001</v>
      </c>
      <c r="M115" s="85">
        <v>12.203900000000001</v>
      </c>
      <c r="N115" s="40">
        <f t="shared" si="109"/>
        <v>-2.6872396890362813E-4</v>
      </c>
      <c r="O115" s="40">
        <f t="shared" si="110"/>
        <v>-7.5882174769044269E-2</v>
      </c>
      <c r="P115" s="96">
        <v>2418371641.1500001</v>
      </c>
      <c r="Q115" s="85">
        <v>13.0223</v>
      </c>
      <c r="R115" s="40">
        <f t="shared" si="111"/>
        <v>-1.3682977640385828E-2</v>
      </c>
      <c r="S115" s="40">
        <f t="shared" si="112"/>
        <v>6.7060529830627796E-2</v>
      </c>
      <c r="T115" s="96">
        <v>2431823803.4499998</v>
      </c>
      <c r="U115" s="85">
        <v>13.100199999999999</v>
      </c>
      <c r="V115" s="40">
        <f t="shared" si="113"/>
        <v>5.5624876140223231E-3</v>
      </c>
      <c r="W115" s="40">
        <f t="shared" si="114"/>
        <v>5.9820461823179962E-3</v>
      </c>
      <c r="X115" s="85">
        <v>2441451630.0700002</v>
      </c>
      <c r="Y115" s="85">
        <v>13.1778</v>
      </c>
      <c r="Z115" s="40">
        <f t="shared" si="115"/>
        <v>3.9590971214038938E-3</v>
      </c>
      <c r="AA115" s="40">
        <f t="shared" si="116"/>
        <v>5.923573685897951E-3</v>
      </c>
      <c r="AB115" s="85">
        <v>2440116899.1700001</v>
      </c>
      <c r="AC115" s="85">
        <v>13.170500000000001</v>
      </c>
      <c r="AD115" s="40">
        <f t="shared" si="117"/>
        <v>-5.4669561483871242E-4</v>
      </c>
      <c r="AE115" s="40">
        <f t="shared" si="118"/>
        <v>-5.5396196633724704E-4</v>
      </c>
      <c r="AF115" s="85">
        <v>2476680481.5300002</v>
      </c>
      <c r="AG115" s="85">
        <v>13.3688</v>
      </c>
      <c r="AH115" s="40">
        <f t="shared" si="119"/>
        <v>1.4984356844722132E-2</v>
      </c>
      <c r="AI115" s="40">
        <f t="shared" si="120"/>
        <v>1.5056375991799832E-2</v>
      </c>
      <c r="AJ115" s="41">
        <f t="shared" si="77"/>
        <v>8.536770797413966E-4</v>
      </c>
      <c r="AK115" s="41">
        <f t="shared" si="78"/>
        <v>1.8880114418301387E-3</v>
      </c>
      <c r="AL115" s="42">
        <f t="shared" si="79"/>
        <v>3.4412014737574301E-3</v>
      </c>
      <c r="AM115" s="42">
        <f t="shared" si="80"/>
        <v>6.6109479707853061E-3</v>
      </c>
      <c r="AN115" s="43">
        <f t="shared" si="81"/>
        <v>8.4750430886240177E-3</v>
      </c>
      <c r="AO115" s="106">
        <f t="shared" si="82"/>
        <v>3.8852255323977167E-2</v>
      </c>
      <c r="AP115" s="47"/>
      <c r="AQ115" s="29" t="e">
        <f>SUM(AQ20,AQ52,#REF!,#REF!,AQ87,AQ104,AQ114)</f>
        <v>#REF!</v>
      </c>
      <c r="AR115" s="30"/>
      <c r="AS115" s="46" t="e">
        <f>(#REF!/AQ115)-1</f>
        <v>#REF!</v>
      </c>
      <c r="AT115" s="46" t="e">
        <f>(#REF!/AR115)-1</f>
        <v>#REF!</v>
      </c>
    </row>
    <row r="116" spans="1:46" ht="15" customHeight="1">
      <c r="A116" s="296" t="s">
        <v>140</v>
      </c>
      <c r="B116" s="85">
        <v>4151901247.8800001</v>
      </c>
      <c r="C116" s="85">
        <v>176.17</v>
      </c>
      <c r="D116" s="85">
        <v>4156703614.3400002</v>
      </c>
      <c r="E116" s="85">
        <v>175.07</v>
      </c>
      <c r="F116" s="40">
        <f t="shared" si="105"/>
        <v>1.1566668312383806E-3</v>
      </c>
      <c r="G116" s="40">
        <f t="shared" si="106"/>
        <v>-6.2439688936822071E-3</v>
      </c>
      <c r="H116" s="85">
        <v>4132527790.1999998</v>
      </c>
      <c r="I116" s="85">
        <v>175.4</v>
      </c>
      <c r="J116" s="40">
        <f t="shared" si="107"/>
        <v>-5.8161048713209667E-3</v>
      </c>
      <c r="K116" s="40">
        <f t="shared" si="108"/>
        <v>1.8849603015937198E-3</v>
      </c>
      <c r="L116" s="85">
        <v>4120967559.8600001</v>
      </c>
      <c r="M116" s="85">
        <v>175.13</v>
      </c>
      <c r="N116" s="40">
        <f t="shared" si="109"/>
        <v>-2.7973750999119602E-3</v>
      </c>
      <c r="O116" s="40">
        <f t="shared" si="110"/>
        <v>-1.5393386545040492E-3</v>
      </c>
      <c r="P116" s="96">
        <v>4073813952.1900001</v>
      </c>
      <c r="Q116" s="85">
        <v>173.11</v>
      </c>
      <c r="R116" s="40">
        <f t="shared" si="111"/>
        <v>-1.1442363227824586E-2</v>
      </c>
      <c r="S116" s="40">
        <f t="shared" si="112"/>
        <v>-1.1534288814023765E-2</v>
      </c>
      <c r="T116" s="96">
        <v>4088562105.0100002</v>
      </c>
      <c r="U116" s="85">
        <v>173.57</v>
      </c>
      <c r="V116" s="40">
        <f t="shared" si="113"/>
        <v>3.6202322916764184E-3</v>
      </c>
      <c r="W116" s="40">
        <f t="shared" si="114"/>
        <v>2.657269943966146E-3</v>
      </c>
      <c r="X116" s="85">
        <v>4125052104.27</v>
      </c>
      <c r="Y116" s="85">
        <v>175.11</v>
      </c>
      <c r="Z116" s="40">
        <f t="shared" si="115"/>
        <v>8.924897879204528E-3</v>
      </c>
      <c r="AA116" s="40">
        <f t="shared" si="116"/>
        <v>8.8725010082388693E-3</v>
      </c>
      <c r="AB116" s="85">
        <v>4125052104.27</v>
      </c>
      <c r="AC116" s="85">
        <v>175.11</v>
      </c>
      <c r="AD116" s="40">
        <f t="shared" si="117"/>
        <v>0</v>
      </c>
      <c r="AE116" s="40">
        <f t="shared" si="118"/>
        <v>0</v>
      </c>
      <c r="AF116" s="85">
        <v>4156490857.5700002</v>
      </c>
      <c r="AG116" s="85">
        <v>176.46</v>
      </c>
      <c r="AH116" s="40">
        <f t="shared" si="119"/>
        <v>7.6214196827857593E-3</v>
      </c>
      <c r="AI116" s="40">
        <f t="shared" si="120"/>
        <v>7.7094397807092353E-3</v>
      </c>
      <c r="AJ116" s="41">
        <f t="shared" si="77"/>
        <v>1.5842168573094659E-4</v>
      </c>
      <c r="AK116" s="41">
        <f t="shared" si="78"/>
        <v>2.2582183403724353E-4</v>
      </c>
      <c r="AL116" s="42">
        <f t="shared" si="79"/>
        <v>-5.1184012558894547E-5</v>
      </c>
      <c r="AM116" s="42">
        <f t="shared" si="80"/>
        <v>7.9396812703490874E-3</v>
      </c>
      <c r="AN116" s="43">
        <f t="shared" si="81"/>
        <v>6.8092697348831758E-3</v>
      </c>
      <c r="AO116" s="106">
        <f t="shared" si="82"/>
        <v>6.7903235799742848E-3</v>
      </c>
      <c r="AP116" s="47"/>
      <c r="AQ116" s="74"/>
      <c r="AR116" s="75"/>
      <c r="AS116" s="46" t="e">
        <f>(#REF!/AQ116)-1</f>
        <v>#REF!</v>
      </c>
      <c r="AT116" s="46" t="e">
        <f>(#REF!/AR116)-1</f>
        <v>#REF!</v>
      </c>
    </row>
    <row r="117" spans="1:46" ht="17.25" customHeight="1">
      <c r="A117" s="295" t="s">
        <v>138</v>
      </c>
      <c r="B117" s="85">
        <v>5319998839.7200003</v>
      </c>
      <c r="C117" s="85">
        <v>185.55840000000001</v>
      </c>
      <c r="D117" s="85">
        <v>5183291860.3100004</v>
      </c>
      <c r="E117" s="85">
        <v>180.8064</v>
      </c>
      <c r="F117" s="40">
        <f t="shared" si="105"/>
        <v>-2.5696806245392893E-2</v>
      </c>
      <c r="G117" s="40">
        <f t="shared" si="106"/>
        <v>-2.5609188266335608E-2</v>
      </c>
      <c r="H117" s="85">
        <v>5216227378.3400002</v>
      </c>
      <c r="I117" s="85">
        <v>181.91919999999999</v>
      </c>
      <c r="J117" s="40">
        <f t="shared" si="107"/>
        <v>6.3541700752366929E-3</v>
      </c>
      <c r="K117" s="40">
        <f t="shared" si="108"/>
        <v>6.154649392941804E-3</v>
      </c>
      <c r="L117" s="85">
        <v>5142601159.6999998</v>
      </c>
      <c r="M117" s="85">
        <v>181.44829999999999</v>
      </c>
      <c r="N117" s="40">
        <f t="shared" si="109"/>
        <v>-1.4114840726791894E-2</v>
      </c>
      <c r="O117" s="40">
        <f t="shared" si="110"/>
        <v>-2.5885118228312367E-3</v>
      </c>
      <c r="P117" s="96">
        <v>5134139334.4300003</v>
      </c>
      <c r="Q117" s="88">
        <v>179.04490000000001</v>
      </c>
      <c r="R117" s="40">
        <f t="shared" si="111"/>
        <v>-1.6454368144103043E-3</v>
      </c>
      <c r="S117" s="40">
        <f t="shared" si="112"/>
        <v>-1.3245646280510628E-2</v>
      </c>
      <c r="T117" s="96">
        <v>5156158602.1999998</v>
      </c>
      <c r="U117" s="85">
        <v>179.8142</v>
      </c>
      <c r="V117" s="40">
        <f t="shared" si="113"/>
        <v>4.2887943500746683E-3</v>
      </c>
      <c r="W117" s="40">
        <f t="shared" si="114"/>
        <v>4.2966875906545621E-3</v>
      </c>
      <c r="X117" s="85">
        <v>5319752847.1499996</v>
      </c>
      <c r="Y117" s="85">
        <v>180.6</v>
      </c>
      <c r="Z117" s="40">
        <f t="shared" si="115"/>
        <v>3.1727931115268324E-2</v>
      </c>
      <c r="AA117" s="40">
        <f t="shared" si="116"/>
        <v>4.3700664352425709E-3</v>
      </c>
      <c r="AB117" s="85">
        <v>5170848873.3699999</v>
      </c>
      <c r="AC117" s="85">
        <v>180.32210000000001</v>
      </c>
      <c r="AD117" s="40">
        <f t="shared" si="117"/>
        <v>-2.7990769131271472E-2</v>
      </c>
      <c r="AE117" s="40">
        <f t="shared" si="118"/>
        <v>-1.5387596899224156E-3</v>
      </c>
      <c r="AF117" s="85">
        <v>5238149430.3000002</v>
      </c>
      <c r="AG117" s="85">
        <v>182.66370000000001</v>
      </c>
      <c r="AH117" s="40">
        <f t="shared" si="119"/>
        <v>1.3015378824277739E-2</v>
      </c>
      <c r="AI117" s="40">
        <f t="shared" si="120"/>
        <v>1.2985651786442148E-2</v>
      </c>
      <c r="AJ117" s="41">
        <f t="shared" si="77"/>
        <v>-1.7576973191261419E-3</v>
      </c>
      <c r="AK117" s="41">
        <f t="shared" si="78"/>
        <v>-1.8968813567898503E-3</v>
      </c>
      <c r="AL117" s="42">
        <f t="shared" si="79"/>
        <v>1.0583538698652186E-2</v>
      </c>
      <c r="AM117" s="42">
        <f t="shared" si="80"/>
        <v>1.0272313369438301E-2</v>
      </c>
      <c r="AN117" s="43">
        <f t="shared" si="81"/>
        <v>2.0198515267280528E-2</v>
      </c>
      <c r="AO117" s="106">
        <f t="shared" si="82"/>
        <v>1.2280218932461402E-2</v>
      </c>
      <c r="AP117" s="47"/>
      <c r="AQ117" s="431" t="s">
        <v>93</v>
      </c>
      <c r="AR117" s="431"/>
      <c r="AS117" s="46" t="e">
        <f>(#REF!/AQ117)-1</f>
        <v>#REF!</v>
      </c>
      <c r="AT117" s="46" t="e">
        <f>(#REF!/AR117)-1</f>
        <v>#REF!</v>
      </c>
    </row>
    <row r="118" spans="1:46" ht="16.5" customHeight="1">
      <c r="A118" s="295" t="s">
        <v>11</v>
      </c>
      <c r="B118" s="85">
        <v>2117001804.8800001</v>
      </c>
      <c r="C118" s="85">
        <v>3924.22</v>
      </c>
      <c r="D118" s="85">
        <v>2129329729.8800001</v>
      </c>
      <c r="E118" s="85">
        <v>3947.29</v>
      </c>
      <c r="F118" s="40">
        <f t="shared" si="105"/>
        <v>5.8232945156599875E-3</v>
      </c>
      <c r="G118" s="40">
        <f t="shared" si="106"/>
        <v>5.8788752924148402E-3</v>
      </c>
      <c r="H118" s="85">
        <v>2114873341.3399999</v>
      </c>
      <c r="I118" s="85">
        <v>3919.71</v>
      </c>
      <c r="J118" s="40">
        <f t="shared" si="107"/>
        <v>-6.7891732957745818E-3</v>
      </c>
      <c r="K118" s="40">
        <f t="shared" si="108"/>
        <v>-6.9870721431665589E-3</v>
      </c>
      <c r="L118" s="85">
        <v>2118989715.96</v>
      </c>
      <c r="M118" s="85">
        <v>3926.29</v>
      </c>
      <c r="N118" s="40">
        <f t="shared" si="109"/>
        <v>1.9463929775538982E-3</v>
      </c>
      <c r="O118" s="40">
        <f t="shared" si="110"/>
        <v>1.6786956177880321E-3</v>
      </c>
      <c r="P118" s="96">
        <v>2111340035.47</v>
      </c>
      <c r="Q118" s="85">
        <v>3911.01</v>
      </c>
      <c r="R118" s="40">
        <f t="shared" si="111"/>
        <v>-3.6100602246360368E-3</v>
      </c>
      <c r="S118" s="40">
        <f t="shared" si="112"/>
        <v>-3.8917145702430911E-3</v>
      </c>
      <c r="T118" s="96">
        <v>2108469394.79</v>
      </c>
      <c r="U118" s="85">
        <v>3906.18</v>
      </c>
      <c r="V118" s="40">
        <f t="shared" si="113"/>
        <v>-1.3596297288802372E-3</v>
      </c>
      <c r="W118" s="40">
        <f t="shared" si="114"/>
        <v>-1.2349751087316018E-3</v>
      </c>
      <c r="X118" s="96">
        <v>2112661439.3</v>
      </c>
      <c r="Y118" s="85">
        <v>3914.24</v>
      </c>
      <c r="Z118" s="40">
        <f t="shared" si="115"/>
        <v>1.9881931985156992E-3</v>
      </c>
      <c r="AA118" s="40">
        <f t="shared" si="116"/>
        <v>2.0633969760737972E-3</v>
      </c>
      <c r="AB118" s="85">
        <v>2136282520.5</v>
      </c>
      <c r="AC118" s="85">
        <v>3903.4</v>
      </c>
      <c r="AD118" s="40">
        <f t="shared" si="117"/>
        <v>1.1180722457748154E-2</v>
      </c>
      <c r="AE118" s="40">
        <f t="shared" si="118"/>
        <v>-2.7693754087638189E-3</v>
      </c>
      <c r="AF118" s="85">
        <v>2131597738.4200001</v>
      </c>
      <c r="AG118" s="85">
        <v>3949.34</v>
      </c>
      <c r="AH118" s="40">
        <f t="shared" si="119"/>
        <v>-2.1929599830753863E-3</v>
      </c>
      <c r="AI118" s="40">
        <f t="shared" si="120"/>
        <v>1.1769226827893645E-2</v>
      </c>
      <c r="AJ118" s="41">
        <f t="shared" si="77"/>
        <v>8.7334748963893726E-4</v>
      </c>
      <c r="AK118" s="41">
        <f t="shared" si="78"/>
        <v>8.1338218540815549E-4</v>
      </c>
      <c r="AL118" s="42">
        <f t="shared" si="79"/>
        <v>1.0651279170970751E-3</v>
      </c>
      <c r="AM118" s="42">
        <f t="shared" si="80"/>
        <v>5.1934365096057854E-4</v>
      </c>
      <c r="AN118" s="43">
        <f t="shared" si="81"/>
        <v>5.6863478131186978E-3</v>
      </c>
      <c r="AO118" s="106">
        <f t="shared" si="82"/>
        <v>5.9524064684056566E-3</v>
      </c>
      <c r="AP118" s="47"/>
      <c r="AQ118" s="76" t="s">
        <v>81</v>
      </c>
      <c r="AR118" s="77" t="s">
        <v>82</v>
      </c>
      <c r="AS118" s="46" t="e">
        <f>(#REF!/AQ118)-1</f>
        <v>#REF!</v>
      </c>
      <c r="AT118" s="46" t="e">
        <f>(#REF!/AR118)-1</f>
        <v>#REF!</v>
      </c>
    </row>
    <row r="119" spans="1:46" ht="14.25" customHeight="1">
      <c r="A119" s="295" t="s">
        <v>174</v>
      </c>
      <c r="B119" s="85">
        <v>1630000000</v>
      </c>
      <c r="C119" s="85">
        <v>1.18</v>
      </c>
      <c r="D119" s="85">
        <v>1640000000</v>
      </c>
      <c r="E119" s="85">
        <v>1.18</v>
      </c>
      <c r="F119" s="40">
        <f t="shared" si="105"/>
        <v>6.1349693251533744E-3</v>
      </c>
      <c r="G119" s="40">
        <f t="shared" si="106"/>
        <v>0</v>
      </c>
      <c r="H119" s="85">
        <v>1610000000</v>
      </c>
      <c r="I119" s="85">
        <v>1.17</v>
      </c>
      <c r="J119" s="40">
        <f t="shared" si="107"/>
        <v>-1.8292682926829267E-2</v>
      </c>
      <c r="K119" s="40">
        <f t="shared" si="108"/>
        <v>-8.4745762711864493E-3</v>
      </c>
      <c r="L119" s="85">
        <v>1620000000</v>
      </c>
      <c r="M119" s="85">
        <v>1.17</v>
      </c>
      <c r="N119" s="40">
        <f t="shared" si="109"/>
        <v>6.2111801242236021E-3</v>
      </c>
      <c r="O119" s="40">
        <f t="shared" si="110"/>
        <v>0</v>
      </c>
      <c r="P119" s="96">
        <v>1620000000</v>
      </c>
      <c r="Q119" s="85">
        <v>1.18</v>
      </c>
      <c r="R119" s="40">
        <f t="shared" si="111"/>
        <v>0</v>
      </c>
      <c r="S119" s="40">
        <f t="shared" si="112"/>
        <v>8.5470085470085548E-3</v>
      </c>
      <c r="T119" s="96">
        <v>1680000000</v>
      </c>
      <c r="U119" s="85">
        <v>1.18</v>
      </c>
      <c r="V119" s="40">
        <f t="shared" si="113"/>
        <v>3.7037037037037035E-2</v>
      </c>
      <c r="W119" s="40">
        <f t="shared" si="114"/>
        <v>0</v>
      </c>
      <c r="X119" s="96">
        <v>1680000000</v>
      </c>
      <c r="Y119" s="85">
        <v>1.22</v>
      </c>
      <c r="Z119" s="40">
        <f t="shared" si="115"/>
        <v>0</v>
      </c>
      <c r="AA119" s="40">
        <f t="shared" si="116"/>
        <v>3.3898305084745797E-2</v>
      </c>
      <c r="AB119" s="85">
        <v>1680000000</v>
      </c>
      <c r="AC119" s="85">
        <v>1.22</v>
      </c>
      <c r="AD119" s="40">
        <f t="shared" si="117"/>
        <v>0</v>
      </c>
      <c r="AE119" s="40">
        <f t="shared" si="118"/>
        <v>0</v>
      </c>
      <c r="AF119" s="85">
        <v>1700000000</v>
      </c>
      <c r="AG119" s="85">
        <v>1.24</v>
      </c>
      <c r="AH119" s="40">
        <f t="shared" si="119"/>
        <v>1.1904761904761904E-2</v>
      </c>
      <c r="AI119" s="40">
        <f t="shared" si="120"/>
        <v>1.6393442622950834E-2</v>
      </c>
      <c r="AJ119" s="41">
        <f t="shared" si="77"/>
        <v>5.3744081830433311E-3</v>
      </c>
      <c r="AK119" s="41">
        <f t="shared" si="78"/>
        <v>6.2955224979398417E-3</v>
      </c>
      <c r="AL119" s="42">
        <f t="shared" si="79"/>
        <v>3.6585365853658534E-2</v>
      </c>
      <c r="AM119" s="42">
        <f t="shared" si="80"/>
        <v>5.0847457627118689E-2</v>
      </c>
      <c r="AN119" s="43">
        <f t="shared" si="81"/>
        <v>1.5552814250463081E-2</v>
      </c>
      <c r="AO119" s="106">
        <f t="shared" si="82"/>
        <v>1.3339742011602259E-2</v>
      </c>
      <c r="AP119" s="47"/>
      <c r="AQ119" s="70">
        <v>1901056000</v>
      </c>
      <c r="AR119" s="64">
        <v>12.64</v>
      </c>
      <c r="AS119" s="46" t="e">
        <f>(#REF!/AQ119)-1</f>
        <v>#REF!</v>
      </c>
      <c r="AT119" s="46" t="e">
        <f>(#REF!/AR119)-1</f>
        <v>#REF!</v>
      </c>
    </row>
    <row r="120" spans="1:46">
      <c r="A120" s="295" t="s">
        <v>32</v>
      </c>
      <c r="B120" s="85">
        <v>1150825763.7</v>
      </c>
      <c r="C120" s="86">
        <v>552.20000000000005</v>
      </c>
      <c r="D120" s="93">
        <v>1151803528.1800001</v>
      </c>
      <c r="E120" s="86">
        <v>135.52000000000001</v>
      </c>
      <c r="F120" s="40">
        <f t="shared" si="105"/>
        <v>8.4961990845288814E-4</v>
      </c>
      <c r="G120" s="40">
        <f t="shared" si="106"/>
        <v>-0.75458167330677295</v>
      </c>
      <c r="H120" s="93">
        <v>1137917681.0999999</v>
      </c>
      <c r="I120" s="86">
        <v>135.52000000000001</v>
      </c>
      <c r="J120" s="40">
        <f t="shared" si="107"/>
        <v>-1.2055742789694015E-2</v>
      </c>
      <c r="K120" s="40">
        <f t="shared" si="108"/>
        <v>0</v>
      </c>
      <c r="L120" s="93">
        <v>1137320937.0599999</v>
      </c>
      <c r="M120" s="86">
        <v>135.52000000000001</v>
      </c>
      <c r="N120" s="40">
        <f t="shared" si="109"/>
        <v>-5.2441758302156137E-4</v>
      </c>
      <c r="O120" s="40">
        <f t="shared" si="110"/>
        <v>0</v>
      </c>
      <c r="P120" s="96">
        <v>1133399386.8199999</v>
      </c>
      <c r="Q120" s="85">
        <v>552.20000000000005</v>
      </c>
      <c r="R120" s="40">
        <f t="shared" si="111"/>
        <v>-3.4480594810267933E-3</v>
      </c>
      <c r="S120" s="40">
        <f t="shared" si="112"/>
        <v>3.0746753246753249</v>
      </c>
      <c r="T120" s="96">
        <v>1135671815.3</v>
      </c>
      <c r="U120" s="85">
        <v>552.20000000000005</v>
      </c>
      <c r="V120" s="40">
        <f t="shared" si="113"/>
        <v>2.0049670984698645E-3</v>
      </c>
      <c r="W120" s="40">
        <f t="shared" si="114"/>
        <v>0</v>
      </c>
      <c r="X120" s="96">
        <v>1137602325.77</v>
      </c>
      <c r="Y120" s="85">
        <v>552.20000000000005</v>
      </c>
      <c r="Z120" s="40">
        <f t="shared" si="115"/>
        <v>1.6998841073554893E-3</v>
      </c>
      <c r="AA120" s="40">
        <f t="shared" si="116"/>
        <v>0</v>
      </c>
      <c r="AB120" s="96">
        <v>1138705872.8099999</v>
      </c>
      <c r="AC120" s="85">
        <v>552.20000000000005</v>
      </c>
      <c r="AD120" s="40">
        <f t="shared" si="117"/>
        <v>9.7006398018131042E-4</v>
      </c>
      <c r="AE120" s="40">
        <f t="shared" si="118"/>
        <v>0</v>
      </c>
      <c r="AF120" s="96">
        <v>1137687526.1900001</v>
      </c>
      <c r="AG120" s="85">
        <v>552.20000000000005</v>
      </c>
      <c r="AH120" s="40">
        <f t="shared" si="119"/>
        <v>-8.9430171944832233E-4</v>
      </c>
      <c r="AI120" s="40">
        <f t="shared" si="120"/>
        <v>0</v>
      </c>
      <c r="AJ120" s="41">
        <f t="shared" si="77"/>
        <v>-1.4247483098413923E-3</v>
      </c>
      <c r="AK120" s="41">
        <f t="shared" si="78"/>
        <v>0.29001170642106899</v>
      </c>
      <c r="AL120" s="42">
        <f t="shared" si="79"/>
        <v>-1.2255564117176421E-2</v>
      </c>
      <c r="AM120" s="42">
        <f t="shared" si="80"/>
        <v>3.0746753246753249</v>
      </c>
      <c r="AN120" s="43">
        <f t="shared" si="81"/>
        <v>4.6389338822999332E-3</v>
      </c>
      <c r="AO120" s="106">
        <f t="shared" si="82"/>
        <v>1.1557414154044567</v>
      </c>
      <c r="AP120" s="47"/>
      <c r="AQ120" s="70">
        <v>106884243.56</v>
      </c>
      <c r="AR120" s="64">
        <v>2.92</v>
      </c>
      <c r="AS120" s="46" t="e">
        <f>(#REF!/AQ120)-1</f>
        <v>#REF!</v>
      </c>
      <c r="AT120" s="46" t="e">
        <f>(#REF!/AR120)-1</f>
        <v>#REF!</v>
      </c>
    </row>
    <row r="121" spans="1:46">
      <c r="A121" s="295" t="s">
        <v>58</v>
      </c>
      <c r="B121" s="85">
        <v>2066106513.53</v>
      </c>
      <c r="C121" s="86">
        <v>2.89</v>
      </c>
      <c r="D121" s="93">
        <v>2074040723.5</v>
      </c>
      <c r="E121" s="86">
        <v>2.97</v>
      </c>
      <c r="F121" s="40">
        <f t="shared" si="105"/>
        <v>3.8401747044706867E-3</v>
      </c>
      <c r="G121" s="40">
        <f t="shared" si="106"/>
        <v>2.7681660899654004E-2</v>
      </c>
      <c r="H121" s="85">
        <v>2059359514.02</v>
      </c>
      <c r="I121" s="86">
        <v>2.95</v>
      </c>
      <c r="J121" s="40">
        <f t="shared" si="107"/>
        <v>-7.0785541063171989E-3</v>
      </c>
      <c r="K121" s="40">
        <f t="shared" si="108"/>
        <v>-6.7340067340067398E-3</v>
      </c>
      <c r="L121" s="93">
        <v>2063473197.8800001</v>
      </c>
      <c r="M121" s="86">
        <v>2.95</v>
      </c>
      <c r="N121" s="40">
        <f t="shared" si="109"/>
        <v>1.9975549834763736E-3</v>
      </c>
      <c r="O121" s="40">
        <f t="shared" si="110"/>
        <v>0</v>
      </c>
      <c r="P121" s="340">
        <v>2025110446.97</v>
      </c>
      <c r="Q121" s="85">
        <v>2.8976000000000002</v>
      </c>
      <c r="R121" s="40">
        <f t="shared" si="111"/>
        <v>-1.8591349259788663E-2</v>
      </c>
      <c r="S121" s="40">
        <f t="shared" si="112"/>
        <v>-1.7762711864406779E-2</v>
      </c>
      <c r="T121" s="96">
        <v>2008715975.78</v>
      </c>
      <c r="U121" s="85">
        <v>2.87</v>
      </c>
      <c r="V121" s="40">
        <f t="shared" si="113"/>
        <v>-8.0955936080077534E-3</v>
      </c>
      <c r="W121" s="40">
        <f t="shared" si="114"/>
        <v>-9.5251242407509897E-3</v>
      </c>
      <c r="X121" s="96">
        <v>2010336381.23</v>
      </c>
      <c r="Y121" s="85">
        <v>2.88</v>
      </c>
      <c r="Z121" s="40">
        <f t="shared" si="115"/>
        <v>8.0668719198632934E-4</v>
      </c>
      <c r="AA121" s="40">
        <f t="shared" si="116"/>
        <v>3.4843205574912146E-3</v>
      </c>
      <c r="AB121" s="96">
        <v>2004931858.6800001</v>
      </c>
      <c r="AC121" s="85">
        <v>2.87</v>
      </c>
      <c r="AD121" s="40">
        <f t="shared" si="117"/>
        <v>-2.6883672804514738E-3</v>
      </c>
      <c r="AE121" s="40">
        <f t="shared" si="118"/>
        <v>-3.4722222222221483E-3</v>
      </c>
      <c r="AF121" s="96">
        <v>2038339061.5799999</v>
      </c>
      <c r="AG121" s="85">
        <v>2.93</v>
      </c>
      <c r="AH121" s="40">
        <f t="shared" si="119"/>
        <v>1.6662512870634104E-2</v>
      </c>
      <c r="AI121" s="40">
        <f t="shared" si="120"/>
        <v>2.0905923344947754E-2</v>
      </c>
      <c r="AJ121" s="41">
        <f t="shared" si="77"/>
        <v>-1.6433668129996995E-3</v>
      </c>
      <c r="AK121" s="41">
        <f t="shared" si="78"/>
        <v>1.8222299675882893E-3</v>
      </c>
      <c r="AL121" s="42">
        <f t="shared" si="79"/>
        <v>-1.7213578072735502E-2</v>
      </c>
      <c r="AM121" s="42">
        <f t="shared" si="80"/>
        <v>-1.346801346801348E-2</v>
      </c>
      <c r="AN121" s="43">
        <f t="shared" si="81"/>
        <v>1.0309026289354407E-2</v>
      </c>
      <c r="AO121" s="106">
        <f t="shared" si="82"/>
        <v>1.536486433769884E-2</v>
      </c>
      <c r="AP121" s="47"/>
      <c r="AQ121" s="70">
        <v>84059843.040000007</v>
      </c>
      <c r="AR121" s="64">
        <v>7.19</v>
      </c>
      <c r="AS121" s="46" t="e">
        <f>(#REF!/AQ121)-1</f>
        <v>#REF!</v>
      </c>
      <c r="AT121" s="46" t="e">
        <f>(#REF!/AR121)-1</f>
        <v>#REF!</v>
      </c>
    </row>
    <row r="122" spans="1:46">
      <c r="A122" s="296" t="s">
        <v>54</v>
      </c>
      <c r="B122" s="85">
        <v>161078364.19999999</v>
      </c>
      <c r="C122" s="86">
        <v>1.6177999999999999</v>
      </c>
      <c r="D122" s="85">
        <v>160783612.97</v>
      </c>
      <c r="E122" s="86">
        <v>1.6153</v>
      </c>
      <c r="F122" s="40">
        <f t="shared" si="105"/>
        <v>-1.8298623248620581E-3</v>
      </c>
      <c r="G122" s="40">
        <f t="shared" si="106"/>
        <v>-1.5453084435653028E-3</v>
      </c>
      <c r="H122" s="85">
        <v>161083936.27000001</v>
      </c>
      <c r="I122" s="86">
        <v>1.6188</v>
      </c>
      <c r="J122" s="40">
        <f t="shared" si="107"/>
        <v>1.8678725676854152E-3</v>
      </c>
      <c r="K122" s="40">
        <f t="shared" si="108"/>
        <v>2.166780164675329E-3</v>
      </c>
      <c r="L122" s="93">
        <v>160644472.99000001</v>
      </c>
      <c r="M122" s="86">
        <v>1.6144000000000001</v>
      </c>
      <c r="N122" s="40">
        <f t="shared" si="109"/>
        <v>-2.7281632804365859E-3</v>
      </c>
      <c r="O122" s="40">
        <f t="shared" si="110"/>
        <v>-2.7180627625401281E-3</v>
      </c>
      <c r="P122" s="96">
        <v>160184724.81999999</v>
      </c>
      <c r="Q122" s="337">
        <v>1.6103000000000001</v>
      </c>
      <c r="R122" s="40">
        <f t="shared" si="111"/>
        <v>-2.8618984608865792E-3</v>
      </c>
      <c r="S122" s="40">
        <f t="shared" si="112"/>
        <v>-2.5396432111000943E-3</v>
      </c>
      <c r="T122" s="96">
        <v>160069565.02000001</v>
      </c>
      <c r="U122" s="85">
        <v>1.6105</v>
      </c>
      <c r="V122" s="40">
        <f t="shared" si="113"/>
        <v>-7.1891873666098626E-4</v>
      </c>
      <c r="W122" s="40">
        <f t="shared" si="114"/>
        <v>1.2420045954168662E-4</v>
      </c>
      <c r="X122" s="96">
        <v>159450565.38999999</v>
      </c>
      <c r="Y122" s="85">
        <v>1.6048</v>
      </c>
      <c r="Z122" s="40">
        <f t="shared" si="115"/>
        <v>-3.8670663590713427E-3</v>
      </c>
      <c r="AA122" s="40">
        <f t="shared" si="116"/>
        <v>-3.53927351754116E-3</v>
      </c>
      <c r="AB122" s="85">
        <v>159264889.69</v>
      </c>
      <c r="AC122" s="85">
        <v>1.603</v>
      </c>
      <c r="AD122" s="40">
        <f t="shared" si="117"/>
        <v>-1.1644718822153065E-3</v>
      </c>
      <c r="AE122" s="40">
        <f t="shared" si="118"/>
        <v>-1.1216350947158673E-3</v>
      </c>
      <c r="AF122" s="85">
        <v>160698597.47999999</v>
      </c>
      <c r="AG122" s="85">
        <v>1.6175999999999999</v>
      </c>
      <c r="AH122" s="40">
        <f t="shared" si="119"/>
        <v>9.0020329828540482E-3</v>
      </c>
      <c r="AI122" s="40">
        <f t="shared" si="120"/>
        <v>9.107922645040515E-3</v>
      </c>
      <c r="AJ122" s="41">
        <f t="shared" si="77"/>
        <v>-2.8755943669917438E-4</v>
      </c>
      <c r="AK122" s="41">
        <f t="shared" si="78"/>
        <v>-8.1274700256274944E-6</v>
      </c>
      <c r="AL122" s="42">
        <f t="shared" si="79"/>
        <v>-5.2875718134205783E-4</v>
      </c>
      <c r="AM122" s="42">
        <f t="shared" si="80"/>
        <v>1.423884108215173E-3</v>
      </c>
      <c r="AN122" s="43">
        <f t="shared" si="81"/>
        <v>4.1347447195232284E-3</v>
      </c>
      <c r="AO122" s="106">
        <f t="shared" si="82"/>
        <v>4.1000738986769715E-3</v>
      </c>
      <c r="AP122" s="47"/>
      <c r="AQ122" s="70">
        <v>82672021.189999998</v>
      </c>
      <c r="AR122" s="64">
        <v>18.53</v>
      </c>
      <c r="AS122" s="46" t="e">
        <f>(#REF!/AQ122)-1</f>
        <v>#REF!</v>
      </c>
      <c r="AT122" s="46" t="e">
        <f>(#REF!/AR122)-1</f>
        <v>#REF!</v>
      </c>
    </row>
    <row r="123" spans="1:46">
      <c r="A123" s="295" t="s">
        <v>240</v>
      </c>
      <c r="B123" s="85">
        <v>583216265.30999994</v>
      </c>
      <c r="C123" s="86">
        <v>1.0861000000000001</v>
      </c>
      <c r="D123" s="85">
        <v>585616156.73000002</v>
      </c>
      <c r="E123" s="86">
        <v>1.1068</v>
      </c>
      <c r="F123" s="40">
        <f t="shared" si="105"/>
        <v>4.1149253934549468E-3</v>
      </c>
      <c r="G123" s="40">
        <f t="shared" si="106"/>
        <v>1.905901850658313E-2</v>
      </c>
      <c r="H123" s="85">
        <v>582854709.75</v>
      </c>
      <c r="I123" s="86">
        <v>1.1015999999999999</v>
      </c>
      <c r="J123" s="40">
        <f t="shared" si="107"/>
        <v>-4.7154555902616463E-3</v>
      </c>
      <c r="K123" s="40">
        <f t="shared" si="108"/>
        <v>-4.6982291290206847E-3</v>
      </c>
      <c r="L123" s="93">
        <v>582518829.50999999</v>
      </c>
      <c r="M123" s="86">
        <v>1.1002000000000001</v>
      </c>
      <c r="N123" s="40">
        <f t="shared" si="109"/>
        <v>-5.7626752324619018E-4</v>
      </c>
      <c r="O123" s="40">
        <f t="shared" si="110"/>
        <v>-1.2708787218589741E-3</v>
      </c>
      <c r="P123" s="96">
        <v>573359062.41999996</v>
      </c>
      <c r="Q123" s="85">
        <v>1.0829</v>
      </c>
      <c r="R123" s="40">
        <f t="shared" si="111"/>
        <v>-1.5724413745912724E-2</v>
      </c>
      <c r="S123" s="40">
        <f t="shared" si="112"/>
        <v>-1.5724413742955908E-2</v>
      </c>
      <c r="T123" s="96">
        <v>571031749.73000002</v>
      </c>
      <c r="U123" s="85">
        <v>1.0846</v>
      </c>
      <c r="V123" s="40">
        <f t="shared" si="113"/>
        <v>-4.0590841630320706E-3</v>
      </c>
      <c r="W123" s="40">
        <f t="shared" si="114"/>
        <v>1.5698587127158878E-3</v>
      </c>
      <c r="X123" s="85">
        <v>575820141.72000003</v>
      </c>
      <c r="Y123" s="85">
        <v>1.0927</v>
      </c>
      <c r="Z123" s="40">
        <f t="shared" si="115"/>
        <v>8.3855091985062073E-3</v>
      </c>
      <c r="AA123" s="40">
        <f t="shared" si="116"/>
        <v>7.4681910381707503E-3</v>
      </c>
      <c r="AB123" s="85">
        <v>574290332.89999998</v>
      </c>
      <c r="AC123" s="85">
        <v>1.0898000000000001</v>
      </c>
      <c r="AD123" s="40">
        <f t="shared" si="117"/>
        <v>-2.6567476702541986E-3</v>
      </c>
      <c r="AE123" s="40">
        <f t="shared" si="118"/>
        <v>-2.6539763887616936E-3</v>
      </c>
      <c r="AF123" s="85">
        <v>581923206.13</v>
      </c>
      <c r="AG123" s="85">
        <v>1.1041000000000001</v>
      </c>
      <c r="AH123" s="40">
        <f t="shared" si="119"/>
        <v>1.329096589778243E-2</v>
      </c>
      <c r="AI123" s="40">
        <f t="shared" si="120"/>
        <v>1.3121673701596602E-2</v>
      </c>
      <c r="AJ123" s="41">
        <f t="shared" si="77"/>
        <v>-2.4257102537040567E-4</v>
      </c>
      <c r="AK123" s="41">
        <f t="shared" si="78"/>
        <v>2.1089054970586385E-3</v>
      </c>
      <c r="AL123" s="42">
        <f t="shared" si="79"/>
        <v>-6.3060941156763018E-3</v>
      </c>
      <c r="AM123" s="42">
        <f t="shared" si="80"/>
        <v>-2.4394651246837048E-3</v>
      </c>
      <c r="AN123" s="43">
        <f t="shared" si="81"/>
        <v>8.9185816469233015E-3</v>
      </c>
      <c r="AO123" s="106">
        <f t="shared" si="82"/>
        <v>1.0928810219310756E-2</v>
      </c>
      <c r="AP123" s="47"/>
      <c r="AQ123" s="70">
        <v>541500000</v>
      </c>
      <c r="AR123" s="64">
        <v>3610</v>
      </c>
      <c r="AS123" s="46" t="e">
        <f>(#REF!/AQ123)-1</f>
        <v>#REF!</v>
      </c>
      <c r="AT123" s="46" t="e">
        <f>(#REF!/AR123)-1</f>
        <v>#REF!</v>
      </c>
    </row>
    <row r="124" spans="1:46">
      <c r="A124" s="295" t="s">
        <v>120</v>
      </c>
      <c r="B124" s="85">
        <v>118971494.52</v>
      </c>
      <c r="C124" s="86">
        <v>1.2473000000000001</v>
      </c>
      <c r="D124" s="85">
        <v>120784067.28</v>
      </c>
      <c r="E124" s="86">
        <v>1.2787999999999999</v>
      </c>
      <c r="F124" s="40">
        <f t="shared" si="105"/>
        <v>1.5235353370258775E-2</v>
      </c>
      <c r="G124" s="40">
        <f t="shared" si="106"/>
        <v>2.5254549827627565E-2</v>
      </c>
      <c r="H124" s="85">
        <v>120268089.19</v>
      </c>
      <c r="I124" s="86">
        <v>1.2784</v>
      </c>
      <c r="J124" s="40">
        <f t="shared" si="107"/>
        <v>-4.2719052406462689E-3</v>
      </c>
      <c r="K124" s="40">
        <f t="shared" si="108"/>
        <v>-3.1279324366590241E-4</v>
      </c>
      <c r="L124" s="93">
        <v>114297179.33</v>
      </c>
      <c r="M124" s="86">
        <v>1.2790999999999999</v>
      </c>
      <c r="N124" s="40">
        <f t="shared" si="109"/>
        <v>-4.9646667708897682E-2</v>
      </c>
      <c r="O124" s="40">
        <f t="shared" si="110"/>
        <v>5.4755944931157924E-4</v>
      </c>
      <c r="P124" s="96">
        <v>112569568.18000001</v>
      </c>
      <c r="Q124" s="85">
        <v>1.2599</v>
      </c>
      <c r="R124" s="40">
        <f t="shared" si="111"/>
        <v>-1.5115081230587628E-2</v>
      </c>
      <c r="S124" s="40">
        <f t="shared" si="112"/>
        <v>-1.5010554295989277E-2</v>
      </c>
      <c r="T124" s="96">
        <v>112827882.23</v>
      </c>
      <c r="U124" s="85">
        <v>1.2628999999999999</v>
      </c>
      <c r="V124" s="40">
        <f t="shared" si="113"/>
        <v>2.2947058798959766E-3</v>
      </c>
      <c r="W124" s="40">
        <f t="shared" si="114"/>
        <v>2.3811413604253443E-3</v>
      </c>
      <c r="X124" s="85">
        <v>113457726.34999999</v>
      </c>
      <c r="Y124" s="85">
        <v>1.2697000000000001</v>
      </c>
      <c r="Z124" s="40">
        <f t="shared" si="115"/>
        <v>5.5823446080114358E-3</v>
      </c>
      <c r="AA124" s="40">
        <f t="shared" si="116"/>
        <v>5.3844326550005067E-3</v>
      </c>
      <c r="AB124" s="85">
        <v>112636195.20999999</v>
      </c>
      <c r="AC124" s="85">
        <v>1.2601</v>
      </c>
      <c r="AD124" s="40">
        <f t="shared" si="117"/>
        <v>-7.24085671755576E-3</v>
      </c>
      <c r="AE124" s="40">
        <f t="shared" si="118"/>
        <v>-7.5608411435772642E-3</v>
      </c>
      <c r="AF124" s="85">
        <v>112910304.33</v>
      </c>
      <c r="AG124" s="85">
        <v>1.2479</v>
      </c>
      <c r="AH124" s="40">
        <f t="shared" si="119"/>
        <v>2.433579361314124E-3</v>
      </c>
      <c r="AI124" s="40">
        <f t="shared" si="120"/>
        <v>-9.6817712879930067E-3</v>
      </c>
      <c r="AJ124" s="41">
        <f t="shared" si="77"/>
        <v>-6.3410659597758793E-3</v>
      </c>
      <c r="AK124" s="41">
        <f t="shared" si="78"/>
        <v>1.2521541514244356E-4</v>
      </c>
      <c r="AL124" s="42">
        <f t="shared" si="79"/>
        <v>-6.5188754835910204E-2</v>
      </c>
      <c r="AM124" s="42">
        <f t="shared" si="80"/>
        <v>-2.4163278073193562E-2</v>
      </c>
      <c r="AN124" s="43">
        <f t="shared" si="81"/>
        <v>1.970036287833539E-2</v>
      </c>
      <c r="AO124" s="106">
        <f t="shared" si="82"/>
        <v>1.2241301403137806E-2</v>
      </c>
      <c r="AP124" s="47"/>
      <c r="AQ124" s="70">
        <v>551092000</v>
      </c>
      <c r="AR124" s="64">
        <v>8.86</v>
      </c>
      <c r="AS124" s="46" t="e">
        <f>(#REF!/AQ124)-1</f>
        <v>#REF!</v>
      </c>
      <c r="AT124" s="46" t="e">
        <f>(#REF!/AR124)-1</f>
        <v>#REF!</v>
      </c>
    </row>
    <row r="125" spans="1:46">
      <c r="A125" s="295" t="s">
        <v>122</v>
      </c>
      <c r="B125" s="85">
        <v>223309016.28</v>
      </c>
      <c r="C125" s="86">
        <v>143.47999999999999</v>
      </c>
      <c r="D125" s="85">
        <v>225730958.72999999</v>
      </c>
      <c r="E125" s="86">
        <v>145.03</v>
      </c>
      <c r="F125" s="40">
        <f t="shared" si="105"/>
        <v>1.0845699337832344E-2</v>
      </c>
      <c r="G125" s="40">
        <f t="shared" si="106"/>
        <v>1.080289935879573E-2</v>
      </c>
      <c r="H125" s="85">
        <v>224506896.16960582</v>
      </c>
      <c r="I125" s="86">
        <v>144.9829874890311</v>
      </c>
      <c r="J125" s="40">
        <f t="shared" si="107"/>
        <v>-5.4226614164089321E-3</v>
      </c>
      <c r="K125" s="40">
        <f t="shared" si="108"/>
        <v>-3.241571465827616E-4</v>
      </c>
      <c r="L125" s="85">
        <v>225520774.3548767</v>
      </c>
      <c r="M125" s="86">
        <v>145.68196571422683</v>
      </c>
      <c r="N125" s="40">
        <f t="shared" si="109"/>
        <v>4.5160224588599359E-3</v>
      </c>
      <c r="O125" s="40">
        <f t="shared" si="110"/>
        <v>4.8211051331013095E-3</v>
      </c>
      <c r="P125" s="96">
        <v>223499645.60821843</v>
      </c>
      <c r="Q125" s="85">
        <v>144.43078150458186</v>
      </c>
      <c r="R125" s="40">
        <f t="shared" si="111"/>
        <v>-8.9620512896866986E-3</v>
      </c>
      <c r="S125" s="40">
        <f t="shared" si="112"/>
        <v>-8.5884632563190955E-3</v>
      </c>
      <c r="T125" s="96">
        <v>223970331.93000001</v>
      </c>
      <c r="U125" s="85">
        <v>144.78</v>
      </c>
      <c r="V125" s="40">
        <f t="shared" si="113"/>
        <v>2.1059824077155846E-3</v>
      </c>
      <c r="W125" s="40">
        <f t="shared" si="114"/>
        <v>2.4178952144426643E-3</v>
      </c>
      <c r="X125" s="96">
        <v>223386084.40487739</v>
      </c>
      <c r="Y125" s="85">
        <v>144.45240040713284</v>
      </c>
      <c r="Z125" s="40">
        <f t="shared" si="115"/>
        <v>-2.608593379703586E-3</v>
      </c>
      <c r="AA125" s="40">
        <f t="shared" si="116"/>
        <v>-2.262740660776068E-3</v>
      </c>
      <c r="AB125" s="85">
        <v>221187104.46106479</v>
      </c>
      <c r="AC125" s="85">
        <v>143.08672648026072</v>
      </c>
      <c r="AD125" s="40">
        <f t="shared" si="117"/>
        <v>-9.8438537461763061E-3</v>
      </c>
      <c r="AE125" s="40">
        <f t="shared" si="118"/>
        <v>-9.454144915716365E-3</v>
      </c>
      <c r="AF125" s="85">
        <v>221550629.3385691</v>
      </c>
      <c r="AG125" s="85">
        <v>143.36735465245044</v>
      </c>
      <c r="AH125" s="40">
        <f t="shared" si="119"/>
        <v>1.6435175024785845E-3</v>
      </c>
      <c r="AI125" s="40">
        <f t="shared" si="120"/>
        <v>1.9612453166886566E-3</v>
      </c>
      <c r="AJ125" s="41">
        <f t="shared" si="77"/>
        <v>-9.6574226563613419E-4</v>
      </c>
      <c r="AK125" s="41">
        <f t="shared" si="78"/>
        <v>-7.8295119545741072E-5</v>
      </c>
      <c r="AL125" s="42">
        <f t="shared" si="79"/>
        <v>-1.851907870745827E-2</v>
      </c>
      <c r="AM125" s="42">
        <f t="shared" si="80"/>
        <v>-1.1464147745635776E-2</v>
      </c>
      <c r="AN125" s="43">
        <f t="shared" si="81"/>
        <v>7.0824585705185827E-3</v>
      </c>
      <c r="AO125" s="106">
        <f t="shared" si="82"/>
        <v>6.739616130029792E-3</v>
      </c>
      <c r="AP125" s="47"/>
      <c r="AQ125" s="45">
        <v>913647681</v>
      </c>
      <c r="AR125" s="49">
        <v>81</v>
      </c>
      <c r="AS125" s="46" t="e">
        <f>(#REF!/AQ125)-1</f>
        <v>#REF!</v>
      </c>
      <c r="AT125" s="46" t="e">
        <f>(#REF!/AR125)-1</f>
        <v>#REF!</v>
      </c>
    </row>
    <row r="126" spans="1:46">
      <c r="A126" s="295" t="s">
        <v>128</v>
      </c>
      <c r="B126" s="85">
        <v>149976620.63999999</v>
      </c>
      <c r="C126" s="86">
        <v>3.403</v>
      </c>
      <c r="D126" s="85">
        <v>151629492.93000001</v>
      </c>
      <c r="E126" s="86">
        <v>3.4405000000000001</v>
      </c>
      <c r="F126" s="40">
        <f t="shared" si="105"/>
        <v>1.1020866338677769E-2</v>
      </c>
      <c r="G126" s="40">
        <f t="shared" si="106"/>
        <v>1.101968851013814E-2</v>
      </c>
      <c r="H126" s="85">
        <v>150886779.41</v>
      </c>
      <c r="I126" s="86">
        <v>3.5895000000000001</v>
      </c>
      <c r="J126" s="40">
        <f t="shared" si="107"/>
        <v>-4.8982127793758806E-3</v>
      </c>
      <c r="K126" s="40">
        <f t="shared" si="108"/>
        <v>4.3307658770527543E-2</v>
      </c>
      <c r="L126" s="85">
        <v>151509848.75</v>
      </c>
      <c r="M126" s="86">
        <v>3.5945</v>
      </c>
      <c r="N126" s="40">
        <f t="shared" si="109"/>
        <v>4.1293832530347567E-3</v>
      </c>
      <c r="O126" s="40">
        <f t="shared" si="110"/>
        <v>1.3929516645772094E-3</v>
      </c>
      <c r="P126" s="96">
        <v>148444861.74000001</v>
      </c>
      <c r="Q126" s="85">
        <v>3.5251999999999999</v>
      </c>
      <c r="R126" s="40">
        <f t="shared" si="111"/>
        <v>-2.0229622267377456E-2</v>
      </c>
      <c r="S126" s="40">
        <f t="shared" si="112"/>
        <v>-1.9279454722492737E-2</v>
      </c>
      <c r="T126" s="96">
        <v>151324870.34</v>
      </c>
      <c r="U126" s="85">
        <v>3.5903</v>
      </c>
      <c r="V126" s="40">
        <f t="shared" si="113"/>
        <v>1.9401200999764518E-2</v>
      </c>
      <c r="W126" s="40">
        <f t="shared" si="114"/>
        <v>1.8467037331215297E-2</v>
      </c>
      <c r="X126" s="96">
        <v>150921076.83000001</v>
      </c>
      <c r="Y126" s="85">
        <v>3.6019999999999999</v>
      </c>
      <c r="Z126" s="40">
        <f t="shared" si="115"/>
        <v>-2.6683882767765698E-3</v>
      </c>
      <c r="AA126" s="40">
        <f t="shared" si="116"/>
        <v>3.2587806032921543E-3</v>
      </c>
      <c r="AB126" s="96">
        <v>150405569.91</v>
      </c>
      <c r="AC126" s="85">
        <v>3.5903</v>
      </c>
      <c r="AD126" s="40">
        <f t="shared" si="117"/>
        <v>-3.4157384165810862E-3</v>
      </c>
      <c r="AE126" s="40">
        <f t="shared" si="118"/>
        <v>-3.2481954469738539E-3</v>
      </c>
      <c r="AF126" s="85">
        <v>153237581.11000001</v>
      </c>
      <c r="AG126" s="85">
        <v>3.6547000000000001</v>
      </c>
      <c r="AH126" s="40">
        <f t="shared" si="119"/>
        <v>1.8829164383304706E-2</v>
      </c>
      <c r="AI126" s="40">
        <f t="shared" si="120"/>
        <v>1.7937219730941707E-2</v>
      </c>
      <c r="AJ126" s="41">
        <f t="shared" si="77"/>
        <v>2.7710816543338448E-3</v>
      </c>
      <c r="AK126" s="41">
        <f t="shared" si="78"/>
        <v>9.106960805153181E-3</v>
      </c>
      <c r="AL126" s="42">
        <f t="shared" si="79"/>
        <v>1.0605378603636058E-2</v>
      </c>
      <c r="AM126" s="42">
        <f t="shared" si="80"/>
        <v>6.22583926754832E-2</v>
      </c>
      <c r="AN126" s="43">
        <f t="shared" si="81"/>
        <v>1.3416630696220139E-2</v>
      </c>
      <c r="AO126" s="106">
        <f t="shared" si="82"/>
        <v>1.8481946384355605E-2</v>
      </c>
      <c r="AP126" s="47"/>
      <c r="AQ126" s="78">
        <f>SUM(AQ119:AQ125)</f>
        <v>4180911788.79</v>
      </c>
      <c r="AR126" s="79"/>
      <c r="AS126" s="46" t="e">
        <f>(#REF!/AQ126)-1</f>
        <v>#REF!</v>
      </c>
      <c r="AT126" s="46" t="e">
        <f>(#REF!/AR126)-1</f>
        <v>#REF!</v>
      </c>
    </row>
    <row r="127" spans="1:46">
      <c r="A127" s="295" t="s">
        <v>170</v>
      </c>
      <c r="B127" s="85">
        <v>333629476.56999999</v>
      </c>
      <c r="C127" s="86">
        <v>133.6</v>
      </c>
      <c r="D127" s="85">
        <v>335754730.41000003</v>
      </c>
      <c r="E127" s="86">
        <v>134.4</v>
      </c>
      <c r="F127" s="40">
        <f t="shared" si="105"/>
        <v>6.370102132010288E-3</v>
      </c>
      <c r="G127" s="40">
        <f t="shared" si="106"/>
        <v>5.9880239520958937E-3</v>
      </c>
      <c r="H127" s="85">
        <v>333991010.04000002</v>
      </c>
      <c r="I127" s="86">
        <v>133.79</v>
      </c>
      <c r="J127" s="40">
        <f t="shared" si="107"/>
        <v>-5.2530022967845419E-3</v>
      </c>
      <c r="K127" s="40">
        <f t="shared" si="108"/>
        <v>-4.5386904761905772E-3</v>
      </c>
      <c r="L127" s="85">
        <v>334091785.30000001</v>
      </c>
      <c r="M127" s="86">
        <v>133.85</v>
      </c>
      <c r="N127" s="40">
        <f t="shared" si="109"/>
        <v>3.0173045672074E-4</v>
      </c>
      <c r="O127" s="40">
        <f t="shared" si="110"/>
        <v>4.4846401076315326E-4</v>
      </c>
      <c r="P127" s="96">
        <v>331279383.45999998</v>
      </c>
      <c r="Q127" s="85">
        <v>131.54</v>
      </c>
      <c r="R127" s="40">
        <f t="shared" si="111"/>
        <v>-8.4180514569510232E-3</v>
      </c>
      <c r="S127" s="40">
        <f t="shared" si="112"/>
        <v>-1.7258124766529714E-2</v>
      </c>
      <c r="T127" s="96">
        <v>329825775.51999998</v>
      </c>
      <c r="U127" s="85">
        <v>132.03</v>
      </c>
      <c r="V127" s="40">
        <f t="shared" si="113"/>
        <v>-4.387861160625204E-3</v>
      </c>
      <c r="W127" s="40">
        <f t="shared" si="114"/>
        <v>3.7251026303786613E-3</v>
      </c>
      <c r="X127" s="96">
        <v>330817277.07999998</v>
      </c>
      <c r="Y127" s="85">
        <v>132.33000000000001</v>
      </c>
      <c r="Z127" s="40">
        <f t="shared" si="115"/>
        <v>3.0061372809229692E-3</v>
      </c>
      <c r="AA127" s="40">
        <f t="shared" si="116"/>
        <v>2.2722108611680026E-3</v>
      </c>
      <c r="AB127" s="96">
        <v>333365471.66000003</v>
      </c>
      <c r="AC127" s="85">
        <v>132.22</v>
      </c>
      <c r="AD127" s="40">
        <f t="shared" si="117"/>
        <v>7.702725209795573E-3</v>
      </c>
      <c r="AE127" s="40">
        <f t="shared" si="118"/>
        <v>-8.3125519534507392E-4</v>
      </c>
      <c r="AF127" s="85">
        <v>346131786.25</v>
      </c>
      <c r="AG127" s="85">
        <v>133.03</v>
      </c>
      <c r="AH127" s="40">
        <f t="shared" si="119"/>
        <v>3.8295251534089164E-2</v>
      </c>
      <c r="AI127" s="40">
        <f t="shared" si="120"/>
        <v>6.126153380729105E-3</v>
      </c>
      <c r="AJ127" s="41">
        <f t="shared" si="77"/>
        <v>4.702128962397246E-3</v>
      </c>
      <c r="AK127" s="41">
        <f t="shared" si="78"/>
        <v>-5.0851445036631873E-4</v>
      </c>
      <c r="AL127" s="42">
        <f t="shared" si="79"/>
        <v>3.0906655662984239E-2</v>
      </c>
      <c r="AM127" s="42">
        <f t="shared" si="80"/>
        <v>-1.0193452380952414E-2</v>
      </c>
      <c r="AN127" s="43">
        <f t="shared" si="81"/>
        <v>1.4718283985302047E-2</v>
      </c>
      <c r="AO127" s="106">
        <f t="shared" si="82"/>
        <v>7.6503175395741677E-3</v>
      </c>
      <c r="AP127" s="47"/>
      <c r="AQ127" s="107"/>
      <c r="AR127" s="108"/>
      <c r="AS127" s="46"/>
      <c r="AT127" s="46"/>
    </row>
    <row r="128" spans="1:46" s="121" customFormat="1">
      <c r="A128" s="295" t="s">
        <v>143</v>
      </c>
      <c r="B128" s="85">
        <v>121643761.03</v>
      </c>
      <c r="C128" s="86">
        <v>139.819804</v>
      </c>
      <c r="D128" s="85">
        <v>122203977.08</v>
      </c>
      <c r="E128" s="86">
        <v>140.556498</v>
      </c>
      <c r="F128" s="40">
        <f t="shared" si="105"/>
        <v>4.6053825141252874E-3</v>
      </c>
      <c r="G128" s="40">
        <f t="shared" si="106"/>
        <v>5.2688816528451143E-3</v>
      </c>
      <c r="H128" s="85">
        <v>115884659.70999999</v>
      </c>
      <c r="I128" s="86">
        <v>139.51286899999999</v>
      </c>
      <c r="J128" s="40">
        <f t="shared" si="107"/>
        <v>-5.1711225125374662E-2</v>
      </c>
      <c r="K128" s="40">
        <f t="shared" si="108"/>
        <v>-7.4249786729889203E-3</v>
      </c>
      <c r="L128" s="85">
        <v>115857033.83</v>
      </c>
      <c r="M128" s="86">
        <v>140.06987599999999</v>
      </c>
      <c r="N128" s="40">
        <f t="shared" si="109"/>
        <v>-2.3839117333673563E-4</v>
      </c>
      <c r="O128" s="40">
        <f t="shared" si="110"/>
        <v>3.9925134074907361E-3</v>
      </c>
      <c r="P128" s="96">
        <v>113824401.23</v>
      </c>
      <c r="Q128" s="85">
        <v>137.81238400000001</v>
      </c>
      <c r="R128" s="40">
        <f t="shared" si="111"/>
        <v>-1.7544317619787576E-2</v>
      </c>
      <c r="S128" s="40">
        <f t="shared" si="112"/>
        <v>-1.611689868276877E-2</v>
      </c>
      <c r="T128" s="96">
        <v>116536795.59</v>
      </c>
      <c r="U128" s="85">
        <v>141.103735</v>
      </c>
      <c r="V128" s="40">
        <f t="shared" si="113"/>
        <v>2.3829638730268235E-2</v>
      </c>
      <c r="W128" s="40">
        <f t="shared" si="114"/>
        <v>2.3882839150362507E-2</v>
      </c>
      <c r="X128" s="96">
        <v>116107042.38</v>
      </c>
      <c r="Y128" s="85">
        <v>140.83496199999999</v>
      </c>
      <c r="Z128" s="40">
        <f t="shared" si="115"/>
        <v>-3.6877040236456046E-3</v>
      </c>
      <c r="AA128" s="40">
        <f t="shared" si="116"/>
        <v>-1.9047901177102798E-3</v>
      </c>
      <c r="AB128" s="96">
        <v>115906677.8</v>
      </c>
      <c r="AC128" s="85">
        <v>140.128736</v>
      </c>
      <c r="AD128" s="40">
        <f t="shared" si="117"/>
        <v>-1.7256884327846076E-3</v>
      </c>
      <c r="AE128" s="40">
        <f t="shared" si="118"/>
        <v>-5.0145644942907481E-3</v>
      </c>
      <c r="AF128" s="96">
        <v>116329074.66</v>
      </c>
      <c r="AG128" s="85">
        <v>140.71181200000001</v>
      </c>
      <c r="AH128" s="40">
        <f t="shared" si="119"/>
        <v>3.6442840742002477E-3</v>
      </c>
      <c r="AI128" s="40">
        <f t="shared" si="120"/>
        <v>4.1610023514377908E-3</v>
      </c>
      <c r="AJ128" s="41">
        <f t="shared" si="77"/>
        <v>-5.3535026320419279E-3</v>
      </c>
      <c r="AK128" s="41">
        <f t="shared" si="78"/>
        <v>8.5550057429717864E-4</v>
      </c>
      <c r="AL128" s="42">
        <f t="shared" si="79"/>
        <v>-4.8074559931499096E-2</v>
      </c>
      <c r="AM128" s="42">
        <f t="shared" si="80"/>
        <v>1.1049933813803768E-3</v>
      </c>
      <c r="AN128" s="43">
        <f t="shared" si="81"/>
        <v>2.194652588737157E-2</v>
      </c>
      <c r="AO128" s="106">
        <f t="shared" si="82"/>
        <v>1.1766835887814773E-2</v>
      </c>
      <c r="AP128" s="47"/>
      <c r="AQ128" s="107"/>
      <c r="AR128" s="108"/>
      <c r="AS128" s="46"/>
      <c r="AT128" s="46"/>
    </row>
    <row r="129" spans="1:46" s="155" customFormat="1">
      <c r="A129" s="295" t="s">
        <v>157</v>
      </c>
      <c r="B129" s="159">
        <v>1124955800.1099999</v>
      </c>
      <c r="C129" s="86">
        <v>2.2328000000000001</v>
      </c>
      <c r="D129" s="159">
        <v>1131002730.8900001</v>
      </c>
      <c r="E129" s="86">
        <v>2.2442000000000002</v>
      </c>
      <c r="F129" s="40">
        <f t="shared" si="105"/>
        <v>5.3752607697199585E-3</v>
      </c>
      <c r="G129" s="40">
        <f t="shared" si="106"/>
        <v>5.1056968828377264E-3</v>
      </c>
      <c r="H129" s="85">
        <v>1121911168.04</v>
      </c>
      <c r="I129" s="86">
        <v>2.2713999999999999</v>
      </c>
      <c r="J129" s="40">
        <f t="shared" si="107"/>
        <v>-8.0384976991575256E-3</v>
      </c>
      <c r="K129" s="40">
        <f t="shared" si="108"/>
        <v>1.2120131895552833E-2</v>
      </c>
      <c r="L129" s="85">
        <v>1117587235.1199999</v>
      </c>
      <c r="M129" s="86">
        <v>2.2656999999999998</v>
      </c>
      <c r="N129" s="40">
        <f t="shared" si="109"/>
        <v>-3.8540777943712502E-3</v>
      </c>
      <c r="O129" s="40">
        <f t="shared" si="110"/>
        <v>-2.5094655278682923E-3</v>
      </c>
      <c r="P129" s="96">
        <v>1107876908.25</v>
      </c>
      <c r="Q129" s="85">
        <v>2.2448000000000001</v>
      </c>
      <c r="R129" s="40">
        <f t="shared" si="111"/>
        <v>-8.6886522723724994E-3</v>
      </c>
      <c r="S129" s="40">
        <f t="shared" si="112"/>
        <v>-9.2245222227124949E-3</v>
      </c>
      <c r="T129" s="96">
        <v>1101027346.76</v>
      </c>
      <c r="U129" s="85">
        <v>2.2311999999999999</v>
      </c>
      <c r="V129" s="40">
        <f t="shared" si="113"/>
        <v>-6.182601549859508E-3</v>
      </c>
      <c r="W129" s="40">
        <f t="shared" si="114"/>
        <v>-6.0584461867428177E-3</v>
      </c>
      <c r="X129" s="96">
        <v>1103812431.72</v>
      </c>
      <c r="Y129" s="85">
        <v>2.2368000000000001</v>
      </c>
      <c r="Z129" s="40">
        <f t="shared" si="115"/>
        <v>2.5295329568295693E-3</v>
      </c>
      <c r="AA129" s="40">
        <f t="shared" si="116"/>
        <v>2.5098601649337898E-3</v>
      </c>
      <c r="AB129" s="85">
        <v>1098089204.8299999</v>
      </c>
      <c r="AC129" s="85">
        <v>2.2250000000000001</v>
      </c>
      <c r="AD129" s="40">
        <f t="shared" si="117"/>
        <v>-5.1849632469548905E-3</v>
      </c>
      <c r="AE129" s="40">
        <f t="shared" si="118"/>
        <v>-5.2753934191702573E-3</v>
      </c>
      <c r="AF129" s="96">
        <v>1097322864.1099999</v>
      </c>
      <c r="AG129" s="85">
        <v>2.2235</v>
      </c>
      <c r="AH129" s="40">
        <f t="shared" si="119"/>
        <v>-6.9788566960611294E-4</v>
      </c>
      <c r="AI129" s="40">
        <f t="shared" si="120"/>
        <v>-6.7415730337081208E-4</v>
      </c>
      <c r="AJ129" s="41">
        <f t="shared" si="77"/>
        <v>-3.0927355632215324E-3</v>
      </c>
      <c r="AK129" s="41">
        <f t="shared" si="78"/>
        <v>-5.0078696456754078E-4</v>
      </c>
      <c r="AL129" s="42">
        <f t="shared" si="79"/>
        <v>-2.9778766982726121E-2</v>
      </c>
      <c r="AM129" s="42">
        <f t="shared" si="80"/>
        <v>-9.2237768469834065E-3</v>
      </c>
      <c r="AN129" s="43">
        <f t="shared" si="81"/>
        <v>5.0614982060527385E-3</v>
      </c>
      <c r="AO129" s="106">
        <f t="shared" si="82"/>
        <v>6.903799126658337E-3</v>
      </c>
      <c r="AP129" s="47"/>
      <c r="AQ129" s="107"/>
      <c r="AR129" s="108"/>
      <c r="AS129" s="46"/>
      <c r="AT129" s="46"/>
    </row>
    <row r="130" spans="1:46" s="155" customFormat="1">
      <c r="A130" s="295" t="s">
        <v>176</v>
      </c>
      <c r="B130" s="158">
        <v>17546931.789999999</v>
      </c>
      <c r="C130" s="86">
        <v>1.1273</v>
      </c>
      <c r="D130" s="158">
        <v>17715966.300000001</v>
      </c>
      <c r="E130" s="86">
        <v>1.1382000000000001</v>
      </c>
      <c r="F130" s="40">
        <f t="shared" si="105"/>
        <v>9.6332801667545348E-3</v>
      </c>
      <c r="G130" s="40">
        <f t="shared" si="106"/>
        <v>9.669120908365237E-3</v>
      </c>
      <c r="H130" s="159">
        <v>17575603.739999998</v>
      </c>
      <c r="I130" s="86">
        <v>1.1292</v>
      </c>
      <c r="J130" s="40">
        <f t="shared" si="107"/>
        <v>-7.9229412397336958E-3</v>
      </c>
      <c r="K130" s="40">
        <f t="shared" si="108"/>
        <v>-7.9072219293622546E-3</v>
      </c>
      <c r="L130" s="158">
        <v>17574103.140000001</v>
      </c>
      <c r="M130" s="86">
        <v>1.1291</v>
      </c>
      <c r="N130" s="40">
        <f t="shared" si="109"/>
        <v>-8.5379712822187517E-5</v>
      </c>
      <c r="O130" s="40">
        <f t="shared" si="110"/>
        <v>-8.8558271342533635E-5</v>
      </c>
      <c r="P130" s="96">
        <v>17346703.370000001</v>
      </c>
      <c r="Q130" s="85">
        <v>1.1181000000000001</v>
      </c>
      <c r="R130" s="40">
        <f t="shared" si="111"/>
        <v>-1.2939480791052166E-2</v>
      </c>
      <c r="S130" s="40">
        <f t="shared" si="112"/>
        <v>-9.7422726065006637E-3</v>
      </c>
      <c r="T130" s="96">
        <v>17287259.050000001</v>
      </c>
      <c r="U130" s="85">
        <v>1.1142000000000001</v>
      </c>
      <c r="V130" s="40">
        <f t="shared" si="113"/>
        <v>-3.4268367154306331E-3</v>
      </c>
      <c r="W130" s="40">
        <f t="shared" si="114"/>
        <v>-3.4880601019586926E-3</v>
      </c>
      <c r="X130" s="85">
        <v>17436955.620000001</v>
      </c>
      <c r="Y130" s="85">
        <v>1.1238999999999999</v>
      </c>
      <c r="Z130" s="40">
        <f t="shared" si="115"/>
        <v>8.659358291967071E-3</v>
      </c>
      <c r="AA130" s="40">
        <f t="shared" si="116"/>
        <v>8.7057978818881887E-3</v>
      </c>
      <c r="AB130" s="85">
        <v>17415637.41</v>
      </c>
      <c r="AC130" s="85">
        <v>1.1225000000000001</v>
      </c>
      <c r="AD130" s="40">
        <f t="shared" si="117"/>
        <v>-1.2225878452973256E-3</v>
      </c>
      <c r="AE130" s="40">
        <f t="shared" si="118"/>
        <v>-1.2456624254825572E-3</v>
      </c>
      <c r="AF130" s="85">
        <v>17397423.219999999</v>
      </c>
      <c r="AG130" s="85">
        <v>1.1213</v>
      </c>
      <c r="AH130" s="40">
        <f t="shared" si="119"/>
        <v>-1.0458526191836548E-3</v>
      </c>
      <c r="AI130" s="40">
        <f t="shared" si="120"/>
        <v>-1.0690423162584319E-3</v>
      </c>
      <c r="AJ130" s="41">
        <f t="shared" si="77"/>
        <v>-1.0438050580997573E-3</v>
      </c>
      <c r="AK130" s="41">
        <f t="shared" si="78"/>
        <v>-6.4573735758146353E-4</v>
      </c>
      <c r="AL130" s="42">
        <f t="shared" si="79"/>
        <v>-1.7980564797078099E-2</v>
      </c>
      <c r="AM130" s="42">
        <f t="shared" si="80"/>
        <v>-1.4848005622913491E-2</v>
      </c>
      <c r="AN130" s="43">
        <f t="shared" si="81"/>
        <v>7.5933291225702649E-3</v>
      </c>
      <c r="AO130" s="106">
        <f t="shared" si="82"/>
        <v>6.9513818605176263E-3</v>
      </c>
      <c r="AP130" s="47"/>
      <c r="AQ130" s="107"/>
      <c r="AR130" s="108"/>
      <c r="AS130" s="46"/>
      <c r="AT130" s="46"/>
    </row>
    <row r="131" spans="1:46" ht="15.75" customHeight="1" thickBot="1">
      <c r="A131" s="295" t="s">
        <v>241</v>
      </c>
      <c r="B131" s="158">
        <v>189279143.69999999</v>
      </c>
      <c r="C131" s="86">
        <v>1.1229</v>
      </c>
      <c r="D131" s="158">
        <v>188690550.03</v>
      </c>
      <c r="E131" s="86">
        <v>1.1194999999999999</v>
      </c>
      <c r="F131" s="40">
        <f t="shared" si="105"/>
        <v>-3.1096594082910939E-3</v>
      </c>
      <c r="G131" s="40">
        <f t="shared" si="106"/>
        <v>-3.027874254163389E-3</v>
      </c>
      <c r="H131" s="158">
        <v>187703635.52000001</v>
      </c>
      <c r="I131" s="86">
        <v>1.1135999999999999</v>
      </c>
      <c r="J131" s="40">
        <f t="shared" si="107"/>
        <v>-5.2303335267350724E-3</v>
      </c>
      <c r="K131" s="40">
        <f t="shared" si="108"/>
        <v>-5.2702099151407025E-3</v>
      </c>
      <c r="L131" s="158">
        <v>186864979.05000001</v>
      </c>
      <c r="M131" s="86">
        <v>1.1087</v>
      </c>
      <c r="N131" s="40">
        <f t="shared" si="109"/>
        <v>-4.4679820275012154E-3</v>
      </c>
      <c r="O131" s="40">
        <f t="shared" si="110"/>
        <v>-4.4001436781608344E-3</v>
      </c>
      <c r="P131" s="96">
        <v>185398296.25</v>
      </c>
      <c r="Q131" s="85">
        <v>1.0993999999999999</v>
      </c>
      <c r="R131" s="40">
        <f t="shared" si="111"/>
        <v>-7.8488907202219384E-3</v>
      </c>
      <c r="S131" s="40">
        <f t="shared" si="112"/>
        <v>-8.3882023992063546E-3</v>
      </c>
      <c r="T131" s="96">
        <v>188776756.88999999</v>
      </c>
      <c r="U131" s="85">
        <v>1.1100000000000001</v>
      </c>
      <c r="V131" s="40">
        <f t="shared" si="113"/>
        <v>1.822271675811037E-2</v>
      </c>
      <c r="W131" s="40">
        <f t="shared" si="114"/>
        <v>9.6416227032928552E-3</v>
      </c>
      <c r="X131" s="96">
        <v>190218648.93000001</v>
      </c>
      <c r="Y131" s="85">
        <v>1.1153</v>
      </c>
      <c r="Z131" s="40">
        <f t="shared" si="115"/>
        <v>7.6380803641001756E-3</v>
      </c>
      <c r="AA131" s="40">
        <f t="shared" si="116"/>
        <v>4.7747747747746488E-3</v>
      </c>
      <c r="AB131" s="96">
        <v>190185474.13</v>
      </c>
      <c r="AC131" s="85">
        <v>1.1151</v>
      </c>
      <c r="AD131" s="40">
        <f t="shared" si="117"/>
        <v>-1.7440350978531114E-4</v>
      </c>
      <c r="AE131" s="40">
        <f t="shared" si="118"/>
        <v>-1.7932394871333094E-4</v>
      </c>
      <c r="AF131" s="96">
        <v>190577678.38</v>
      </c>
      <c r="AG131" s="85">
        <v>1.1168</v>
      </c>
      <c r="AH131" s="40">
        <f t="shared" si="119"/>
        <v>2.0622197977744161E-3</v>
      </c>
      <c r="AI131" s="40">
        <f t="shared" si="120"/>
        <v>1.5245269482557931E-3</v>
      </c>
      <c r="AJ131" s="41">
        <f t="shared" si="77"/>
        <v>8.8646846593129144E-4</v>
      </c>
      <c r="AK131" s="41">
        <f t="shared" si="78"/>
        <v>-6.6560372113266472E-4</v>
      </c>
      <c r="AL131" s="42">
        <f t="shared" si="79"/>
        <v>1.000118103264821E-2</v>
      </c>
      <c r="AM131" s="42">
        <f t="shared" si="80"/>
        <v>-2.4117909781151627E-3</v>
      </c>
      <c r="AN131" s="43">
        <f t="shared" si="81"/>
        <v>8.5104855780310795E-3</v>
      </c>
      <c r="AO131" s="106">
        <f t="shared" si="82"/>
        <v>5.8704808079493853E-3</v>
      </c>
      <c r="AP131" s="47"/>
      <c r="AQ131" s="81" t="e">
        <f>SUM(AQ115,AQ126)</f>
        <v>#REF!</v>
      </c>
      <c r="AR131" s="82"/>
      <c r="AS131" s="46" t="e">
        <f>(#REF!/AQ131)-1</f>
        <v>#REF!</v>
      </c>
      <c r="AT131" s="46" t="e">
        <f>(#REF!/AR131)-1</f>
        <v>#REF!</v>
      </c>
    </row>
    <row r="132" spans="1:46">
      <c r="A132" s="295" t="s">
        <v>200</v>
      </c>
      <c r="B132" s="158">
        <v>4808931.5199999996</v>
      </c>
      <c r="C132" s="86">
        <v>108.08499999999999</v>
      </c>
      <c r="D132" s="158">
        <v>4484451.24</v>
      </c>
      <c r="E132" s="86">
        <v>100.47499999999999</v>
      </c>
      <c r="F132" s="40">
        <f t="shared" si="105"/>
        <v>-6.7474506270365719E-2</v>
      </c>
      <c r="G132" s="40">
        <f t="shared" si="106"/>
        <v>-7.0407549613729928E-2</v>
      </c>
      <c r="H132" s="158">
        <v>4471315.3763400838</v>
      </c>
      <c r="I132" s="86">
        <v>100.16707529924449</v>
      </c>
      <c r="J132" s="40">
        <f t="shared" si="107"/>
        <v>-2.9292020264928657E-3</v>
      </c>
      <c r="K132" s="40">
        <f t="shared" si="108"/>
        <v>-3.0646897313312449E-3</v>
      </c>
      <c r="L132" s="158">
        <v>4473217.05</v>
      </c>
      <c r="M132" s="86">
        <v>100.212</v>
      </c>
      <c r="N132" s="40">
        <f t="shared" si="109"/>
        <v>4.2530519541938847E-4</v>
      </c>
      <c r="O132" s="40">
        <f t="shared" si="110"/>
        <v>4.4849767871633808E-4</v>
      </c>
      <c r="P132" s="96">
        <v>4432044.22</v>
      </c>
      <c r="Q132" s="85">
        <v>99.83</v>
      </c>
      <c r="R132" s="40">
        <f t="shared" si="111"/>
        <v>-9.2042996214547826E-3</v>
      </c>
      <c r="S132" s="40">
        <f t="shared" si="112"/>
        <v>-3.8119187322876E-3</v>
      </c>
      <c r="T132" s="96">
        <v>4623426.8</v>
      </c>
      <c r="U132" s="85">
        <v>100.006</v>
      </c>
      <c r="V132" s="40">
        <f t="shared" si="113"/>
        <v>4.3181559230923039E-2</v>
      </c>
      <c r="W132" s="40">
        <f t="shared" si="114"/>
        <v>1.762997095061624E-3</v>
      </c>
      <c r="X132" s="85">
        <v>4448528.55</v>
      </c>
      <c r="Y132" s="85">
        <v>100.22</v>
      </c>
      <c r="Z132" s="40">
        <f t="shared" si="115"/>
        <v>-3.7828705323073357E-2</v>
      </c>
      <c r="AA132" s="40">
        <f t="shared" si="116"/>
        <v>2.139871607703524E-3</v>
      </c>
      <c r="AB132" s="85">
        <v>4445924.1399999997</v>
      </c>
      <c r="AC132" s="85">
        <v>100.15900000000001</v>
      </c>
      <c r="AD132" s="40">
        <f t="shared" si="117"/>
        <v>-5.8545426217398316E-4</v>
      </c>
      <c r="AE132" s="40">
        <f t="shared" si="118"/>
        <v>-6.086609459189068E-4</v>
      </c>
      <c r="AF132" s="85">
        <v>4463479.5199999996</v>
      </c>
      <c r="AG132" s="85">
        <v>100.57299999999999</v>
      </c>
      <c r="AH132" s="40">
        <f t="shared" si="119"/>
        <v>3.9486458714070392E-3</v>
      </c>
      <c r="AI132" s="40">
        <f t="shared" si="120"/>
        <v>4.1334278497188199E-3</v>
      </c>
      <c r="AJ132" s="41">
        <f t="shared" si="77"/>
        <v>-8.8083321507264074E-3</v>
      </c>
      <c r="AK132" s="41">
        <f t="shared" si="78"/>
        <v>-8.6760030990084211E-3</v>
      </c>
      <c r="AL132" s="42">
        <f t="shared" si="79"/>
        <v>-4.6765409807423101E-3</v>
      </c>
      <c r="AM132" s="42">
        <f t="shared" si="80"/>
        <v>9.7536700671807899E-4</v>
      </c>
      <c r="AN132" s="43">
        <f t="shared" si="81"/>
        <v>3.2375449428092312E-2</v>
      </c>
      <c r="AO132" s="106">
        <f t="shared" si="82"/>
        <v>2.508359140766582E-2</v>
      </c>
    </row>
    <row r="133" spans="1:46">
      <c r="A133" s="297" t="s">
        <v>47</v>
      </c>
      <c r="B133" s="100">
        <f>SUM(B111:B132)</f>
        <v>29460567605.190002</v>
      </c>
      <c r="C133" s="26"/>
      <c r="D133" s="100">
        <f>SUM(D111:D132)</f>
        <v>29518294585.900002</v>
      </c>
      <c r="E133" s="243"/>
      <c r="F133" s="40">
        <f>((D133-B133)/B133)</f>
        <v>1.9594660049872714E-3</v>
      </c>
      <c r="G133" s="40"/>
      <c r="H133" s="100">
        <f>SUM(H111:H132)</f>
        <v>29370374411.095947</v>
      </c>
      <c r="I133" s="243"/>
      <c r="J133" s="40">
        <f>((H133-D133)/D133)</f>
        <v>-5.0111355306654897E-3</v>
      </c>
      <c r="K133" s="40"/>
      <c r="L133" s="100">
        <f>SUM(L111:L132)</f>
        <v>29015498650.13488</v>
      </c>
      <c r="M133" s="243"/>
      <c r="N133" s="40">
        <f>((L133-H133)/H133)</f>
        <v>-1.2082779606207449E-2</v>
      </c>
      <c r="O133" s="40"/>
      <c r="P133" s="323">
        <f>SUM(P111:P132)</f>
        <v>28733678459.418221</v>
      </c>
      <c r="Q133" s="120"/>
      <c r="R133" s="40">
        <f>((P133-L133)/L133)</f>
        <v>-9.7127467673332399E-3</v>
      </c>
      <c r="S133" s="40"/>
      <c r="T133" s="323">
        <f>SUM(T111:T132)</f>
        <v>28863464828.689995</v>
      </c>
      <c r="U133" s="120"/>
      <c r="V133" s="40">
        <f>((T133-P133)/P133)</f>
        <v>4.5168727510846562E-3</v>
      </c>
      <c r="W133" s="40"/>
      <c r="X133" s="323">
        <f>SUM(X111:X132)</f>
        <v>29120838802.45488</v>
      </c>
      <c r="Y133" s="120"/>
      <c r="Z133" s="40">
        <f>((X133-T133)/T133)</f>
        <v>8.9169465721612804E-3</v>
      </c>
      <c r="AA133" s="40"/>
      <c r="AB133" s="323">
        <f>SUM(AB111:AB132)</f>
        <v>28917512522.091064</v>
      </c>
      <c r="AC133" s="120"/>
      <c r="AD133" s="40">
        <f>((AB133-X133)/X133)</f>
        <v>-6.9821574077280684E-3</v>
      </c>
      <c r="AE133" s="40"/>
      <c r="AF133" s="323">
        <f>SUM(AF111:AF132)</f>
        <v>29274345691.158573</v>
      </c>
      <c r="AG133" s="120"/>
      <c r="AH133" s="40">
        <f>((AF133-AB133)/AB133)</f>
        <v>1.2339691001946028E-2</v>
      </c>
      <c r="AI133" s="40"/>
      <c r="AJ133" s="41">
        <f t="shared" si="77"/>
        <v>-7.5698037271937639E-4</v>
      </c>
      <c r="AK133" s="41"/>
      <c r="AL133" s="42">
        <f t="shared" si="79"/>
        <v>-8.2643288903944817E-3</v>
      </c>
      <c r="AM133" s="42"/>
      <c r="AN133" s="43">
        <f t="shared" si="81"/>
        <v>8.9891237181586314E-3</v>
      </c>
      <c r="AO133" s="106"/>
    </row>
    <row r="134" spans="1:46" s="161" customFormat="1" ht="8.25" customHeight="1">
      <c r="A134" s="297"/>
      <c r="B134" s="100"/>
      <c r="C134" s="26"/>
      <c r="D134" s="100"/>
      <c r="E134" s="243"/>
      <c r="F134" s="40"/>
      <c r="G134" s="40"/>
      <c r="H134" s="100"/>
      <c r="I134" s="243"/>
      <c r="J134" s="40"/>
      <c r="K134" s="40"/>
      <c r="L134" s="90"/>
      <c r="M134" s="90"/>
      <c r="N134" s="40"/>
      <c r="O134" s="40"/>
      <c r="P134" s="120"/>
      <c r="Q134" s="120"/>
      <c r="R134" s="40"/>
      <c r="S134" s="40"/>
      <c r="T134" s="120"/>
      <c r="U134" s="120"/>
      <c r="V134" s="40"/>
      <c r="W134" s="40"/>
      <c r="X134" s="120"/>
      <c r="Y134" s="120"/>
      <c r="Z134" s="40"/>
      <c r="AA134" s="40"/>
      <c r="AB134" s="120"/>
      <c r="AC134" s="120"/>
      <c r="AD134" s="40"/>
      <c r="AE134" s="40"/>
      <c r="AF134" s="120"/>
      <c r="AG134" s="120"/>
      <c r="AH134" s="40"/>
      <c r="AI134" s="40"/>
      <c r="AJ134" s="41"/>
      <c r="AK134" s="41"/>
      <c r="AL134" s="42"/>
      <c r="AM134" s="42"/>
      <c r="AN134" s="43"/>
      <c r="AO134" s="106"/>
    </row>
    <row r="135" spans="1:46" s="161" customFormat="1">
      <c r="A135" s="299" t="s">
        <v>74</v>
      </c>
      <c r="B135" s="160"/>
      <c r="C135" s="160"/>
      <c r="D135" s="160"/>
      <c r="E135" s="160"/>
      <c r="F135" s="40"/>
      <c r="G135" s="40"/>
      <c r="H135" s="160"/>
      <c r="I135" s="160"/>
      <c r="J135" s="40"/>
      <c r="K135" s="40"/>
      <c r="L135" s="90"/>
      <c r="M135" s="90"/>
      <c r="N135" s="40"/>
      <c r="O135" s="40"/>
      <c r="P135" s="120"/>
      <c r="Q135" s="120"/>
      <c r="R135" s="40"/>
      <c r="S135" s="40"/>
      <c r="T135" s="120"/>
      <c r="U135" s="120"/>
      <c r="V135" s="40"/>
      <c r="W135" s="40"/>
      <c r="X135" s="120"/>
      <c r="Y135" s="120"/>
      <c r="Z135" s="40"/>
      <c r="AA135" s="40"/>
      <c r="AB135" s="120"/>
      <c r="AC135" s="120"/>
      <c r="AD135" s="40"/>
      <c r="AE135" s="40"/>
      <c r="AF135" s="120"/>
      <c r="AG135" s="120"/>
      <c r="AH135" s="40"/>
      <c r="AI135" s="40"/>
      <c r="AJ135" s="41"/>
      <c r="AK135" s="41"/>
      <c r="AL135" s="42"/>
      <c r="AM135" s="42"/>
      <c r="AN135" s="43"/>
      <c r="AO135" s="106"/>
    </row>
    <row r="136" spans="1:46" s="161" customFormat="1">
      <c r="A136" s="296" t="s">
        <v>209</v>
      </c>
      <c r="B136" s="93">
        <v>555540635.35000002</v>
      </c>
      <c r="C136" s="135">
        <v>14.8119</v>
      </c>
      <c r="D136" s="93">
        <v>554917182.53999996</v>
      </c>
      <c r="E136" s="135">
        <v>14.795299999999999</v>
      </c>
      <c r="F136" s="40">
        <f t="shared" ref="F136:G138" si="121">((D136-B136)/B136)</f>
        <v>-1.1222451974323645E-3</v>
      </c>
      <c r="G136" s="40">
        <f t="shared" si="121"/>
        <v>-1.1207205017587476E-3</v>
      </c>
      <c r="H136" s="93">
        <v>551397139.22000003</v>
      </c>
      <c r="I136" s="135">
        <v>14.701000000000001</v>
      </c>
      <c r="J136" s="40">
        <f t="shared" ref="J136:K138" si="122">((H136-D136)/D136)</f>
        <v>-6.3433669577283251E-3</v>
      </c>
      <c r="K136" s="40">
        <f t="shared" si="122"/>
        <v>-6.373645684778188E-3</v>
      </c>
      <c r="L136" s="93">
        <v>551536393.54999995</v>
      </c>
      <c r="M136" s="89">
        <v>14.7149</v>
      </c>
      <c r="N136" s="40">
        <f t="shared" ref="N136:O138" si="123">((L136-H136)/H136)</f>
        <v>2.5254815466926661E-4</v>
      </c>
      <c r="O136" s="40">
        <f t="shared" si="123"/>
        <v>9.4551391061829663E-4</v>
      </c>
      <c r="P136" s="86">
        <v>546047809.15999997</v>
      </c>
      <c r="Q136" s="89">
        <v>14.5678</v>
      </c>
      <c r="R136" s="40">
        <f t="shared" ref="R136:S138" si="124">((P136-L136)/L136)</f>
        <v>-9.9514455513485776E-3</v>
      </c>
      <c r="S136" s="40">
        <f t="shared" si="124"/>
        <v>-9.9966700419302883E-3</v>
      </c>
      <c r="T136" s="86">
        <v>547535613.04999995</v>
      </c>
      <c r="U136" s="89">
        <v>14.6076</v>
      </c>
      <c r="V136" s="40">
        <f t="shared" ref="V136:W138" si="125">((T136-P136)/P136)</f>
        <v>2.7246769697487011E-3</v>
      </c>
      <c r="W136" s="40">
        <f t="shared" si="125"/>
        <v>2.7320528837573013E-3</v>
      </c>
      <c r="X136" s="89">
        <v>549717207.70000005</v>
      </c>
      <c r="Y136" s="89">
        <v>14.665900000000001</v>
      </c>
      <c r="Z136" s="40">
        <f t="shared" ref="Z136:AA138" si="126">((X136-T136)/T136)</f>
        <v>3.9843885913606793E-3</v>
      </c>
      <c r="AA136" s="40">
        <f t="shared" si="126"/>
        <v>3.9910731400093725E-3</v>
      </c>
      <c r="AB136" s="89">
        <v>547151517.47000003</v>
      </c>
      <c r="AC136" s="89">
        <v>14.6175</v>
      </c>
      <c r="AD136" s="40">
        <f t="shared" ref="AD136:AE138" si="127">((AB136-X136)/X136)</f>
        <v>-4.6672910981535188E-3</v>
      </c>
      <c r="AE136" s="40">
        <f t="shared" si="127"/>
        <v>-3.3001725090175773E-3</v>
      </c>
      <c r="AF136" s="89">
        <v>555719309.70000005</v>
      </c>
      <c r="AG136" s="89">
        <v>14.847300000000001</v>
      </c>
      <c r="AH136" s="40">
        <f t="shared" ref="AH136:AH138" si="128">((AF136-AB136)/AB136)</f>
        <v>1.5658902436416593E-2</v>
      </c>
      <c r="AI136" s="40">
        <f t="shared" ref="AI136:AI138" si="129">((AG136-AC136)/AC136)</f>
        <v>1.5720882503848187E-2</v>
      </c>
      <c r="AJ136" s="41">
        <f t="shared" si="77"/>
        <v>6.7020918441556849E-5</v>
      </c>
      <c r="AK136" s="41">
        <f t="shared" si="78"/>
        <v>3.2478921259354479E-4</v>
      </c>
      <c r="AL136" s="42">
        <f t="shared" si="79"/>
        <v>1.4454898590967064E-3</v>
      </c>
      <c r="AM136" s="42">
        <f t="shared" si="80"/>
        <v>3.5146296459011564E-3</v>
      </c>
      <c r="AN136" s="43">
        <f t="shared" si="81"/>
        <v>7.8452979738724699E-3</v>
      </c>
      <c r="AO136" s="106">
        <f t="shared" si="82"/>
        <v>7.7762728956857919E-3</v>
      </c>
    </row>
    <row r="137" spans="1:46">
      <c r="A137" s="296" t="s">
        <v>30</v>
      </c>
      <c r="B137" s="89">
        <v>1577768558.4300001</v>
      </c>
      <c r="C137" s="89">
        <v>1.27</v>
      </c>
      <c r="D137" s="89">
        <v>1581293787.6800001</v>
      </c>
      <c r="E137" s="89">
        <v>1.28</v>
      </c>
      <c r="F137" s="40">
        <f t="shared" si="121"/>
        <v>2.2343132845211921E-3</v>
      </c>
      <c r="G137" s="40">
        <f t="shared" si="121"/>
        <v>7.8740157480315029E-3</v>
      </c>
      <c r="H137" s="89">
        <v>1564831570.51</v>
      </c>
      <c r="I137" s="89">
        <v>1.28</v>
      </c>
      <c r="J137" s="40">
        <f t="shared" si="122"/>
        <v>-1.0410600040459697E-2</v>
      </c>
      <c r="K137" s="40">
        <f t="shared" si="122"/>
        <v>0</v>
      </c>
      <c r="L137" s="89">
        <v>1564151835.6300001</v>
      </c>
      <c r="M137" s="89">
        <v>1.29</v>
      </c>
      <c r="N137" s="40">
        <f t="shared" si="123"/>
        <v>-4.3438213594983974E-4</v>
      </c>
      <c r="O137" s="40">
        <f t="shared" si="123"/>
        <v>7.8125000000000069E-3</v>
      </c>
      <c r="P137" s="86">
        <v>1523383026.6300001</v>
      </c>
      <c r="Q137" s="89">
        <v>1.25</v>
      </c>
      <c r="R137" s="40">
        <f t="shared" si="124"/>
        <v>-2.606448304526611E-2</v>
      </c>
      <c r="S137" s="40">
        <f t="shared" si="124"/>
        <v>-3.1007751937984523E-2</v>
      </c>
      <c r="T137" s="86">
        <v>1534621005.5599999</v>
      </c>
      <c r="U137" s="89">
        <v>1.27</v>
      </c>
      <c r="V137" s="40">
        <f t="shared" si="125"/>
        <v>7.3769884090544701E-3</v>
      </c>
      <c r="W137" s="40">
        <f t="shared" si="125"/>
        <v>1.6000000000000014E-2</v>
      </c>
      <c r="X137" s="86">
        <v>1536602962.22</v>
      </c>
      <c r="Y137" s="89">
        <v>1.27</v>
      </c>
      <c r="Z137" s="40">
        <f t="shared" si="126"/>
        <v>1.2914958499977316E-3</v>
      </c>
      <c r="AA137" s="40">
        <f t="shared" si="126"/>
        <v>0</v>
      </c>
      <c r="AB137" s="86">
        <v>1531961704.47</v>
      </c>
      <c r="AC137" s="89">
        <v>1.27</v>
      </c>
      <c r="AD137" s="40">
        <f t="shared" si="127"/>
        <v>-3.0204664862122643E-3</v>
      </c>
      <c r="AE137" s="40">
        <f t="shared" si="127"/>
        <v>0</v>
      </c>
      <c r="AF137" s="86">
        <v>1567934296.2</v>
      </c>
      <c r="AG137" s="89">
        <v>1.3</v>
      </c>
      <c r="AH137" s="40">
        <f t="shared" si="128"/>
        <v>2.3481390967566747E-2</v>
      </c>
      <c r="AI137" s="40">
        <f t="shared" si="129"/>
        <v>2.3622047244094509E-2</v>
      </c>
      <c r="AJ137" s="41">
        <f t="shared" si="77"/>
        <v>-6.9321789959347077E-4</v>
      </c>
      <c r="AK137" s="41">
        <f t="shared" si="78"/>
        <v>3.0376013817676887E-3</v>
      </c>
      <c r="AL137" s="42">
        <f t="shared" si="79"/>
        <v>-8.4484563109556241E-3</v>
      </c>
      <c r="AM137" s="42">
        <f t="shared" si="80"/>
        <v>1.5625000000000014E-2</v>
      </c>
      <c r="AN137" s="43">
        <f t="shared" si="81"/>
        <v>1.4170699972358518E-2</v>
      </c>
      <c r="AO137" s="106">
        <f t="shared" si="82"/>
        <v>1.6145326166965603E-2</v>
      </c>
    </row>
    <row r="138" spans="1:46">
      <c r="A138" s="296" t="s">
        <v>31</v>
      </c>
      <c r="B138" s="89">
        <v>404883924.97000003</v>
      </c>
      <c r="C138" s="89">
        <v>40.898699999999998</v>
      </c>
      <c r="D138" s="89">
        <v>413583363.02999997</v>
      </c>
      <c r="E138" s="89">
        <v>39.826500000000003</v>
      </c>
      <c r="F138" s="40">
        <f t="shared" si="121"/>
        <v>2.1486252042840499E-2</v>
      </c>
      <c r="G138" s="40">
        <f t="shared" si="121"/>
        <v>-2.6215992195350837E-2</v>
      </c>
      <c r="H138" s="89">
        <v>413116231.23000002</v>
      </c>
      <c r="I138" s="89">
        <v>40.959899999999998</v>
      </c>
      <c r="J138" s="40">
        <f t="shared" si="122"/>
        <v>-1.1294743496876787E-3</v>
      </c>
      <c r="K138" s="40">
        <f t="shared" si="122"/>
        <v>2.8458438476893388E-2</v>
      </c>
      <c r="L138" s="89">
        <v>413357692.51999998</v>
      </c>
      <c r="M138" s="89">
        <v>40.893300000000004</v>
      </c>
      <c r="N138" s="40">
        <f t="shared" si="123"/>
        <v>5.8448754066390022E-4</v>
      </c>
      <c r="O138" s="40">
        <f t="shared" si="123"/>
        <v>-1.6259805321788873E-3</v>
      </c>
      <c r="P138" s="86">
        <v>412109556.63999999</v>
      </c>
      <c r="Q138" s="89">
        <v>40.897399999999998</v>
      </c>
      <c r="R138" s="40">
        <f t="shared" si="124"/>
        <v>-3.0195056305613696E-3</v>
      </c>
      <c r="S138" s="40">
        <f t="shared" si="124"/>
        <v>1.0026092293832968E-4</v>
      </c>
      <c r="T138" s="86">
        <v>407693631.33999997</v>
      </c>
      <c r="U138" s="89">
        <v>40.450800000000001</v>
      </c>
      <c r="V138" s="40">
        <f t="shared" si="125"/>
        <v>-1.0715415910283202E-2</v>
      </c>
      <c r="W138" s="40">
        <f t="shared" si="125"/>
        <v>-1.0920009584961308E-2</v>
      </c>
      <c r="X138" s="86">
        <v>408338830.98000002</v>
      </c>
      <c r="Y138" s="89">
        <v>40.537700000000001</v>
      </c>
      <c r="Z138" s="40">
        <f t="shared" si="126"/>
        <v>1.5825600166463599E-3</v>
      </c>
      <c r="AA138" s="40">
        <f t="shared" si="126"/>
        <v>2.148288785388669E-3</v>
      </c>
      <c r="AB138" s="89">
        <v>409270751.55000001</v>
      </c>
      <c r="AC138" s="89">
        <v>40.589700000000001</v>
      </c>
      <c r="AD138" s="40">
        <f t="shared" si="127"/>
        <v>2.2822237301395351E-3</v>
      </c>
      <c r="AE138" s="40">
        <f t="shared" si="127"/>
        <v>1.2827565451419198E-3</v>
      </c>
      <c r="AF138" s="89">
        <v>409154626.00999999</v>
      </c>
      <c r="AG138" s="89">
        <v>40.532899999999998</v>
      </c>
      <c r="AH138" s="40">
        <f t="shared" si="128"/>
        <v>-2.8373769579240156E-4</v>
      </c>
      <c r="AI138" s="40">
        <f t="shared" si="129"/>
        <v>-1.3993697908583366E-3</v>
      </c>
      <c r="AJ138" s="41">
        <f t="shared" si="77"/>
        <v>1.3484237179957053E-3</v>
      </c>
      <c r="AK138" s="41">
        <f t="shared" si="78"/>
        <v>-1.0214509216233828E-3</v>
      </c>
      <c r="AL138" s="42">
        <f t="shared" si="79"/>
        <v>-1.0708208830147588E-2</v>
      </c>
      <c r="AM138" s="42">
        <f t="shared" si="80"/>
        <v>1.773693395101239E-2</v>
      </c>
      <c r="AN138" s="43">
        <f t="shared" si="81"/>
        <v>9.1062105453859638E-3</v>
      </c>
      <c r="AO138" s="106">
        <f t="shared" si="82"/>
        <v>1.5207767707880538E-2</v>
      </c>
    </row>
    <row r="139" spans="1:46">
      <c r="A139" s="297" t="s">
        <v>47</v>
      </c>
      <c r="B139" s="101">
        <f>SUM(B136:B138)</f>
        <v>2538193118.75</v>
      </c>
      <c r="C139" s="92"/>
      <c r="D139" s="101">
        <f>SUM(D136:D138)</f>
        <v>2549794333.25</v>
      </c>
      <c r="E139" s="92"/>
      <c r="F139" s="40">
        <f>((D139-B139)/B139)</f>
        <v>4.5706587155642919E-3</v>
      </c>
      <c r="G139" s="40"/>
      <c r="H139" s="101">
        <f>SUM(H136:H138)</f>
        <v>2529344940.96</v>
      </c>
      <c r="I139" s="92"/>
      <c r="J139" s="40">
        <f>((H139-D139)/D139)</f>
        <v>-8.0200163689025487E-3</v>
      </c>
      <c r="K139" s="40"/>
      <c r="L139" s="100">
        <f>SUM(L136:L138)</f>
        <v>2529045921.6999998</v>
      </c>
      <c r="M139" s="90"/>
      <c r="N139" s="40">
        <f>((L139-H139)/H139)</f>
        <v>-1.1822003996289159E-4</v>
      </c>
      <c r="O139" s="40"/>
      <c r="P139" s="323">
        <f>SUM(P136:P138)</f>
        <v>2481540392.4299998</v>
      </c>
      <c r="Q139" s="120"/>
      <c r="R139" s="40">
        <f>((P139-L139)/L139)</f>
        <v>-1.878397258918384E-2</v>
      </c>
      <c r="S139" s="40"/>
      <c r="T139" s="323">
        <f>SUM(T136:T138)</f>
        <v>2489850249.9499998</v>
      </c>
      <c r="U139" s="120"/>
      <c r="V139" s="40">
        <f>((T139-P139)/P139)</f>
        <v>3.3486690546522661E-3</v>
      </c>
      <c r="W139" s="40"/>
      <c r="X139" s="323">
        <f>SUM(X136:X138)</f>
        <v>2494659000.9000001</v>
      </c>
      <c r="Y139" s="120"/>
      <c r="Z139" s="40">
        <f>((X139-T139)/T139)</f>
        <v>1.9313414331230778E-3</v>
      </c>
      <c r="AA139" s="40"/>
      <c r="AB139" s="323">
        <f>SUM(AB136:AB138)</f>
        <v>2488383973.4900002</v>
      </c>
      <c r="AC139" s="120"/>
      <c r="AD139" s="40">
        <f>((AB139-X139)/X139)</f>
        <v>-2.5153848312478781E-3</v>
      </c>
      <c r="AE139" s="40"/>
      <c r="AF139" s="323">
        <f>SUM(AF136:AF138)</f>
        <v>2532808231.9099998</v>
      </c>
      <c r="AG139" s="120"/>
      <c r="AH139" s="40">
        <f>((AF139-AB139)/AB139)</f>
        <v>1.785265412945649E-2</v>
      </c>
      <c r="AI139" s="40"/>
      <c r="AJ139" s="41">
        <f t="shared" si="77"/>
        <v>-2.1678381206262885E-4</v>
      </c>
      <c r="AK139" s="41"/>
      <c r="AL139" s="42">
        <f t="shared" si="79"/>
        <v>-6.6617535063502372E-3</v>
      </c>
      <c r="AM139" s="42"/>
      <c r="AN139" s="43">
        <f t="shared" si="81"/>
        <v>1.0540231148017469E-2</v>
      </c>
      <c r="AO139" s="106"/>
    </row>
    <row r="140" spans="1:46" ht="8.25" customHeight="1">
      <c r="A140" s="297"/>
      <c r="B140" s="100"/>
      <c r="C140" s="26"/>
      <c r="D140" s="100"/>
      <c r="E140" s="243"/>
      <c r="F140" s="40"/>
      <c r="G140" s="40"/>
      <c r="H140" s="100"/>
      <c r="I140" s="243"/>
      <c r="J140" s="40"/>
      <c r="K140" s="40"/>
      <c r="L140" s="90"/>
      <c r="M140" s="90"/>
      <c r="N140" s="40"/>
      <c r="O140" s="40"/>
      <c r="P140" s="120"/>
      <c r="Q140" s="120"/>
      <c r="R140" s="40"/>
      <c r="S140" s="40"/>
      <c r="T140" s="120"/>
      <c r="U140" s="120"/>
      <c r="V140" s="40"/>
      <c r="W140" s="40"/>
      <c r="X140" s="120"/>
      <c r="Y140" s="120"/>
      <c r="Z140" s="40"/>
      <c r="AA140" s="40"/>
      <c r="AB140" s="120"/>
      <c r="AC140" s="120"/>
      <c r="AD140" s="40"/>
      <c r="AE140" s="40"/>
      <c r="AF140" s="120"/>
      <c r="AG140" s="120"/>
      <c r="AH140" s="40"/>
      <c r="AI140" s="40"/>
      <c r="AJ140" s="41"/>
      <c r="AK140" s="41"/>
      <c r="AL140" s="42"/>
      <c r="AM140" s="42"/>
      <c r="AN140" s="43"/>
      <c r="AO140" s="106"/>
    </row>
    <row r="141" spans="1:46">
      <c r="A141" s="300" t="s">
        <v>226</v>
      </c>
      <c r="B141" s="100"/>
      <c r="C141" s="26"/>
      <c r="D141" s="100"/>
      <c r="E141" s="243"/>
      <c r="F141" s="40"/>
      <c r="G141" s="40"/>
      <c r="H141" s="100"/>
      <c r="I141" s="243"/>
      <c r="J141" s="40"/>
      <c r="K141" s="40"/>
      <c r="L141" s="90"/>
      <c r="M141" s="90"/>
      <c r="N141" s="40"/>
      <c r="O141" s="40"/>
      <c r="P141" s="120"/>
      <c r="Q141" s="120"/>
      <c r="R141" s="40"/>
      <c r="S141" s="40"/>
      <c r="T141" s="120"/>
      <c r="U141" s="120"/>
      <c r="V141" s="40"/>
      <c r="W141" s="40"/>
      <c r="X141" s="120"/>
      <c r="Y141" s="120"/>
      <c r="Z141" s="40"/>
      <c r="AA141" s="40"/>
      <c r="AB141" s="120"/>
      <c r="AC141" s="120"/>
      <c r="AD141" s="40"/>
      <c r="AE141" s="40"/>
      <c r="AF141" s="120"/>
      <c r="AG141" s="120"/>
      <c r="AH141" s="40"/>
      <c r="AI141" s="40"/>
      <c r="AJ141" s="41"/>
      <c r="AK141" s="41"/>
      <c r="AL141" s="42"/>
      <c r="AM141" s="42"/>
      <c r="AN141" s="43"/>
      <c r="AO141" s="106"/>
    </row>
    <row r="142" spans="1:46">
      <c r="A142" s="301" t="s">
        <v>227</v>
      </c>
      <c r="B142" s="100"/>
      <c r="C142" s="26"/>
      <c r="D142" s="100"/>
      <c r="E142" s="243"/>
      <c r="F142" s="40"/>
      <c r="G142" s="40"/>
      <c r="H142" s="100"/>
      <c r="I142" s="243"/>
      <c r="J142" s="40"/>
      <c r="K142" s="40"/>
      <c r="L142" s="90"/>
      <c r="M142" s="90"/>
      <c r="N142" s="40"/>
      <c r="O142" s="40"/>
      <c r="P142" s="120"/>
      <c r="Q142" s="120"/>
      <c r="R142" s="40"/>
      <c r="S142" s="40"/>
      <c r="T142" s="120"/>
      <c r="U142" s="120"/>
      <c r="V142" s="40"/>
      <c r="W142" s="40"/>
      <c r="X142" s="120"/>
      <c r="Y142" s="120"/>
      <c r="Z142" s="40"/>
      <c r="AA142" s="40"/>
      <c r="AB142" s="120"/>
      <c r="AC142" s="120"/>
      <c r="AD142" s="40"/>
      <c r="AE142" s="40"/>
      <c r="AF142" s="120"/>
      <c r="AG142" s="120"/>
      <c r="AH142" s="40"/>
      <c r="AI142" s="40"/>
      <c r="AJ142" s="41"/>
      <c r="AK142" s="41"/>
      <c r="AL142" s="42"/>
      <c r="AM142" s="42"/>
      <c r="AN142" s="43"/>
      <c r="AO142" s="106"/>
    </row>
    <row r="143" spans="1:46">
      <c r="A143" s="296" t="s">
        <v>29</v>
      </c>
      <c r="B143" s="93">
        <v>2928828289.8400002</v>
      </c>
      <c r="C143" s="135">
        <v>1.49</v>
      </c>
      <c r="D143" s="93">
        <v>2976032330.9299998</v>
      </c>
      <c r="E143" s="135">
        <v>1.51</v>
      </c>
      <c r="F143" s="40">
        <f>((D143-B143)/B143)</f>
        <v>1.6117039450127137E-2</v>
      </c>
      <c r="G143" s="40">
        <f>((E143-C143)/C143)</f>
        <v>1.3422818791946321E-2</v>
      </c>
      <c r="H143" s="93">
        <v>2984061731.8400002</v>
      </c>
      <c r="I143" s="135">
        <v>1.52</v>
      </c>
      <c r="J143" s="40">
        <f>((H143-D143)/D143)</f>
        <v>2.6980220700395293E-3</v>
      </c>
      <c r="K143" s="40">
        <f>((I143-E143)/E143)</f>
        <v>6.6225165562913968E-3</v>
      </c>
      <c r="L143" s="93">
        <v>2982845468.54</v>
      </c>
      <c r="M143" s="135">
        <v>1.52</v>
      </c>
      <c r="N143" s="40">
        <f>((L143-H143)/H143)</f>
        <v>-4.0758650768602948E-4</v>
      </c>
      <c r="O143" s="40">
        <f>((M143-I143)/I143)</f>
        <v>0</v>
      </c>
      <c r="P143" s="324">
        <v>2941037343.3099999</v>
      </c>
      <c r="Q143" s="135">
        <v>1.5</v>
      </c>
      <c r="R143" s="40">
        <f>((P143-L143)/L143)</f>
        <v>-1.4016188793871261E-2</v>
      </c>
      <c r="S143" s="40">
        <f>((Q143-M143)/M143)</f>
        <v>-1.3157894736842117E-2</v>
      </c>
      <c r="T143" s="324">
        <v>2926784107.9299998</v>
      </c>
      <c r="U143" s="135">
        <v>1.49</v>
      </c>
      <c r="V143" s="40">
        <f>((T143-P143)/P143)</f>
        <v>-4.846329276444605E-3</v>
      </c>
      <c r="W143" s="40">
        <f>((U143-Q143)/Q143)</f>
        <v>-6.6666666666666723E-3</v>
      </c>
      <c r="X143" s="324">
        <v>2959977603.6500001</v>
      </c>
      <c r="Y143" s="135">
        <v>1.51</v>
      </c>
      <c r="Z143" s="40">
        <f>((X143-T143)/T143)</f>
        <v>1.1341286031335168E-2</v>
      </c>
      <c r="AA143" s="40">
        <f>((Y143-U143)/U143)</f>
        <v>1.3422818791946321E-2</v>
      </c>
      <c r="AB143" s="324">
        <v>2969147720.9200001</v>
      </c>
      <c r="AC143" s="135">
        <v>1.52</v>
      </c>
      <c r="AD143" s="40">
        <f>((AB143-X143)/X143)</f>
        <v>3.0980360319929953E-3</v>
      </c>
      <c r="AE143" s="40">
        <f>((AC143-Y143)/Y143)</f>
        <v>6.6225165562913968E-3</v>
      </c>
      <c r="AF143" s="324">
        <v>2967671055.5300002</v>
      </c>
      <c r="AG143" s="135">
        <v>1.51</v>
      </c>
      <c r="AH143" s="40">
        <f>((AF143-AB143)/AB143)</f>
        <v>-4.9733645099419872E-4</v>
      </c>
      <c r="AI143" s="40">
        <f>((AG143-AC143)/AC143)</f>
        <v>-6.5789473684210583E-3</v>
      </c>
      <c r="AJ143" s="41">
        <f t="shared" si="77"/>
        <v>1.6858678193123421E-3</v>
      </c>
      <c r="AK143" s="41">
        <f t="shared" si="78"/>
        <v>1.7108952405681982E-3</v>
      </c>
      <c r="AL143" s="42">
        <f t="shared" si="79"/>
        <v>-2.8095378242704605E-3</v>
      </c>
      <c r="AM143" s="42">
        <f t="shared" si="80"/>
        <v>0</v>
      </c>
      <c r="AN143" s="43">
        <f t="shared" si="81"/>
        <v>9.2803756348068603E-3</v>
      </c>
      <c r="AO143" s="106">
        <f t="shared" si="82"/>
        <v>9.895882739464984E-3</v>
      </c>
    </row>
    <row r="144" spans="1:46">
      <c r="A144" s="295" t="s">
        <v>73</v>
      </c>
      <c r="B144" s="85">
        <v>268370856.09999999</v>
      </c>
      <c r="C144" s="97">
        <v>236.83</v>
      </c>
      <c r="D144" s="85">
        <v>271943849.04000002</v>
      </c>
      <c r="E144" s="97">
        <v>240.75</v>
      </c>
      <c r="F144" s="40">
        <f>((D144-B144)/B144)</f>
        <v>1.3313639908309059E-2</v>
      </c>
      <c r="G144" s="40">
        <f>((E144-C144)/C144)</f>
        <v>1.6551957100029505E-2</v>
      </c>
      <c r="H144" s="85">
        <v>276490157.97000003</v>
      </c>
      <c r="I144" s="97">
        <v>243.54</v>
      </c>
      <c r="J144" s="40">
        <f>((H144-D144)/D144)</f>
        <v>1.6717822249148549E-2</v>
      </c>
      <c r="K144" s="40">
        <f>((I144-E144)/E144)</f>
        <v>1.1588785046728939E-2</v>
      </c>
      <c r="L144" s="85">
        <v>273505570.88999999</v>
      </c>
      <c r="M144" s="97">
        <v>243.66</v>
      </c>
      <c r="N144" s="40">
        <f>((L144-H144)/H144)</f>
        <v>-1.0794550887138193E-2</v>
      </c>
      <c r="O144" s="40">
        <f>((M144-I144)/I144)</f>
        <v>4.9273220004929187E-4</v>
      </c>
      <c r="P144" s="324">
        <v>266493695.74000001</v>
      </c>
      <c r="Q144" s="135">
        <v>237.71</v>
      </c>
      <c r="R144" s="40">
        <f>((P144-L144)/L144)</f>
        <v>-2.5637046906148948E-2</v>
      </c>
      <c r="S144" s="40">
        <f>((Q144-M144)/M144)</f>
        <v>-2.4419272757120532E-2</v>
      </c>
      <c r="T144" s="324">
        <v>263139698.38</v>
      </c>
      <c r="U144" s="135">
        <v>234.82</v>
      </c>
      <c r="V144" s="40">
        <f>((T144-P144)/P144)</f>
        <v>-1.2585653670668008E-2</v>
      </c>
      <c r="W144" s="40">
        <f>((U144-Q144)/Q144)</f>
        <v>-1.215767111185905E-2</v>
      </c>
      <c r="X144" s="324">
        <v>266050047.63</v>
      </c>
      <c r="Y144" s="135">
        <v>239.21</v>
      </c>
      <c r="Z144" s="40">
        <f>((X144-T144)/T144)</f>
        <v>1.106009191284078E-2</v>
      </c>
      <c r="AA144" s="40">
        <f>((Y144-U144)/U144)</f>
        <v>1.8695170769099798E-2</v>
      </c>
      <c r="AB144" s="324">
        <v>247630074.09</v>
      </c>
      <c r="AC144" s="135">
        <v>239.13</v>
      </c>
      <c r="AD144" s="40">
        <f>((AB144-X144)/X144)</f>
        <v>-6.923499433315998E-2</v>
      </c>
      <c r="AE144" s="40">
        <f>((AC144-Y144)/Y144)</f>
        <v>-3.3443417917316376E-4</v>
      </c>
      <c r="AF144" s="324">
        <v>253008293.47</v>
      </c>
      <c r="AG144" s="135">
        <v>243.9</v>
      </c>
      <c r="AH144" s="40">
        <f>((AF144-AB144)/AB144)</f>
        <v>2.1718764975393524E-2</v>
      </c>
      <c r="AI144" s="40">
        <f>((AG144-AC144)/AC144)</f>
        <v>1.9947308995107306E-2</v>
      </c>
      <c r="AJ144" s="41">
        <f t="shared" si="77"/>
        <v>-6.9302408439279014E-3</v>
      </c>
      <c r="AK144" s="41">
        <f t="shared" si="78"/>
        <v>3.7955720078577618E-3</v>
      </c>
      <c r="AL144" s="42">
        <f t="shared" si="79"/>
        <v>-6.9630387437867022E-2</v>
      </c>
      <c r="AM144" s="42">
        <f t="shared" si="80"/>
        <v>1.3084112149532734E-2</v>
      </c>
      <c r="AN144" s="43">
        <f t="shared" si="81"/>
        <v>3.0218742268083826E-2</v>
      </c>
      <c r="AO144" s="106">
        <f t="shared" si="82"/>
        <v>1.5968206420839938E-2</v>
      </c>
    </row>
    <row r="145" spans="1:41" ht="8.25" customHeight="1">
      <c r="A145" s="297"/>
      <c r="B145" s="100"/>
      <c r="C145" s="26"/>
      <c r="D145" s="100"/>
      <c r="E145" s="243"/>
      <c r="F145" s="40"/>
      <c r="G145" s="40"/>
      <c r="H145" s="100"/>
      <c r="I145" s="243"/>
      <c r="J145" s="40"/>
      <c r="K145" s="40"/>
      <c r="L145" s="90"/>
      <c r="M145" s="90"/>
      <c r="N145" s="40"/>
      <c r="O145" s="40"/>
      <c r="P145" s="120"/>
      <c r="Q145" s="120"/>
      <c r="R145" s="40"/>
      <c r="S145" s="40"/>
      <c r="T145" s="120"/>
      <c r="U145" s="120"/>
      <c r="V145" s="40"/>
      <c r="W145" s="40"/>
      <c r="X145" s="120"/>
      <c r="Y145" s="120"/>
      <c r="Z145" s="40"/>
      <c r="AA145" s="40"/>
      <c r="AB145" s="120"/>
      <c r="AC145" s="120"/>
      <c r="AD145" s="40"/>
      <c r="AE145" s="40"/>
      <c r="AF145" s="120"/>
      <c r="AG145" s="120"/>
      <c r="AH145" s="40"/>
      <c r="AI145" s="40"/>
      <c r="AJ145" s="41"/>
      <c r="AK145" s="41"/>
      <c r="AL145" s="42"/>
      <c r="AM145" s="42"/>
      <c r="AN145" s="43"/>
      <c r="AO145" s="106"/>
    </row>
    <row r="146" spans="1:41">
      <c r="A146" s="301" t="s">
        <v>228</v>
      </c>
      <c r="B146" s="160"/>
      <c r="C146" s="160"/>
      <c r="D146" s="160"/>
      <c r="E146" s="160"/>
      <c r="F146" s="40"/>
      <c r="G146" s="40"/>
      <c r="H146" s="160"/>
      <c r="I146" s="160"/>
      <c r="J146" s="40"/>
      <c r="K146" s="40"/>
      <c r="L146" s="90"/>
      <c r="M146" s="90"/>
      <c r="N146" s="40"/>
      <c r="O146" s="40"/>
      <c r="P146" s="120"/>
      <c r="Q146" s="120"/>
      <c r="R146" s="40"/>
      <c r="S146" s="40"/>
      <c r="T146" s="120"/>
      <c r="U146" s="120"/>
      <c r="V146" s="40"/>
      <c r="W146" s="40"/>
      <c r="X146" s="120"/>
      <c r="Y146" s="120"/>
      <c r="Z146" s="40"/>
      <c r="AA146" s="40"/>
      <c r="AB146" s="120"/>
      <c r="AC146" s="120"/>
      <c r="AD146" s="40"/>
      <c r="AE146" s="40"/>
      <c r="AF146" s="120"/>
      <c r="AG146" s="120"/>
      <c r="AH146" s="40"/>
      <c r="AI146" s="40"/>
      <c r="AJ146" s="41"/>
      <c r="AK146" s="41"/>
      <c r="AL146" s="42"/>
      <c r="AM146" s="42"/>
      <c r="AN146" s="43"/>
      <c r="AO146" s="106"/>
    </row>
    <row r="147" spans="1:41">
      <c r="A147" s="295" t="s">
        <v>144</v>
      </c>
      <c r="B147" s="96">
        <v>7937194014.3199997</v>
      </c>
      <c r="C147" s="97">
        <v>116.26</v>
      </c>
      <c r="D147" s="96">
        <v>7952062236.9899998</v>
      </c>
      <c r="E147" s="97">
        <v>116.34</v>
      </c>
      <c r="F147" s="40">
        <f t="shared" ref="F147:G150" si="130">((D147-B147)/B147)</f>
        <v>1.8732341231895509E-3</v>
      </c>
      <c r="G147" s="40">
        <f t="shared" si="130"/>
        <v>6.8811285050746854E-4</v>
      </c>
      <c r="H147" s="96">
        <v>7752716191.4300003</v>
      </c>
      <c r="I147" s="97">
        <v>116.43</v>
      </c>
      <c r="J147" s="40">
        <f t="shared" ref="J147:K150" si="131">((H147-D147)/D147)</f>
        <v>-2.5068471500728037E-2</v>
      </c>
      <c r="K147" s="40">
        <f t="shared" si="131"/>
        <v>7.7359463641055019E-4</v>
      </c>
      <c r="L147" s="96">
        <v>7739312816.7399998</v>
      </c>
      <c r="M147" s="97">
        <v>116.51</v>
      </c>
      <c r="N147" s="40">
        <f t="shared" ref="N147:O150" si="132">((L147-H147)/H147)</f>
        <v>-1.7288617768333734E-3</v>
      </c>
      <c r="O147" s="40">
        <f t="shared" si="132"/>
        <v>6.8710813364251727E-4</v>
      </c>
      <c r="P147" s="96">
        <v>7727808572.5600004</v>
      </c>
      <c r="Q147" s="97">
        <v>116.6</v>
      </c>
      <c r="R147" s="40">
        <f t="shared" ref="R147:S150" si="133">((P147-L147)/L147)</f>
        <v>-1.4864684310363927E-3</v>
      </c>
      <c r="S147" s="40">
        <f t="shared" si="133"/>
        <v>7.724658827567522E-4</v>
      </c>
      <c r="T147" s="96">
        <v>7667037833.6899996</v>
      </c>
      <c r="U147" s="97">
        <v>116.68</v>
      </c>
      <c r="V147" s="40">
        <f t="shared" ref="V147:W150" si="134">((T147-P147)/P147)</f>
        <v>-7.8639032397601494E-3</v>
      </c>
      <c r="W147" s="40">
        <f t="shared" si="134"/>
        <v>6.8610634648381226E-4</v>
      </c>
      <c r="X147" s="96">
        <v>7657607790.3599997</v>
      </c>
      <c r="Y147" s="97">
        <v>116.77</v>
      </c>
      <c r="Z147" s="40">
        <f t="shared" ref="Z147:AA150" si="135">((X147-T147)/T147)</f>
        <v>-1.2299461062475836E-3</v>
      </c>
      <c r="AA147" s="40">
        <f t="shared" si="135"/>
        <v>7.7134041823782309E-4</v>
      </c>
      <c r="AB147" s="96">
        <v>7532341204.3100004</v>
      </c>
      <c r="AC147" s="97">
        <v>116.85</v>
      </c>
      <c r="AD147" s="40">
        <f t="shared" ref="AD147:AE150" si="136">((AB147-X147)/X147)</f>
        <v>-1.6358448941155578E-2</v>
      </c>
      <c r="AE147" s="40">
        <f t="shared" si="136"/>
        <v>6.8510747623531985E-4</v>
      </c>
      <c r="AF147" s="96">
        <v>7389815005.1599998</v>
      </c>
      <c r="AG147" s="97">
        <v>116.94</v>
      </c>
      <c r="AH147" s="40">
        <f t="shared" ref="AH147:AH150" si="137">((AF147-AB147)/AB147)</f>
        <v>-1.8921898953335674E-2</v>
      </c>
      <c r="AI147" s="40">
        <f t="shared" ref="AI147:AI150" si="138">((AG147-AC147)/AC147)</f>
        <v>7.7021822849810372E-4</v>
      </c>
      <c r="AJ147" s="41">
        <f t="shared" si="77"/>
        <v>-8.8480956032384039E-3</v>
      </c>
      <c r="AK147" s="41">
        <f t="shared" si="78"/>
        <v>7.2925674659654344E-4</v>
      </c>
      <c r="AL147" s="42">
        <f t="shared" si="79"/>
        <v>-7.0704581412182305E-2</v>
      </c>
      <c r="AM147" s="42">
        <f t="shared" si="80"/>
        <v>5.15729757607009E-3</v>
      </c>
      <c r="AN147" s="43">
        <f t="shared" si="81"/>
        <v>9.9986878269087177E-3</v>
      </c>
      <c r="AO147" s="106">
        <f t="shared" si="82"/>
        <v>4.5610458076923322E-5</v>
      </c>
    </row>
    <row r="148" spans="1:41">
      <c r="A148" s="295" t="s">
        <v>206</v>
      </c>
      <c r="B148" s="85">
        <v>5004960500.3900003</v>
      </c>
      <c r="C148" s="97">
        <v>114.14</v>
      </c>
      <c r="D148" s="85">
        <v>4821722184.3900003</v>
      </c>
      <c r="E148" s="97">
        <v>114.26</v>
      </c>
      <c r="F148" s="40">
        <f t="shared" si="130"/>
        <v>-3.6611341085653233E-2</v>
      </c>
      <c r="G148" s="40">
        <f t="shared" si="130"/>
        <v>1.0513404590853737E-3</v>
      </c>
      <c r="H148" s="85">
        <v>4843746668</v>
      </c>
      <c r="I148" s="97">
        <v>114.48</v>
      </c>
      <c r="J148" s="40">
        <f t="shared" si="131"/>
        <v>4.5677628796827888E-3</v>
      </c>
      <c r="K148" s="40">
        <f t="shared" si="131"/>
        <v>1.9254332224750469E-3</v>
      </c>
      <c r="L148" s="85">
        <v>4641530117.21</v>
      </c>
      <c r="M148" s="97">
        <v>114.67</v>
      </c>
      <c r="N148" s="40">
        <f t="shared" si="132"/>
        <v>-4.1747961784610814E-2</v>
      </c>
      <c r="O148" s="40">
        <f t="shared" si="132"/>
        <v>1.6596785464709793E-3</v>
      </c>
      <c r="P148" s="96">
        <v>4968277343.9899998</v>
      </c>
      <c r="Q148" s="97">
        <v>114.87</v>
      </c>
      <c r="R148" s="40">
        <f t="shared" si="133"/>
        <v>7.0396446544314525E-2</v>
      </c>
      <c r="S148" s="40">
        <f t="shared" si="133"/>
        <v>1.7441353449027892E-3</v>
      </c>
      <c r="T148" s="96">
        <v>4968277343.9899998</v>
      </c>
      <c r="U148" s="97">
        <v>114.87</v>
      </c>
      <c r="V148" s="40">
        <f t="shared" si="134"/>
        <v>0</v>
      </c>
      <c r="W148" s="40">
        <f t="shared" si="134"/>
        <v>0</v>
      </c>
      <c r="X148" s="96">
        <v>4821330580.8999996</v>
      </c>
      <c r="Y148" s="97">
        <v>115.26</v>
      </c>
      <c r="Z148" s="40">
        <f t="shared" si="135"/>
        <v>-2.957700484812064E-2</v>
      </c>
      <c r="AA148" s="40">
        <f t="shared" si="135"/>
        <v>3.395142334813272E-3</v>
      </c>
      <c r="AB148" s="96">
        <v>5250020553.4099998</v>
      </c>
      <c r="AC148" s="97">
        <v>115.43</v>
      </c>
      <c r="AD148" s="40">
        <f t="shared" si="136"/>
        <v>8.8915282890636493E-2</v>
      </c>
      <c r="AE148" s="40">
        <f t="shared" si="136"/>
        <v>1.4749262536873304E-3</v>
      </c>
      <c r="AF148" s="96">
        <v>5178777490.0100002</v>
      </c>
      <c r="AG148" s="96">
        <v>115.63</v>
      </c>
      <c r="AH148" s="40">
        <f t="shared" si="137"/>
        <v>-1.3570054188402316E-2</v>
      </c>
      <c r="AI148" s="40">
        <f t="shared" si="138"/>
        <v>1.7326518236159458E-3</v>
      </c>
      <c r="AJ148" s="41">
        <f t="shared" si="77"/>
        <v>5.2966413009808509E-3</v>
      </c>
      <c r="AK148" s="41">
        <f t="shared" si="78"/>
        <v>1.6229134981313421E-3</v>
      </c>
      <c r="AL148" s="42">
        <f t="shared" si="79"/>
        <v>7.4051405693995043E-2</v>
      </c>
      <c r="AM148" s="42">
        <f t="shared" si="80"/>
        <v>1.1990197794503677E-2</v>
      </c>
      <c r="AN148" s="43">
        <f t="shared" si="81"/>
        <v>4.8990151486169281E-2</v>
      </c>
      <c r="AO148" s="106">
        <f t="shared" si="82"/>
        <v>9.4437026062553031E-4</v>
      </c>
    </row>
    <row r="149" spans="1:41">
      <c r="A149" s="295" t="s">
        <v>180</v>
      </c>
      <c r="B149" s="85">
        <v>1867800647.6300001</v>
      </c>
      <c r="C149" s="97">
        <v>1.0676000000000001</v>
      </c>
      <c r="D149" s="85">
        <v>1874761442.8800001</v>
      </c>
      <c r="E149" s="97">
        <v>1.0683</v>
      </c>
      <c r="F149" s="40">
        <f t="shared" si="130"/>
        <v>3.7267335027602426E-3</v>
      </c>
      <c r="G149" s="40">
        <f t="shared" si="130"/>
        <v>6.5567628325208206E-4</v>
      </c>
      <c r="H149" s="85">
        <v>1849467400.0599999</v>
      </c>
      <c r="I149" s="97">
        <v>1.069</v>
      </c>
      <c r="J149" s="40">
        <f t="shared" si="131"/>
        <v>-1.3491872747896701E-2</v>
      </c>
      <c r="K149" s="40">
        <f t="shared" si="131"/>
        <v>6.5524665356166145E-4</v>
      </c>
      <c r="L149" s="85">
        <v>1856091765.8900001</v>
      </c>
      <c r="M149" s="97">
        <v>1.0697000000000001</v>
      </c>
      <c r="N149" s="40">
        <f t="shared" si="132"/>
        <v>3.5817694487533308E-3</v>
      </c>
      <c r="O149" s="40">
        <f t="shared" si="132"/>
        <v>6.5481758652960237E-4</v>
      </c>
      <c r="P149" s="96">
        <v>1844672537.48</v>
      </c>
      <c r="Q149" s="97">
        <v>1.0704</v>
      </c>
      <c r="R149" s="40">
        <f t="shared" si="133"/>
        <v>-6.1522973270260375E-3</v>
      </c>
      <c r="S149" s="40">
        <f t="shared" si="133"/>
        <v>6.5438908105068972E-4</v>
      </c>
      <c r="T149" s="96">
        <v>1854905806.4000001</v>
      </c>
      <c r="U149" s="97">
        <v>1.0710999999999999</v>
      </c>
      <c r="V149" s="40">
        <f t="shared" si="134"/>
        <v>5.5474718206515424E-3</v>
      </c>
      <c r="W149" s="40">
        <f t="shared" si="134"/>
        <v>6.5396113602384431E-4</v>
      </c>
      <c r="X149" s="96">
        <v>1847529611.3599999</v>
      </c>
      <c r="Y149" s="97">
        <v>1.0718000000000001</v>
      </c>
      <c r="Z149" s="40">
        <f t="shared" si="135"/>
        <v>-3.9765873903408145E-3</v>
      </c>
      <c r="AA149" s="40">
        <f t="shared" si="135"/>
        <v>6.5353375035024275E-4</v>
      </c>
      <c r="AB149" s="96">
        <v>1847226927.55</v>
      </c>
      <c r="AC149" s="97">
        <v>1.0725</v>
      </c>
      <c r="AD149" s="40">
        <f t="shared" si="136"/>
        <v>-1.6383164206885527E-4</v>
      </c>
      <c r="AE149" s="40">
        <f t="shared" si="136"/>
        <v>6.5310692293331113E-4</v>
      </c>
      <c r="AF149" s="96">
        <v>1836592323.6199999</v>
      </c>
      <c r="AG149" s="97">
        <v>1.0731999999999999</v>
      </c>
      <c r="AH149" s="40">
        <f t="shared" si="137"/>
        <v>-5.7570641545946245E-3</v>
      </c>
      <c r="AI149" s="40">
        <f t="shared" si="138"/>
        <v>6.526806526805808E-4</v>
      </c>
      <c r="AJ149" s="41">
        <f t="shared" si="77"/>
        <v>-2.0857098112202401E-3</v>
      </c>
      <c r="AK149" s="41">
        <f t="shared" si="78"/>
        <v>6.5417650829775178E-4</v>
      </c>
      <c r="AL149" s="42">
        <f t="shared" si="79"/>
        <v>-2.0359453948106059E-2</v>
      </c>
      <c r="AM149" s="42">
        <f t="shared" si="80"/>
        <v>4.5867265749320457E-3</v>
      </c>
      <c r="AN149" s="43">
        <f t="shared" si="81"/>
        <v>6.4537457966918786E-3</v>
      </c>
      <c r="AO149" s="106">
        <f t="shared" si="82"/>
        <v>1.0482518882713175E-6</v>
      </c>
    </row>
    <row r="150" spans="1:41">
      <c r="A150" s="295" t="s">
        <v>193</v>
      </c>
      <c r="B150" s="85">
        <v>293929158.56</v>
      </c>
      <c r="C150" s="97">
        <v>100.724</v>
      </c>
      <c r="D150" s="85">
        <v>294252882.86000001</v>
      </c>
      <c r="E150" s="97">
        <v>100.8746</v>
      </c>
      <c r="F150" s="40">
        <f t="shared" si="130"/>
        <v>1.1013684439678678E-3</v>
      </c>
      <c r="G150" s="40">
        <f t="shared" si="130"/>
        <v>1.4951749334815652E-3</v>
      </c>
      <c r="H150" s="85">
        <v>295656771.31</v>
      </c>
      <c r="I150" s="97">
        <v>101.03243083085202</v>
      </c>
      <c r="J150" s="40">
        <f t="shared" si="131"/>
        <v>4.7710270035584727E-3</v>
      </c>
      <c r="K150" s="40">
        <f t="shared" si="131"/>
        <v>1.5646241060883579E-3</v>
      </c>
      <c r="L150" s="85">
        <v>296076070.94</v>
      </c>
      <c r="M150" s="97">
        <v>101.17</v>
      </c>
      <c r="N150" s="40">
        <f t="shared" si="132"/>
        <v>1.4181972837698145E-3</v>
      </c>
      <c r="O150" s="40">
        <f t="shared" si="132"/>
        <v>1.3616337646898521E-3</v>
      </c>
      <c r="P150" s="96">
        <v>292178117.87</v>
      </c>
      <c r="Q150" s="97">
        <v>101.32850000000001</v>
      </c>
      <c r="R150" s="40">
        <f t="shared" si="133"/>
        <v>-1.3165376916900236E-2</v>
      </c>
      <c r="S150" s="40">
        <f t="shared" si="133"/>
        <v>1.5666699614510589E-3</v>
      </c>
      <c r="T150" s="96">
        <v>297843758.31</v>
      </c>
      <c r="U150" s="97">
        <v>101.47880000000001</v>
      </c>
      <c r="V150" s="40">
        <f t="shared" si="134"/>
        <v>1.939104982023614E-2</v>
      </c>
      <c r="W150" s="40">
        <f t="shared" si="134"/>
        <v>1.4832944334516097E-3</v>
      </c>
      <c r="X150" s="96">
        <v>285889717.79588217</v>
      </c>
      <c r="Y150" s="97">
        <v>101.63282348035322</v>
      </c>
      <c r="Z150" s="40">
        <f t="shared" si="135"/>
        <v>-4.0135272875773689E-2</v>
      </c>
      <c r="AA150" s="40">
        <f t="shared" si="135"/>
        <v>1.5177897290194328E-3</v>
      </c>
      <c r="AB150" s="96">
        <v>286330033.24900395</v>
      </c>
      <c r="AC150" s="97">
        <v>101.79492002633229</v>
      </c>
      <c r="AD150" s="40">
        <f t="shared" si="136"/>
        <v>1.5401584097409027E-3</v>
      </c>
      <c r="AE150" s="40">
        <f t="shared" si="136"/>
        <v>1.5949231796202465E-3</v>
      </c>
      <c r="AF150" s="96">
        <v>286658776.47464436</v>
      </c>
      <c r="AG150" s="97">
        <v>101.90418864396625</v>
      </c>
      <c r="AH150" s="40">
        <f t="shared" si="137"/>
        <v>1.1481269425709457E-3</v>
      </c>
      <c r="AI150" s="40">
        <f t="shared" si="138"/>
        <v>1.0734191608549105E-3</v>
      </c>
      <c r="AJ150" s="41">
        <f t="shared" ref="AJ150:AJ156" si="139">AVERAGE(F150,J150,N150,R150,V150,Z150,AD150,AH150)</f>
        <v>-2.9913402361037228E-3</v>
      </c>
      <c r="AK150" s="41">
        <f t="shared" ref="AK150:AK156" si="140">AVERAGE(G150,K150,O150,S150,W150,AA150,AE150,AI150)</f>
        <v>1.4571911585821295E-3</v>
      </c>
      <c r="AL150" s="42">
        <f t="shared" ref="AL150:AL156" si="141">((AF150-D150)/D150)</f>
        <v>-2.5808095103587426E-2</v>
      </c>
      <c r="AM150" s="42">
        <f t="shared" ref="AM150:AM156" si="142">((AG150-E150)/E150)</f>
        <v>1.0206619346854903E-2</v>
      </c>
      <c r="AN150" s="43">
        <f t="shared" ref="AN150:AN156" si="143">STDEV(F150,J150,N150,R150,V150,Z150,AD150,AH150)</f>
        <v>1.7395699132255887E-2</v>
      </c>
      <c r="AO150" s="106">
        <f t="shared" ref="AO150:AO156" si="144">STDEV(G150,K150,O150,S150,W150,AA150,AE150,AI150)</f>
        <v>1.7100795834752675E-4</v>
      </c>
    </row>
    <row r="151" spans="1:41">
      <c r="A151" s="297" t="s">
        <v>47</v>
      </c>
      <c r="B151" s="101">
        <f>SUM(B143:B150)</f>
        <v>18301083466.840004</v>
      </c>
      <c r="C151" s="92"/>
      <c r="D151" s="101">
        <f>SUM(D143:D150)</f>
        <v>18190774927.09</v>
      </c>
      <c r="E151" s="92"/>
      <c r="F151" s="40">
        <f>((D151-B151)/B151)</f>
        <v>-6.0274321982014588E-3</v>
      </c>
      <c r="G151" s="40"/>
      <c r="H151" s="101">
        <f>SUM(H143:H150)</f>
        <v>18002138920.610004</v>
      </c>
      <c r="I151" s="92"/>
      <c r="J151" s="40">
        <f>((H151-D151)/D151)</f>
        <v>-1.0369871939819116E-2</v>
      </c>
      <c r="K151" s="40"/>
      <c r="L151" s="101">
        <f>SUM(L143:L150)</f>
        <v>17789361810.209999</v>
      </c>
      <c r="M151" s="92"/>
      <c r="N151" s="40">
        <f>((L151-H151)/H151)</f>
        <v>-1.1819546073850393E-2</v>
      </c>
      <c r="O151" s="40"/>
      <c r="P151" s="101">
        <f>SUM(P143:P150)</f>
        <v>18040467610.950001</v>
      </c>
      <c r="Q151" s="120"/>
      <c r="R151" s="40">
        <f>((P151-L151)/L151)</f>
        <v>1.4115503603725817E-2</v>
      </c>
      <c r="S151" s="40"/>
      <c r="T151" s="101">
        <f>SUM(T143:T150)</f>
        <v>17977988548.700001</v>
      </c>
      <c r="U151" s="120"/>
      <c r="V151" s="40">
        <f>((T151-P151)/P151)</f>
        <v>-3.4632728816894501E-3</v>
      </c>
      <c r="W151" s="40"/>
      <c r="X151" s="101">
        <f>SUM(X143:X150)</f>
        <v>17838385351.695881</v>
      </c>
      <c r="Y151" s="120"/>
      <c r="Z151" s="40">
        <f>((X151-T151)/T151)</f>
        <v>-7.765228942378799E-3</v>
      </c>
      <c r="AA151" s="40"/>
      <c r="AB151" s="101">
        <f>SUM(AB143:AB150)</f>
        <v>18132696513.529003</v>
      </c>
      <c r="AC151" s="120"/>
      <c r="AD151" s="40">
        <f>((AB151-X151)/X151)</f>
        <v>1.6498755690640035E-2</v>
      </c>
      <c r="AE151" s="40"/>
      <c r="AF151" s="101">
        <f>SUM(AF143:AF150)</f>
        <v>17912522944.264645</v>
      </c>
      <c r="AG151" s="120"/>
      <c r="AH151" s="40">
        <f>((AF151-AB151)/AB151)</f>
        <v>-1.2142351199673176E-2</v>
      </c>
      <c r="AI151" s="40"/>
      <c r="AJ151" s="41">
        <f t="shared" si="139"/>
        <v>-2.6216804926558175E-3</v>
      </c>
      <c r="AK151" s="41"/>
      <c r="AL151" s="42">
        <f t="shared" si="141"/>
        <v>-1.5296323765238727E-2</v>
      </c>
      <c r="AM151" s="42"/>
      <c r="AN151" s="43">
        <f t="shared" si="143"/>
        <v>1.1462773891804789E-2</v>
      </c>
      <c r="AO151" s="106"/>
    </row>
    <row r="152" spans="1:41">
      <c r="A152" s="297" t="s">
        <v>33</v>
      </c>
      <c r="B152" s="27">
        <f>SUM(B20,B52,B81,B102,B109,B133,B139,B151)</f>
        <v>1294610242715.5962</v>
      </c>
      <c r="C152" s="28"/>
      <c r="D152" s="27">
        <f>SUM(D20,D52,D81,D102,D109,D133,D139,D151)</f>
        <v>1299757458967.0361</v>
      </c>
      <c r="E152" s="28"/>
      <c r="F152" s="40">
        <f>((D152-B152)/B152)</f>
        <v>3.9758809884301964E-3</v>
      </c>
      <c r="G152" s="40"/>
      <c r="H152" s="27">
        <f>SUM(H20,H52,H81,H102,H109,H133,H139,H151)</f>
        <v>1293058268181.5854</v>
      </c>
      <c r="I152" s="28"/>
      <c r="J152" s="40">
        <f>((H152-D152)/D152)</f>
        <v>-5.1541852975975772E-3</v>
      </c>
      <c r="K152" s="40"/>
      <c r="L152" s="27">
        <f>SUM(L20,L52,L81,L102,L109,L133,L139,L151)</f>
        <v>1296392049389.5215</v>
      </c>
      <c r="M152" s="28"/>
      <c r="N152" s="40">
        <f>((L152-H152)/H152)</f>
        <v>2.578214215067274E-3</v>
      </c>
      <c r="O152" s="40"/>
      <c r="P152" s="27">
        <f>SUM(P20,P52,P81,P102,P109,P133,P139,P151)</f>
        <v>1301417553370.4233</v>
      </c>
      <c r="Q152" s="120"/>
      <c r="R152" s="40">
        <f>((P152-L152)/L152)</f>
        <v>3.8765310102514086E-3</v>
      </c>
      <c r="S152" s="40"/>
      <c r="T152" s="27">
        <f>SUM(T20,T52,T81,T102,T109,T133,T139,T151)</f>
        <v>1291434863103.0647</v>
      </c>
      <c r="U152" s="120"/>
      <c r="V152" s="40">
        <f>((T152-P152)/P152)</f>
        <v>-7.6706282633927734E-3</v>
      </c>
      <c r="W152" s="40"/>
      <c r="X152" s="27">
        <f>SUM(X20,X52,X81,X102,X109,X133,X139,X151)</f>
        <v>1292382495527.6172</v>
      </c>
      <c r="Y152" s="120"/>
      <c r="Z152" s="40">
        <f>((X152-T152)/T152)</f>
        <v>7.3378259455960119E-4</v>
      </c>
      <c r="AA152" s="40"/>
      <c r="AB152" s="27">
        <f>SUM(AB20,AB52,AB81,AB102,AB109,AB133,AB139,AB151)</f>
        <v>1302656925591.9629</v>
      </c>
      <c r="AC152" s="120"/>
      <c r="AD152" s="40">
        <f>((AB152-X152)/X152)</f>
        <v>7.9499916626084837E-3</v>
      </c>
      <c r="AE152" s="40"/>
      <c r="AF152" s="27">
        <f>SUM(AF20,AF52,AF81,AF102,AF109,AF133,AF139,AF151)</f>
        <v>1313514372795.6267</v>
      </c>
      <c r="AG152" s="120"/>
      <c r="AH152" s="40">
        <f>((AF152-AB152)/AB152)</f>
        <v>8.3348477948097487E-3</v>
      </c>
      <c r="AI152" s="40"/>
      <c r="AJ152" s="41">
        <f t="shared" si="139"/>
        <v>1.8280543380920452E-3</v>
      </c>
      <c r="AK152" s="41"/>
      <c r="AL152" s="42">
        <f t="shared" si="141"/>
        <v>1.0584216104075055E-2</v>
      </c>
      <c r="AM152" s="42"/>
      <c r="AN152" s="43">
        <f t="shared" si="143"/>
        <v>5.7241681326215214E-3</v>
      </c>
      <c r="AO152" s="106"/>
    </row>
    <row r="153" spans="1:41" s="161" customFormat="1" ht="6" customHeight="1">
      <c r="A153" s="297"/>
      <c r="B153" s="27"/>
      <c r="C153" s="28"/>
      <c r="D153" s="27"/>
      <c r="E153" s="28"/>
      <c r="F153" s="40"/>
      <c r="G153" s="40"/>
      <c r="H153" s="27"/>
      <c r="I153" s="28"/>
      <c r="J153" s="40"/>
      <c r="K153" s="40"/>
      <c r="L153" s="90"/>
      <c r="M153" s="90"/>
      <c r="N153" s="40"/>
      <c r="O153" s="40"/>
      <c r="P153" s="120"/>
      <c r="Q153" s="120"/>
      <c r="R153" s="40"/>
      <c r="S153" s="40"/>
      <c r="T153" s="120"/>
      <c r="U153" s="120"/>
      <c r="V153" s="40"/>
      <c r="W153" s="40"/>
      <c r="X153" s="120"/>
      <c r="Y153" s="120"/>
      <c r="Z153" s="40"/>
      <c r="AA153" s="40"/>
      <c r="AB153" s="120"/>
      <c r="AC153" s="120"/>
      <c r="AD153" s="40"/>
      <c r="AE153" s="40"/>
      <c r="AF153" s="120"/>
      <c r="AG153" s="120"/>
      <c r="AH153" s="40"/>
      <c r="AI153" s="40"/>
      <c r="AJ153" s="41"/>
      <c r="AK153" s="41"/>
      <c r="AL153" s="42"/>
      <c r="AM153" s="42"/>
      <c r="AN153" s="43"/>
      <c r="AO153" s="106"/>
    </row>
    <row r="154" spans="1:41" s="161" customFormat="1">
      <c r="A154" s="301" t="s">
        <v>229</v>
      </c>
      <c r="B154" s="27"/>
      <c r="C154" s="28"/>
      <c r="D154" s="27"/>
      <c r="E154" s="28"/>
      <c r="F154" s="40"/>
      <c r="G154" s="40"/>
      <c r="H154" s="27"/>
      <c r="I154" s="28"/>
      <c r="J154" s="40"/>
      <c r="K154" s="40"/>
      <c r="L154" s="90"/>
      <c r="M154" s="90"/>
      <c r="N154" s="40"/>
      <c r="O154" s="40"/>
      <c r="P154" s="120"/>
      <c r="Q154" s="120"/>
      <c r="R154" s="40"/>
      <c r="S154" s="40"/>
      <c r="T154" s="120"/>
      <c r="U154" s="120"/>
      <c r="V154" s="40"/>
      <c r="W154" s="40"/>
      <c r="X154" s="120"/>
      <c r="Y154" s="120"/>
      <c r="Z154" s="40"/>
      <c r="AA154" s="40"/>
      <c r="AB154" s="120"/>
      <c r="AC154" s="120"/>
      <c r="AD154" s="40"/>
      <c r="AE154" s="40"/>
      <c r="AF154" s="120"/>
      <c r="AG154" s="120"/>
      <c r="AH154" s="40"/>
      <c r="AI154" s="40"/>
      <c r="AJ154" s="41"/>
      <c r="AK154" s="41"/>
      <c r="AL154" s="42"/>
      <c r="AM154" s="42"/>
      <c r="AN154" s="43"/>
      <c r="AO154" s="106"/>
    </row>
    <row r="155" spans="1:41" s="161" customFormat="1">
      <c r="A155" s="302" t="s">
        <v>130</v>
      </c>
      <c r="B155" s="27">
        <v>0</v>
      </c>
      <c r="C155" s="28">
        <v>0</v>
      </c>
      <c r="D155" s="27">
        <v>0</v>
      </c>
      <c r="E155" s="28">
        <v>0</v>
      </c>
      <c r="F155" s="40"/>
      <c r="G155" s="40"/>
      <c r="H155" s="291">
        <v>77723084061</v>
      </c>
      <c r="I155" s="28"/>
      <c r="J155" s="40" t="e">
        <f>((H155-D155)/D155)</f>
        <v>#DIV/0!</v>
      </c>
      <c r="K155" s="40" t="e">
        <f>((I155-E155)/E155)</f>
        <v>#DIV/0!</v>
      </c>
      <c r="L155" s="85">
        <v>77723084061</v>
      </c>
      <c r="M155" s="90"/>
      <c r="N155" s="40">
        <f>((L155-H155)/H155)</f>
        <v>0</v>
      </c>
      <c r="O155" s="40" t="e">
        <f>((M155-I155)/I155)</f>
        <v>#DIV/0!</v>
      </c>
      <c r="P155" s="96">
        <v>77723084061</v>
      </c>
      <c r="Q155" s="97">
        <v>107.28</v>
      </c>
      <c r="R155" s="40">
        <f>((P155-L155)/L155)</f>
        <v>0</v>
      </c>
      <c r="S155" s="40" t="e">
        <f>((Q155-M155)/M155)</f>
        <v>#DIV/0!</v>
      </c>
      <c r="T155" s="96">
        <v>77723084061</v>
      </c>
      <c r="U155" s="97">
        <v>107.28</v>
      </c>
      <c r="V155" s="40">
        <f>((T155-P155)/P155)</f>
        <v>0</v>
      </c>
      <c r="W155" s="40">
        <f>((U155-Q155)/Q155)</f>
        <v>0</v>
      </c>
      <c r="X155" s="96">
        <v>77723084061</v>
      </c>
      <c r="Y155" s="97">
        <v>107.28</v>
      </c>
      <c r="Z155" s="40">
        <f>((X155-T155)/T155)</f>
        <v>0</v>
      </c>
      <c r="AA155" s="40">
        <f>((Y155-U155)/U155)</f>
        <v>0</v>
      </c>
      <c r="AB155" s="96">
        <v>77723084061</v>
      </c>
      <c r="AC155" s="97">
        <v>107.28</v>
      </c>
      <c r="AD155" s="40">
        <f>((AB155-X155)/X155)</f>
        <v>0</v>
      </c>
      <c r="AE155" s="40">
        <f>((AC155-Y155)/Y155)</f>
        <v>0</v>
      </c>
      <c r="AF155" s="96">
        <v>77723084061</v>
      </c>
      <c r="AG155" s="97">
        <v>107.28</v>
      </c>
      <c r="AH155" s="40">
        <f>((AF155-AB155)/AB155)</f>
        <v>0</v>
      </c>
      <c r="AI155" s="40">
        <f>((AG155-AC155)/AC155)</f>
        <v>0</v>
      </c>
      <c r="AJ155" s="41" t="e">
        <f t="shared" si="139"/>
        <v>#DIV/0!</v>
      </c>
      <c r="AK155" s="41" t="e">
        <f t="shared" si="140"/>
        <v>#DIV/0!</v>
      </c>
      <c r="AL155" s="42" t="e">
        <f t="shared" si="141"/>
        <v>#DIV/0!</v>
      </c>
      <c r="AM155" s="42" t="e">
        <f t="shared" si="142"/>
        <v>#DIV/0!</v>
      </c>
      <c r="AN155" s="43" t="e">
        <f t="shared" si="143"/>
        <v>#DIV/0!</v>
      </c>
      <c r="AO155" s="106" t="e">
        <f t="shared" si="144"/>
        <v>#DIV/0!</v>
      </c>
    </row>
    <row r="156" spans="1:41" s="161" customFormat="1">
      <c r="A156" s="302" t="s">
        <v>230</v>
      </c>
      <c r="B156" s="27">
        <v>0</v>
      </c>
      <c r="C156" s="28">
        <v>0</v>
      </c>
      <c r="D156" s="27">
        <v>0</v>
      </c>
      <c r="E156" s="28">
        <v>0</v>
      </c>
      <c r="F156" s="40"/>
      <c r="G156" s="40"/>
      <c r="H156" s="291">
        <v>0</v>
      </c>
      <c r="I156" s="28"/>
      <c r="J156" s="40" t="e">
        <f>((H156-D156)/D156)</f>
        <v>#DIV/0!</v>
      </c>
      <c r="K156" s="40" t="e">
        <f>((I156-E156)/E156)</f>
        <v>#DIV/0!</v>
      </c>
      <c r="L156" s="85">
        <v>6790414702.6599998</v>
      </c>
      <c r="M156" s="90"/>
      <c r="N156" s="40" t="e">
        <f>((L156-H156)/H156)</f>
        <v>#DIV/0!</v>
      </c>
      <c r="O156" s="40" t="e">
        <f>((M156-I156)/I156)</f>
        <v>#DIV/0!</v>
      </c>
      <c r="P156" s="96">
        <v>6804481074.5799999</v>
      </c>
      <c r="Q156" s="97">
        <v>100.88</v>
      </c>
      <c r="R156" s="40">
        <f>((P156-L156)/L156)</f>
        <v>2.0715041033487801E-3</v>
      </c>
      <c r="S156" s="40" t="e">
        <f>((Q156-M156)/M156)</f>
        <v>#DIV/0!</v>
      </c>
      <c r="T156" s="96">
        <v>6818050482.79</v>
      </c>
      <c r="U156" s="97">
        <v>101.08</v>
      </c>
      <c r="V156" s="40">
        <f>((T156-P156)/P156)</f>
        <v>1.9941870748516406E-3</v>
      </c>
      <c r="W156" s="40">
        <f>((U156-Q156)/Q156)</f>
        <v>1.9825535289453096E-3</v>
      </c>
      <c r="X156" s="96">
        <v>6830491616.1099997</v>
      </c>
      <c r="Y156" s="97">
        <v>101.27</v>
      </c>
      <c r="Z156" s="40">
        <f>((X156-T156)/T156)</f>
        <v>1.824734702596201E-3</v>
      </c>
      <c r="AA156" s="40">
        <f>((Y156-U156)/U156)</f>
        <v>1.8796992481202783E-3</v>
      </c>
      <c r="AB156" s="96">
        <v>6842842428.6899996</v>
      </c>
      <c r="AC156" s="97">
        <v>101.45</v>
      </c>
      <c r="AD156" s="40">
        <f>((AB156-X156)/X156)</f>
        <v>1.8081879422661199E-3</v>
      </c>
      <c r="AE156" s="40">
        <f>((AC156-Y156)/Y156)</f>
        <v>1.7774266811494701E-3</v>
      </c>
      <c r="AF156" s="96">
        <v>6854346329.7299995</v>
      </c>
      <c r="AG156" s="97">
        <v>101.62</v>
      </c>
      <c r="AH156" s="40">
        <f>((AF156-AB156)/AB156)</f>
        <v>1.6811582554886156E-3</v>
      </c>
      <c r="AI156" s="40">
        <f>((AG156-AC156)/AC156)</f>
        <v>1.6757023164120425E-3</v>
      </c>
      <c r="AJ156" s="41" t="e">
        <f t="shared" si="139"/>
        <v>#DIV/0!</v>
      </c>
      <c r="AK156" s="41" t="e">
        <f t="shared" si="140"/>
        <v>#DIV/0!</v>
      </c>
      <c r="AL156" s="42" t="e">
        <f t="shared" si="141"/>
        <v>#DIV/0!</v>
      </c>
      <c r="AM156" s="42" t="e">
        <f t="shared" si="142"/>
        <v>#DIV/0!</v>
      </c>
      <c r="AN156" s="43" t="e">
        <f t="shared" si="143"/>
        <v>#DIV/0!</v>
      </c>
      <c r="AO156" s="106" t="e">
        <f t="shared" si="144"/>
        <v>#DIV/0!</v>
      </c>
    </row>
    <row r="157" spans="1:41" s="161" customFormat="1">
      <c r="A157" s="297" t="s">
        <v>47</v>
      </c>
      <c r="B157" s="27"/>
      <c r="C157" s="28"/>
      <c r="D157" s="27"/>
      <c r="E157" s="28"/>
      <c r="F157" s="40"/>
      <c r="G157" s="40"/>
      <c r="H157" s="100">
        <f>SUM(H155:H156)</f>
        <v>77723084061</v>
      </c>
      <c r="I157" s="28"/>
      <c r="J157" s="40"/>
      <c r="K157" s="40"/>
      <c r="L157" s="100">
        <f>SUM(L155:L156)</f>
        <v>84513498763.660004</v>
      </c>
      <c r="M157" s="90"/>
      <c r="N157" s="40"/>
      <c r="O157" s="40"/>
      <c r="P157" s="102">
        <f>SUM(P155:P156)</f>
        <v>84527565135.580002</v>
      </c>
      <c r="Q157" s="120"/>
      <c r="R157" s="40"/>
      <c r="S157" s="40"/>
      <c r="T157" s="102">
        <f>SUM(T155:T156)</f>
        <v>84541134543.789993</v>
      </c>
      <c r="U157" s="120"/>
      <c r="V157" s="40"/>
      <c r="W157" s="40"/>
      <c r="X157" s="102">
        <f>SUM(X155:X156)</f>
        <v>84553575677.110001</v>
      </c>
      <c r="Y157" s="120"/>
      <c r="Z157" s="40"/>
      <c r="AA157" s="40"/>
      <c r="AB157" s="102">
        <f>SUM(AB155:AB156)</f>
        <v>84565926489.690002</v>
      </c>
      <c r="AC157" s="120"/>
      <c r="AD157" s="40"/>
      <c r="AE157" s="40"/>
      <c r="AF157" s="102">
        <f>SUM(AF155:AF156)</f>
        <v>84577430390.729996</v>
      </c>
      <c r="AG157" s="120"/>
      <c r="AH157" s="40"/>
      <c r="AI157" s="40"/>
      <c r="AJ157" s="41"/>
      <c r="AK157" s="41"/>
      <c r="AL157" s="42"/>
      <c r="AM157" s="42"/>
      <c r="AN157" s="43"/>
      <c r="AO157" s="106"/>
    </row>
    <row r="158" spans="1:41" ht="6" customHeight="1">
      <c r="A158" s="296"/>
      <c r="B158" s="120"/>
      <c r="C158" s="120"/>
      <c r="D158" s="120"/>
      <c r="E158" s="120"/>
      <c r="F158" s="40"/>
      <c r="G158" s="40"/>
      <c r="H158" s="120"/>
      <c r="I158" s="120"/>
      <c r="J158" s="40"/>
      <c r="K158" s="40"/>
      <c r="L158" s="90"/>
      <c r="M158" s="90"/>
      <c r="N158" s="40"/>
      <c r="O158" s="40"/>
      <c r="P158" s="120"/>
      <c r="Q158" s="120"/>
      <c r="R158" s="40"/>
      <c r="S158" s="40"/>
      <c r="T158" s="120"/>
      <c r="U158" s="120"/>
      <c r="V158" s="40"/>
      <c r="W158" s="40"/>
      <c r="X158" s="120"/>
      <c r="Y158" s="120"/>
      <c r="Z158" s="40"/>
      <c r="AA158" s="40"/>
      <c r="AB158" s="120"/>
      <c r="AC158" s="120"/>
      <c r="AD158" s="40"/>
      <c r="AE158" s="40"/>
      <c r="AF158" s="120"/>
      <c r="AG158" s="120"/>
      <c r="AH158" s="40"/>
      <c r="AI158" s="40"/>
      <c r="AJ158" s="41"/>
      <c r="AK158" s="41"/>
      <c r="AL158" s="42"/>
      <c r="AM158" s="42"/>
      <c r="AN158" s="43"/>
      <c r="AO158" s="106"/>
    </row>
    <row r="159" spans="1:41" ht="25.5">
      <c r="A159" s="292" t="s">
        <v>51</v>
      </c>
      <c r="B159" s="109" t="s">
        <v>81</v>
      </c>
      <c r="C159" s="110" t="s">
        <v>82</v>
      </c>
      <c r="D159" s="109" t="s">
        <v>81</v>
      </c>
      <c r="E159" s="110" t="s">
        <v>82</v>
      </c>
      <c r="F159" s="277" t="s">
        <v>80</v>
      </c>
      <c r="G159" s="277" t="s">
        <v>4</v>
      </c>
      <c r="H159" s="109" t="s">
        <v>81</v>
      </c>
      <c r="I159" s="110" t="s">
        <v>82</v>
      </c>
      <c r="J159" s="277" t="s">
        <v>80</v>
      </c>
      <c r="K159" s="277" t="s">
        <v>4</v>
      </c>
      <c r="L159" s="109" t="s">
        <v>81</v>
      </c>
      <c r="M159" s="110" t="s">
        <v>82</v>
      </c>
      <c r="N159" s="277" t="s">
        <v>80</v>
      </c>
      <c r="O159" s="277" t="s">
        <v>4</v>
      </c>
      <c r="P159" s="109" t="s">
        <v>81</v>
      </c>
      <c r="Q159" s="110" t="s">
        <v>82</v>
      </c>
      <c r="R159" s="369" t="s">
        <v>80</v>
      </c>
      <c r="S159" s="369" t="s">
        <v>4</v>
      </c>
      <c r="T159" s="109" t="s">
        <v>81</v>
      </c>
      <c r="U159" s="110" t="s">
        <v>82</v>
      </c>
      <c r="V159" s="373" t="s">
        <v>80</v>
      </c>
      <c r="W159" s="373" t="s">
        <v>4</v>
      </c>
      <c r="X159" s="109" t="s">
        <v>81</v>
      </c>
      <c r="Y159" s="110" t="s">
        <v>82</v>
      </c>
      <c r="Z159" s="378" t="s">
        <v>80</v>
      </c>
      <c r="AA159" s="378" t="s">
        <v>4</v>
      </c>
      <c r="AB159" s="109" t="s">
        <v>81</v>
      </c>
      <c r="AC159" s="110" t="s">
        <v>82</v>
      </c>
      <c r="AD159" s="380" t="s">
        <v>80</v>
      </c>
      <c r="AE159" s="380" t="s">
        <v>4</v>
      </c>
      <c r="AF159" s="382"/>
      <c r="AG159" s="382"/>
      <c r="AH159" s="382" t="s">
        <v>80</v>
      </c>
      <c r="AI159" s="382" t="s">
        <v>4</v>
      </c>
      <c r="AJ159" s="277" t="s">
        <v>86</v>
      </c>
      <c r="AK159" s="277" t="s">
        <v>86</v>
      </c>
      <c r="AL159" s="277" t="s">
        <v>86</v>
      </c>
      <c r="AM159" s="277" t="s">
        <v>86</v>
      </c>
      <c r="AN159" s="277" t="s">
        <v>86</v>
      </c>
      <c r="AO159" s="114" t="s">
        <v>86</v>
      </c>
    </row>
    <row r="160" spans="1:41">
      <c r="A160" s="296" t="s">
        <v>35</v>
      </c>
      <c r="B160" s="99">
        <v>2582300000</v>
      </c>
      <c r="C160" s="98">
        <v>17</v>
      </c>
      <c r="D160" s="99">
        <v>2810150000</v>
      </c>
      <c r="E160" s="98">
        <v>18.5</v>
      </c>
      <c r="F160" s="40">
        <f t="shared" ref="F160:F171" si="145">((D160-B160)/B160)</f>
        <v>8.8235294117647065E-2</v>
      </c>
      <c r="G160" s="40">
        <f t="shared" ref="G160:G171" si="146">((E160-C160)/C160)</f>
        <v>8.8235294117647065E-2</v>
      </c>
      <c r="H160" s="99">
        <v>2810150000</v>
      </c>
      <c r="I160" s="98">
        <v>18.5</v>
      </c>
      <c r="J160" s="40">
        <f t="shared" ref="J160:J171" si="147">((H160-D160)/D160)</f>
        <v>0</v>
      </c>
      <c r="K160" s="40">
        <f t="shared" ref="K160:K171" si="148">((I160-E160)/E160)</f>
        <v>0</v>
      </c>
      <c r="L160" s="99">
        <v>2808631000</v>
      </c>
      <c r="M160" s="98">
        <v>18.489999999999998</v>
      </c>
      <c r="N160" s="40">
        <f t="shared" ref="N160:N171" si="149">((L160-H160)/H160)</f>
        <v>-5.4054054054054055E-4</v>
      </c>
      <c r="O160" s="40">
        <f t="shared" ref="O160:O171" si="150">((M160-I160)/I160)</f>
        <v>-5.4054054054062501E-4</v>
      </c>
      <c r="P160" s="99">
        <v>2808631000</v>
      </c>
      <c r="Q160" s="98">
        <v>17.579999999999998</v>
      </c>
      <c r="R160" s="40">
        <f t="shared" ref="R160:R171" si="151">((P160-L160)/L160)</f>
        <v>0</v>
      </c>
      <c r="S160" s="40">
        <f t="shared" ref="S160:S171" si="152">((Q160-M160)/M160)</f>
        <v>-4.9215792320173077E-2</v>
      </c>
      <c r="T160" s="99">
        <v>2624832000</v>
      </c>
      <c r="U160" s="98">
        <v>17.48</v>
      </c>
      <c r="V160" s="40">
        <f t="shared" ref="V160:V171" si="153">((T160-P160)/P160)</f>
        <v>-6.5440778799351007E-2</v>
      </c>
      <c r="W160" s="40">
        <f t="shared" ref="W160:W171" si="154">((U160-Q160)/Q160)</f>
        <v>-5.6882821387939635E-3</v>
      </c>
      <c r="X160" s="99">
        <v>2679516000</v>
      </c>
      <c r="Y160" s="98">
        <v>17.64</v>
      </c>
      <c r="Z160" s="40">
        <f t="shared" ref="Z160:Z171" si="155">((X160-T160)/T160)</f>
        <v>2.0833333333333332E-2</v>
      </c>
      <c r="AA160" s="40">
        <f t="shared" ref="AA160:AA171" si="156">((Y160-U160)/U160)</f>
        <v>9.1533180778032124E-3</v>
      </c>
      <c r="AB160" s="99">
        <v>2652174000</v>
      </c>
      <c r="AC160" s="98">
        <v>17.670000000000002</v>
      </c>
      <c r="AD160" s="40">
        <f t="shared" ref="AD160:AD171" si="157">((AB160-X160)/X160)</f>
        <v>-1.020408163265306E-2</v>
      </c>
      <c r="AE160" s="40">
        <f t="shared" ref="AE160:AE171" si="158">((AC160-Y160)/Y160)</f>
        <v>1.7006802721089079E-3</v>
      </c>
      <c r="AF160" s="99">
        <v>2564072000</v>
      </c>
      <c r="AG160" s="98">
        <v>17.88</v>
      </c>
      <c r="AH160" s="40">
        <f t="shared" ref="AH160:AH171" si="159">((AF160-AB160)/AB160)</f>
        <v>-3.3218785796105384E-2</v>
      </c>
      <c r="AI160" s="40">
        <f t="shared" ref="AI160:AI171" si="160">((AG160-AC160)/AC160)</f>
        <v>1.188455008488949E-2</v>
      </c>
      <c r="AJ160" s="41">
        <f t="shared" ref="AJ160" si="161">AVERAGE(F160,J160,N160,R160,V160,Z160,AD160,AH160)</f>
        <v>-4.1944914708698898E-5</v>
      </c>
      <c r="AK160" s="41">
        <f t="shared" ref="AK160" si="162">AVERAGE(G160,K160,O160,S160,W160,AA160,AE160,AI160)</f>
        <v>6.9411534441176275E-3</v>
      </c>
      <c r="AL160" s="42">
        <f t="shared" ref="AL160" si="163">((AF160-D160)/D160)</f>
        <v>-8.7567567567567561E-2</v>
      </c>
      <c r="AM160" s="42">
        <f t="shared" ref="AM160" si="164">((AG160-E160)/E160)</f>
        <v>-3.3513513513513567E-2</v>
      </c>
      <c r="AN160" s="43">
        <f t="shared" ref="AN160" si="165">STDEV(F160,J160,N160,R160,V160,Z160,AD160,AH160)</f>
        <v>4.4255555836000389E-2</v>
      </c>
      <c r="AO160" s="106">
        <f t="shared" ref="AO160" si="166">STDEV(G160,K160,O160,S160,W160,AA160,AE160,AI160)</f>
        <v>3.795258558171144E-2</v>
      </c>
    </row>
    <row r="161" spans="1:41">
      <c r="A161" s="296" t="s">
        <v>67</v>
      </c>
      <c r="B161" s="99">
        <v>347633107.44</v>
      </c>
      <c r="C161" s="98">
        <v>4.08</v>
      </c>
      <c r="D161" s="99">
        <v>339112688.13999999</v>
      </c>
      <c r="E161" s="98">
        <v>3.98</v>
      </c>
      <c r="F161" s="40">
        <f t="shared" si="145"/>
        <v>-2.4509803921568662E-2</v>
      </c>
      <c r="G161" s="40">
        <f t="shared" si="146"/>
        <v>-2.4509803921568648E-2</v>
      </c>
      <c r="H161" s="99">
        <v>334000436.56</v>
      </c>
      <c r="I161" s="98">
        <v>3.92</v>
      </c>
      <c r="J161" s="40">
        <f t="shared" si="147"/>
        <v>-1.5075376884422061E-2</v>
      </c>
      <c r="K161" s="40">
        <f t="shared" si="148"/>
        <v>-1.5075376884422124E-2</v>
      </c>
      <c r="L161" s="99">
        <v>333148394.63</v>
      </c>
      <c r="M161" s="98">
        <v>3.91</v>
      </c>
      <c r="N161" s="40">
        <f t="shared" si="149"/>
        <v>-2.5510204081632868E-3</v>
      </c>
      <c r="O161" s="40">
        <f t="shared" si="150"/>
        <v>-2.5510204081632109E-3</v>
      </c>
      <c r="P161" s="99">
        <v>333148394.63</v>
      </c>
      <c r="Q161" s="98">
        <v>3.87</v>
      </c>
      <c r="R161" s="40">
        <f t="shared" si="151"/>
        <v>0</v>
      </c>
      <c r="S161" s="40">
        <f t="shared" si="152"/>
        <v>-1.0230179028133002E-2</v>
      </c>
      <c r="T161" s="99">
        <v>333148394.63</v>
      </c>
      <c r="U161" s="98">
        <v>4.08</v>
      </c>
      <c r="V161" s="40">
        <f t="shared" si="153"/>
        <v>0</v>
      </c>
      <c r="W161" s="40">
        <f t="shared" si="154"/>
        <v>5.4263565891472861E-2</v>
      </c>
      <c r="X161" s="99">
        <v>333148394.63</v>
      </c>
      <c r="Y161" s="98">
        <v>3.91</v>
      </c>
      <c r="Z161" s="40">
        <f t="shared" si="155"/>
        <v>0</v>
      </c>
      <c r="AA161" s="40">
        <f t="shared" si="156"/>
        <v>-4.166666666666665E-2</v>
      </c>
      <c r="AB161" s="99">
        <v>338260646.20999998</v>
      </c>
      <c r="AC161" s="98">
        <v>4.01</v>
      </c>
      <c r="AD161" s="40">
        <f t="shared" si="157"/>
        <v>1.5345268542199439E-2</v>
      </c>
      <c r="AE161" s="40">
        <f t="shared" si="158"/>
        <v>2.557544757033239E-2</v>
      </c>
      <c r="AF161" s="99">
        <v>344224939.72000003</v>
      </c>
      <c r="AG161" s="98">
        <v>4.1100000000000003</v>
      </c>
      <c r="AH161" s="40">
        <f t="shared" si="159"/>
        <v>1.7632241813602165E-2</v>
      </c>
      <c r="AI161" s="40">
        <f t="shared" si="160"/>
        <v>2.493765586034926E-2</v>
      </c>
      <c r="AJ161" s="41">
        <f t="shared" ref="AJ161:AJ173" si="167">AVERAGE(F161,J161,N161,R161,V161,Z161,AD161,AH161)</f>
        <v>-1.1448363572940509E-3</v>
      </c>
      <c r="AK161" s="41">
        <f t="shared" ref="AK161:AK171" si="168">AVERAGE(G161,K161,O161,S161,W161,AA161,AE161,AI161)</f>
        <v>1.3429528016501093E-3</v>
      </c>
      <c r="AL161" s="42">
        <f t="shared" ref="AL161:AL173" si="169">((AF161-D161)/D161)</f>
        <v>1.5075376884422238E-2</v>
      </c>
      <c r="AM161" s="42">
        <f t="shared" ref="AM161:AM171" si="170">((AG161-E161)/E161)</f>
        <v>3.2663316582914659E-2</v>
      </c>
      <c r="AN161" s="43">
        <f t="shared" ref="AN161:AN173" si="171">STDEV(F161,J161,N161,R161,V161,Z161,AD161,AH161)</f>
        <v>1.3991799625544308E-2</v>
      </c>
      <c r="AO161" s="106">
        <f t="shared" ref="AO161:AO171" si="172">STDEV(G161,K161,O161,S161,W161,AA161,AE161,AI161)</f>
        <v>3.135367251064472E-2</v>
      </c>
    </row>
    <row r="162" spans="1:41">
      <c r="A162" s="296" t="s">
        <v>56</v>
      </c>
      <c r="B162" s="99">
        <v>145098870.40000001</v>
      </c>
      <c r="C162" s="98">
        <v>5.65</v>
      </c>
      <c r="D162" s="99">
        <v>146126119.03999999</v>
      </c>
      <c r="E162" s="98">
        <v>5.69</v>
      </c>
      <c r="F162" s="40">
        <f t="shared" si="145"/>
        <v>7.0796460176990161E-3</v>
      </c>
      <c r="G162" s="40">
        <f t="shared" si="146"/>
        <v>7.079646017699121E-3</v>
      </c>
      <c r="H162" s="99">
        <v>144071621.75999999</v>
      </c>
      <c r="I162" s="98">
        <v>5.61</v>
      </c>
      <c r="J162" s="40">
        <f t="shared" si="147"/>
        <v>-1.4059753954305809E-2</v>
      </c>
      <c r="K162" s="40">
        <f t="shared" si="148"/>
        <v>-1.4059753954305811E-2</v>
      </c>
      <c r="L162" s="99">
        <v>142017124.47999999</v>
      </c>
      <c r="M162" s="98">
        <v>5.53</v>
      </c>
      <c r="N162" s="40">
        <f t="shared" si="149"/>
        <v>-1.4260249554367211E-2</v>
      </c>
      <c r="O162" s="40">
        <f t="shared" si="150"/>
        <v>-1.4260249554367213E-2</v>
      </c>
      <c r="P162" s="99">
        <v>142017124.47999999</v>
      </c>
      <c r="Q162" s="98">
        <v>5.51</v>
      </c>
      <c r="R162" s="40">
        <f t="shared" si="151"/>
        <v>0</v>
      </c>
      <c r="S162" s="40">
        <f t="shared" si="152"/>
        <v>-3.6166365280290162E-3</v>
      </c>
      <c r="T162" s="99">
        <v>142017124.47999999</v>
      </c>
      <c r="U162" s="98">
        <v>5.52</v>
      </c>
      <c r="V162" s="40">
        <f t="shared" si="153"/>
        <v>0</v>
      </c>
      <c r="W162" s="40">
        <f t="shared" si="154"/>
        <v>1.8148820326678379E-3</v>
      </c>
      <c r="X162" s="99">
        <v>140989875.84</v>
      </c>
      <c r="Y162" s="98">
        <v>5.49</v>
      </c>
      <c r="Z162" s="40">
        <f t="shared" si="155"/>
        <v>-7.2332730560577662E-3</v>
      </c>
      <c r="AA162" s="40">
        <f t="shared" si="156"/>
        <v>-5.4347826086955367E-3</v>
      </c>
      <c r="AB162" s="99">
        <v>142530748.80000001</v>
      </c>
      <c r="AC162" s="98">
        <v>5.6</v>
      </c>
      <c r="AD162" s="40">
        <f t="shared" si="157"/>
        <v>1.0928961748633939E-2</v>
      </c>
      <c r="AE162" s="40">
        <f t="shared" si="158"/>
        <v>2.0036429872495341E-2</v>
      </c>
      <c r="AF162" s="99">
        <v>151519174.40000001</v>
      </c>
      <c r="AG162" s="98">
        <v>5.94</v>
      </c>
      <c r="AH162" s="40">
        <f t="shared" si="159"/>
        <v>6.3063063063063016E-2</v>
      </c>
      <c r="AI162" s="40">
        <f t="shared" si="160"/>
        <v>6.0714285714285852E-2</v>
      </c>
      <c r="AJ162" s="41">
        <f t="shared" si="167"/>
        <v>5.6897992830831478E-3</v>
      </c>
      <c r="AK162" s="41">
        <f t="shared" si="168"/>
        <v>6.534227623968822E-3</v>
      </c>
      <c r="AL162" s="42">
        <f t="shared" si="169"/>
        <v>3.6906854130052826E-2</v>
      </c>
      <c r="AM162" s="42">
        <f t="shared" si="170"/>
        <v>4.3936731107205619E-2</v>
      </c>
      <c r="AN162" s="43">
        <f t="shared" si="171"/>
        <v>2.4902308057667032E-2</v>
      </c>
      <c r="AO162" s="106">
        <f t="shared" si="172"/>
        <v>2.4620483549891038E-2</v>
      </c>
    </row>
    <row r="163" spans="1:41">
      <c r="A163" s="296" t="s">
        <v>57</v>
      </c>
      <c r="B163" s="99">
        <v>229162405.71000001</v>
      </c>
      <c r="C163" s="98">
        <v>21.77</v>
      </c>
      <c r="D163" s="99">
        <v>231267710.31</v>
      </c>
      <c r="E163" s="98">
        <v>21.97</v>
      </c>
      <c r="F163" s="40">
        <f t="shared" si="145"/>
        <v>9.1869545245750767E-3</v>
      </c>
      <c r="G163" s="40">
        <f t="shared" si="146"/>
        <v>9.1869545245750715E-3</v>
      </c>
      <c r="H163" s="99">
        <v>231057179.84999999</v>
      </c>
      <c r="I163" s="98">
        <v>21.95</v>
      </c>
      <c r="J163" s="40">
        <f t="shared" si="147"/>
        <v>-9.1033227127905296E-4</v>
      </c>
      <c r="K163" s="40">
        <f t="shared" si="148"/>
        <v>-9.1033227127899745E-4</v>
      </c>
      <c r="L163" s="99">
        <v>231057179.84999999</v>
      </c>
      <c r="M163" s="98">
        <v>21.95</v>
      </c>
      <c r="N163" s="40">
        <f t="shared" si="149"/>
        <v>0</v>
      </c>
      <c r="O163" s="40">
        <f t="shared" si="150"/>
        <v>0</v>
      </c>
      <c r="P163" s="99">
        <v>231057179.84999999</v>
      </c>
      <c r="Q163" s="98">
        <v>22.02</v>
      </c>
      <c r="R163" s="40">
        <f t="shared" si="151"/>
        <v>0</v>
      </c>
      <c r="S163" s="40">
        <f t="shared" si="152"/>
        <v>3.1890660592255255E-3</v>
      </c>
      <c r="T163" s="99">
        <v>218004291.33000001</v>
      </c>
      <c r="U163" s="98">
        <v>20.83</v>
      </c>
      <c r="V163" s="40">
        <f t="shared" si="153"/>
        <v>-5.6492027334851855E-2</v>
      </c>
      <c r="W163" s="40">
        <f t="shared" si="154"/>
        <v>-5.4041780199818409E-2</v>
      </c>
      <c r="X163" s="99">
        <v>218004291.33000001</v>
      </c>
      <c r="Y163" s="98">
        <v>20.71</v>
      </c>
      <c r="Z163" s="40">
        <f t="shared" si="155"/>
        <v>0</v>
      </c>
      <c r="AA163" s="40">
        <f t="shared" si="156"/>
        <v>-5.7609217474794746E-3</v>
      </c>
      <c r="AB163" s="99">
        <v>220004330.69999999</v>
      </c>
      <c r="AC163" s="98">
        <v>21</v>
      </c>
      <c r="AD163" s="40">
        <f t="shared" si="157"/>
        <v>9.1743119266053889E-3</v>
      </c>
      <c r="AE163" s="40">
        <f t="shared" si="158"/>
        <v>1.4002897151134676E-2</v>
      </c>
      <c r="AF163" s="99">
        <v>211267316.61000001</v>
      </c>
      <c r="AG163" s="98">
        <v>20.18</v>
      </c>
      <c r="AH163" s="40">
        <f t="shared" si="159"/>
        <v>-3.9712918660286964E-2</v>
      </c>
      <c r="AI163" s="40">
        <f t="shared" si="160"/>
        <v>-3.904761904761906E-2</v>
      </c>
      <c r="AJ163" s="41">
        <f t="shared" si="167"/>
        <v>-9.8442514769046773E-3</v>
      </c>
      <c r="AK163" s="41">
        <f t="shared" si="168"/>
        <v>-9.1727169414075847E-3</v>
      </c>
      <c r="AL163" s="42">
        <f t="shared" si="169"/>
        <v>-8.6481565771506549E-2</v>
      </c>
      <c r="AM163" s="42">
        <f t="shared" si="170"/>
        <v>-8.1474738279471978E-2</v>
      </c>
      <c r="AN163" s="43">
        <f t="shared" si="171"/>
        <v>2.4385556619217083E-2</v>
      </c>
      <c r="AO163" s="106">
        <f t="shared" si="172"/>
        <v>2.4192055958140671E-2</v>
      </c>
    </row>
    <row r="164" spans="1:41">
      <c r="A164" s="296" t="s">
        <v>101</v>
      </c>
      <c r="B164" s="99">
        <v>635354392.32000005</v>
      </c>
      <c r="C164" s="98">
        <v>180.48</v>
      </c>
      <c r="D164" s="99">
        <v>635354392.32000005</v>
      </c>
      <c r="E164" s="98">
        <v>180.48</v>
      </c>
      <c r="F164" s="40">
        <f t="shared" si="145"/>
        <v>0</v>
      </c>
      <c r="G164" s="40">
        <f t="shared" si="146"/>
        <v>0</v>
      </c>
      <c r="H164" s="99">
        <v>635354392.32000005</v>
      </c>
      <c r="I164" s="98">
        <v>180.48</v>
      </c>
      <c r="J164" s="40">
        <f t="shared" si="147"/>
        <v>0</v>
      </c>
      <c r="K164" s="40">
        <f t="shared" si="148"/>
        <v>0</v>
      </c>
      <c r="L164" s="99">
        <v>635354392.32000005</v>
      </c>
      <c r="M164" s="98">
        <v>180.48</v>
      </c>
      <c r="N164" s="40">
        <f t="shared" si="149"/>
        <v>0</v>
      </c>
      <c r="O164" s="40">
        <f t="shared" si="150"/>
        <v>0</v>
      </c>
      <c r="P164" s="99">
        <v>635354392.32000005</v>
      </c>
      <c r="Q164" s="98">
        <v>157.81</v>
      </c>
      <c r="R164" s="40">
        <f t="shared" si="151"/>
        <v>0</v>
      </c>
      <c r="S164" s="40">
        <f t="shared" si="152"/>
        <v>-0.12560948581560277</v>
      </c>
      <c r="T164" s="99">
        <v>635354392.32000005</v>
      </c>
      <c r="U164" s="98">
        <v>159.6</v>
      </c>
      <c r="V164" s="40">
        <f t="shared" si="153"/>
        <v>0</v>
      </c>
      <c r="W164" s="40">
        <f t="shared" si="154"/>
        <v>1.1342753944616894E-2</v>
      </c>
      <c r="X164" s="99">
        <v>635354392.32000005</v>
      </c>
      <c r="Y164" s="98">
        <v>180.48</v>
      </c>
      <c r="Z164" s="40">
        <f t="shared" si="155"/>
        <v>0</v>
      </c>
      <c r="AA164" s="40">
        <f t="shared" si="156"/>
        <v>0.1308270676691729</v>
      </c>
      <c r="AB164" s="99">
        <v>635354392.32000005</v>
      </c>
      <c r="AC164" s="98">
        <v>159.82</v>
      </c>
      <c r="AD164" s="40">
        <f t="shared" si="157"/>
        <v>0</v>
      </c>
      <c r="AE164" s="40">
        <f t="shared" si="158"/>
        <v>-0.11447251773049644</v>
      </c>
      <c r="AF164" s="99">
        <v>635354392.32000005</v>
      </c>
      <c r="AG164" s="98">
        <v>159.77000000000001</v>
      </c>
      <c r="AH164" s="40">
        <f t="shared" si="159"/>
        <v>0</v>
      </c>
      <c r="AI164" s="40">
        <f t="shared" si="160"/>
        <v>-3.1285195845315322E-4</v>
      </c>
      <c r="AJ164" s="41">
        <f t="shared" si="167"/>
        <v>0</v>
      </c>
      <c r="AK164" s="41">
        <f t="shared" si="168"/>
        <v>-1.2278129236345321E-2</v>
      </c>
      <c r="AL164" s="42">
        <f t="shared" si="169"/>
        <v>0</v>
      </c>
      <c r="AM164" s="42">
        <f t="shared" si="170"/>
        <v>-0.11474955673758855</v>
      </c>
      <c r="AN164" s="43">
        <f t="shared" si="171"/>
        <v>0</v>
      </c>
      <c r="AO164" s="106">
        <f t="shared" si="172"/>
        <v>8.0107212231371641E-2</v>
      </c>
    </row>
    <row r="165" spans="1:41">
      <c r="A165" s="296" t="s">
        <v>37</v>
      </c>
      <c r="B165" s="99">
        <v>575974574</v>
      </c>
      <c r="C165" s="98">
        <v>9199.99</v>
      </c>
      <c r="D165" s="99">
        <v>575974574</v>
      </c>
      <c r="E165" s="98">
        <v>9199.99</v>
      </c>
      <c r="F165" s="40">
        <f t="shared" si="145"/>
        <v>0</v>
      </c>
      <c r="G165" s="40">
        <f t="shared" si="146"/>
        <v>0</v>
      </c>
      <c r="H165" s="99">
        <v>575974574</v>
      </c>
      <c r="I165" s="98">
        <v>9199.99</v>
      </c>
      <c r="J165" s="40">
        <f t="shared" si="147"/>
        <v>0</v>
      </c>
      <c r="K165" s="40">
        <f t="shared" si="148"/>
        <v>0</v>
      </c>
      <c r="L165" s="99">
        <v>575974574</v>
      </c>
      <c r="M165" s="98">
        <v>9199.99</v>
      </c>
      <c r="N165" s="40">
        <f t="shared" si="149"/>
        <v>0</v>
      </c>
      <c r="O165" s="40">
        <f t="shared" si="150"/>
        <v>0</v>
      </c>
      <c r="P165" s="99">
        <v>575974574</v>
      </c>
      <c r="Q165" s="98">
        <v>9199.99</v>
      </c>
      <c r="R165" s="40">
        <f t="shared" si="151"/>
        <v>0</v>
      </c>
      <c r="S165" s="40">
        <f t="shared" si="152"/>
        <v>0</v>
      </c>
      <c r="T165" s="99">
        <v>514472258.30000001</v>
      </c>
      <c r="U165" s="98">
        <v>8998.99</v>
      </c>
      <c r="V165" s="40">
        <f t="shared" si="153"/>
        <v>-0.10677956714804565</v>
      </c>
      <c r="W165" s="40">
        <f t="shared" si="154"/>
        <v>-2.1847849834619387E-2</v>
      </c>
      <c r="X165" s="99">
        <v>514472258.30000001</v>
      </c>
      <c r="Y165" s="98">
        <v>8998.99</v>
      </c>
      <c r="Z165" s="40">
        <f t="shared" si="155"/>
        <v>0</v>
      </c>
      <c r="AA165" s="40">
        <f t="shared" si="156"/>
        <v>0</v>
      </c>
      <c r="AB165" s="99">
        <v>514461396</v>
      </c>
      <c r="AC165" s="98">
        <v>8998.7999999999993</v>
      </c>
      <c r="AD165" s="40">
        <f t="shared" si="157"/>
        <v>-2.1113480512836276E-5</v>
      </c>
      <c r="AE165" s="40">
        <f t="shared" si="158"/>
        <v>-2.1113480512869704E-5</v>
      </c>
      <c r="AF165" s="99">
        <v>519671869.80000001</v>
      </c>
      <c r="AG165" s="98">
        <v>9089.94</v>
      </c>
      <c r="AH165" s="40">
        <f t="shared" si="159"/>
        <v>1.0128017068942549E-2</v>
      </c>
      <c r="AI165" s="40">
        <f t="shared" si="160"/>
        <v>1.0128017068942664E-2</v>
      </c>
      <c r="AJ165" s="41">
        <f t="shared" si="167"/>
        <v>-1.2084082944951993E-2</v>
      </c>
      <c r="AK165" s="41">
        <f t="shared" si="168"/>
        <v>-1.467618280773699E-3</v>
      </c>
      <c r="AL165" s="42">
        <f t="shared" si="169"/>
        <v>-9.7752065354190426E-2</v>
      </c>
      <c r="AM165" s="42">
        <f t="shared" si="170"/>
        <v>-1.1961969523879838E-2</v>
      </c>
      <c r="AN165" s="43">
        <f t="shared" si="171"/>
        <v>3.8426651188406061E-2</v>
      </c>
      <c r="AO165" s="106">
        <f t="shared" si="172"/>
        <v>8.9656048364166428E-3</v>
      </c>
    </row>
    <row r="166" spans="1:41">
      <c r="A166" s="296" t="s">
        <v>52</v>
      </c>
      <c r="B166" s="99">
        <v>550800000</v>
      </c>
      <c r="C166" s="98">
        <v>13.5</v>
      </c>
      <c r="D166" s="99">
        <v>550800000</v>
      </c>
      <c r="E166" s="98">
        <v>13.5</v>
      </c>
      <c r="F166" s="40">
        <f t="shared" si="145"/>
        <v>0</v>
      </c>
      <c r="G166" s="40">
        <f t="shared" si="146"/>
        <v>0</v>
      </c>
      <c r="H166" s="99">
        <v>567120000</v>
      </c>
      <c r="I166" s="98">
        <v>13.9</v>
      </c>
      <c r="J166" s="40">
        <f t="shared" si="147"/>
        <v>2.9629629629629631E-2</v>
      </c>
      <c r="K166" s="40">
        <f t="shared" si="148"/>
        <v>2.9629629629629655E-2</v>
      </c>
      <c r="L166" s="99">
        <v>567120000</v>
      </c>
      <c r="M166" s="98">
        <v>13.9</v>
      </c>
      <c r="N166" s="40">
        <f t="shared" si="149"/>
        <v>0</v>
      </c>
      <c r="O166" s="40">
        <f t="shared" si="150"/>
        <v>0</v>
      </c>
      <c r="P166" s="99">
        <v>567120000</v>
      </c>
      <c r="Q166" s="98">
        <v>13.9</v>
      </c>
      <c r="R166" s="40">
        <f t="shared" si="151"/>
        <v>0</v>
      </c>
      <c r="S166" s="40">
        <f t="shared" si="152"/>
        <v>0</v>
      </c>
      <c r="T166" s="99">
        <v>567120000</v>
      </c>
      <c r="U166" s="98">
        <v>13.9</v>
      </c>
      <c r="V166" s="40">
        <f t="shared" si="153"/>
        <v>0</v>
      </c>
      <c r="W166" s="40">
        <f t="shared" si="154"/>
        <v>0</v>
      </c>
      <c r="X166" s="99">
        <v>456631650.94999999</v>
      </c>
      <c r="Y166" s="98">
        <v>13.9</v>
      </c>
      <c r="Z166" s="40">
        <f t="shared" si="155"/>
        <v>-0.19482358063549163</v>
      </c>
      <c r="AA166" s="40">
        <f t="shared" si="156"/>
        <v>0</v>
      </c>
      <c r="AB166" s="99">
        <v>567120000</v>
      </c>
      <c r="AC166" s="98">
        <v>13.9</v>
      </c>
      <c r="AD166" s="40">
        <f t="shared" si="157"/>
        <v>0.24196384289204301</v>
      </c>
      <c r="AE166" s="40">
        <f t="shared" si="158"/>
        <v>0</v>
      </c>
      <c r="AF166" s="99">
        <v>447046977.48000002</v>
      </c>
      <c r="AG166" s="98">
        <v>13.38</v>
      </c>
      <c r="AH166" s="40">
        <f t="shared" si="159"/>
        <v>-0.21172418980110025</v>
      </c>
      <c r="AI166" s="40">
        <f t="shared" si="160"/>
        <v>-3.7410071942446013E-2</v>
      </c>
      <c r="AJ166" s="41">
        <f t="shared" si="167"/>
        <v>-1.6869287239364903E-2</v>
      </c>
      <c r="AK166" s="41">
        <f t="shared" si="168"/>
        <v>-9.7255528910204477E-4</v>
      </c>
      <c r="AL166" s="42">
        <f t="shared" si="169"/>
        <v>-0.18836786949891063</v>
      </c>
      <c r="AM166" s="42">
        <f t="shared" si="170"/>
        <v>-8.8888888888888316E-3</v>
      </c>
      <c r="AN166" s="43">
        <f t="shared" si="171"/>
        <v>0.14138659944680904</v>
      </c>
      <c r="AO166" s="106">
        <f t="shared" si="172"/>
        <v>1.8007385486457379E-2</v>
      </c>
    </row>
    <row r="167" spans="1:41">
      <c r="A167" s="296" t="s">
        <v>45</v>
      </c>
      <c r="B167" s="99">
        <v>526403987.93000001</v>
      </c>
      <c r="C167" s="97">
        <v>45.81</v>
      </c>
      <c r="D167" s="99">
        <v>533800075.87</v>
      </c>
      <c r="E167" s="97">
        <v>50</v>
      </c>
      <c r="F167" s="40">
        <f t="shared" si="145"/>
        <v>1.4050212592583003E-2</v>
      </c>
      <c r="G167" s="40">
        <f t="shared" si="146"/>
        <v>9.1464745688714197E-2</v>
      </c>
      <c r="H167" s="99">
        <v>474944359.30000001</v>
      </c>
      <c r="I167" s="97">
        <v>45</v>
      </c>
      <c r="J167" s="40">
        <f t="shared" si="147"/>
        <v>-0.11025797715385401</v>
      </c>
      <c r="K167" s="40">
        <f t="shared" si="148"/>
        <v>-0.1</v>
      </c>
      <c r="L167" s="99">
        <v>473316188.37</v>
      </c>
      <c r="M167" s="97">
        <v>45</v>
      </c>
      <c r="N167" s="40">
        <f t="shared" si="149"/>
        <v>-3.4281298390398782E-3</v>
      </c>
      <c r="O167" s="40">
        <f t="shared" si="150"/>
        <v>0</v>
      </c>
      <c r="P167" s="99">
        <v>457803279.31999999</v>
      </c>
      <c r="Q167" s="98">
        <v>49</v>
      </c>
      <c r="R167" s="40">
        <f t="shared" si="151"/>
        <v>-3.277493867983506E-2</v>
      </c>
      <c r="S167" s="40">
        <f t="shared" si="152"/>
        <v>8.8888888888888892E-2</v>
      </c>
      <c r="T167" s="99">
        <v>455075961.52999997</v>
      </c>
      <c r="U167" s="98">
        <v>49</v>
      </c>
      <c r="V167" s="40">
        <f t="shared" si="153"/>
        <v>-5.9574011659572516E-3</v>
      </c>
      <c r="W167" s="40">
        <f t="shared" si="154"/>
        <v>0</v>
      </c>
      <c r="X167" s="99">
        <v>460949115.41000003</v>
      </c>
      <c r="Y167" s="98">
        <v>49</v>
      </c>
      <c r="Z167" s="40">
        <f t="shared" si="155"/>
        <v>1.2905875889937286E-2</v>
      </c>
      <c r="AA167" s="40">
        <f t="shared" si="156"/>
        <v>0</v>
      </c>
      <c r="AB167" s="99">
        <v>459283136.55000001</v>
      </c>
      <c r="AC167" s="98">
        <v>52</v>
      </c>
      <c r="AD167" s="40">
        <f t="shared" si="157"/>
        <v>-3.6142359412452228E-3</v>
      </c>
      <c r="AE167" s="40">
        <f t="shared" si="158"/>
        <v>6.1224489795918366E-2</v>
      </c>
      <c r="AF167" s="99">
        <v>463595363.01999998</v>
      </c>
      <c r="AG167" s="98">
        <v>68.5</v>
      </c>
      <c r="AH167" s="40">
        <f t="shared" si="159"/>
        <v>9.3890372339645381E-3</v>
      </c>
      <c r="AI167" s="40">
        <f t="shared" si="160"/>
        <v>0.31730769230769229</v>
      </c>
      <c r="AJ167" s="41">
        <f t="shared" si="167"/>
        <v>-1.4960944632930826E-2</v>
      </c>
      <c r="AK167" s="41">
        <f t="shared" si="168"/>
        <v>5.7360727085151719E-2</v>
      </c>
      <c r="AL167" s="42">
        <f t="shared" si="169"/>
        <v>-0.13151873898777314</v>
      </c>
      <c r="AM167" s="42">
        <f t="shared" si="170"/>
        <v>0.37</v>
      </c>
      <c r="AN167" s="43">
        <f t="shared" si="171"/>
        <v>4.1322440717394764E-2</v>
      </c>
      <c r="AO167" s="106">
        <f t="shared" si="172"/>
        <v>0.12211096822522184</v>
      </c>
    </row>
    <row r="168" spans="1:41">
      <c r="A168" s="296" t="s">
        <v>103</v>
      </c>
      <c r="B168" s="99">
        <v>845554145.21000004</v>
      </c>
      <c r="C168" s="87">
        <v>118.21</v>
      </c>
      <c r="D168" s="99">
        <v>853630884.32000005</v>
      </c>
      <c r="E168" s="87">
        <v>181.21</v>
      </c>
      <c r="F168" s="40">
        <f t="shared" si="145"/>
        <v>9.5520069953581657E-3</v>
      </c>
      <c r="G168" s="40">
        <f t="shared" si="146"/>
        <v>0.53294983503933691</v>
      </c>
      <c r="H168" s="99">
        <v>836979946.47000003</v>
      </c>
      <c r="I168" s="87">
        <v>181.21</v>
      </c>
      <c r="J168" s="40">
        <f t="shared" si="147"/>
        <v>-1.950601619019925E-2</v>
      </c>
      <c r="K168" s="40">
        <f t="shared" si="148"/>
        <v>0</v>
      </c>
      <c r="L168" s="99">
        <v>835922266.80999994</v>
      </c>
      <c r="M168" s="87">
        <v>130</v>
      </c>
      <c r="N168" s="40">
        <f t="shared" si="149"/>
        <v>-1.2636857841826397E-3</v>
      </c>
      <c r="O168" s="40">
        <f t="shared" si="150"/>
        <v>-0.28260029799679931</v>
      </c>
      <c r="P168" s="99">
        <v>813230738.35000002</v>
      </c>
      <c r="Q168" s="98">
        <v>130</v>
      </c>
      <c r="R168" s="40">
        <f t="shared" si="151"/>
        <v>-2.714550067746618E-2</v>
      </c>
      <c r="S168" s="40">
        <f t="shared" si="152"/>
        <v>0</v>
      </c>
      <c r="T168" s="99">
        <v>821370935.35000002</v>
      </c>
      <c r="U168" s="98">
        <v>130</v>
      </c>
      <c r="V168" s="40">
        <f t="shared" si="153"/>
        <v>1.000970157192534E-2</v>
      </c>
      <c r="W168" s="40">
        <f t="shared" si="154"/>
        <v>0</v>
      </c>
      <c r="X168" s="99">
        <v>824409493.77999997</v>
      </c>
      <c r="Y168" s="98">
        <v>130</v>
      </c>
      <c r="Z168" s="40">
        <f t="shared" si="155"/>
        <v>3.6993741794688248E-3</v>
      </c>
      <c r="AA168" s="40">
        <f t="shared" si="156"/>
        <v>0</v>
      </c>
      <c r="AB168" s="99">
        <v>816389121.13999999</v>
      </c>
      <c r="AC168" s="98">
        <v>130</v>
      </c>
      <c r="AD168" s="40">
        <f t="shared" si="157"/>
        <v>-9.7286272180415762E-3</v>
      </c>
      <c r="AE168" s="40">
        <f t="shared" si="158"/>
        <v>0</v>
      </c>
      <c r="AF168" s="99">
        <v>732223053.50999999</v>
      </c>
      <c r="AG168" s="98">
        <v>130</v>
      </c>
      <c r="AH168" s="40">
        <f t="shared" si="159"/>
        <v>-0.10309552816244182</v>
      </c>
      <c r="AI168" s="40">
        <f t="shared" si="160"/>
        <v>0</v>
      </c>
      <c r="AJ168" s="41">
        <f t="shared" si="167"/>
        <v>-1.7184784410697391E-2</v>
      </c>
      <c r="AK168" s="41">
        <f t="shared" si="168"/>
        <v>3.1293692130317199E-2</v>
      </c>
      <c r="AL168" s="42">
        <f t="shared" si="169"/>
        <v>-0.14222520885794004</v>
      </c>
      <c r="AM168" s="42">
        <f t="shared" si="170"/>
        <v>-0.28260029799679931</v>
      </c>
      <c r="AN168" s="43">
        <f t="shared" si="171"/>
        <v>3.7196158983009341E-2</v>
      </c>
      <c r="AO168" s="106">
        <f t="shared" si="172"/>
        <v>0.22553558279892635</v>
      </c>
    </row>
    <row r="169" spans="1:41">
      <c r="A169" s="296" t="s">
        <v>155</v>
      </c>
      <c r="B169" s="99">
        <v>708401968.00999999</v>
      </c>
      <c r="C169" s="97">
        <v>123.34</v>
      </c>
      <c r="D169" s="99">
        <v>708464788.95000005</v>
      </c>
      <c r="E169" s="97">
        <v>123.35</v>
      </c>
      <c r="F169" s="40">
        <f t="shared" si="145"/>
        <v>8.8679793163943361E-5</v>
      </c>
      <c r="G169" s="40">
        <f t="shared" si="146"/>
        <v>8.1076698556761028E-5</v>
      </c>
      <c r="H169" s="99">
        <v>700388710.38935566</v>
      </c>
      <c r="I169" s="87">
        <v>122.74476829633497</v>
      </c>
      <c r="J169" s="40">
        <f t="shared" si="147"/>
        <v>-1.139940712171986E-2</v>
      </c>
      <c r="K169" s="40">
        <f t="shared" si="148"/>
        <v>-4.9066210268749622E-3</v>
      </c>
      <c r="L169" s="99">
        <v>697811281.25302088</v>
      </c>
      <c r="M169" s="97">
        <v>122.34593401236199</v>
      </c>
      <c r="N169" s="40">
        <f t="shared" si="149"/>
        <v>-3.6799981183333877E-3</v>
      </c>
      <c r="O169" s="40">
        <f t="shared" si="150"/>
        <v>-3.2492976239125193E-3</v>
      </c>
      <c r="P169" s="99">
        <v>685750744.71000004</v>
      </c>
      <c r="Q169" s="98">
        <v>120.3</v>
      </c>
      <c r="R169" s="40">
        <f t="shared" si="151"/>
        <v>-1.7283378568148697E-2</v>
      </c>
      <c r="S169" s="40">
        <f t="shared" si="152"/>
        <v>-1.6722533763608955E-2</v>
      </c>
      <c r="T169" s="99">
        <v>682251010.62528443</v>
      </c>
      <c r="U169" s="98">
        <v>119.7356395020458</v>
      </c>
      <c r="V169" s="40">
        <f t="shared" si="153"/>
        <v>-5.103507523270167E-3</v>
      </c>
      <c r="W169" s="40">
        <f t="shared" si="154"/>
        <v>-4.691275959719016E-3</v>
      </c>
      <c r="X169" s="99">
        <v>689924807.92705131</v>
      </c>
      <c r="Y169" s="98">
        <v>121.12</v>
      </c>
      <c r="Z169" s="40">
        <f t="shared" si="155"/>
        <v>1.1247762454369722E-2</v>
      </c>
      <c r="AA169" s="40">
        <f t="shared" si="156"/>
        <v>1.1561808194381022E-2</v>
      </c>
      <c r="AB169" s="99">
        <v>550772481.80538392</v>
      </c>
      <c r="AC169" s="98">
        <v>125.30007118712724</v>
      </c>
      <c r="AD169" s="40">
        <f t="shared" si="157"/>
        <v>-0.20169201704713965</v>
      </c>
      <c r="AE169" s="40">
        <f t="shared" si="158"/>
        <v>3.4511816274168092E-2</v>
      </c>
      <c r="AF169" s="98">
        <v>555478511.19240654</v>
      </c>
      <c r="AG169" s="98">
        <v>126.4149813817936</v>
      </c>
      <c r="AH169" s="40">
        <f t="shared" si="159"/>
        <v>8.5444163288562695E-3</v>
      </c>
      <c r="AI169" s="40">
        <f t="shared" si="160"/>
        <v>8.8979214784427954E-3</v>
      </c>
      <c r="AJ169" s="41">
        <f t="shared" si="167"/>
        <v>-2.7409681225277729E-2</v>
      </c>
      <c r="AK169" s="41">
        <f t="shared" si="168"/>
        <v>3.1853617839291523E-3</v>
      </c>
      <c r="AL169" s="42">
        <f t="shared" si="169"/>
        <v>-0.21594055222466466</v>
      </c>
      <c r="AM169" s="42">
        <f t="shared" si="170"/>
        <v>2.4847842576356714E-2</v>
      </c>
      <c r="AN169" s="43">
        <f t="shared" si="171"/>
        <v>7.1050406301197855E-2</v>
      </c>
      <c r="AO169" s="106">
        <f t="shared" si="172"/>
        <v>1.5394954109950888E-2</v>
      </c>
    </row>
    <row r="170" spans="1:41">
      <c r="A170" s="296" t="s">
        <v>203</v>
      </c>
      <c r="B170" s="99">
        <v>217505254.77000001</v>
      </c>
      <c r="C170" s="97">
        <v>20.92</v>
      </c>
      <c r="D170" s="99">
        <v>222414791.90000001</v>
      </c>
      <c r="E170" s="97">
        <v>21.25</v>
      </c>
      <c r="F170" s="40">
        <f t="shared" si="145"/>
        <v>2.2572039168394179E-2</v>
      </c>
      <c r="G170" s="40">
        <f t="shared" si="146"/>
        <v>1.5774378585085961E-2</v>
      </c>
      <c r="H170" s="99">
        <v>216965962.80000001</v>
      </c>
      <c r="I170" s="97">
        <v>21.33</v>
      </c>
      <c r="J170" s="40">
        <f t="shared" si="147"/>
        <v>-2.4498501441621041E-2</v>
      </c>
      <c r="K170" s="40">
        <f t="shared" si="148"/>
        <v>3.764705882352861E-3</v>
      </c>
      <c r="L170" s="99">
        <v>220002409.59999999</v>
      </c>
      <c r="M170" s="97">
        <v>21.54</v>
      </c>
      <c r="N170" s="40">
        <f t="shared" si="149"/>
        <v>1.3995037566325504E-2</v>
      </c>
      <c r="O170" s="40">
        <f t="shared" si="150"/>
        <v>9.845288326301025E-3</v>
      </c>
      <c r="P170" s="99">
        <v>215272300.87</v>
      </c>
      <c r="Q170" s="98">
        <v>21.25</v>
      </c>
      <c r="R170" s="40">
        <f t="shared" si="151"/>
        <v>-2.1500258740802396E-2</v>
      </c>
      <c r="S170" s="40">
        <f t="shared" si="152"/>
        <v>-1.3463324048282226E-2</v>
      </c>
      <c r="T170" s="99">
        <v>215272300.87</v>
      </c>
      <c r="U170" s="98">
        <v>21.25</v>
      </c>
      <c r="V170" s="40">
        <f t="shared" si="153"/>
        <v>0</v>
      </c>
      <c r="W170" s="40">
        <f t="shared" si="154"/>
        <v>0</v>
      </c>
      <c r="X170" s="99">
        <v>219608189.16999999</v>
      </c>
      <c r="Y170" s="98">
        <v>21.44</v>
      </c>
      <c r="Z170" s="40">
        <f t="shared" si="155"/>
        <v>2.0141412910425319E-2</v>
      </c>
      <c r="AA170" s="40">
        <f t="shared" si="156"/>
        <v>8.9411764705882961E-3</v>
      </c>
      <c r="AB170" s="99">
        <v>215603755.63</v>
      </c>
      <c r="AC170" s="98">
        <v>21.25</v>
      </c>
      <c r="AD170" s="40">
        <f t="shared" si="157"/>
        <v>-1.8234445423618226E-2</v>
      </c>
      <c r="AE170" s="40">
        <f t="shared" si="158"/>
        <v>-8.8619402985075212E-3</v>
      </c>
      <c r="AF170" s="99">
        <v>217176636.06</v>
      </c>
      <c r="AG170" s="98">
        <v>21.51</v>
      </c>
      <c r="AH170" s="40">
        <f t="shared" si="159"/>
        <v>7.2952366966150851E-3</v>
      </c>
      <c r="AI170" s="40">
        <f t="shared" si="160"/>
        <v>1.2235294117647132E-2</v>
      </c>
      <c r="AJ170" s="41">
        <f t="shared" si="167"/>
        <v>-2.8684908035196905E-5</v>
      </c>
      <c r="AK170" s="41">
        <f t="shared" si="168"/>
        <v>3.529447379398191E-3</v>
      </c>
      <c r="AL170" s="42">
        <f t="shared" si="169"/>
        <v>-2.3551292588287621E-2</v>
      </c>
      <c r="AM170" s="42">
        <f t="shared" si="170"/>
        <v>1.2235294117647132E-2</v>
      </c>
      <c r="AN170" s="43">
        <f t="shared" si="171"/>
        <v>1.9120598979381027E-2</v>
      </c>
      <c r="AO170" s="106">
        <f t="shared" si="172"/>
        <v>1.0349050205071356E-2</v>
      </c>
    </row>
    <row r="171" spans="1:41">
      <c r="A171" s="296" t="s">
        <v>204</v>
      </c>
      <c r="B171" s="99">
        <v>163356369.53</v>
      </c>
      <c r="C171" s="97">
        <v>18.12</v>
      </c>
      <c r="D171" s="99">
        <v>161996724.13</v>
      </c>
      <c r="E171" s="97">
        <v>17.899999999999999</v>
      </c>
      <c r="F171" s="40">
        <f t="shared" si="145"/>
        <v>-8.3231857068806273E-3</v>
      </c>
      <c r="G171" s="40">
        <f t="shared" si="146"/>
        <v>-1.2141280353201016E-2</v>
      </c>
      <c r="H171" s="99">
        <v>158879030.21000001</v>
      </c>
      <c r="I171" s="97">
        <v>17.829999999999998</v>
      </c>
      <c r="J171" s="40">
        <f t="shared" si="147"/>
        <v>-1.9245413367112801E-2</v>
      </c>
      <c r="K171" s="40">
        <f t="shared" si="148"/>
        <v>-3.9106145251396806E-3</v>
      </c>
      <c r="L171" s="99">
        <v>155971499.81</v>
      </c>
      <c r="M171" s="97">
        <v>17.649999999999999</v>
      </c>
      <c r="N171" s="40">
        <f t="shared" si="149"/>
        <v>-1.8300277866480853E-2</v>
      </c>
      <c r="O171" s="40">
        <f t="shared" si="150"/>
        <v>-1.0095344924284898E-2</v>
      </c>
      <c r="P171" s="99">
        <v>153392798.02000001</v>
      </c>
      <c r="Q171" s="98">
        <v>17.45</v>
      </c>
      <c r="R171" s="40">
        <f t="shared" si="151"/>
        <v>-1.6533160180810545E-2</v>
      </c>
      <c r="S171" s="40">
        <f t="shared" si="152"/>
        <v>-1.133144475920676E-2</v>
      </c>
      <c r="T171" s="99">
        <v>153392798.02000001</v>
      </c>
      <c r="U171" s="98">
        <v>17.45</v>
      </c>
      <c r="V171" s="40">
        <f t="shared" si="153"/>
        <v>0</v>
      </c>
      <c r="W171" s="40">
        <f t="shared" si="154"/>
        <v>0</v>
      </c>
      <c r="X171" s="99">
        <v>151570965.08000001</v>
      </c>
      <c r="Y171" s="98">
        <v>17.57</v>
      </c>
      <c r="Z171" s="40">
        <f t="shared" si="155"/>
        <v>-1.1876913150527831E-2</v>
      </c>
      <c r="AA171" s="40">
        <f t="shared" si="156"/>
        <v>6.8767908309456159E-3</v>
      </c>
      <c r="AB171" s="98">
        <v>152241267.33000001</v>
      </c>
      <c r="AC171" s="98">
        <v>17.62</v>
      </c>
      <c r="AD171" s="40">
        <f t="shared" si="157"/>
        <v>4.4223657852030607E-3</v>
      </c>
      <c r="AE171" s="40">
        <f t="shared" si="158"/>
        <v>2.8457598178714119E-3</v>
      </c>
      <c r="AF171" s="98">
        <v>156449791.06</v>
      </c>
      <c r="AG171" s="98">
        <v>17.920000000000002</v>
      </c>
      <c r="AH171" s="40">
        <f t="shared" si="159"/>
        <v>2.7643777563133014E-2</v>
      </c>
      <c r="AI171" s="40">
        <f t="shared" si="160"/>
        <v>1.7026106696935338E-2</v>
      </c>
      <c r="AJ171" s="41">
        <f t="shared" si="167"/>
        <v>-5.2766008654345732E-3</v>
      </c>
      <c r="AK171" s="41">
        <f t="shared" si="168"/>
        <v>-1.3412534020099988E-3</v>
      </c>
      <c r="AL171" s="42">
        <f t="shared" si="169"/>
        <v>-3.4241019994630632E-2</v>
      </c>
      <c r="AM171" s="42">
        <f t="shared" si="170"/>
        <v>1.1173184357543646E-3</v>
      </c>
      <c r="AN171" s="43">
        <f t="shared" si="171"/>
        <v>1.5811223866406994E-2</v>
      </c>
      <c r="AO171" s="106">
        <f t="shared" si="172"/>
        <v>1.0169326771313584E-2</v>
      </c>
    </row>
    <row r="172" spans="1:41">
      <c r="A172" s="297" t="s">
        <v>38</v>
      </c>
      <c r="B172" s="102">
        <f>SUM(B160:B171)</f>
        <v>7527545075.3200016</v>
      </c>
      <c r="C172" s="92"/>
      <c r="D172" s="102">
        <f>SUM(D160:D171)</f>
        <v>7769092748.9799986</v>
      </c>
      <c r="E172" s="92"/>
      <c r="F172" s="40">
        <f>((D172-B172)/B172)</f>
        <v>3.20885057801834E-2</v>
      </c>
      <c r="G172" s="40"/>
      <c r="H172" s="102">
        <f>SUM(H160:H171)</f>
        <v>7685886213.6593561</v>
      </c>
      <c r="I172" s="92"/>
      <c r="J172" s="40">
        <f>((H172-D172)/D172)</f>
        <v>-1.0709942332914823E-2</v>
      </c>
      <c r="K172" s="40"/>
      <c r="L172" s="102">
        <f>SUM(L160:L171)</f>
        <v>7676326311.123023</v>
      </c>
      <c r="M172" s="92"/>
      <c r="N172" s="40">
        <f>((L172-H172)/H172)</f>
        <v>-1.2438256657174064E-3</v>
      </c>
      <c r="O172" s="40"/>
      <c r="P172" s="102">
        <f>SUM(P160:P171)</f>
        <v>7618752526.5500011</v>
      </c>
      <c r="Q172" s="120"/>
      <c r="R172" s="40">
        <f>((P172-L172)/L172)</f>
        <v>-7.5001742030686314E-3</v>
      </c>
      <c r="S172" s="40"/>
      <c r="T172" s="102">
        <f>SUM(T160:T171)</f>
        <v>7362311467.4552851</v>
      </c>
      <c r="U172" s="120"/>
      <c r="V172" s="40">
        <f>((T172-P172)/P172)</f>
        <v>-3.365919265668027E-2</v>
      </c>
      <c r="W172" s="40"/>
      <c r="X172" s="102">
        <f>SUM(X160:X171)</f>
        <v>7324579434.737051</v>
      </c>
      <c r="Y172" s="120"/>
      <c r="Z172" s="40">
        <f>((X172-T172)/T172)</f>
        <v>-5.1250253245908638E-3</v>
      </c>
      <c r="AA172" s="40"/>
      <c r="AB172" s="102">
        <f>SUM(AB160:AB171)</f>
        <v>7264195276.4853849</v>
      </c>
      <c r="AC172" s="120"/>
      <c r="AD172" s="40">
        <f>((AB172-X172)/X172)</f>
        <v>-8.2440444246248846E-3</v>
      </c>
      <c r="AE172" s="40"/>
      <c r="AF172" s="102">
        <f>SUM(AF160:AF171)</f>
        <v>6998080025.1724081</v>
      </c>
      <c r="AG172" s="120"/>
      <c r="AH172" s="40">
        <f>((AF172-AB172)/AB172)</f>
        <v>-3.6633824007238226E-2</v>
      </c>
      <c r="AI172" s="40"/>
      <c r="AJ172" s="41">
        <f t="shared" si="167"/>
        <v>-8.8784403543314631E-3</v>
      </c>
      <c r="AK172" s="41"/>
      <c r="AL172" s="42">
        <f t="shared" si="169"/>
        <v>-9.9241024495275387E-2</v>
      </c>
      <c r="AM172" s="42"/>
      <c r="AN172" s="43">
        <f t="shared" si="171"/>
        <v>2.118210033793572E-2</v>
      </c>
      <c r="AO172" s="106"/>
    </row>
    <row r="173" spans="1:41" ht="15.75" thickBot="1">
      <c r="A173" s="80" t="s">
        <v>48</v>
      </c>
      <c r="B173" s="103">
        <f>SUM(B152,B157,B172)</f>
        <v>1302137787790.9163</v>
      </c>
      <c r="C173" s="104"/>
      <c r="D173" s="103">
        <f>SUM(D152,D157,D172)</f>
        <v>1307526551716.0161</v>
      </c>
      <c r="E173" s="104"/>
      <c r="F173" s="303">
        <f>((D173-B173)/B173)</f>
        <v>4.1383976224527823E-3</v>
      </c>
      <c r="G173" s="303"/>
      <c r="H173" s="103">
        <f>SUM(H152,H157,H172)</f>
        <v>1378467238456.2449</v>
      </c>
      <c r="I173" s="104"/>
      <c r="J173" s="303">
        <f>((H173-D173)/D173)</f>
        <v>5.4255637598429808E-2</v>
      </c>
      <c r="K173" s="303"/>
      <c r="L173" s="103">
        <f>SUM(L152,L157,L172)</f>
        <v>1388581874464.3044</v>
      </c>
      <c r="M173" s="104"/>
      <c r="N173" s="303">
        <f>((L173-H173)/H173)</f>
        <v>7.3375962270869942E-3</v>
      </c>
      <c r="O173" s="303"/>
      <c r="P173" s="103">
        <f>SUM(P152,P157,P172)</f>
        <v>1393563871032.5535</v>
      </c>
      <c r="Q173" s="371"/>
      <c r="R173" s="303">
        <f>((P173-L173)/L173)</f>
        <v>3.5878306204817833E-3</v>
      </c>
      <c r="S173" s="303"/>
      <c r="T173" s="376">
        <f>SUM(T152,T157,T172)</f>
        <v>1383338309114.3101</v>
      </c>
      <c r="U173" s="120"/>
      <c r="V173" s="303">
        <f>((T173-P173)/P173)</f>
        <v>-7.3377059572209162E-3</v>
      </c>
      <c r="W173" s="303"/>
      <c r="X173" s="376">
        <f>SUM(X152,X157,X172)</f>
        <v>1384260650639.4644</v>
      </c>
      <c r="Y173" s="120"/>
      <c r="Z173" s="303">
        <f>((X173-T173)/T173)</f>
        <v>6.6675051148177276E-4</v>
      </c>
      <c r="AA173" s="303"/>
      <c r="AB173" s="376">
        <f>SUM(AB152,AB157,AB172)</f>
        <v>1394487047358.1382</v>
      </c>
      <c r="AC173" s="120"/>
      <c r="AD173" s="303">
        <f>((AB173-X173)/X173)</f>
        <v>7.3876236487324162E-3</v>
      </c>
      <c r="AE173" s="303"/>
      <c r="AF173" s="376">
        <f>SUM(AF152,AF157,AF172)</f>
        <v>1405089883211.5291</v>
      </c>
      <c r="AG173" s="120"/>
      <c r="AH173" s="303">
        <f>((AF173-AB173)/AB173)</f>
        <v>7.6033950071303915E-3</v>
      </c>
      <c r="AI173" s="303"/>
      <c r="AJ173" s="41">
        <f t="shared" si="167"/>
        <v>9.7049406598218764E-3</v>
      </c>
      <c r="AK173" s="41"/>
      <c r="AL173" s="42">
        <f t="shared" si="169"/>
        <v>7.4616711505758299E-2</v>
      </c>
      <c r="AM173" s="42"/>
      <c r="AN173" s="43">
        <f t="shared" si="171"/>
        <v>1.8672751312810074E-2</v>
      </c>
      <c r="AO173" s="106"/>
    </row>
  </sheetData>
  <protectedRanges>
    <protectedRange password="CADF" sqref="B46:B49" name="Yield_2_1_2_11"/>
    <protectedRange password="CADF" sqref="B51" name="Yield_2_1_2_1_9"/>
    <protectedRange password="CADF" sqref="C75" name="BidOffer Prices_2_1_1_1_1_1_1_1_1_6"/>
    <protectedRange password="CADF" sqref="B132" name="Fund Name_1_1_1_4"/>
    <protectedRange password="CADF" sqref="C132" name="Fund Name_1_1_1_4_4"/>
    <protectedRange password="CADF" sqref="B50" name="Yield_2_1_2_2_2"/>
    <protectedRange password="CADF" sqref="B45" name="Yield_2_1_2_1_1_2"/>
    <protectedRange password="CADF" sqref="B18:B19" name="Fund Name_1_1_1_6"/>
    <protectedRange password="CADF" sqref="C18:C19" name="Fund Name_1_1_1_7_1"/>
    <protectedRange password="CADF" sqref="B76" name="Yield_2_1_2_1_2_2"/>
    <protectedRange password="CADF" sqref="C76" name="Fund Name_2_1_1"/>
    <protectedRange password="CADF" sqref="D46:D49" name="Yield_2_1_2_4"/>
    <protectedRange password="CADF" sqref="D51" name="Yield_2_1_2_1_5"/>
    <protectedRange password="CADF" sqref="E75" name="BidOffer Prices_2_1_1_1_1_1_1_1_1_3"/>
    <protectedRange password="CADF" sqref="D132" name="Fund Name_1_1_1_8"/>
    <protectedRange password="CADF" sqref="E132" name="Fund Name_1_1_1_4_5"/>
    <protectedRange password="CADF" sqref="D50" name="Yield_2_1_2_2_5"/>
    <protectedRange password="CADF" sqref="D45" name="Yield_2_1_2_1_1_3"/>
    <protectedRange password="CADF" sqref="D18:D19" name="Fund Name_1_1_1_6_2"/>
    <protectedRange password="CADF" sqref="E18:E19" name="Fund Name_1_1_1_7_2"/>
    <protectedRange password="CADF" sqref="D76" name="Yield_2_1_2_1_2_3"/>
    <protectedRange password="CADF" sqref="E76" name="Fund Name_2_1_2"/>
    <protectedRange password="CADF" sqref="H46:H49" name="Yield_2_1_2_6"/>
    <protectedRange password="CADF" sqref="H51" name="Yield_2_1_2_1_6"/>
    <protectedRange password="CADF" sqref="H132" name="Fund Name_1_1_1_1_4"/>
    <protectedRange password="CADF" sqref="I132" name="Fund Name_1_1_1_3_1"/>
    <protectedRange password="CADF" sqref="H50" name="Yield_2_1_2_3_1"/>
    <protectedRange password="CADF" sqref="H18:H19" name="Fund Name_1_1_1_2_2"/>
    <protectedRange password="CADF" sqref="I18:I19" name="Fund Name_1_1_1_5_3"/>
    <protectedRange password="CADF" sqref="H45" name="Yield_2_1_2_4_6"/>
    <protectedRange password="CADF" sqref="H76" name="Yield_2_1_2_5_2"/>
    <protectedRange password="CADF" sqref="I76" name="Fund Name_2_1"/>
    <protectedRange password="CADF" sqref="I75" name="BidOffer Prices_2_1_1_1_1_1_1_1_1_1_1"/>
    <protectedRange password="CADF" sqref="L18:L19" name="Fund Name_1_1_1_6_4"/>
    <protectedRange password="CADF" sqref="M18:M19" name="Fund Name_1_1_1_7_3"/>
    <protectedRange password="CADF" sqref="L46:L49" name="Yield_2_1_2_7"/>
    <protectedRange password="CADF" sqref="L51" name="Yield_2_1_2_1_1"/>
    <protectedRange password="CADF" sqref="L50" name="Yield_2_1_2_2_1"/>
    <protectedRange password="CADF" sqref="L45" name="Yield_2_1_2_6_1"/>
    <protectedRange password="CADF" sqref="L76" name="Yield_2_1_2_7_1"/>
    <protectedRange password="CADF" sqref="M76" name="Fund Name_2_1_3"/>
    <protectedRange password="CADF" sqref="M75" name="BidOffer Prices_2_1_1_1_1_1_1_1_1_4"/>
    <protectedRange password="CADF" sqref="L132" name="Fund Name_1_1_1_1"/>
    <protectedRange password="CADF" sqref="M132" name="Fund Name_1_1_1_4_1"/>
    <protectedRange password="CADF" sqref="T50" name="Yield_2_1_2_8"/>
    <protectedRange password="CADF" sqref="T132" name="Fund Name_1_1_1"/>
    <protectedRange password="CADF" sqref="U132" name="Fund Name_1_1_1_2_3"/>
    <protectedRange password="CADF" sqref="X18" name="Fund Name_1_1_1_2_1_1"/>
    <protectedRange password="CADF" sqref="X45" name="Yield_2_1_2_1_2"/>
    <protectedRange password="CADF" sqref="X50" name="Yield_2_1_2_2_3"/>
    <protectedRange password="CADF" sqref="X76" name="Yield_2_1_2_1_1_1"/>
    <protectedRange password="CADF" sqref="Y76" name="Fund Name_2_1_4"/>
    <protectedRange password="CADF" sqref="Y75" name="BidOffer Prices_2_1_1_1_1_1_1_1_1"/>
    <protectedRange password="CADF" sqref="X132" name="Fund Name_1_1_1_4_3"/>
    <protectedRange password="CADF" sqref="Y132" name="Fund Name_1_1_1_5_1"/>
    <protectedRange password="CADF" sqref="Y18" name="Fund Name_1_1_1_3_3"/>
    <protectedRange password="CADF" sqref="AB18" name="Fund Name_1_1_1_3_1_1"/>
    <protectedRange password="CADF" sqref="AC18" name="Fund Name_1_1_1_1_1_1"/>
    <protectedRange password="CADF" sqref="AB50" name="Yield_2_1_2"/>
    <protectedRange password="CADF" sqref="AB45" name="Yield_2_1_2_3_2"/>
    <protectedRange password="CADF" sqref="AB76" name="Yield_2_1_2_3_1_1"/>
    <protectedRange password="CADF" sqref="AC76" name="Fund Name_2_1_5"/>
    <protectedRange password="CADF" sqref="AC75" name="BidOffer Prices_2_1_1_1_1_1_1_1_3"/>
    <protectedRange password="CADF" sqref="AB132" name="Fund Name_1_1_1_2"/>
    <protectedRange password="CADF" sqref="AC132" name="Fund Name_1_1_1_1_3"/>
    <protectedRange password="CADF" sqref="AF18" name="Fund Name_1_1_1_3_1_2"/>
    <protectedRange password="CADF" sqref="AG18" name="Fund Name_1_1_1_1_1"/>
    <protectedRange password="CADF" sqref="AF50" name="Yield_2_1_2_9"/>
    <protectedRange password="CADF" sqref="AF45" name="Yield_2_1_2_3_4"/>
    <protectedRange password="CADF" sqref="AF76" name="Yield_2_1_2_1_4"/>
    <protectedRange password="CADF" sqref="AG75" name="BidOffer Prices_2_1_1_1_1_1_1_1_3_1"/>
    <protectedRange password="CADF" sqref="AG76" name="Fund Name_2_2_1"/>
    <protectedRange password="CADF" sqref="AF132" name="Fund Name_1_1_1_7"/>
    <protectedRange password="CADF" sqref="AG132" name="Fund Name_1_1_1_1_5"/>
  </protectedRanges>
  <mergeCells count="23">
    <mergeCell ref="A1:AO1"/>
    <mergeCell ref="AN2:AO2"/>
    <mergeCell ref="AL2:AM2"/>
    <mergeCell ref="AJ2:AK2"/>
    <mergeCell ref="F2:G2"/>
    <mergeCell ref="J2:K2"/>
    <mergeCell ref="R2:S2"/>
    <mergeCell ref="P2:Q2"/>
    <mergeCell ref="X2:Y2"/>
    <mergeCell ref="Z2:AA2"/>
    <mergeCell ref="AH2:AI2"/>
    <mergeCell ref="AQ2:AR2"/>
    <mergeCell ref="AQ117:AR117"/>
    <mergeCell ref="B2:C2"/>
    <mergeCell ref="D2:E2"/>
    <mergeCell ref="N2:O2"/>
    <mergeCell ref="L2:M2"/>
    <mergeCell ref="H2:I2"/>
    <mergeCell ref="V2:W2"/>
    <mergeCell ref="T2:U2"/>
    <mergeCell ref="AD2:AE2"/>
    <mergeCell ref="AB2:AC2"/>
    <mergeCell ref="AF2:AG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2022-01-07T20:02:10Z</dcterms:modified>
</cp:coreProperties>
</file>