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Data!$J$63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0" i="11" l="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L171" i="11"/>
  <c r="AN171" i="11"/>
  <c r="AO159" i="11"/>
  <c r="AN159" i="11"/>
  <c r="AM159" i="11"/>
  <c r="AL159" i="11"/>
  <c r="AK159" i="11"/>
  <c r="AJ15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L51" i="11"/>
  <c r="AN51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L100" i="11"/>
  <c r="AK101" i="11"/>
  <c r="AM101" i="11"/>
  <c r="AO101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L132" i="11"/>
  <c r="AN132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L138" i="11"/>
  <c r="AN138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K151" i="11"/>
  <c r="AM151" i="11"/>
  <c r="AO151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O5" i="11"/>
  <c r="AN5" i="11"/>
  <c r="AM5" i="11"/>
  <c r="AL5" i="11"/>
  <c r="AK5" i="11"/>
  <c r="AJ5" i="11"/>
  <c r="AH172" i="11" l="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5" i="11"/>
  <c r="AH155" i="11"/>
  <c r="AI154" i="11"/>
  <c r="AH154" i="11"/>
  <c r="AH151" i="11"/>
  <c r="AH150" i="11"/>
  <c r="AI149" i="11"/>
  <c r="AH149" i="11"/>
  <c r="AI148" i="11"/>
  <c r="AH148" i="11"/>
  <c r="AI147" i="11"/>
  <c r="AH147" i="11"/>
  <c r="AI146" i="11"/>
  <c r="AH146" i="11"/>
  <c r="AI143" i="11"/>
  <c r="AH143" i="11"/>
  <c r="AI142" i="11"/>
  <c r="AH142" i="11"/>
  <c r="AH138" i="11"/>
  <c r="AI137" i="11"/>
  <c r="AH137" i="11"/>
  <c r="AI136" i="11"/>
  <c r="AH136" i="11"/>
  <c r="AI135" i="11"/>
  <c r="AH135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2" i="11"/>
  <c r="AF171" i="11"/>
  <c r="AF156" i="11"/>
  <c r="AF151" i="11"/>
  <c r="AF150" i="11"/>
  <c r="AF138" i="11"/>
  <c r="AF132" i="11"/>
  <c r="AF108" i="11"/>
  <c r="AF101" i="11"/>
  <c r="AG89" i="11"/>
  <c r="AF80" i="11"/>
  <c r="AF51" i="11"/>
  <c r="AF19" i="11"/>
  <c r="L90" i="9" l="1"/>
  <c r="K90" i="9"/>
  <c r="P166" i="9" l="1"/>
  <c r="P167" i="9"/>
  <c r="P168" i="9"/>
  <c r="P169" i="9"/>
  <c r="P170" i="9"/>
  <c r="P171" i="9"/>
  <c r="P172" i="9"/>
  <c r="P173" i="9"/>
  <c r="P174" i="9"/>
  <c r="P175" i="9"/>
  <c r="P176" i="9"/>
  <c r="P177" i="9"/>
  <c r="P159" i="9"/>
  <c r="P160" i="9"/>
  <c r="P158" i="9"/>
  <c r="P149" i="9"/>
  <c r="P150" i="9"/>
  <c r="P151" i="9"/>
  <c r="P152" i="9"/>
  <c r="P145" i="9"/>
  <c r="P138" i="9"/>
  <c r="P139" i="9"/>
  <c r="P140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06" i="9"/>
  <c r="P107" i="9"/>
  <c r="P108" i="9"/>
  <c r="P109" i="9"/>
  <c r="P96" i="9"/>
  <c r="P97" i="9"/>
  <c r="P98" i="9"/>
  <c r="P99" i="9"/>
  <c r="P100" i="9"/>
  <c r="P101" i="9"/>
  <c r="P102" i="9"/>
  <c r="P86" i="9"/>
  <c r="P87" i="9"/>
  <c r="P88" i="9"/>
  <c r="P89" i="9"/>
  <c r="P90" i="9"/>
  <c r="P91" i="9"/>
  <c r="P92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165" i="9"/>
  <c r="P148" i="9"/>
  <c r="P144" i="9"/>
  <c r="P137" i="9"/>
  <c r="P112" i="9"/>
  <c r="P105" i="9"/>
  <c r="P95" i="9"/>
  <c r="P85" i="9"/>
  <c r="P55" i="9"/>
  <c r="P23" i="9"/>
  <c r="P6" i="9"/>
  <c r="I10" i="1" l="1"/>
  <c r="H10" i="1"/>
  <c r="G10" i="1"/>
  <c r="F10" i="1"/>
  <c r="E10" i="1"/>
  <c r="D10" i="1"/>
  <c r="C10" i="1"/>
  <c r="G99" i="9" l="1"/>
  <c r="D99" i="9"/>
  <c r="D20" i="9"/>
  <c r="AE91" i="11" l="1"/>
  <c r="AD91" i="11"/>
  <c r="AA91" i="11"/>
  <c r="Z91" i="11"/>
  <c r="W91" i="11"/>
  <c r="V91" i="11"/>
  <c r="S91" i="11"/>
  <c r="R91" i="11"/>
  <c r="O91" i="11"/>
  <c r="N91" i="11"/>
  <c r="K91" i="11"/>
  <c r="J91" i="11"/>
  <c r="G91" i="11"/>
  <c r="B91" i="11"/>
  <c r="F91" i="11" s="1"/>
  <c r="AE155" i="11" l="1"/>
  <c r="AD155" i="11"/>
  <c r="AE154" i="11"/>
  <c r="AD154" i="11"/>
  <c r="AA155" i="11"/>
  <c r="Z155" i="11"/>
  <c r="AA154" i="11"/>
  <c r="Z154" i="11"/>
  <c r="X156" i="11"/>
  <c r="AB156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49" i="11"/>
  <c r="AD149" i="11"/>
  <c r="AE148" i="11"/>
  <c r="AD148" i="11"/>
  <c r="AE147" i="11"/>
  <c r="AD147" i="11"/>
  <c r="AE146" i="11"/>
  <c r="AD146" i="11"/>
  <c r="AE143" i="11"/>
  <c r="AD143" i="11"/>
  <c r="AE142" i="11"/>
  <c r="AD142" i="11"/>
  <c r="AE137" i="11"/>
  <c r="AD137" i="11"/>
  <c r="AE136" i="11"/>
  <c r="AD136" i="11"/>
  <c r="AE135" i="11"/>
  <c r="AD135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0" i="11"/>
  <c r="AD100" i="11"/>
  <c r="AE99" i="11"/>
  <c r="AD99" i="11"/>
  <c r="AE97" i="11"/>
  <c r="AD97" i="11"/>
  <c r="AE96" i="11"/>
  <c r="AD96" i="11"/>
  <c r="AE95" i="11"/>
  <c r="AD95" i="11"/>
  <c r="AE94" i="11"/>
  <c r="AD94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1" i="11"/>
  <c r="AB150" i="11"/>
  <c r="AB138" i="11"/>
  <c r="AB132" i="11"/>
  <c r="AB108" i="11"/>
  <c r="AC98" i="11"/>
  <c r="AB98" i="11"/>
  <c r="AB80" i="11"/>
  <c r="AB51" i="11"/>
  <c r="AB19" i="11"/>
  <c r="X150" i="11"/>
  <c r="T150" i="11"/>
  <c r="P150" i="11"/>
  <c r="L150" i="11"/>
  <c r="H150" i="11"/>
  <c r="D150" i="11"/>
  <c r="B150" i="11"/>
  <c r="X80" i="11"/>
  <c r="T80" i="11"/>
  <c r="P80" i="11"/>
  <c r="L80" i="11"/>
  <c r="H80" i="11"/>
  <c r="D80" i="11"/>
  <c r="B80" i="11"/>
  <c r="AA143" i="11"/>
  <c r="Z143" i="11"/>
  <c r="W143" i="11"/>
  <c r="V143" i="11"/>
  <c r="S143" i="11"/>
  <c r="R143" i="11"/>
  <c r="O143" i="11"/>
  <c r="N143" i="11"/>
  <c r="K143" i="11"/>
  <c r="J143" i="11"/>
  <c r="G143" i="11"/>
  <c r="F143" i="11"/>
  <c r="AA142" i="11"/>
  <c r="Z142" i="11"/>
  <c r="W142" i="11"/>
  <c r="V142" i="11"/>
  <c r="S142" i="11"/>
  <c r="R142" i="11"/>
  <c r="O142" i="11"/>
  <c r="N142" i="11"/>
  <c r="K142" i="11"/>
  <c r="J142" i="11"/>
  <c r="G142" i="11"/>
  <c r="F142" i="11"/>
  <c r="X138" i="11"/>
  <c r="T138" i="11"/>
  <c r="P138" i="11"/>
  <c r="L138" i="11"/>
  <c r="H138" i="11"/>
  <c r="D138" i="11"/>
  <c r="B138" i="11"/>
  <c r="AA137" i="11"/>
  <c r="Z137" i="11"/>
  <c r="W137" i="11"/>
  <c r="V137" i="11"/>
  <c r="S137" i="11"/>
  <c r="R137" i="11"/>
  <c r="O137" i="11"/>
  <c r="N137" i="11"/>
  <c r="K137" i="11"/>
  <c r="J137" i="11"/>
  <c r="G137" i="11"/>
  <c r="F137" i="11"/>
  <c r="AA136" i="11"/>
  <c r="Z136" i="11"/>
  <c r="W136" i="11"/>
  <c r="V136" i="11"/>
  <c r="S136" i="11"/>
  <c r="R136" i="11"/>
  <c r="O136" i="11"/>
  <c r="N136" i="11"/>
  <c r="K136" i="11"/>
  <c r="J136" i="11"/>
  <c r="G136" i="11"/>
  <c r="F136" i="11"/>
  <c r="AA135" i="11"/>
  <c r="Z135" i="11"/>
  <c r="W135" i="11"/>
  <c r="V135" i="11"/>
  <c r="S135" i="11"/>
  <c r="R135" i="11"/>
  <c r="O135" i="11"/>
  <c r="N135" i="11"/>
  <c r="K135" i="11"/>
  <c r="J135" i="11"/>
  <c r="G135" i="11"/>
  <c r="F135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Y98" i="11"/>
  <c r="X98" i="11"/>
  <c r="U98" i="11"/>
  <c r="W98" i="11" s="1"/>
  <c r="T98" i="11"/>
  <c r="S98" i="11"/>
  <c r="P98" i="11"/>
  <c r="I98" i="11"/>
  <c r="O98" i="11" s="1"/>
  <c r="H98" i="11"/>
  <c r="N98" i="11" s="1"/>
  <c r="E98" i="11"/>
  <c r="G98" i="11" s="1"/>
  <c r="D98" i="11"/>
  <c r="D101" i="11" s="1"/>
  <c r="AL101" i="11" s="1"/>
  <c r="AA97" i="11"/>
  <c r="Z97" i="11"/>
  <c r="W97" i="11"/>
  <c r="V97" i="11"/>
  <c r="S97" i="11"/>
  <c r="R97" i="11"/>
  <c r="O97" i="11"/>
  <c r="N97" i="11"/>
  <c r="K97" i="11"/>
  <c r="J97" i="11"/>
  <c r="G97" i="11"/>
  <c r="F97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U90" i="11"/>
  <c r="W90" i="11" s="1"/>
  <c r="T90" i="11"/>
  <c r="V90" i="11" s="1"/>
  <c r="S90" i="11"/>
  <c r="O90" i="11"/>
  <c r="L90" i="11"/>
  <c r="L101" i="11" s="1"/>
  <c r="K90" i="11"/>
  <c r="J90" i="11"/>
  <c r="G90" i="11"/>
  <c r="B90" i="11"/>
  <c r="B101" i="11" s="1"/>
  <c r="Z89" i="11"/>
  <c r="U89" i="11"/>
  <c r="AA89" i="11" s="1"/>
  <c r="Q89" i="11"/>
  <c r="P89" i="11"/>
  <c r="V89" i="11" s="1"/>
  <c r="N89" i="11"/>
  <c r="M89" i="11"/>
  <c r="O89" i="11" s="1"/>
  <c r="K89" i="11"/>
  <c r="J89" i="11"/>
  <c r="F89" i="11"/>
  <c r="C89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A84" i="11"/>
  <c r="Z84" i="11"/>
  <c r="W84" i="11"/>
  <c r="V84" i="11"/>
  <c r="S84" i="11"/>
  <c r="R84" i="11"/>
  <c r="O84" i="11"/>
  <c r="N84" i="11"/>
  <c r="K84" i="11"/>
  <c r="J84" i="11"/>
  <c r="G84" i="11"/>
  <c r="F84" i="11"/>
  <c r="AJ100" i="11" l="1"/>
  <c r="AN100" i="11"/>
  <c r="AK100" i="11"/>
  <c r="AO100" i="11"/>
  <c r="AD80" i="11"/>
  <c r="AB101" i="11"/>
  <c r="AD138" i="11"/>
  <c r="AD98" i="11"/>
  <c r="AD150" i="11"/>
  <c r="AE98" i="11"/>
  <c r="Z80" i="11"/>
  <c r="T101" i="11"/>
  <c r="X101" i="11"/>
  <c r="AD101" i="11" s="1"/>
  <c r="H101" i="11"/>
  <c r="J101" i="11" s="1"/>
  <c r="R80" i="11"/>
  <c r="P101" i="11"/>
  <c r="N80" i="11"/>
  <c r="J80" i="11"/>
  <c r="V80" i="11"/>
  <c r="F80" i="11"/>
  <c r="R138" i="11"/>
  <c r="Z138" i="11"/>
  <c r="N138" i="11"/>
  <c r="F138" i="11"/>
  <c r="J138" i="11"/>
  <c r="V138" i="11"/>
  <c r="Z90" i="11"/>
  <c r="K98" i="11"/>
  <c r="V98" i="11"/>
  <c r="F98" i="11"/>
  <c r="J98" i="11"/>
  <c r="AA98" i="11"/>
  <c r="R98" i="11"/>
  <c r="Z98" i="11"/>
  <c r="R89" i="11"/>
  <c r="R90" i="11"/>
  <c r="G89" i="11"/>
  <c r="AA90" i="11"/>
  <c r="S89" i="11"/>
  <c r="N90" i="11"/>
  <c r="F90" i="11"/>
  <c r="W89" i="11"/>
  <c r="AB151" i="11" l="1"/>
  <c r="AB172" i="11" s="1"/>
  <c r="V101" i="11"/>
  <c r="N101" i="11"/>
  <c r="F101" i="11"/>
  <c r="Z101" i="11"/>
  <c r="R101" i="11"/>
  <c r="AN101" i="11" l="1"/>
  <c r="AJ101" i="11"/>
  <c r="F14" i="12"/>
  <c r="F13" i="12"/>
  <c r="F12" i="12"/>
  <c r="F11" i="12"/>
  <c r="F10" i="12"/>
  <c r="F9" i="12"/>
  <c r="F8" i="12"/>
  <c r="F7" i="12"/>
  <c r="J10" i="1"/>
  <c r="I160" i="9" l="1"/>
  <c r="D160" i="9"/>
  <c r="I140" i="9"/>
  <c r="D140" i="9"/>
  <c r="I152" i="9"/>
  <c r="D152" i="9"/>
  <c r="R160" i="9" l="1"/>
  <c r="E151" i="9"/>
  <c r="E149" i="9"/>
  <c r="E148" i="9"/>
  <c r="E150" i="9"/>
  <c r="J149" i="9"/>
  <c r="J150" i="9"/>
  <c r="J151" i="9"/>
  <c r="J148" i="9"/>
  <c r="E139" i="9"/>
  <c r="E138" i="9"/>
  <c r="E137" i="9"/>
  <c r="J138" i="9"/>
  <c r="J139" i="9"/>
  <c r="J137" i="9"/>
  <c r="E159" i="9"/>
  <c r="E158" i="9"/>
  <c r="J158" i="9"/>
  <c r="J159" i="9"/>
  <c r="I81" i="9"/>
  <c r="D81" i="9"/>
  <c r="O101" i="9"/>
  <c r="N101" i="9"/>
  <c r="O100" i="9"/>
  <c r="N100" i="9"/>
  <c r="O159" i="9"/>
  <c r="N159" i="9"/>
  <c r="O151" i="9"/>
  <c r="N151" i="9"/>
  <c r="O150" i="9"/>
  <c r="N150" i="9"/>
  <c r="O149" i="9"/>
  <c r="N149" i="9"/>
  <c r="O145" i="9"/>
  <c r="N145" i="9"/>
  <c r="O144" i="9"/>
  <c r="N144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O85" i="9"/>
  <c r="N85" i="9"/>
  <c r="N105" i="9"/>
  <c r="O105" i="9"/>
  <c r="N106" i="9"/>
  <c r="O106" i="9"/>
  <c r="N107" i="9"/>
  <c r="O107" i="9"/>
  <c r="N108" i="9"/>
  <c r="O108" i="9"/>
  <c r="D109" i="9"/>
  <c r="E106" i="9" s="1"/>
  <c r="I109" i="9"/>
  <c r="E74" i="9" l="1"/>
  <c r="E59" i="9"/>
  <c r="E67" i="9"/>
  <c r="E75" i="9"/>
  <c r="E70" i="9"/>
  <c r="E64" i="9"/>
  <c r="E60" i="9"/>
  <c r="E68" i="9"/>
  <c r="E76" i="9"/>
  <c r="E78" i="9"/>
  <c r="E71" i="9"/>
  <c r="E56" i="9"/>
  <c r="E80" i="9"/>
  <c r="E65" i="9"/>
  <c r="E58" i="9"/>
  <c r="E61" i="9"/>
  <c r="E69" i="9"/>
  <c r="E77" i="9"/>
  <c r="E62" i="9"/>
  <c r="E63" i="9"/>
  <c r="E79" i="9"/>
  <c r="E72" i="9"/>
  <c r="E57" i="9"/>
  <c r="E73" i="9"/>
  <c r="E66" i="9"/>
  <c r="J59" i="9"/>
  <c r="J60" i="9"/>
  <c r="J68" i="9"/>
  <c r="J76" i="9"/>
  <c r="J63" i="9"/>
  <c r="J80" i="9"/>
  <c r="J57" i="9"/>
  <c r="J58" i="9"/>
  <c r="J74" i="9"/>
  <c r="J75" i="9"/>
  <c r="J61" i="9"/>
  <c r="J69" i="9"/>
  <c r="J77" i="9"/>
  <c r="J71" i="9"/>
  <c r="J72" i="9"/>
  <c r="J65" i="9"/>
  <c r="J66" i="9"/>
  <c r="J62" i="9"/>
  <c r="J70" i="9"/>
  <c r="J78" i="9"/>
  <c r="J79" i="9"/>
  <c r="J56" i="9"/>
  <c r="J64" i="9"/>
  <c r="J73" i="9"/>
  <c r="J67" i="9"/>
  <c r="N109" i="9"/>
  <c r="E107" i="9"/>
  <c r="E105" i="9"/>
  <c r="J105" i="9"/>
  <c r="J107" i="9"/>
  <c r="J108" i="9"/>
  <c r="J106" i="9"/>
  <c r="E108" i="9"/>
  <c r="I102" i="9" l="1"/>
  <c r="J99" i="9" s="1"/>
  <c r="D102" i="9" l="1"/>
  <c r="E99" i="9" s="1"/>
  <c r="J98" i="9"/>
  <c r="J89" i="9"/>
  <c r="J85" i="9"/>
  <c r="J87" i="9"/>
  <c r="J90" i="9"/>
  <c r="J101" i="9"/>
  <c r="J100" i="9"/>
  <c r="J91" i="9"/>
  <c r="J92" i="9"/>
  <c r="J95" i="9"/>
  <c r="J86" i="9"/>
  <c r="J96" i="9"/>
  <c r="J97" i="9"/>
  <c r="J88" i="9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49" i="11"/>
  <c r="Z149" i="11"/>
  <c r="AA148" i="11"/>
  <c r="Z148" i="11"/>
  <c r="AA147" i="11"/>
  <c r="Z147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79" i="11"/>
  <c r="Z79" i="11"/>
  <c r="AA78" i="11"/>
  <c r="Z78" i="11"/>
  <c r="AA77" i="11"/>
  <c r="Z77" i="11"/>
  <c r="AA76" i="11"/>
  <c r="Z76" i="11"/>
  <c r="AA75" i="11"/>
  <c r="Z75" i="11"/>
  <c r="AA146" i="11"/>
  <c r="Z146" i="11"/>
  <c r="AA95" i="11"/>
  <c r="Z95" i="11"/>
  <c r="AA74" i="11"/>
  <c r="Z74" i="11"/>
  <c r="AA73" i="11"/>
  <c r="Z73" i="11"/>
  <c r="AA72" i="11"/>
  <c r="Z72" i="11"/>
  <c r="AA71" i="11"/>
  <c r="Z71" i="11"/>
  <c r="AA70" i="11"/>
  <c r="Z70" i="11"/>
  <c r="AA94" i="11"/>
  <c r="Z94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1" i="11"/>
  <c r="AD171" i="11" s="1"/>
  <c r="X132" i="11"/>
  <c r="AD132" i="11" s="1"/>
  <c r="X108" i="11"/>
  <c r="AD108" i="11" s="1"/>
  <c r="X51" i="11"/>
  <c r="AD51" i="11" s="1"/>
  <c r="X19" i="11"/>
  <c r="AD19" i="11" s="1"/>
  <c r="X151" i="11" l="1"/>
  <c r="N102" i="9"/>
  <c r="E88" i="9"/>
  <c r="E90" i="9"/>
  <c r="E98" i="9"/>
  <c r="E100" i="9"/>
  <c r="E91" i="9"/>
  <c r="E95" i="9"/>
  <c r="E86" i="9"/>
  <c r="E96" i="9"/>
  <c r="E97" i="9"/>
  <c r="E89" i="9"/>
  <c r="E101" i="9"/>
  <c r="E92" i="9"/>
  <c r="E85" i="9"/>
  <c r="E87" i="9"/>
  <c r="W79" i="11"/>
  <c r="V79" i="11"/>
  <c r="S79" i="11"/>
  <c r="R79" i="11"/>
  <c r="O79" i="11"/>
  <c r="N79" i="11"/>
  <c r="K79" i="11"/>
  <c r="J79" i="11"/>
  <c r="G79" i="11"/>
  <c r="F79" i="11"/>
  <c r="X172" i="11" l="1"/>
  <c r="AD172" i="11" s="1"/>
  <c r="AD151" i="11"/>
  <c r="O80" i="9"/>
  <c r="N80" i="9"/>
  <c r="W170" i="11" l="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49" i="11"/>
  <c r="V149" i="11"/>
  <c r="W148" i="11"/>
  <c r="V148" i="11"/>
  <c r="W147" i="11"/>
  <c r="V147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7" i="11"/>
  <c r="V107" i="11"/>
  <c r="W106" i="11"/>
  <c r="V106" i="11"/>
  <c r="W105" i="11"/>
  <c r="V105" i="11"/>
  <c r="W104" i="11"/>
  <c r="V104" i="11"/>
  <c r="W78" i="11"/>
  <c r="V78" i="11"/>
  <c r="W77" i="11"/>
  <c r="V77" i="11"/>
  <c r="W76" i="11"/>
  <c r="V76" i="11"/>
  <c r="W75" i="11"/>
  <c r="V75" i="11"/>
  <c r="W146" i="11"/>
  <c r="V146" i="11"/>
  <c r="W95" i="11"/>
  <c r="V95" i="11"/>
  <c r="W74" i="11"/>
  <c r="V74" i="11"/>
  <c r="W73" i="11"/>
  <c r="V73" i="11"/>
  <c r="W72" i="11"/>
  <c r="V72" i="11"/>
  <c r="W71" i="11"/>
  <c r="V71" i="11"/>
  <c r="W70" i="11"/>
  <c r="V70" i="11"/>
  <c r="W94" i="11"/>
  <c r="V94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1" i="11"/>
  <c r="Z171" i="11" s="1"/>
  <c r="Z150" i="11"/>
  <c r="T132" i="11"/>
  <c r="Z132" i="11" s="1"/>
  <c r="T108" i="11"/>
  <c r="Z108" i="11" s="1"/>
  <c r="T51" i="11"/>
  <c r="Z51" i="11" s="1"/>
  <c r="T19" i="11"/>
  <c r="Z19" i="11" l="1"/>
  <c r="T151" i="11"/>
  <c r="I177" i="9"/>
  <c r="Z151" i="11" l="1"/>
  <c r="T172" i="11"/>
  <c r="Z172" i="11" s="1"/>
  <c r="J169" i="9"/>
  <c r="I134" i="9"/>
  <c r="I52" i="9"/>
  <c r="J23" i="9" s="1"/>
  <c r="I20" i="9"/>
  <c r="D177" i="9"/>
  <c r="D134" i="9"/>
  <c r="D52" i="9"/>
  <c r="D153" i="9" s="1"/>
  <c r="D178" i="9" s="1"/>
  <c r="I153" i="9" l="1"/>
  <c r="I178" i="9" s="1"/>
  <c r="J132" i="9"/>
  <c r="E144" i="9"/>
  <c r="E145" i="9"/>
  <c r="J145" i="9"/>
  <c r="J144" i="9"/>
  <c r="E48" i="9"/>
  <c r="E49" i="9"/>
  <c r="E50" i="9"/>
  <c r="E51" i="9"/>
  <c r="E140" i="9"/>
  <c r="J14" i="9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49" i="11"/>
  <c r="R149" i="11"/>
  <c r="S148" i="11"/>
  <c r="R148" i="11"/>
  <c r="S147" i="11"/>
  <c r="R147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7" i="11"/>
  <c r="R107" i="11"/>
  <c r="S106" i="11"/>
  <c r="R106" i="11"/>
  <c r="S105" i="11"/>
  <c r="R105" i="11"/>
  <c r="S104" i="11"/>
  <c r="R104" i="11"/>
  <c r="S78" i="11"/>
  <c r="R78" i="11"/>
  <c r="S77" i="11"/>
  <c r="R77" i="11"/>
  <c r="S76" i="11"/>
  <c r="R76" i="11"/>
  <c r="S75" i="11"/>
  <c r="R75" i="11"/>
  <c r="S146" i="11"/>
  <c r="R146" i="11"/>
  <c r="S95" i="11"/>
  <c r="R95" i="11"/>
  <c r="S74" i="11"/>
  <c r="R74" i="11"/>
  <c r="S73" i="11"/>
  <c r="R73" i="11"/>
  <c r="S72" i="11"/>
  <c r="R72" i="11"/>
  <c r="S71" i="11"/>
  <c r="R71" i="11"/>
  <c r="S70" i="11"/>
  <c r="R70" i="11"/>
  <c r="S94" i="11"/>
  <c r="R94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1" i="11"/>
  <c r="V171" i="11" s="1"/>
  <c r="V150" i="11"/>
  <c r="P132" i="11"/>
  <c r="V132" i="11" s="1"/>
  <c r="P108" i="11"/>
  <c r="V108" i="11" s="1"/>
  <c r="P51" i="11"/>
  <c r="V51" i="11" s="1"/>
  <c r="P19" i="11"/>
  <c r="V19" i="11" l="1"/>
  <c r="P151" i="11"/>
  <c r="P172" i="11" s="1"/>
  <c r="J140" i="9"/>
  <c r="N140" i="9"/>
  <c r="J102" i="9"/>
  <c r="E102" i="9"/>
  <c r="J109" i="9"/>
  <c r="E134" i="9"/>
  <c r="E109" i="9"/>
  <c r="J134" i="9"/>
  <c r="E152" i="9"/>
  <c r="N160" i="9" l="1"/>
  <c r="V15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49" i="11"/>
  <c r="N149" i="11"/>
  <c r="O148" i="11"/>
  <c r="N148" i="11"/>
  <c r="O147" i="11"/>
  <c r="N147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7" i="11"/>
  <c r="N107" i="11"/>
  <c r="O106" i="11"/>
  <c r="N106" i="11"/>
  <c r="O105" i="11"/>
  <c r="N105" i="11"/>
  <c r="O104" i="11"/>
  <c r="N104" i="11"/>
  <c r="O78" i="11"/>
  <c r="N78" i="11"/>
  <c r="O77" i="11"/>
  <c r="N77" i="11"/>
  <c r="O76" i="11"/>
  <c r="N76" i="11"/>
  <c r="O75" i="11"/>
  <c r="N75" i="11"/>
  <c r="O146" i="11"/>
  <c r="N146" i="11"/>
  <c r="O95" i="11"/>
  <c r="N95" i="11"/>
  <c r="O74" i="11"/>
  <c r="N74" i="11"/>
  <c r="O73" i="11"/>
  <c r="N73" i="11"/>
  <c r="O72" i="11"/>
  <c r="N72" i="11"/>
  <c r="O71" i="11"/>
  <c r="N71" i="11"/>
  <c r="O70" i="11"/>
  <c r="N70" i="11"/>
  <c r="O94" i="11"/>
  <c r="N94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1" i="11"/>
  <c r="R171" i="11" s="1"/>
  <c r="R150" i="11"/>
  <c r="L132" i="11"/>
  <c r="R132" i="11" s="1"/>
  <c r="L108" i="11"/>
  <c r="R108" i="11" s="1"/>
  <c r="L51" i="11"/>
  <c r="R51" i="11" s="1"/>
  <c r="L19" i="11"/>
  <c r="R19" i="11" l="1"/>
  <c r="L151" i="11"/>
  <c r="L172" i="11" s="1"/>
  <c r="V172" i="11"/>
  <c r="R151" i="11" l="1"/>
  <c r="O139" i="9"/>
  <c r="O138" i="9"/>
  <c r="N173" i="9"/>
  <c r="R172" i="11" l="1"/>
  <c r="N165" i="9"/>
  <c r="K170" i="11" l="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49" i="11"/>
  <c r="J149" i="11"/>
  <c r="K148" i="11"/>
  <c r="J148" i="11"/>
  <c r="K147" i="11"/>
  <c r="J147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7" i="11"/>
  <c r="J107" i="11"/>
  <c r="K106" i="11"/>
  <c r="J106" i="11"/>
  <c r="K105" i="11"/>
  <c r="J105" i="11"/>
  <c r="K104" i="11"/>
  <c r="J104" i="11"/>
  <c r="K78" i="11"/>
  <c r="J78" i="11"/>
  <c r="K77" i="11"/>
  <c r="J77" i="11"/>
  <c r="K76" i="11"/>
  <c r="J76" i="11"/>
  <c r="K75" i="11"/>
  <c r="J75" i="11"/>
  <c r="K146" i="11"/>
  <c r="J146" i="11"/>
  <c r="K95" i="11"/>
  <c r="J95" i="11"/>
  <c r="K74" i="11"/>
  <c r="J74" i="11"/>
  <c r="K73" i="11"/>
  <c r="J73" i="11"/>
  <c r="K72" i="11"/>
  <c r="J72" i="11"/>
  <c r="K71" i="11"/>
  <c r="J71" i="11"/>
  <c r="K70" i="11"/>
  <c r="J70" i="11"/>
  <c r="K94" i="11"/>
  <c r="J94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1" i="11"/>
  <c r="N171" i="11" s="1"/>
  <c r="N150" i="11"/>
  <c r="H132" i="11"/>
  <c r="N132" i="11" s="1"/>
  <c r="H108" i="11"/>
  <c r="N108" i="11" s="1"/>
  <c r="H51" i="11"/>
  <c r="N51" i="11" s="1"/>
  <c r="H19" i="11"/>
  <c r="N19" i="11" l="1"/>
  <c r="H15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49" i="11"/>
  <c r="F149" i="11"/>
  <c r="G148" i="11"/>
  <c r="F148" i="11"/>
  <c r="G147" i="11"/>
  <c r="F147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7" i="11"/>
  <c r="F107" i="11"/>
  <c r="G106" i="11"/>
  <c r="F106" i="11"/>
  <c r="G105" i="11"/>
  <c r="F105" i="11"/>
  <c r="G104" i="11"/>
  <c r="F104" i="11"/>
  <c r="G78" i="11"/>
  <c r="F78" i="11"/>
  <c r="G77" i="11"/>
  <c r="F77" i="11"/>
  <c r="G76" i="11"/>
  <c r="F76" i="11"/>
  <c r="G75" i="11"/>
  <c r="F75" i="11"/>
  <c r="G146" i="11"/>
  <c r="F146" i="11"/>
  <c r="G95" i="11"/>
  <c r="F95" i="11"/>
  <c r="G74" i="11"/>
  <c r="F74" i="11"/>
  <c r="G73" i="11"/>
  <c r="F73" i="11"/>
  <c r="G72" i="11"/>
  <c r="F72" i="11"/>
  <c r="G71" i="11"/>
  <c r="F71" i="11"/>
  <c r="G70" i="11"/>
  <c r="F70" i="11"/>
  <c r="G94" i="11"/>
  <c r="F94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1" i="11"/>
  <c r="J171" i="11" s="1"/>
  <c r="J150" i="11"/>
  <c r="D132" i="11"/>
  <c r="J132" i="11" s="1"/>
  <c r="D108" i="11"/>
  <c r="J108" i="11" s="1"/>
  <c r="D51" i="11"/>
  <c r="J51" i="11" s="1"/>
  <c r="D19" i="11"/>
  <c r="N151" i="11" l="1"/>
  <c r="H172" i="11"/>
  <c r="N172" i="11" s="1"/>
  <c r="J19" i="11"/>
  <c r="D151" i="11"/>
  <c r="B171" i="11"/>
  <c r="F150" i="11"/>
  <c r="B132" i="11"/>
  <c r="B108" i="11"/>
  <c r="B51" i="11"/>
  <c r="B19" i="11"/>
  <c r="D172" i="11" l="1"/>
  <c r="AL172" i="11" s="1"/>
  <c r="AL151" i="11"/>
  <c r="F108" i="11"/>
  <c r="F132" i="11"/>
  <c r="F171" i="11"/>
  <c r="F51" i="11"/>
  <c r="F19" i="11"/>
  <c r="B151" i="11"/>
  <c r="J151" i="11"/>
  <c r="B172" i="11" l="1"/>
  <c r="J172" i="11"/>
  <c r="F151" i="11"/>
  <c r="AN151" i="11" s="1"/>
  <c r="AJ151" i="11" l="1"/>
  <c r="AJ172" i="11"/>
  <c r="F172" i="11"/>
  <c r="AN172" i="11" s="1"/>
  <c r="N51" i="9"/>
  <c r="O50" i="9"/>
  <c r="N50" i="9"/>
  <c r="N79" i="9" l="1"/>
  <c r="O79" i="9"/>
  <c r="O58" i="9" l="1"/>
  <c r="N58" i="9"/>
  <c r="O71" i="9" l="1"/>
  <c r="N65" i="9" l="1"/>
  <c r="O65" i="9"/>
  <c r="N66" i="9"/>
  <c r="O66" i="9"/>
  <c r="O175" i="9" l="1"/>
  <c r="N175" i="9"/>
  <c r="O174" i="9"/>
  <c r="N174" i="9"/>
  <c r="N69" i="9" l="1"/>
  <c r="O69" i="9"/>
  <c r="N70" i="9"/>
  <c r="O70" i="9"/>
  <c r="O132" i="9" l="1"/>
  <c r="N132" i="9"/>
  <c r="O49" i="9"/>
  <c r="N49" i="9"/>
  <c r="O131" i="9" l="1"/>
  <c r="N131" i="9"/>
  <c r="O48" i="9"/>
  <c r="N48" i="9"/>
  <c r="O78" i="9" l="1"/>
  <c r="N78" i="9"/>
  <c r="N74" i="9" l="1"/>
  <c r="O74" i="9"/>
  <c r="N75" i="9"/>
  <c r="O75" i="9"/>
  <c r="O47" i="9" l="1"/>
  <c r="N47" i="9"/>
  <c r="O99" i="9"/>
  <c r="N99" i="9"/>
  <c r="O130" i="9"/>
  <c r="N130" i="9"/>
  <c r="O46" i="9" l="1"/>
  <c r="N46" i="9"/>
  <c r="O60" i="9"/>
  <c r="N60" i="9"/>
  <c r="O98" i="9" l="1"/>
  <c r="N98" i="9"/>
  <c r="AT130" i="11" l="1"/>
  <c r="AT125" i="11"/>
  <c r="AQ125" i="11"/>
  <c r="AS125" i="11" s="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T113" i="11"/>
  <c r="AQ113" i="11"/>
  <c r="AS113" i="11" s="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Q103" i="11"/>
  <c r="AS103" i="11" s="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S87" i="11"/>
  <c r="AT86" i="11"/>
  <c r="AQ86" i="11"/>
  <c r="AS86" i="11" s="1"/>
  <c r="AT84" i="11"/>
  <c r="AS84" i="11"/>
  <c r="AT80" i="11"/>
  <c r="AS80" i="11"/>
  <c r="AT68" i="11"/>
  <c r="AS68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6" i="11"/>
  <c r="AS56" i="11"/>
  <c r="AT55" i="11"/>
  <c r="AS55" i="11"/>
  <c r="AT59" i="11"/>
  <c r="AS59" i="11"/>
  <c r="AT54" i="11"/>
  <c r="AS54" i="11"/>
  <c r="AT53" i="11"/>
  <c r="AS53" i="11"/>
  <c r="AT51" i="11"/>
  <c r="AQ51" i="11"/>
  <c r="AS51" i="11" s="1"/>
  <c r="AT50" i="11"/>
  <c r="AS50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O158" i="9"/>
  <c r="N158" i="9"/>
  <c r="J175" i="9"/>
  <c r="O176" i="9"/>
  <c r="N176" i="9"/>
  <c r="O173" i="9"/>
  <c r="O172" i="9"/>
  <c r="N172" i="9"/>
  <c r="O171" i="9"/>
  <c r="N171" i="9"/>
  <c r="O170" i="9"/>
  <c r="N170" i="9"/>
  <c r="O169" i="9"/>
  <c r="N169" i="9"/>
  <c r="O168" i="9"/>
  <c r="N168" i="9"/>
  <c r="O167" i="9"/>
  <c r="N167" i="9"/>
  <c r="O166" i="9"/>
  <c r="N166" i="9"/>
  <c r="O165" i="9"/>
  <c r="N139" i="9"/>
  <c r="N138" i="9"/>
  <c r="O137" i="9"/>
  <c r="N137" i="9"/>
  <c r="E132" i="9"/>
  <c r="O133" i="9"/>
  <c r="N133" i="9"/>
  <c r="O129" i="9"/>
  <c r="N129" i="9"/>
  <c r="O128" i="9"/>
  <c r="N128" i="9"/>
  <c r="O127" i="9"/>
  <c r="N127" i="9"/>
  <c r="O126" i="9"/>
  <c r="N126" i="9"/>
  <c r="O125" i="9"/>
  <c r="N125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7" i="9"/>
  <c r="N117" i="9"/>
  <c r="O116" i="9"/>
  <c r="N116" i="9"/>
  <c r="O115" i="9"/>
  <c r="N115" i="9"/>
  <c r="O114" i="9"/>
  <c r="N114" i="9"/>
  <c r="O113" i="9"/>
  <c r="N113" i="9"/>
  <c r="O112" i="9"/>
  <c r="N112" i="9"/>
  <c r="O77" i="9"/>
  <c r="N77" i="9"/>
  <c r="O97" i="9"/>
  <c r="N97" i="9"/>
  <c r="O76" i="9"/>
  <c r="N76" i="9"/>
  <c r="O148" i="9"/>
  <c r="N148" i="9"/>
  <c r="O96" i="9"/>
  <c r="N96" i="9"/>
  <c r="O73" i="9"/>
  <c r="N73" i="9"/>
  <c r="O72" i="9"/>
  <c r="N72" i="9"/>
  <c r="N71" i="9"/>
  <c r="O95" i="9"/>
  <c r="N95" i="9"/>
  <c r="O68" i="9"/>
  <c r="N68" i="9"/>
  <c r="O67" i="9"/>
  <c r="N67" i="9"/>
  <c r="O64" i="9"/>
  <c r="N64" i="9"/>
  <c r="O63" i="9"/>
  <c r="N63" i="9"/>
  <c r="O62" i="9"/>
  <c r="N62" i="9"/>
  <c r="O61" i="9"/>
  <c r="N61" i="9"/>
  <c r="O59" i="9"/>
  <c r="N59" i="9"/>
  <c r="O57" i="9"/>
  <c r="N57" i="9"/>
  <c r="O56" i="9"/>
  <c r="N56" i="9"/>
  <c r="O55" i="9"/>
  <c r="N55" i="9"/>
  <c r="E47" i="9"/>
  <c r="O51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E6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J32" i="9" l="1"/>
  <c r="J28" i="9"/>
  <c r="J12" i="9"/>
  <c r="J50" i="9"/>
  <c r="N81" i="9"/>
  <c r="J24" i="9"/>
  <c r="J6" i="9"/>
  <c r="J7" i="9"/>
  <c r="J176" i="9"/>
  <c r="E174" i="9"/>
  <c r="E175" i="9"/>
  <c r="J174" i="9"/>
  <c r="J49" i="9"/>
  <c r="J131" i="9"/>
  <c r="E130" i="9"/>
  <c r="E131" i="9"/>
  <c r="J44" i="9"/>
  <c r="J48" i="9"/>
  <c r="R178" i="9"/>
  <c r="J130" i="9"/>
  <c r="J116" i="9"/>
  <c r="J47" i="9"/>
  <c r="J11" i="9"/>
  <c r="J19" i="9"/>
  <c r="J13" i="9"/>
  <c r="J9" i="9"/>
  <c r="J15" i="9"/>
  <c r="J17" i="9"/>
  <c r="J8" i="9"/>
  <c r="J16" i="9"/>
  <c r="J10" i="9"/>
  <c r="J18" i="9"/>
  <c r="E119" i="9"/>
  <c r="E127" i="9"/>
  <c r="E120" i="9"/>
  <c r="E128" i="9"/>
  <c r="E117" i="9"/>
  <c r="E113" i="9"/>
  <c r="E121" i="9"/>
  <c r="E129" i="9"/>
  <c r="E114" i="9"/>
  <c r="E122" i="9"/>
  <c r="E133" i="9"/>
  <c r="E125" i="9"/>
  <c r="E115" i="9"/>
  <c r="E123" i="9"/>
  <c r="E112" i="9"/>
  <c r="E116" i="9"/>
  <c r="E124" i="9"/>
  <c r="E118" i="9"/>
  <c r="E126" i="9"/>
  <c r="E55" i="9"/>
  <c r="E45" i="9"/>
  <c r="E38" i="9"/>
  <c r="E31" i="9"/>
  <c r="E24" i="9"/>
  <c r="E32" i="9"/>
  <c r="E40" i="9"/>
  <c r="E23" i="9"/>
  <c r="E26" i="9"/>
  <c r="E42" i="9"/>
  <c r="E27" i="9"/>
  <c r="E25" i="9"/>
  <c r="E33" i="9"/>
  <c r="E41" i="9"/>
  <c r="E34" i="9"/>
  <c r="E35" i="9"/>
  <c r="E43" i="9"/>
  <c r="E28" i="9"/>
  <c r="E36" i="9"/>
  <c r="E44" i="9"/>
  <c r="E29" i="9"/>
  <c r="E37" i="9"/>
  <c r="E30" i="9"/>
  <c r="E46" i="9"/>
  <c r="E39" i="9"/>
  <c r="E12" i="9"/>
  <c r="E13" i="9"/>
  <c r="E18" i="9"/>
  <c r="E14" i="9"/>
  <c r="E7" i="9"/>
  <c r="E15" i="9"/>
  <c r="E8" i="9"/>
  <c r="E16" i="9"/>
  <c r="E9" i="9"/>
  <c r="E17" i="9"/>
  <c r="E10" i="9"/>
  <c r="E11" i="9"/>
  <c r="E19" i="9"/>
  <c r="E171" i="9"/>
  <c r="E166" i="9"/>
  <c r="E172" i="9"/>
  <c r="E173" i="9"/>
  <c r="E176" i="9"/>
  <c r="E167" i="9"/>
  <c r="E165" i="9"/>
  <c r="E168" i="9"/>
  <c r="E170" i="9"/>
  <c r="E169" i="9"/>
  <c r="J46" i="9"/>
  <c r="J166" i="9"/>
  <c r="J165" i="9"/>
  <c r="J167" i="9"/>
  <c r="J173" i="9"/>
  <c r="J171" i="9"/>
  <c r="N177" i="9"/>
  <c r="E20" i="9"/>
  <c r="AQ114" i="11"/>
  <c r="AQ130" i="11" s="1"/>
  <c r="AS130" i="11" s="1"/>
  <c r="J168" i="9"/>
  <c r="J170" i="9"/>
  <c r="J172" i="9"/>
  <c r="J55" i="9"/>
  <c r="N20" i="9"/>
  <c r="N152" i="9"/>
  <c r="J41" i="9"/>
  <c r="J31" i="9"/>
  <c r="J35" i="9"/>
  <c r="J29" i="9"/>
  <c r="J27" i="9"/>
  <c r="J37" i="9"/>
  <c r="N52" i="9"/>
  <c r="J25" i="9"/>
  <c r="J45" i="9"/>
  <c r="J39" i="9"/>
  <c r="J33" i="9"/>
  <c r="J43" i="9"/>
  <c r="J51" i="9"/>
  <c r="J36" i="9"/>
  <c r="J40" i="9"/>
  <c r="J42" i="9"/>
  <c r="J26" i="9"/>
  <c r="J30" i="9"/>
  <c r="J34" i="9"/>
  <c r="J38" i="9"/>
  <c r="N134" i="9"/>
  <c r="J113" i="9"/>
  <c r="J115" i="9"/>
  <c r="J117" i="9"/>
  <c r="J119" i="9"/>
  <c r="J121" i="9"/>
  <c r="J123" i="9"/>
  <c r="J125" i="9"/>
  <c r="J127" i="9"/>
  <c r="J133" i="9"/>
  <c r="J112" i="9"/>
  <c r="J114" i="9"/>
  <c r="J118" i="9"/>
  <c r="J120" i="9"/>
  <c r="J122" i="9"/>
  <c r="J124" i="9"/>
  <c r="J126" i="9"/>
  <c r="J128" i="9"/>
  <c r="J129" i="9"/>
  <c r="E52" i="9" l="1"/>
  <c r="E81" i="9"/>
  <c r="AS114" i="11"/>
  <c r="J20" i="9" l="1"/>
  <c r="J52" i="9" l="1"/>
  <c r="N153" i="9"/>
  <c r="R153" i="9"/>
  <c r="J152" i="9"/>
  <c r="J81" i="9"/>
</calcChain>
</file>

<file path=xl/sharedStrings.xml><?xml version="1.0" encoding="utf-8"?>
<sst xmlns="http://schemas.openxmlformats.org/spreadsheetml/2006/main" count="722" uniqueCount="306">
  <si>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</si>
  <si>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</si>
  <si>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</si>
  <si>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</si>
  <si>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</si>
  <si>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</si>
  <si>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</si>
  <si>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</si>
  <si>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</si>
  <si>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</si>
  <si>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</si>
  <si>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</si>
  <si>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</si>
  <si>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</si>
  <si>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</si>
  <si>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</si>
  <si>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</si>
  <si>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</si>
  <si>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</si>
  <si>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</si>
  <si>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</si>
  <si>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</si>
  <si>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</si>
  <si>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</si>
  <si>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</si>
  <si>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</si>
  <si>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</si>
  <si>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</si>
  <si>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</si>
  <si>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</si>
  <si>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</si>
  <si>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</si>
  <si>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</si>
  <si>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</si>
  <si>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</si>
  <si>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</si>
  <si>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</si>
  <si>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</si>
  <si>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</si>
  <si>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</si>
  <si>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</si>
  <si>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</si>
  <si>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</si>
  <si>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</si>
  <si>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</si>
  <si>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</si>
  <si>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</si>
  <si>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</si>
  <si>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</si>
  <si>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</si>
  <si>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</si>
  <si>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</si>
  <si>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</si>
  <si>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</si>
  <si>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</si>
  <si>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</si>
  <si>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</si>
  <si>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</si>
  <si>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</si>
  <si>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</si>
  <si>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</si>
  <si>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</si>
  <si>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</si>
  <si>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</si>
  <si>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</si>
  <si>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</si>
  <si>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</si>
  <si>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</si>
  <si>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</si>
  <si>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</si>
  <si>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</si>
  <si>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</si>
  <si>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</si>
  <si>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</si>
  <si>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</si>
  <si>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</si>
  <si>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</si>
  <si>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</si>
  <si>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</si>
  <si>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</si>
  <si>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</si>
  <si>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</si>
  <si>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</si>
  <si>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</si>
  <si>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</si>
  <si>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</si>
  <si>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</si>
  <si>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</si>
  <si>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</si>
  <si>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</si>
  <si>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</si>
  <si>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</si>
  <si>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</si>
  <si>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</si>
  <si>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</si>
  <si>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</si>
  <si>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</si>
  <si>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</si>
  <si>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</si>
  <si>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</si>
  <si>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</si>
  <si>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</si>
  <si>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</si>
  <si>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</si>
  <si>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</si>
  <si>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</si>
  <si>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</si>
  <si>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</si>
  <si>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</si>
  <si>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</si>
  <si>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</si>
  <si>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</si>
  <si>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</si>
  <si>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</si>
  <si>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</si>
  <si>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</si>
  <si>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</si>
  <si>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</si>
  <si>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</si>
  <si>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</si>
  <si>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</si>
  <si>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</si>
  <si>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</si>
  <si>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</si>
  <si>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</si>
  <si>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</si>
  <si>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</si>
  <si>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</si>
  <si>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</si>
  <si>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</si>
  <si>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</si>
  <si>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</si>
  <si>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</si>
  <si>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</si>
  <si>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</si>
  <si>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</si>
  <si>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</si>
  <si>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</si>
  <si>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</si>
  <si>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</si>
  <si>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</si>
  <si>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</si>
  <si>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</si>
  <si>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</si>
  <si>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</si>
  <si>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</si>
  <si>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</si>
  <si>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</si>
  <si>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</si>
  <si>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</si>
  <si>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</si>
  <si>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</si>
  <si>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</si>
  <si>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</si>
  <si>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</si>
  <si>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</si>
  <si>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</si>
  <si>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</si>
  <si>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</si>
  <si>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</si>
  <si>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</si>
  <si>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</si>
  <si>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</si>
  <si>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</si>
  <si>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</si>
  <si>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</si>
  <si>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</si>
  <si>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</si>
  <si>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</si>
  <si>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</si>
  <si>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</si>
  <si>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</si>
  <si>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</si>
  <si>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</si>
  <si>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</si>
  <si>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</si>
  <si>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</si>
  <si>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</si>
  <si>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</si>
  <si>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</si>
  <si>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</si>
  <si>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</si>
  <si>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</si>
  <si>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</si>
  <si>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</si>
  <si>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</si>
  <si>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</si>
  <si>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</si>
  <si>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</si>
  <si>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</si>
  <si>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</si>
  <si>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</si>
  <si>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</si>
  <si>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</si>
  <si>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</si>
  <si>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</si>
  <si>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</si>
  <si>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</si>
  <si>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</si>
  <si>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</si>
  <si>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</si>
  <si>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</si>
  <si>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</si>
  <si>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</si>
  <si>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</si>
  <si>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</si>
  <si>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</si>
  <si>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</si>
  <si>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</si>
  <si>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</si>
  <si>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</si>
  <si>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</si>
  <si>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</si>
  <si>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</si>
  <si>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</si>
  <si>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</si>
  <si>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</si>
  <si>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</si>
  <si>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</si>
  <si>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</si>
  <si>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</si>
  <si>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</si>
  <si>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</si>
  <si>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</si>
  <si>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</si>
  <si>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</si>
  <si>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</si>
  <si>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</si>
  <si>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</si>
  <si>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</si>
  <si>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Women Investment Fund (Gender/Diversity Fund)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</si>
  <si>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</si>
  <si>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</si>
  <si>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</si>
  <si>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</si>
  <si>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</si>
  <si>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</si>
  <si>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70a</t>
  </si>
  <si>
    <t>70b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</si>
  <si>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</si>
  <si>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</si>
  <si>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</si>
  <si>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</si>
  <si>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</si>
  <si>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</si>
  <si>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</si>
  <si>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</si>
  <si>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</si>
  <si>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</si>
  <si>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</si>
  <si>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</si>
  <si>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</si>
  <si>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</si>
  <si>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</si>
  <si>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NET ASSET VALUES AND UNIT PRICES OF COLLECTIVE INVESTMENT SCHEMES AS AT WEEK ENDED DECEMBER 3, 2021</t>
  </si>
  <si>
    <t>MARKET CAPITALIZATION OF EXCHANGE TRADED FUNDS AS AT DECEMBER 3, 2021</t>
  </si>
  <si>
    <t>Bid Price (N)</t>
  </si>
  <si>
    <t>Offer Price (N)</t>
  </si>
  <si>
    <t>NAV, Unit Price and Yield as at Week Ended November 26, 2021</t>
  </si>
  <si>
    <t>NAV, Unit Price and Yield as at Week Ended December 3, 2021</t>
  </si>
  <si>
    <t>Yield (%)</t>
  </si>
  <si>
    <t>N/A</t>
  </si>
  <si>
    <t>Note:</t>
  </si>
  <si>
    <t>**6.09%</t>
  </si>
  <si>
    <t>** - (YTD) Year to Date Performance</t>
  </si>
  <si>
    <t>**12.8%</t>
  </si>
  <si>
    <t>**1.31%</t>
  </si>
  <si>
    <t>**0.50%</t>
  </si>
  <si>
    <t>**13.81%</t>
  </si>
  <si>
    <t>**9.54%</t>
  </si>
  <si>
    <t>**9.17%</t>
  </si>
  <si>
    <t>**8.37%</t>
  </si>
  <si>
    <t>**9.06%</t>
  </si>
  <si>
    <t>**10.7%</t>
  </si>
  <si>
    <t>**3.25%</t>
  </si>
  <si>
    <t>**3.52%</t>
  </si>
  <si>
    <t>**-10.69%</t>
  </si>
  <si>
    <t>** 6.41%</t>
  </si>
  <si>
    <t>**7.95%</t>
  </si>
  <si>
    <t>**5.58%</t>
  </si>
  <si>
    <t>**2.62%</t>
  </si>
  <si>
    <t>**8.79%</t>
  </si>
  <si>
    <t>**4.71%</t>
  </si>
  <si>
    <t>**3.59%</t>
  </si>
  <si>
    <t>**11.57%</t>
  </si>
  <si>
    <t>**18.11%</t>
  </si>
  <si>
    <t>**7.04%</t>
  </si>
  <si>
    <t>**4.5%</t>
  </si>
  <si>
    <t>**5.7%</t>
  </si>
  <si>
    <t>**5.38%</t>
  </si>
  <si>
    <t>**5.8%</t>
  </si>
  <si>
    <t>**8.47%</t>
  </si>
  <si>
    <t>**9.51%</t>
  </si>
  <si>
    <t>**13.26%</t>
  </si>
  <si>
    <t>**11.33%</t>
  </si>
  <si>
    <t>**10.2%</t>
  </si>
  <si>
    <t>**6.28%</t>
  </si>
  <si>
    <t>-1.49%</t>
  </si>
  <si>
    <t>**-2.05%</t>
  </si>
  <si>
    <t>**10.88%</t>
  </si>
  <si>
    <t>**16.63%</t>
  </si>
  <si>
    <t>NAV and Unit Price as at Week Ended December 3, 2021</t>
  </si>
  <si>
    <t>**8.49%</t>
  </si>
  <si>
    <t>**4.6%</t>
  </si>
  <si>
    <t>**10.09%</t>
  </si>
  <si>
    <t>The chart above shows that Money Market Fund category has 42.13% share of the Total NAV, followed by Bond/Fixed Income Fund with 29.55%, Dollar Fund (Eurobonds and Fixed Income) at 19.49%, Real Estate Investment Trust at 3.85%.  Next is Mixed Fund at 2.21%, Shari'ah Compliant Fund at 1.39%, Equity Fund at 1.19%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</si>
</sst>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8" fillId="0" borderId="0"/>
  </cellStyleXfs>
  <cellXfs count="437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8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1" fillId="0" borderId="0" xfId="0" applyNumberFormat="1" applyFont="1"/>
    <xf numFmtId="3" fontId="72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73" fillId="6" borderId="1" xfId="0" applyNumberFormat="1" applyFont="1" applyFill="1" applyBorder="1"/>
    <xf numFmtId="4" fontId="23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0" fillId="6" borderId="0" xfId="0" quotePrefix="1" applyFont="1" applyFill="1" applyBorder="1" applyAlignment="1">
      <alignment horizontal="center"/>
    </xf>
    <xf numFmtId="10" fontId="69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5" fillId="6" borderId="0" xfId="2" applyFont="1" applyFill="1" applyBorder="1"/>
    <xf numFmtId="0" fontId="13" fillId="7" borderId="1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79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4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7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6" fillId="6" borderId="0" xfId="0" applyFont="1" applyFill="1" applyBorder="1" applyAlignment="1">
      <alignment vertical="center"/>
    </xf>
    <xf numFmtId="4" fontId="7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2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9" fontId="1" fillId="7" borderId="1" xfId="6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1" fillId="4" borderId="6" xfId="0" applyFont="1" applyFill="1" applyBorder="1" applyAlignment="1">
      <alignment vertical="center" wrapText="1"/>
    </xf>
    <xf numFmtId="0" fontId="81" fillId="4" borderId="6" xfId="0" applyFont="1" applyFill="1" applyBorder="1" applyAlignment="1">
      <alignment horizontal="center" vertical="center" wrapText="1"/>
    </xf>
    <xf numFmtId="0" fontId="8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10" fontId="2" fillId="6" borderId="1" xfId="6" applyNumberFormat="1" applyFont="1" applyFill="1" applyBorder="1" applyAlignment="1">
      <alignment horizontal="center" vertical="top" wrapText="1"/>
    </xf>
    <xf numFmtId="2" fontId="1" fillId="6" borderId="1" xfId="6" applyNumberFormat="1" applyFont="1" applyFill="1" applyBorder="1" applyAlignment="1">
      <alignment horizontal="right"/>
    </xf>
    <xf numFmtId="2" fontId="2" fillId="6" borderId="1" xfId="6" applyNumberFormat="1" applyFont="1" applyFill="1" applyBorder="1" applyAlignment="1">
      <alignment horizontal="right" vertical="top" wrapText="1"/>
    </xf>
    <xf numFmtId="2" fontId="1" fillId="6" borderId="1" xfId="2" applyNumberFormat="1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wrapText="1"/>
    </xf>
    <xf numFmtId="10" fontId="13" fillId="8" borderId="1" xfId="6" applyNumberFormat="1" applyFont="1" applyFill="1" applyBorder="1" applyAlignment="1">
      <alignment horizontal="center" vertical="top" wrapText="1"/>
    </xf>
    <xf numFmtId="165" fontId="14" fillId="8" borderId="1" xfId="6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9" fontId="10" fillId="8" borderId="3" xfId="6" applyFont="1" applyFill="1" applyBorder="1" applyAlignment="1">
      <alignment horizontal="center" vertical="top" wrapText="1"/>
    </xf>
    <xf numFmtId="10" fontId="10" fillId="8" borderId="3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0" fontId="1" fillId="45" borderId="6" xfId="0" applyFont="1" applyFill="1" applyBorder="1" applyAlignment="1">
      <alignment horizontal="center" wrapText="1"/>
    </xf>
    <xf numFmtId="0" fontId="1" fillId="45" borderId="1" xfId="0" applyFont="1" applyFill="1" applyBorder="1" applyAlignment="1">
      <alignment wrapText="1"/>
    </xf>
    <xf numFmtId="4" fontId="1" fillId="45" borderId="1" xfId="0" applyNumberFormat="1" applyFont="1" applyFill="1" applyBorder="1" applyAlignment="1">
      <alignment wrapText="1"/>
    </xf>
    <xf numFmtId="164" fontId="13" fillId="8" borderId="1" xfId="2" applyFont="1" applyFill="1" applyBorder="1" applyAlignment="1">
      <alignment horizontal="center" vertical="top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2" fillId="47" borderId="1" xfId="2" applyFont="1" applyFill="1" applyBorder="1" applyAlignment="1">
      <alignment horizontal="right" vertical="center" wrapText="1"/>
    </xf>
    <xf numFmtId="164" fontId="13" fillId="7" borderId="1" xfId="2" applyFont="1" applyFill="1" applyBorder="1" applyAlignment="1">
      <alignment horizontal="center" vertical="top"/>
    </xf>
    <xf numFmtId="164" fontId="13" fillId="6" borderId="1" xfId="2" applyFont="1" applyFill="1" applyBorder="1" applyAlignment="1">
      <alignment vertical="top"/>
    </xf>
    <xf numFmtId="164" fontId="2" fillId="7" borderId="1" xfId="2" applyFont="1" applyFill="1" applyBorder="1" applyAlignment="1">
      <alignment horizontal="center" vertical="top"/>
    </xf>
    <xf numFmtId="164" fontId="10" fillId="6" borderId="1" xfId="2" applyFont="1" applyFill="1" applyBorder="1"/>
    <xf numFmtId="164" fontId="16" fillId="0" borderId="0" xfId="2" applyFont="1"/>
    <xf numFmtId="164" fontId="13" fillId="0" borderId="25" xfId="2" applyFont="1" applyBorder="1"/>
    <xf numFmtId="164" fontId="13" fillId="0" borderId="0" xfId="2" applyFont="1" applyBorder="1"/>
    <xf numFmtId="164" fontId="11" fillId="0" borderId="0" xfId="2" applyFont="1" applyBorder="1"/>
    <xf numFmtId="164" fontId="10" fillId="0" borderId="0" xfId="2" applyFont="1" applyBorder="1"/>
    <xf numFmtId="0" fontId="13" fillId="0" borderId="1" xfId="0" applyFont="1" applyFill="1" applyBorder="1" applyAlignment="1">
      <alignment vertical="top" wrapText="1"/>
    </xf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0" fontId="13" fillId="7" borderId="1" xfId="0" applyFont="1" applyFill="1" applyBorder="1" applyAlignment="1">
      <alignment horizontal="center" vertical="top" wrapText="1"/>
    </xf>
    <xf numFmtId="4" fontId="44" fillId="0" borderId="0" xfId="0" applyNumberFormat="1" applyFont="1"/>
    <xf numFmtId="0" fontId="83" fillId="6" borderId="0" xfId="0" applyFont="1" applyFill="1" applyBorder="1"/>
    <xf numFmtId="4" fontId="2" fillId="47" borderId="1" xfId="2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" fontId="2" fillId="10" borderId="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 vertical="center" wrapText="1"/>
    </xf>
    <xf numFmtId="9" fontId="13" fillId="7" borderId="1" xfId="6" applyFont="1" applyFill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2" fillId="7" borderId="1" xfId="6" applyFont="1" applyFill="1" applyBorder="1" applyAlignment="1">
      <alignment horizontal="center" vertical="top" wrapText="1"/>
    </xf>
    <xf numFmtId="9" fontId="2" fillId="10" borderId="2" xfId="6" applyFont="1" applyFill="1" applyBorder="1" applyAlignment="1">
      <alignment horizontal="center"/>
    </xf>
    <xf numFmtId="9" fontId="16" fillId="0" borderId="0" xfId="6" applyFont="1" applyAlignment="1">
      <alignment horizontal="center"/>
    </xf>
    <xf numFmtId="9" fontId="16" fillId="0" borderId="26" xfId="6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9" fontId="11" fillId="0" borderId="0" xfId="6" applyFont="1" applyBorder="1" applyAlignment="1">
      <alignment horizontal="center"/>
    </xf>
    <xf numFmtId="9" fontId="10" fillId="0" borderId="0" xfId="6" applyFont="1" applyBorder="1" applyAlignment="1">
      <alignment horizontal="center"/>
    </xf>
    <xf numFmtId="9" fontId="1" fillId="48" borderId="1" xfId="6" applyFont="1" applyFill="1" applyBorder="1" applyAlignment="1">
      <alignment horizontal="center"/>
    </xf>
    <xf numFmtId="9" fontId="2" fillId="48" borderId="1" xfId="6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9" fontId="1" fillId="48" borderId="1" xfId="6" applyFont="1" applyFill="1" applyBorder="1" applyAlignment="1">
      <alignment horizontal="center" wrapText="1"/>
    </xf>
    <xf numFmtId="9" fontId="1" fillId="48" borderId="1" xfId="6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 vertical="top" wrapText="1"/>
    </xf>
    <xf numFmtId="164" fontId="2" fillId="48" borderId="1" xfId="0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81" fillId="45" borderId="6" xfId="0" applyFont="1" applyFill="1" applyBorder="1" applyAlignment="1">
      <alignment horizontal="center" wrapText="1"/>
    </xf>
    <xf numFmtId="0" fontId="81" fillId="45" borderId="1" xfId="0" applyFont="1" applyFill="1" applyBorder="1" applyAlignment="1">
      <alignment horizontal="center" wrapText="1"/>
    </xf>
    <xf numFmtId="0" fontId="81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81" fillId="45" borderId="6" xfId="0" applyFont="1" applyFill="1" applyBorder="1" applyAlignment="1">
      <alignment horizontal="center"/>
    </xf>
    <xf numFmtId="0" fontId="81" fillId="45" borderId="1" xfId="0" applyFont="1" applyFill="1" applyBorder="1" applyAlignment="1">
      <alignment horizontal="center"/>
    </xf>
    <xf numFmtId="0" fontId="81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2" fillId="46" borderId="6" xfId="0" applyFont="1" applyFill="1" applyBorder="1" applyAlignment="1">
      <alignment horizontal="center"/>
    </xf>
    <xf numFmtId="0" fontId="82" fillId="46" borderId="1" xfId="0" applyFont="1" applyFill="1" applyBorder="1" applyAlignment="1">
      <alignment horizontal="center"/>
    </xf>
    <xf numFmtId="0" fontId="82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80" fillId="14" borderId="21" xfId="0" applyFont="1" applyFill="1" applyBorder="1" applyAlignment="1">
      <alignment horizontal="center"/>
    </xf>
    <xf numFmtId="0" fontId="80" fillId="14" borderId="22" xfId="0" applyFont="1" applyFill="1" applyBorder="1" applyAlignment="1">
      <alignment horizontal="center"/>
    </xf>
    <xf numFmtId="0" fontId="80" fillId="14" borderId="23" xfId="0" applyFont="1" applyFill="1" applyBorder="1" applyAlignment="1">
      <alignment horizontal="center"/>
    </xf>
    <xf numFmtId="0" fontId="81" fillId="45" borderId="6" xfId="0" applyFont="1" applyFill="1" applyBorder="1" applyAlignment="1">
      <alignment horizontal="center" vertical="top" wrapText="1"/>
    </xf>
    <xf numFmtId="0" fontId="81" fillId="45" borderId="1" xfId="0" applyFont="1" applyFill="1" applyBorder="1" applyAlignment="1">
      <alignment horizontal="center" vertical="top" wrapText="1"/>
    </xf>
    <xf numFmtId="0" fontId="81" fillId="45" borderId="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3RD DECEMBER,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15480906263.620001</c:v>
                </c:pt>
                <c:pt idx="1">
                  <c:v>548165339384.65997</c:v>
                </c:pt>
                <c:pt idx="2">
                  <c:v>384428914391.67004</c:v>
                </c:pt>
                <c:pt idx="3">
                  <c:v>253508946774.55542</c:v>
                </c:pt>
                <c:pt idx="4">
                  <c:v>50148775654.720001</c:v>
                </c:pt>
                <c:pt idx="5">
                  <c:v>28733678459.418221</c:v>
                </c:pt>
                <c:pt idx="6">
                  <c:v>2481540392.4299998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1290313588718.8035</c:v>
                </c:pt>
                <c:pt idx="1">
                  <c:v>1291238061909.7922</c:v>
                </c:pt>
                <c:pt idx="2">
                  <c:v>1295738089029.7874</c:v>
                </c:pt>
                <c:pt idx="3">
                  <c:v>1294196138635.3562</c:v>
                </c:pt>
                <c:pt idx="4">
                  <c:v>1299339356573.0364</c:v>
                </c:pt>
                <c:pt idx="5">
                  <c:v>1292646760304.5654</c:v>
                </c:pt>
                <c:pt idx="6">
                  <c:v>1295982273118.8315</c:v>
                </c:pt>
                <c:pt idx="7">
                  <c:v>1300988568932.0234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12832838637.471275</c:v>
                </c:pt>
                <c:pt idx="1">
                  <c:v>13000453217.59453</c:v>
                </c:pt>
                <c:pt idx="2" formatCode="_(* #,##0.00_);_(* \(#,##0.00\);_(* &quot;-&quot;??_);_(@_)">
                  <c:v>12853214543.610001</c:v>
                </c:pt>
                <c:pt idx="3">
                  <c:v>12902082571.270002</c:v>
                </c:pt>
                <c:pt idx="4">
                  <c:v>12788507023.350002</c:v>
                </c:pt>
                <c:pt idx="5">
                  <c:v>2529344940.96</c:v>
                </c:pt>
                <c:pt idx="6">
                  <c:v>2529045921.6999998</c:v>
                </c:pt>
                <c:pt idx="7">
                  <c:v>2481540392.4299998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29493543735.222874</c:v>
                </c:pt>
                <c:pt idx="1">
                  <c:v>29371112964.311356</c:v>
                </c:pt>
                <c:pt idx="2">
                  <c:v>29622457563.650005</c:v>
                </c:pt>
                <c:pt idx="3">
                  <c:v>29460567605.190002</c:v>
                </c:pt>
                <c:pt idx="4">
                  <c:v>29518294585.900002</c:v>
                </c:pt>
                <c:pt idx="5">
                  <c:v>29370374411.095947</c:v>
                </c:pt>
                <c:pt idx="6">
                  <c:v>29015498650.13488</c:v>
                </c:pt>
                <c:pt idx="7">
                  <c:v>28733678459.418221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15878400715.889999</c:v>
                </c:pt>
                <c:pt idx="1">
                  <c:v>15968016571.869999</c:v>
                </c:pt>
                <c:pt idx="2">
                  <c:v>16116663555.340002</c:v>
                </c:pt>
                <c:pt idx="3">
                  <c:v>16070245257.549997</c:v>
                </c:pt>
                <c:pt idx="4">
                  <c:v>16130377513.4</c:v>
                </c:pt>
                <c:pt idx="5">
                  <c:v>15965047161.139999</c:v>
                </c:pt>
                <c:pt idx="6">
                  <c:v>15900877276.35</c:v>
                </c:pt>
                <c:pt idx="7">
                  <c:v>15480906263.620001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50044600366.089996</c:v>
                </c:pt>
                <c:pt idx="1">
                  <c:v>50051324785.800003</c:v>
                </c:pt>
                <c:pt idx="2">
                  <c:v>50040235589.130005</c:v>
                </c:pt>
                <c:pt idx="3">
                  <c:v>50072567197.759995</c:v>
                </c:pt>
                <c:pt idx="4">
                  <c:v>50149782982.589996</c:v>
                </c:pt>
                <c:pt idx="5">
                  <c:v>50153494933.330002</c:v>
                </c:pt>
                <c:pt idx="6">
                  <c:v>50111224933.139999</c:v>
                </c:pt>
                <c:pt idx="7">
                  <c:v>50148775654.720001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44484</c:v>
                </c:pt>
                <c:pt idx="1">
                  <c:v>44491</c:v>
                </c:pt>
                <c:pt idx="2">
                  <c:v>44498</c:v>
                </c:pt>
                <c:pt idx="3">
                  <c:v>44505</c:v>
                </c:pt>
                <c:pt idx="4">
                  <c:v>44512</c:v>
                </c:pt>
                <c:pt idx="5">
                  <c:v>44519</c:v>
                </c:pt>
                <c:pt idx="6">
                  <c:v>44526</c:v>
                </c:pt>
                <c:pt idx="7">
                  <c:v>44533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534308319609.98053</c:v>
                </c:pt>
                <c:pt idx="1">
                  <c:v>534163471340.02954</c:v>
                </c:pt>
                <c:pt idx="2">
                  <c:v>537109137206.31995</c:v>
                </c:pt>
                <c:pt idx="3">
                  <c:v>538722554365.93011</c:v>
                </c:pt>
                <c:pt idx="4">
                  <c:v>541459981458.34991</c:v>
                </c:pt>
                <c:pt idx="5">
                  <c:v>538215247916.04419</c:v>
                </c:pt>
                <c:pt idx="6">
                  <c:v>542548264283.8194</c:v>
                </c:pt>
                <c:pt idx="7">
                  <c:v>548165339384.65997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44484</c:v>
                </c:pt>
                <c:pt idx="1">
                  <c:v>44491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434162854835.51794</c:v>
                </c:pt>
                <c:pt idx="1">
                  <c:v>434511782166.29523</c:v>
                </c:pt>
                <c:pt idx="2">
                  <c:v>436292182027.26001</c:v>
                </c:pt>
                <c:pt idx="3">
                  <c:v>437700704744.43188</c:v>
                </c:pt>
                <c:pt idx="4">
                  <c:v>439284578713.86505</c:v>
                </c:pt>
                <c:pt idx="5">
                  <c:v>389102222041.17004</c:v>
                </c:pt>
                <c:pt idx="6">
                  <c:v>386504325895.71014</c:v>
                </c:pt>
                <c:pt idx="7">
                  <c:v>384428914391.67004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213593030818.63089</c:v>
                </c:pt>
                <c:pt idx="1">
                  <c:v>214171900863.8916</c:v>
                </c:pt>
                <c:pt idx="2">
                  <c:v>213704198544.47723</c:v>
                </c:pt>
                <c:pt idx="3">
                  <c:v>209267416893.22424</c:v>
                </c:pt>
                <c:pt idx="4">
                  <c:v>210007834295.58121</c:v>
                </c:pt>
                <c:pt idx="5">
                  <c:v>249308889980.215</c:v>
                </c:pt>
                <c:pt idx="6">
                  <c:v>251583674347.76721</c:v>
                </c:pt>
                <c:pt idx="7">
                  <c:v>253508946774.55542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68</xdr:row>
      <xdr:rowOff>0</xdr:rowOff>
    </xdr:from>
    <xdr:to>
      <xdr:col>19</xdr:col>
      <xdr:colOff>990600</xdr:colOff>
      <xdr:row>72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90</xdr:row>
      <xdr:rowOff>0</xdr:rowOff>
    </xdr:from>
    <xdr:to>
      <xdr:col>18</xdr:col>
      <xdr:colOff>304800</xdr:colOff>
      <xdr:row>91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5703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369" customWidth="1"/>
    <col min="9" max="9" width="16" style="344" customWidth="1"/>
    <col min="10" max="11" width="8.7109375" style="4" customWidth="1"/>
    <col min="12" max="12" width="9.42578125" style="4" customWidth="1"/>
    <col min="13" max="13" width="7.85546875" style="3" customWidth="1"/>
    <col min="14" max="14" width="8.7109375" style="4" customWidth="1"/>
    <col min="15" max="15" width="9.42578125" style="4" customWidth="1"/>
    <col min="16" max="16" width="8.42578125" style="156" customWidth="1"/>
    <col min="17" max="17" width="6.7109375" style="156" customWidth="1"/>
    <col min="18" max="18" width="21.42578125" style="157" customWidth="1"/>
    <col min="19" max="19" width="18.42578125" style="156" customWidth="1"/>
    <col min="20" max="20" width="18.140625" style="156" customWidth="1"/>
    <col min="21" max="21" width="9.42578125" style="156" customWidth="1"/>
    <col min="22" max="22" width="18.42578125" style="156" customWidth="1"/>
    <col min="23" max="23" width="8.85546875" style="156" customWidth="1"/>
    <col min="24" max="24" width="25.140625" style="156" customWidth="1"/>
    <col min="25" max="30" width="8.85546875" style="156"/>
    <col min="31" max="31" width="9" style="156" bestFit="1" customWidth="1"/>
    <col min="32" max="40" width="8.85546875" style="156"/>
    <col min="41" max="41" width="9.28515625" style="156" bestFit="1" customWidth="1"/>
    <col min="42" max="49" width="8.85546875" style="156"/>
    <col min="50" max="50" width="8.85546875" style="156" customWidth="1"/>
    <col min="51" max="101" width="8.85546875" style="156"/>
    <col min="102" max="16384" width="8.85546875" style="4"/>
  </cols>
  <sheetData>
    <row r="1" spans="1:24" ht="21.75" customHeight="1">
      <c r="A1" s="418" t="s">
        <v>254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20"/>
    </row>
    <row r="2" spans="1:24" ht="12" customHeight="1">
      <c r="A2" s="198"/>
      <c r="B2" s="196"/>
      <c r="C2" s="196"/>
      <c r="D2" s="399" t="s">
        <v>258</v>
      </c>
      <c r="E2" s="399"/>
      <c r="F2" s="399"/>
      <c r="G2" s="399"/>
      <c r="H2" s="399"/>
      <c r="I2" s="399" t="s">
        <v>259</v>
      </c>
      <c r="J2" s="399"/>
      <c r="K2" s="399"/>
      <c r="L2" s="399"/>
      <c r="M2" s="399"/>
      <c r="N2" s="399" t="s">
        <v>70</v>
      </c>
      <c r="O2" s="399"/>
      <c r="P2" s="400"/>
    </row>
    <row r="3" spans="1:24" s="166" customFormat="1" ht="14.25" customHeight="1">
      <c r="A3" s="325" t="s">
        <v>2</v>
      </c>
      <c r="B3" s="320" t="s">
        <v>226</v>
      </c>
      <c r="C3" s="320" t="s">
        <v>3</v>
      </c>
      <c r="D3" s="321" t="s">
        <v>239</v>
      </c>
      <c r="E3" s="148" t="s">
        <v>69</v>
      </c>
      <c r="F3" s="148" t="s">
        <v>256</v>
      </c>
      <c r="G3" s="148" t="s">
        <v>257</v>
      </c>
      <c r="H3" s="359" t="s">
        <v>260</v>
      </c>
      <c r="I3" s="332" t="s">
        <v>239</v>
      </c>
      <c r="J3" s="148" t="s">
        <v>69</v>
      </c>
      <c r="K3" s="148" t="s">
        <v>256</v>
      </c>
      <c r="L3" s="148" t="s">
        <v>257</v>
      </c>
      <c r="M3" s="148" t="s">
        <v>260</v>
      </c>
      <c r="N3" s="268" t="s">
        <v>240</v>
      </c>
      <c r="O3" s="322" t="s">
        <v>131</v>
      </c>
      <c r="P3" s="269" t="s">
        <v>260</v>
      </c>
      <c r="Q3" s="252"/>
    </row>
    <row r="4" spans="1:24" s="166" customFormat="1" ht="5.25" customHeight="1">
      <c r="A4" s="424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6"/>
      <c r="Q4" s="252"/>
    </row>
    <row r="5" spans="1:24" s="166" customFormat="1" ht="12.95" customHeight="1">
      <c r="A5" s="421" t="s">
        <v>0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3"/>
      <c r="Q5" s="253"/>
      <c r="R5" s="165"/>
    </row>
    <row r="6" spans="1:24" s="166" customFormat="1" ht="13.5" customHeight="1">
      <c r="A6" s="329">
        <v>1</v>
      </c>
      <c r="B6" s="330" t="s">
        <v>6</v>
      </c>
      <c r="C6" s="88" t="s">
        <v>7</v>
      </c>
      <c r="D6" s="85">
        <v>7026752059.29</v>
      </c>
      <c r="E6" s="270">
        <f>(D6/$D$20)</f>
        <v>0.44190970958194642</v>
      </c>
      <c r="F6" s="317">
        <v>0</v>
      </c>
      <c r="G6" s="85">
        <v>11225.33</v>
      </c>
      <c r="H6" s="370">
        <v>0</v>
      </c>
      <c r="I6" s="96">
        <v>6853817247.0900002</v>
      </c>
      <c r="J6" s="270">
        <f>(I6/$I$20)</f>
        <v>0.44272713304881983</v>
      </c>
      <c r="K6" s="85">
        <v>10882.64</v>
      </c>
      <c r="L6" s="85">
        <v>11039.32</v>
      </c>
      <c r="M6" s="375" t="s">
        <v>263</v>
      </c>
      <c r="N6" s="105">
        <f t="shared" ref="N6:N14" si="0">((I6-D6)/D6)</f>
        <v>-2.4610917069624563E-2</v>
      </c>
      <c r="O6" s="105">
        <f t="shared" ref="O6:O14" si="1">((L6-G6)/G6)</f>
        <v>-1.6570559618291864E-2</v>
      </c>
      <c r="P6" s="326" t="e">
        <f>((M6-H6)/H6)</f>
        <v>#VALUE!</v>
      </c>
      <c r="Q6" s="164"/>
      <c r="R6" s="202"/>
      <c r="S6" s="203"/>
    </row>
    <row r="7" spans="1:24" s="166" customFormat="1" ht="12.75" customHeight="1">
      <c r="A7" s="329">
        <v>2</v>
      </c>
      <c r="B7" s="330" t="s">
        <v>146</v>
      </c>
      <c r="C7" s="88" t="s">
        <v>50</v>
      </c>
      <c r="D7" s="86">
        <v>868529930.99000001</v>
      </c>
      <c r="E7" s="270">
        <f t="shared" ref="E7:E19" si="2">(D7/$D$20)</f>
        <v>5.462151024093486E-2</v>
      </c>
      <c r="F7" s="317">
        <v>0</v>
      </c>
      <c r="G7" s="96">
        <v>1.77</v>
      </c>
      <c r="H7" s="370">
        <v>0</v>
      </c>
      <c r="I7" s="96">
        <v>854189886.38</v>
      </c>
      <c r="J7" s="270">
        <f>(I7/$I$20)</f>
        <v>5.5176994927444205E-2</v>
      </c>
      <c r="K7" s="85">
        <v>1.71</v>
      </c>
      <c r="L7" s="85">
        <v>1.74</v>
      </c>
      <c r="M7" s="375">
        <v>0.13159999999999999</v>
      </c>
      <c r="N7" s="105">
        <f t="shared" si="0"/>
        <v>-1.6510708610415318E-2</v>
      </c>
      <c r="O7" s="105">
        <f t="shared" si="1"/>
        <v>-1.6949152542372895E-2</v>
      </c>
      <c r="P7" s="326" t="e">
        <f t="shared" ref="P7:P20" si="3">((M7-H7)/H7)</f>
        <v>#DIV/0!</v>
      </c>
      <c r="Q7" s="164"/>
      <c r="R7" s="202"/>
      <c r="S7" s="203"/>
    </row>
    <row r="8" spans="1:24" s="166" customFormat="1" ht="12.95" customHeight="1">
      <c r="A8" s="329">
        <v>3</v>
      </c>
      <c r="B8" s="330" t="s">
        <v>63</v>
      </c>
      <c r="C8" s="88" t="s">
        <v>12</v>
      </c>
      <c r="D8" s="160">
        <v>257894091.94999999</v>
      </c>
      <c r="E8" s="270">
        <f t="shared" si="2"/>
        <v>1.6218859341400993E-2</v>
      </c>
      <c r="F8" s="317">
        <v>0</v>
      </c>
      <c r="G8" s="85">
        <v>131.61000000000001</v>
      </c>
      <c r="H8" s="370">
        <v>0</v>
      </c>
      <c r="I8" s="96">
        <v>254753353.78999999</v>
      </c>
      <c r="J8" s="270">
        <f t="shared" ref="J8:J19" si="4">(I8/$I$20)</f>
        <v>1.6455971598295135E-2</v>
      </c>
      <c r="K8" s="85">
        <v>127.67</v>
      </c>
      <c r="L8" s="85">
        <v>130.1</v>
      </c>
      <c r="M8" s="375" t="s">
        <v>294</v>
      </c>
      <c r="N8" s="105">
        <f t="shared" si="0"/>
        <v>-1.2178402910482016E-2</v>
      </c>
      <c r="O8" s="105">
        <f t="shared" si="1"/>
        <v>-1.1473292303016634E-2</v>
      </c>
      <c r="P8" s="326" t="e">
        <f t="shared" si="3"/>
        <v>#VALUE!</v>
      </c>
      <c r="Q8" s="164"/>
      <c r="R8" s="204"/>
      <c r="S8" s="167"/>
    </row>
    <row r="9" spans="1:24" s="166" customFormat="1" ht="12.95" customHeight="1">
      <c r="A9" s="329">
        <v>4</v>
      </c>
      <c r="B9" s="330" t="s">
        <v>13</v>
      </c>
      <c r="C9" s="88" t="s">
        <v>14</v>
      </c>
      <c r="D9" s="160">
        <v>610807762.99000001</v>
      </c>
      <c r="E9" s="270">
        <f t="shared" si="2"/>
        <v>3.8413463130017263E-2</v>
      </c>
      <c r="F9" s="317">
        <v>0</v>
      </c>
      <c r="G9" s="85">
        <v>17.59</v>
      </c>
      <c r="H9" s="370">
        <v>0</v>
      </c>
      <c r="I9" s="96">
        <v>591577714.44000006</v>
      </c>
      <c r="J9" s="270">
        <f t="shared" si="4"/>
        <v>3.8213377457765679E-2</v>
      </c>
      <c r="K9" s="85">
        <v>16.73</v>
      </c>
      <c r="L9" s="85">
        <v>17.04</v>
      </c>
      <c r="M9" s="375">
        <v>6.54E-2</v>
      </c>
      <c r="N9" s="105">
        <f t="shared" si="0"/>
        <v>-3.1482979940965126E-2</v>
      </c>
      <c r="O9" s="105">
        <f t="shared" si="1"/>
        <v>-3.1267765776009135E-2</v>
      </c>
      <c r="P9" s="326" t="e">
        <f t="shared" si="3"/>
        <v>#DIV/0!</v>
      </c>
      <c r="Q9" s="164"/>
      <c r="R9" s="202"/>
      <c r="S9" s="167"/>
      <c r="T9" s="205"/>
      <c r="U9" s="168"/>
      <c r="V9" s="168"/>
      <c r="W9" s="169"/>
    </row>
    <row r="10" spans="1:24" s="166" customFormat="1" ht="12.95" customHeight="1">
      <c r="A10" s="329">
        <v>5</v>
      </c>
      <c r="B10" s="330" t="s">
        <v>64</v>
      </c>
      <c r="C10" s="88" t="s">
        <v>18</v>
      </c>
      <c r="D10" s="158">
        <v>352330240.68000001</v>
      </c>
      <c r="E10" s="270">
        <f t="shared" si="2"/>
        <v>2.2157912079733777E-2</v>
      </c>
      <c r="F10" s="317">
        <v>0</v>
      </c>
      <c r="G10" s="85">
        <v>168.32740000000001</v>
      </c>
      <c r="H10" s="370">
        <v>0</v>
      </c>
      <c r="I10" s="96">
        <v>345065079.81999999</v>
      </c>
      <c r="J10" s="270">
        <f t="shared" si="4"/>
        <v>2.2289720895145526E-2</v>
      </c>
      <c r="K10" s="85">
        <v>162.7989</v>
      </c>
      <c r="L10" s="85">
        <v>165.02549999999999</v>
      </c>
      <c r="M10" s="375" t="s">
        <v>267</v>
      </c>
      <c r="N10" s="163">
        <f>((I10-D10)/D10)</f>
        <v>-2.0620315888804207E-2</v>
      </c>
      <c r="O10" s="163">
        <f>((L10-G10)/G10)</f>
        <v>-1.9615938938045842E-2</v>
      </c>
      <c r="P10" s="326" t="e">
        <f t="shared" si="3"/>
        <v>#VALUE!</v>
      </c>
      <c r="Q10" s="164"/>
      <c r="R10" s="206"/>
      <c r="S10" s="167"/>
      <c r="T10" s="205"/>
      <c r="U10" s="168"/>
      <c r="V10" s="168"/>
      <c r="W10" s="169"/>
    </row>
    <row r="11" spans="1:24" s="166" customFormat="1" ht="12.95" customHeight="1">
      <c r="A11" s="329">
        <v>6</v>
      </c>
      <c r="B11" s="330" t="s">
        <v>46</v>
      </c>
      <c r="C11" s="88" t="s">
        <v>84</v>
      </c>
      <c r="D11" s="158">
        <v>1820167177.9200001</v>
      </c>
      <c r="E11" s="270">
        <f t="shared" si="2"/>
        <v>0.11446960732331456</v>
      </c>
      <c r="F11" s="317">
        <v>0</v>
      </c>
      <c r="G11" s="85">
        <v>0.94930000000000003</v>
      </c>
      <c r="H11" s="370">
        <v>0</v>
      </c>
      <c r="I11" s="96">
        <v>1690478736.49</v>
      </c>
      <c r="J11" s="270">
        <f t="shared" si="4"/>
        <v>0.10919765985939794</v>
      </c>
      <c r="K11" s="85">
        <v>0.90590000000000004</v>
      </c>
      <c r="L11" s="85">
        <v>0.9294</v>
      </c>
      <c r="M11" s="375" t="s">
        <v>268</v>
      </c>
      <c r="N11" s="105">
        <f t="shared" si="0"/>
        <v>-7.1250840583886255E-2</v>
      </c>
      <c r="O11" s="105">
        <f>((L11-G11)/G11)</f>
        <v>-2.0962814705572555E-2</v>
      </c>
      <c r="P11" s="326" t="e">
        <f t="shared" si="3"/>
        <v>#VALUE!</v>
      </c>
      <c r="Q11" s="164"/>
      <c r="R11" s="202"/>
      <c r="S11" s="167"/>
      <c r="T11" s="207"/>
      <c r="U11" s="169"/>
      <c r="V11" s="169"/>
      <c r="W11" s="170"/>
      <c r="X11" s="171"/>
    </row>
    <row r="12" spans="1:24" s="166" customFormat="1" ht="12.95" customHeight="1">
      <c r="A12" s="329">
        <v>7</v>
      </c>
      <c r="B12" s="330" t="s">
        <v>8</v>
      </c>
      <c r="C12" s="88" t="s">
        <v>15</v>
      </c>
      <c r="D12" s="158">
        <v>2749338559.21</v>
      </c>
      <c r="E12" s="270">
        <f t="shared" si="2"/>
        <v>0.17290483483569799</v>
      </c>
      <c r="F12" s="317">
        <v>0</v>
      </c>
      <c r="G12" s="85">
        <v>21.138300000000001</v>
      </c>
      <c r="H12" s="370">
        <v>0</v>
      </c>
      <c r="I12" s="346">
        <v>2686722992.8699999</v>
      </c>
      <c r="J12" s="270">
        <f>(I12/$I$20)</f>
        <v>0.17355075646855225</v>
      </c>
      <c r="K12" s="88">
        <v>20.067299999999999</v>
      </c>
      <c r="L12" s="88">
        <v>20.6723</v>
      </c>
      <c r="M12" s="375" t="s">
        <v>269</v>
      </c>
      <c r="N12" s="105">
        <f t="shared" si="0"/>
        <v>-2.277477472908692E-2</v>
      </c>
      <c r="O12" s="105">
        <f>((L12-G12)/G12)</f>
        <v>-2.2045292194736617E-2</v>
      </c>
      <c r="P12" s="326" t="e">
        <f t="shared" si="3"/>
        <v>#VALUE!</v>
      </c>
      <c r="Q12" s="164"/>
      <c r="R12" s="202"/>
      <c r="S12" s="167"/>
    </row>
    <row r="13" spans="1:24" s="166" customFormat="1" ht="12.95" customHeight="1">
      <c r="A13" s="329">
        <v>8</v>
      </c>
      <c r="B13" s="330" t="s">
        <v>205</v>
      </c>
      <c r="C13" s="88" t="s">
        <v>59</v>
      </c>
      <c r="D13" s="158">
        <v>356822058.33999997</v>
      </c>
      <c r="E13" s="270">
        <f t="shared" si="2"/>
        <v>2.2440400748876634E-2</v>
      </c>
      <c r="F13" s="317">
        <v>0</v>
      </c>
      <c r="G13" s="85">
        <v>151.35</v>
      </c>
      <c r="H13" s="370">
        <v>0</v>
      </c>
      <c r="I13" s="346">
        <v>347153065.94999999</v>
      </c>
      <c r="J13" s="270">
        <f t="shared" si="4"/>
        <v>2.2424595823941313E-2</v>
      </c>
      <c r="K13" s="88">
        <v>146.24</v>
      </c>
      <c r="L13" s="88">
        <v>148.22</v>
      </c>
      <c r="M13" s="375">
        <v>0</v>
      </c>
      <c r="N13" s="105">
        <f>((I13-D13)/D13)</f>
        <v>-2.7097518676344919E-2</v>
      </c>
      <c r="O13" s="105">
        <f>((L13-G13)/G13)</f>
        <v>-2.0680541790551673E-2</v>
      </c>
      <c r="P13" s="326" t="e">
        <f t="shared" si="3"/>
        <v>#DIV/0!</v>
      </c>
      <c r="Q13" s="164"/>
      <c r="R13" s="202"/>
      <c r="S13" s="167"/>
    </row>
    <row r="14" spans="1:24" s="166" customFormat="1" ht="12.95" customHeight="1">
      <c r="A14" s="329">
        <v>9</v>
      </c>
      <c r="B14" s="330" t="s">
        <v>61</v>
      </c>
      <c r="C14" s="88" t="s">
        <v>60</v>
      </c>
      <c r="D14" s="158">
        <v>243333455.84</v>
      </c>
      <c r="E14" s="270">
        <f t="shared" si="2"/>
        <v>1.5303146588139475E-2</v>
      </c>
      <c r="F14" s="317">
        <v>0</v>
      </c>
      <c r="G14" s="85">
        <v>11.834300000000001</v>
      </c>
      <c r="H14" s="370">
        <v>0</v>
      </c>
      <c r="I14" s="346">
        <v>236056042.05000001</v>
      </c>
      <c r="J14" s="272">
        <f>(I14/$I$20)</f>
        <v>1.5248205630230429E-2</v>
      </c>
      <c r="K14" s="85">
        <v>11.400499999999999</v>
      </c>
      <c r="L14" s="85">
        <v>11.482799999999999</v>
      </c>
      <c r="M14" s="375">
        <v>0</v>
      </c>
      <c r="N14" s="105">
        <f t="shared" si="0"/>
        <v>-2.9907164902080452E-2</v>
      </c>
      <c r="O14" s="105">
        <f t="shared" si="1"/>
        <v>-2.9701799007968488E-2</v>
      </c>
      <c r="P14" s="326" t="e">
        <f t="shared" si="3"/>
        <v>#DIV/0!</v>
      </c>
      <c r="Q14" s="164"/>
      <c r="R14" s="202"/>
      <c r="S14" s="208"/>
      <c r="T14" s="208"/>
    </row>
    <row r="15" spans="1:24" s="166" customFormat="1" ht="12.95" customHeight="1">
      <c r="A15" s="329">
        <v>10</v>
      </c>
      <c r="B15" s="330" t="s">
        <v>6</v>
      </c>
      <c r="C15" s="88" t="s">
        <v>75</v>
      </c>
      <c r="D15" s="85">
        <v>332289559.44</v>
      </c>
      <c r="E15" s="270">
        <f t="shared" si="2"/>
        <v>2.0897561415320606E-2</v>
      </c>
      <c r="F15" s="317">
        <v>0</v>
      </c>
      <c r="G15" s="85">
        <v>2847.79</v>
      </c>
      <c r="H15" s="370">
        <v>0</v>
      </c>
      <c r="I15" s="96">
        <v>328903993.38999999</v>
      </c>
      <c r="J15" s="270">
        <f t="shared" si="4"/>
        <v>2.1245784180149815E-2</v>
      </c>
      <c r="K15" s="85">
        <v>2778.03</v>
      </c>
      <c r="L15" s="85">
        <v>2818.72</v>
      </c>
      <c r="M15" s="375" t="s">
        <v>265</v>
      </c>
      <c r="N15" s="105">
        <f t="shared" ref="N15:N20" si="5">((I15-D15)/D15)</f>
        <v>-1.01886019401441E-2</v>
      </c>
      <c r="O15" s="105">
        <f>((L15-G15)/G15)</f>
        <v>-1.0207915611755138E-2</v>
      </c>
      <c r="P15" s="326" t="e">
        <f t="shared" si="3"/>
        <v>#VALUE!</v>
      </c>
      <c r="Q15" s="164"/>
      <c r="R15" s="202"/>
      <c r="S15" s="209"/>
      <c r="T15" s="209"/>
    </row>
    <row r="16" spans="1:24" s="166" customFormat="1" ht="12.95" customHeight="1">
      <c r="A16" s="329">
        <v>11</v>
      </c>
      <c r="B16" s="330" t="s">
        <v>89</v>
      </c>
      <c r="C16" s="88" t="s">
        <v>90</v>
      </c>
      <c r="D16" s="85">
        <v>256218536.13999999</v>
      </c>
      <c r="E16" s="270">
        <f t="shared" si="2"/>
        <v>1.611348428687541E-2</v>
      </c>
      <c r="F16" s="317">
        <v>0</v>
      </c>
      <c r="G16" s="85">
        <v>132.68</v>
      </c>
      <c r="H16" s="370">
        <v>0</v>
      </c>
      <c r="I16" s="96">
        <v>256724758.03</v>
      </c>
      <c r="J16" s="270">
        <f t="shared" si="4"/>
        <v>1.6583315838123832E-2</v>
      </c>
      <c r="K16" s="85">
        <v>127.84</v>
      </c>
      <c r="L16" s="85">
        <v>128.72999999999999</v>
      </c>
      <c r="M16" s="375" t="s">
        <v>266</v>
      </c>
      <c r="N16" s="105">
        <f t="shared" si="5"/>
        <v>1.9757426516690876E-3</v>
      </c>
      <c r="O16" s="105">
        <f>((L16-G16)/G16)</f>
        <v>-2.977087729876407E-2</v>
      </c>
      <c r="P16" s="326" t="e">
        <f t="shared" si="3"/>
        <v>#VALUE!</v>
      </c>
      <c r="Q16" s="164"/>
      <c r="R16" s="202"/>
      <c r="S16" s="210"/>
      <c r="T16" s="210"/>
    </row>
    <row r="17" spans="1:23" s="166" customFormat="1" ht="12.95" customHeight="1">
      <c r="A17" s="329">
        <v>12</v>
      </c>
      <c r="B17" s="330" t="s">
        <v>53</v>
      </c>
      <c r="C17" s="88" t="s">
        <v>136</v>
      </c>
      <c r="D17" s="85">
        <v>327636702.44</v>
      </c>
      <c r="E17" s="270">
        <f t="shared" si="2"/>
        <v>2.0604945044592409E-2</v>
      </c>
      <c r="F17" s="317">
        <v>0</v>
      </c>
      <c r="G17" s="85">
        <v>1.31</v>
      </c>
      <c r="H17" s="370">
        <v>0</v>
      </c>
      <c r="I17" s="350">
        <v>322428350.97000003</v>
      </c>
      <c r="J17" s="270">
        <f t="shared" si="4"/>
        <v>2.0827485515347632E-2</v>
      </c>
      <c r="K17" s="85">
        <v>1.2463</v>
      </c>
      <c r="L17" s="85">
        <v>1.2883</v>
      </c>
      <c r="M17" s="375">
        <v>-1.5900000000000001E-2</v>
      </c>
      <c r="N17" s="105">
        <f t="shared" si="5"/>
        <v>-1.5896727781753245E-2</v>
      </c>
      <c r="O17" s="105">
        <f>((L17-G17)/G17)</f>
        <v>-1.6564885496183245E-2</v>
      </c>
      <c r="P17" s="326" t="e">
        <f t="shared" si="3"/>
        <v>#DIV/0!</v>
      </c>
      <c r="Q17" s="164"/>
      <c r="R17" s="202"/>
      <c r="S17" s="209"/>
      <c r="T17" s="209"/>
    </row>
    <row r="18" spans="1:23" s="166" customFormat="1" ht="12.95" customHeight="1">
      <c r="A18" s="329">
        <v>13</v>
      </c>
      <c r="B18" s="330" t="s">
        <v>99</v>
      </c>
      <c r="C18" s="88" t="s">
        <v>139</v>
      </c>
      <c r="D18" s="85">
        <v>288980870.43000001</v>
      </c>
      <c r="E18" s="270">
        <f t="shared" si="2"/>
        <v>1.817389477370614E-2</v>
      </c>
      <c r="F18" s="317">
        <v>0</v>
      </c>
      <c r="G18" s="85">
        <v>1.4785999999999999</v>
      </c>
      <c r="H18" s="370">
        <v>0</v>
      </c>
      <c r="I18" s="96">
        <v>284050603.94999999</v>
      </c>
      <c r="J18" s="270">
        <f t="shared" si="4"/>
        <v>1.8348448024487849E-2</v>
      </c>
      <c r="K18" s="347">
        <v>1.44</v>
      </c>
      <c r="L18" s="85">
        <v>1.4540999999999999</v>
      </c>
      <c r="M18" s="375">
        <v>0.159</v>
      </c>
      <c r="N18" s="105">
        <f t="shared" si="5"/>
        <v>-1.7060874903808834E-2</v>
      </c>
      <c r="O18" s="105">
        <f>((L18-G18)/G18)</f>
        <v>-1.6569728121195705E-2</v>
      </c>
      <c r="P18" s="326" t="e">
        <f t="shared" si="3"/>
        <v>#DIV/0!</v>
      </c>
      <c r="Q18" s="164"/>
      <c r="R18" s="202"/>
      <c r="S18" s="211"/>
      <c r="T18" s="211"/>
    </row>
    <row r="19" spans="1:23" s="166" customFormat="1" ht="12.95" customHeight="1">
      <c r="A19" s="329">
        <v>14</v>
      </c>
      <c r="B19" s="330" t="s">
        <v>149</v>
      </c>
      <c r="C19" s="88" t="s">
        <v>150</v>
      </c>
      <c r="D19" s="85">
        <v>409776270.69</v>
      </c>
      <c r="E19" s="270">
        <f t="shared" si="2"/>
        <v>2.5770670609443439E-2</v>
      </c>
      <c r="F19" s="317">
        <v>0</v>
      </c>
      <c r="G19" s="85">
        <v>140.52000000000001</v>
      </c>
      <c r="H19" s="370">
        <v>0</v>
      </c>
      <c r="I19" s="96">
        <v>428984438.39999998</v>
      </c>
      <c r="J19" s="270">
        <f t="shared" si="4"/>
        <v>2.7710550732298521E-2</v>
      </c>
      <c r="K19" s="85">
        <v>135.34</v>
      </c>
      <c r="L19" s="85">
        <v>137.07</v>
      </c>
      <c r="M19" s="375">
        <v>-3.0999999999999999E-3</v>
      </c>
      <c r="N19" s="105">
        <f t="shared" si="5"/>
        <v>4.6874768218414374E-2</v>
      </c>
      <c r="O19" s="105">
        <f>((L19-G19)/G19)</f>
        <v>-2.4551665243381846E-2</v>
      </c>
      <c r="P19" s="326" t="e">
        <f t="shared" si="3"/>
        <v>#DIV/0!</v>
      </c>
      <c r="Q19" s="164"/>
      <c r="R19" s="204"/>
      <c r="S19" s="173"/>
      <c r="T19" s="173"/>
    </row>
    <row r="20" spans="1:23" s="166" customFormat="1" ht="12.95" customHeight="1">
      <c r="A20" s="313"/>
      <c r="B20" s="254"/>
      <c r="C20" s="255" t="s">
        <v>47</v>
      </c>
      <c r="D20" s="90">
        <f>SUM(D6:D19)</f>
        <v>15900877276.35</v>
      </c>
      <c r="E20" s="271">
        <f>(D20/$D$153)</f>
        <v>1.2269363251461706E-2</v>
      </c>
      <c r="F20" s="318"/>
      <c r="G20" s="91"/>
      <c r="H20" s="371"/>
      <c r="I20" s="90">
        <f>SUM(I6:I19)</f>
        <v>15480906263.620001</v>
      </c>
      <c r="J20" s="271">
        <f>(I20/$I$153)</f>
        <v>1.1899340726973656E-2</v>
      </c>
      <c r="K20" s="316"/>
      <c r="L20" s="91"/>
      <c r="M20" s="376"/>
      <c r="N20" s="105">
        <f t="shared" si="5"/>
        <v>-2.6411813979260058E-2</v>
      </c>
      <c r="O20" s="105"/>
      <c r="P20" s="326" t="e">
        <f t="shared" si="3"/>
        <v>#DIV/0!</v>
      </c>
      <c r="Q20" s="164"/>
      <c r="R20" s="202"/>
      <c r="S20" s="212"/>
      <c r="V20" s="173"/>
      <c r="W20" s="173"/>
    </row>
    <row r="21" spans="1:23" s="166" customFormat="1" ht="5.25" customHeight="1">
      <c r="A21" s="410"/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2"/>
      <c r="Q21" s="164"/>
      <c r="R21" s="202"/>
      <c r="S21" s="212"/>
      <c r="V21" s="173"/>
      <c r="W21" s="173"/>
    </row>
    <row r="22" spans="1:23" s="166" customFormat="1" ht="12.95" customHeight="1">
      <c r="A22" s="386" t="s">
        <v>49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8"/>
      <c r="Q22" s="164"/>
      <c r="R22" s="213"/>
      <c r="T22" s="214"/>
    </row>
    <row r="23" spans="1:23" s="166" customFormat="1" ht="12.95" customHeight="1">
      <c r="A23" s="329">
        <v>15</v>
      </c>
      <c r="B23" s="330" t="s">
        <v>6</v>
      </c>
      <c r="C23" s="88" t="s">
        <v>39</v>
      </c>
      <c r="D23" s="93">
        <v>212134134743.73001</v>
      </c>
      <c r="E23" s="270">
        <f>(D23/$D$52)</f>
        <v>0.39099587761791788</v>
      </c>
      <c r="F23" s="93">
        <v>100</v>
      </c>
      <c r="G23" s="93">
        <v>100</v>
      </c>
      <c r="H23" s="370">
        <v>0</v>
      </c>
      <c r="I23" s="86">
        <v>219622574134.29001</v>
      </c>
      <c r="J23" s="270">
        <f>(I23/$I$52)</f>
        <v>0.40065023881449008</v>
      </c>
      <c r="K23" s="93">
        <v>100</v>
      </c>
      <c r="L23" s="93">
        <v>100</v>
      </c>
      <c r="M23" s="375">
        <v>7.3999999999999996E-2</v>
      </c>
      <c r="N23" s="105">
        <f>((I23-D23)/D23)</f>
        <v>3.5300492302224033E-2</v>
      </c>
      <c r="O23" s="105">
        <f t="shared" ref="O23:P38" si="6">((L23-G23)/G23)</f>
        <v>0</v>
      </c>
      <c r="P23" s="327" t="e">
        <f t="shared" si="6"/>
        <v>#DIV/0!</v>
      </c>
      <c r="Q23" s="164"/>
      <c r="R23" s="215"/>
      <c r="S23" s="165"/>
      <c r="T23" s="165"/>
    </row>
    <row r="24" spans="1:23" s="166" customFormat="1" ht="12.95" customHeight="1">
      <c r="A24" s="329">
        <v>16</v>
      </c>
      <c r="B24" s="330" t="s">
        <v>205</v>
      </c>
      <c r="C24" s="88" t="s">
        <v>19</v>
      </c>
      <c r="D24" s="93">
        <v>152755840611.67999</v>
      </c>
      <c r="E24" s="270">
        <f t="shared" ref="E24:E46" si="7">(D24/$D$52)</f>
        <v>0.28155253765915639</v>
      </c>
      <c r="F24" s="93">
        <v>100</v>
      </c>
      <c r="G24" s="93">
        <v>100</v>
      </c>
      <c r="H24" s="370">
        <v>0</v>
      </c>
      <c r="I24" s="86">
        <v>151459714680.16</v>
      </c>
      <c r="J24" s="270">
        <f>(I24/$I$52)</f>
        <v>0.27630297612428451</v>
      </c>
      <c r="K24" s="93">
        <v>100</v>
      </c>
      <c r="L24" s="93">
        <v>100</v>
      </c>
      <c r="M24" s="375">
        <v>9.0800000000000006E-2</v>
      </c>
      <c r="N24" s="105">
        <f t="shared" ref="N24:N52" si="8">((I24-D24)/D24)</f>
        <v>-8.484951713334913E-3</v>
      </c>
      <c r="O24" s="105">
        <f t="shared" si="6"/>
        <v>0</v>
      </c>
      <c r="P24" s="327" t="e">
        <f t="shared" si="6"/>
        <v>#DIV/0!</v>
      </c>
      <c r="Q24" s="164"/>
      <c r="R24" s="216"/>
      <c r="S24" s="174"/>
      <c r="T24" s="214"/>
      <c r="U24" s="217"/>
    </row>
    <row r="25" spans="1:23" s="166" customFormat="1" ht="12.95" customHeight="1">
      <c r="A25" s="329">
        <v>17</v>
      </c>
      <c r="B25" s="330" t="s">
        <v>46</v>
      </c>
      <c r="C25" s="88" t="s">
        <v>85</v>
      </c>
      <c r="D25" s="93">
        <v>21837951739</v>
      </c>
      <c r="E25" s="270">
        <f t="shared" si="7"/>
        <v>4.0250707958354226E-2</v>
      </c>
      <c r="F25" s="93">
        <v>1</v>
      </c>
      <c r="G25" s="93">
        <v>1</v>
      </c>
      <c r="H25" s="370">
        <v>0</v>
      </c>
      <c r="I25" s="86">
        <v>22058874598.07</v>
      </c>
      <c r="J25" s="270">
        <f t="shared" ref="J25:J51" si="9">(I25/$I$52)</f>
        <v>4.0241279433741776E-2</v>
      </c>
      <c r="K25" s="93">
        <v>0</v>
      </c>
      <c r="L25" s="93">
        <v>0</v>
      </c>
      <c r="M25" s="375" t="s">
        <v>270</v>
      </c>
      <c r="N25" s="105">
        <f t="shared" si="8"/>
        <v>1.011646429621225E-2</v>
      </c>
      <c r="O25" s="105">
        <f t="shared" si="6"/>
        <v>-1</v>
      </c>
      <c r="P25" s="327" t="e">
        <f t="shared" si="6"/>
        <v>#VALUE!</v>
      </c>
      <c r="Q25" s="164"/>
      <c r="R25" s="202"/>
      <c r="S25" s="167"/>
    </row>
    <row r="26" spans="1:23" s="166" customFormat="1" ht="12.95" customHeight="1">
      <c r="A26" s="329">
        <v>18</v>
      </c>
      <c r="B26" s="330" t="s">
        <v>41</v>
      </c>
      <c r="C26" s="88" t="s">
        <v>42</v>
      </c>
      <c r="D26" s="93">
        <v>772976352.61000001</v>
      </c>
      <c r="E26" s="270">
        <f t="shared" si="7"/>
        <v>1.4247144512209487E-3</v>
      </c>
      <c r="F26" s="93">
        <v>100</v>
      </c>
      <c r="G26" s="93">
        <v>100</v>
      </c>
      <c r="H26" s="370">
        <v>0</v>
      </c>
      <c r="I26" s="86">
        <v>773205331.08000004</v>
      </c>
      <c r="J26" s="270">
        <f t="shared" si="9"/>
        <v>1.4105330554973752E-3</v>
      </c>
      <c r="K26" s="93">
        <v>100</v>
      </c>
      <c r="L26" s="93">
        <v>100</v>
      </c>
      <c r="M26" s="375">
        <v>0.1011</v>
      </c>
      <c r="N26" s="105">
        <f t="shared" si="8"/>
        <v>2.9622959257015995E-4</v>
      </c>
      <c r="O26" s="105">
        <f t="shared" si="6"/>
        <v>0</v>
      </c>
      <c r="P26" s="327" t="e">
        <f t="shared" si="6"/>
        <v>#DIV/0!</v>
      </c>
      <c r="Q26" s="164"/>
      <c r="R26" s="202"/>
      <c r="S26" s="174"/>
    </row>
    <row r="27" spans="1:23" s="166" customFormat="1" ht="12.95" customHeight="1">
      <c r="A27" s="329">
        <v>19</v>
      </c>
      <c r="B27" s="330" t="s">
        <v>8</v>
      </c>
      <c r="C27" s="88" t="s">
        <v>20</v>
      </c>
      <c r="D27" s="93">
        <v>58607746191.269997</v>
      </c>
      <c r="E27" s="270">
        <f t="shared" si="7"/>
        <v>0.1080231014445029</v>
      </c>
      <c r="F27" s="89">
        <v>1</v>
      </c>
      <c r="G27" s="89">
        <v>1</v>
      </c>
      <c r="H27" s="370">
        <v>0</v>
      </c>
      <c r="I27" s="86">
        <v>59009711810.110001</v>
      </c>
      <c r="J27" s="270">
        <f t="shared" si="9"/>
        <v>0.10764947648158681</v>
      </c>
      <c r="K27" s="93">
        <v>1</v>
      </c>
      <c r="L27" s="93">
        <v>1</v>
      </c>
      <c r="M27" s="375">
        <v>8.2500000000000004E-2</v>
      </c>
      <c r="N27" s="105">
        <f t="shared" si="8"/>
        <v>6.8585749318556691E-3</v>
      </c>
      <c r="O27" s="105">
        <f t="shared" si="6"/>
        <v>0</v>
      </c>
      <c r="P27" s="327" t="e">
        <f t="shared" si="6"/>
        <v>#DIV/0!</v>
      </c>
      <c r="Q27" s="164"/>
      <c r="R27" s="213"/>
      <c r="S27" s="167"/>
    </row>
    <row r="28" spans="1:23" s="166" customFormat="1" ht="12.95" customHeight="1">
      <c r="A28" s="329">
        <v>20</v>
      </c>
      <c r="B28" s="330" t="s">
        <v>61</v>
      </c>
      <c r="C28" s="88" t="s">
        <v>62</v>
      </c>
      <c r="D28" s="93">
        <v>1833642161.8</v>
      </c>
      <c r="E28" s="270">
        <f t="shared" si="7"/>
        <v>3.37968487323513E-3</v>
      </c>
      <c r="F28" s="89">
        <v>10</v>
      </c>
      <c r="G28" s="89">
        <v>10</v>
      </c>
      <c r="H28" s="370">
        <v>0</v>
      </c>
      <c r="I28" s="86">
        <v>1833501950.78</v>
      </c>
      <c r="J28" s="270">
        <f>(I28/$I$52)</f>
        <v>3.3447973066633285E-3</v>
      </c>
      <c r="K28" s="93">
        <v>10</v>
      </c>
      <c r="L28" s="93">
        <v>10</v>
      </c>
      <c r="M28" s="375">
        <v>8.5300000000000001E-2</v>
      </c>
      <c r="N28" s="105">
        <f t="shared" si="8"/>
        <v>-7.6465857363544913E-5</v>
      </c>
      <c r="O28" s="105">
        <f t="shared" si="6"/>
        <v>0</v>
      </c>
      <c r="P28" s="327" t="e">
        <f t="shared" si="6"/>
        <v>#DIV/0!</v>
      </c>
      <c r="Q28" s="164"/>
      <c r="R28" s="202"/>
      <c r="S28" s="208"/>
      <c r="T28" s="416"/>
      <c r="U28" s="416"/>
    </row>
    <row r="29" spans="1:23" s="166" customFormat="1" ht="12.95" customHeight="1">
      <c r="A29" s="329">
        <v>21</v>
      </c>
      <c r="B29" s="330" t="s">
        <v>89</v>
      </c>
      <c r="C29" s="88" t="s">
        <v>91</v>
      </c>
      <c r="D29" s="93">
        <v>35950845791.230003</v>
      </c>
      <c r="E29" s="270">
        <f t="shared" si="7"/>
        <v>6.6262944991052994E-2</v>
      </c>
      <c r="F29" s="89">
        <v>1</v>
      </c>
      <c r="G29" s="89">
        <v>1</v>
      </c>
      <c r="H29" s="370">
        <v>0</v>
      </c>
      <c r="I29" s="86">
        <v>34404619472.870003</v>
      </c>
      <c r="J29" s="270">
        <f t="shared" si="9"/>
        <v>6.2763215768969857E-2</v>
      </c>
      <c r="K29" s="93">
        <v>1</v>
      </c>
      <c r="L29" s="93">
        <v>1</v>
      </c>
      <c r="M29" s="375" t="s">
        <v>271</v>
      </c>
      <c r="N29" s="105">
        <f t="shared" si="8"/>
        <v>-4.3009455948243458E-2</v>
      </c>
      <c r="O29" s="105">
        <f t="shared" si="6"/>
        <v>0</v>
      </c>
      <c r="P29" s="327" t="e">
        <f t="shared" si="6"/>
        <v>#VALUE!</v>
      </c>
      <c r="Q29" s="164"/>
      <c r="R29" s="202"/>
      <c r="S29" s="167"/>
      <c r="T29" s="414"/>
      <c r="U29" s="414"/>
    </row>
    <row r="30" spans="1:23" s="166" customFormat="1" ht="12.95" customHeight="1">
      <c r="A30" s="329">
        <v>22</v>
      </c>
      <c r="B30" s="330" t="s">
        <v>96</v>
      </c>
      <c r="C30" s="88" t="s">
        <v>95</v>
      </c>
      <c r="D30" s="93">
        <v>1992022505.8420687</v>
      </c>
      <c r="E30" s="270">
        <f t="shared" si="7"/>
        <v>3.6716042368536567E-3</v>
      </c>
      <c r="F30" s="89">
        <v>100</v>
      </c>
      <c r="G30" s="89">
        <v>100</v>
      </c>
      <c r="H30" s="370">
        <v>0</v>
      </c>
      <c r="I30" s="86">
        <v>1961543029.1300001</v>
      </c>
      <c r="J30" s="270">
        <f t="shared" si="9"/>
        <v>3.5783784347472964E-3</v>
      </c>
      <c r="K30" s="93">
        <v>100</v>
      </c>
      <c r="L30" s="93">
        <v>100</v>
      </c>
      <c r="M30" s="375">
        <v>8.5599999999999996E-2</v>
      </c>
      <c r="N30" s="105">
        <f t="shared" si="8"/>
        <v>-1.530076925470491E-2</v>
      </c>
      <c r="O30" s="105">
        <f t="shared" si="6"/>
        <v>0</v>
      </c>
      <c r="P30" s="327" t="e">
        <f t="shared" si="6"/>
        <v>#DIV/0!</v>
      </c>
      <c r="Q30" s="164"/>
      <c r="R30" s="202"/>
      <c r="S30" s="167"/>
      <c r="T30" s="415"/>
      <c r="U30" s="415"/>
    </row>
    <row r="31" spans="1:23" s="166" customFormat="1" ht="12.95" customHeight="1">
      <c r="A31" s="329">
        <v>23</v>
      </c>
      <c r="B31" s="330" t="s">
        <v>97</v>
      </c>
      <c r="C31" s="88" t="s">
        <v>98</v>
      </c>
      <c r="D31" s="93">
        <v>4952880820.5200005</v>
      </c>
      <c r="E31" s="270">
        <f t="shared" si="7"/>
        <v>9.128922063842481E-3</v>
      </c>
      <c r="F31" s="89">
        <v>100</v>
      </c>
      <c r="G31" s="89">
        <v>100</v>
      </c>
      <c r="H31" s="370">
        <v>0</v>
      </c>
      <c r="I31" s="86">
        <v>4857908449.8000002</v>
      </c>
      <c r="J31" s="270">
        <f t="shared" si="9"/>
        <v>8.8621226129569214E-3</v>
      </c>
      <c r="K31" s="93">
        <v>10</v>
      </c>
      <c r="L31" s="93">
        <v>10</v>
      </c>
      <c r="M31" s="375">
        <v>8.8499999999999995E-2</v>
      </c>
      <c r="N31" s="105">
        <f t="shared" si="8"/>
        <v>-1.9175177873557065E-2</v>
      </c>
      <c r="O31" s="105">
        <f t="shared" si="6"/>
        <v>-0.9</v>
      </c>
      <c r="P31" s="327" t="e">
        <f t="shared" si="6"/>
        <v>#DIV/0!</v>
      </c>
      <c r="Q31" s="164"/>
      <c r="R31" s="202"/>
      <c r="S31" s="167"/>
    </row>
    <row r="32" spans="1:23" s="166" customFormat="1" ht="12.95" customHeight="1">
      <c r="A32" s="329">
        <v>24</v>
      </c>
      <c r="B32" s="330" t="s">
        <v>99</v>
      </c>
      <c r="C32" s="88" t="s">
        <v>104</v>
      </c>
      <c r="D32" s="93">
        <v>867936978.78999996</v>
      </c>
      <c r="E32" s="270">
        <f t="shared" si="7"/>
        <v>1.5997415085931641E-3</v>
      </c>
      <c r="F32" s="89">
        <v>10</v>
      </c>
      <c r="G32" s="89">
        <v>10</v>
      </c>
      <c r="H32" s="370">
        <v>0</v>
      </c>
      <c r="I32" s="86">
        <v>867865547.38999999</v>
      </c>
      <c r="J32" s="270">
        <f t="shared" si="9"/>
        <v>1.5832185748267443E-3</v>
      </c>
      <c r="K32" s="348">
        <v>10</v>
      </c>
      <c r="L32" s="348">
        <v>10</v>
      </c>
      <c r="M32" s="375">
        <v>7.7299999999999994E-2</v>
      </c>
      <c r="N32" s="105">
        <f t="shared" si="8"/>
        <v>-8.2300215045059405E-5</v>
      </c>
      <c r="O32" s="105">
        <f t="shared" si="6"/>
        <v>0</v>
      </c>
      <c r="P32" s="327" t="e">
        <f t="shared" si="6"/>
        <v>#DIV/0!</v>
      </c>
      <c r="Q32" s="164"/>
      <c r="R32" s="206"/>
      <c r="S32" s="218"/>
    </row>
    <row r="33" spans="1:21" s="166" customFormat="1" ht="12.95" customHeight="1">
      <c r="A33" s="329">
        <v>25</v>
      </c>
      <c r="B33" s="330" t="s">
        <v>13</v>
      </c>
      <c r="C33" s="88" t="s">
        <v>106</v>
      </c>
      <c r="D33" s="93">
        <v>1974557168.7</v>
      </c>
      <c r="E33" s="270">
        <f t="shared" si="7"/>
        <v>3.6394129309518242E-3</v>
      </c>
      <c r="F33" s="89">
        <v>100</v>
      </c>
      <c r="G33" s="89">
        <v>100</v>
      </c>
      <c r="H33" s="370">
        <v>0</v>
      </c>
      <c r="I33" s="86">
        <v>1964191176.1700001</v>
      </c>
      <c r="J33" s="270">
        <f t="shared" si="9"/>
        <v>3.5832093622973175E-3</v>
      </c>
      <c r="K33" s="93">
        <v>100</v>
      </c>
      <c r="L33" s="93">
        <v>100</v>
      </c>
      <c r="M33" s="375">
        <v>7.8E-2</v>
      </c>
      <c r="N33" s="105">
        <f t="shared" si="8"/>
        <v>-5.2497809100278854E-3</v>
      </c>
      <c r="O33" s="105">
        <f t="shared" ref="O33:O38" si="10">((L33-G33)/G33)</f>
        <v>0</v>
      </c>
      <c r="P33" s="327" t="e">
        <f t="shared" si="6"/>
        <v>#DIV/0!</v>
      </c>
      <c r="Q33" s="164"/>
      <c r="R33" s="219"/>
      <c r="S33" s="167"/>
      <c r="T33" s="416"/>
      <c r="U33" s="416"/>
    </row>
    <row r="34" spans="1:21" s="166" customFormat="1" ht="12.95" customHeight="1">
      <c r="A34" s="329">
        <v>26</v>
      </c>
      <c r="B34" s="330" t="s">
        <v>53</v>
      </c>
      <c r="C34" s="88" t="s">
        <v>107</v>
      </c>
      <c r="D34" s="93">
        <v>8295860686.2399998</v>
      </c>
      <c r="E34" s="270">
        <f t="shared" si="7"/>
        <v>1.5290548753650136E-2</v>
      </c>
      <c r="F34" s="89">
        <v>100</v>
      </c>
      <c r="G34" s="89">
        <v>100</v>
      </c>
      <c r="H34" s="370">
        <v>0</v>
      </c>
      <c r="I34" s="351">
        <v>7999396538.6599998</v>
      </c>
      <c r="J34" s="270">
        <f t="shared" si="9"/>
        <v>1.4593036012892897E-2</v>
      </c>
      <c r="K34" s="93">
        <v>100</v>
      </c>
      <c r="L34" s="93">
        <v>100</v>
      </c>
      <c r="M34" s="375">
        <v>7.7799999999999994E-2</v>
      </c>
      <c r="N34" s="105">
        <f t="shared" si="8"/>
        <v>-3.5736394184117955E-2</v>
      </c>
      <c r="O34" s="105">
        <f t="shared" si="10"/>
        <v>0</v>
      </c>
      <c r="P34" s="327" t="e">
        <f t="shared" si="6"/>
        <v>#DIV/0!</v>
      </c>
      <c r="Q34" s="164"/>
      <c r="R34" s="202"/>
      <c r="S34" s="176"/>
    </row>
    <row r="35" spans="1:21" s="166" customFormat="1" ht="12.95" customHeight="1">
      <c r="A35" s="329">
        <v>27</v>
      </c>
      <c r="B35" s="330" t="s">
        <v>108</v>
      </c>
      <c r="C35" s="88" t="s">
        <v>110</v>
      </c>
      <c r="D35" s="93">
        <v>8349438856.29</v>
      </c>
      <c r="E35" s="270">
        <f t="shared" si="7"/>
        <v>1.5389301571744072E-2</v>
      </c>
      <c r="F35" s="89">
        <v>100</v>
      </c>
      <c r="G35" s="89">
        <v>100</v>
      </c>
      <c r="H35" s="370">
        <v>0</v>
      </c>
      <c r="I35" s="351">
        <v>8499079713.0500002</v>
      </c>
      <c r="J35" s="270">
        <f t="shared" si="9"/>
        <v>1.5504591593825681E-2</v>
      </c>
      <c r="K35" s="89">
        <v>100</v>
      </c>
      <c r="L35" s="89">
        <v>100</v>
      </c>
      <c r="M35" s="375">
        <v>7.7700000000000005E-2</v>
      </c>
      <c r="N35" s="105">
        <f t="shared" si="8"/>
        <v>1.7922265116926892E-2</v>
      </c>
      <c r="O35" s="105">
        <f t="shared" si="10"/>
        <v>0</v>
      </c>
      <c r="P35" s="327" t="e">
        <f t="shared" si="6"/>
        <v>#DIV/0!</v>
      </c>
      <c r="Q35" s="164"/>
      <c r="R35" s="202"/>
      <c r="S35" s="177"/>
    </row>
    <row r="36" spans="1:21" s="166" customFormat="1" ht="12.95" customHeight="1">
      <c r="A36" s="329">
        <v>28</v>
      </c>
      <c r="B36" s="330" t="s">
        <v>108</v>
      </c>
      <c r="C36" s="88" t="s">
        <v>109</v>
      </c>
      <c r="D36" s="93">
        <v>419004283.94</v>
      </c>
      <c r="E36" s="270">
        <f t="shared" si="7"/>
        <v>7.7228941925212629E-4</v>
      </c>
      <c r="F36" s="89">
        <v>1000000</v>
      </c>
      <c r="G36" s="89">
        <v>1000000</v>
      </c>
      <c r="H36" s="370">
        <v>0</v>
      </c>
      <c r="I36" s="351">
        <v>414651760.48000002</v>
      </c>
      <c r="J36" s="270">
        <f t="shared" si="9"/>
        <v>7.5643556913953202E-4</v>
      </c>
      <c r="K36" s="89">
        <v>1000000</v>
      </c>
      <c r="L36" s="89">
        <v>1000000</v>
      </c>
      <c r="M36" s="375">
        <v>8.6199999999999999E-2</v>
      </c>
      <c r="N36" s="105">
        <f t="shared" si="8"/>
        <v>-1.0387777946020344E-2</v>
      </c>
      <c r="O36" s="105">
        <f t="shared" si="10"/>
        <v>0</v>
      </c>
      <c r="P36" s="327" t="e">
        <f t="shared" si="6"/>
        <v>#DIV/0!</v>
      </c>
      <c r="Q36" s="164"/>
      <c r="R36" s="202"/>
      <c r="S36" s="176"/>
    </row>
    <row r="37" spans="1:21" s="166" customFormat="1" ht="12.95" customHeight="1">
      <c r="A37" s="329">
        <v>29</v>
      </c>
      <c r="B37" s="330" t="s">
        <v>118</v>
      </c>
      <c r="C37" s="88" t="s">
        <v>119</v>
      </c>
      <c r="D37" s="93">
        <v>5344357738.0500002</v>
      </c>
      <c r="E37" s="270">
        <f t="shared" si="7"/>
        <v>9.8504743077645254E-3</v>
      </c>
      <c r="F37" s="89">
        <v>1</v>
      </c>
      <c r="G37" s="89">
        <v>1</v>
      </c>
      <c r="H37" s="370">
        <v>0</v>
      </c>
      <c r="I37" s="86">
        <v>5803481929.79</v>
      </c>
      <c r="J37" s="270">
        <f t="shared" si="9"/>
        <v>1.0587101213485455E-2</v>
      </c>
      <c r="K37" s="93">
        <v>1</v>
      </c>
      <c r="L37" s="93">
        <v>1</v>
      </c>
      <c r="M37" s="375">
        <v>8.0500000000000002E-2</v>
      </c>
      <c r="N37" s="105">
        <f t="shared" si="8"/>
        <v>8.5908207167943201E-2</v>
      </c>
      <c r="O37" s="105">
        <f t="shared" si="10"/>
        <v>0</v>
      </c>
      <c r="P37" s="327" t="e">
        <f t="shared" si="6"/>
        <v>#DIV/0!</v>
      </c>
      <c r="Q37" s="164"/>
      <c r="R37" s="202"/>
      <c r="S37" s="176"/>
      <c r="T37" s="178"/>
    </row>
    <row r="38" spans="1:21" s="166" customFormat="1" ht="12.95" customHeight="1">
      <c r="A38" s="329">
        <v>30</v>
      </c>
      <c r="B38" s="330" t="s">
        <v>16</v>
      </c>
      <c r="C38" s="88" t="s">
        <v>124</v>
      </c>
      <c r="D38" s="93">
        <v>10201997753.99</v>
      </c>
      <c r="E38" s="270">
        <f t="shared" si="7"/>
        <v>1.8803852902297927E-2</v>
      </c>
      <c r="F38" s="89">
        <v>1</v>
      </c>
      <c r="G38" s="89">
        <v>1</v>
      </c>
      <c r="H38" s="370">
        <v>0</v>
      </c>
      <c r="I38" s="86">
        <v>10285451707.709999</v>
      </c>
      <c r="J38" s="270">
        <f t="shared" si="9"/>
        <v>1.8763411271598963E-2</v>
      </c>
      <c r="K38" s="93">
        <v>1</v>
      </c>
      <c r="L38" s="93">
        <v>1</v>
      </c>
      <c r="M38" s="375">
        <v>6.6799999999999998E-2</v>
      </c>
      <c r="N38" s="105">
        <f t="shared" si="8"/>
        <v>8.1801580173217047E-3</v>
      </c>
      <c r="O38" s="105">
        <f t="shared" si="10"/>
        <v>0</v>
      </c>
      <c r="P38" s="327" t="e">
        <f t="shared" si="6"/>
        <v>#DIV/0!</v>
      </c>
      <c r="Q38" s="164"/>
      <c r="R38" s="213"/>
      <c r="S38" s="417"/>
      <c r="T38" s="248"/>
    </row>
    <row r="39" spans="1:21" s="166" customFormat="1" ht="12.95" customHeight="1">
      <c r="A39" s="329">
        <v>31</v>
      </c>
      <c r="B39" s="330" t="s">
        <v>65</v>
      </c>
      <c r="C39" s="88" t="s">
        <v>127</v>
      </c>
      <c r="D39" s="158">
        <v>523028406.94</v>
      </c>
      <c r="E39" s="270">
        <f t="shared" si="7"/>
        <v>9.6402189698351309E-4</v>
      </c>
      <c r="F39" s="89">
        <v>100</v>
      </c>
      <c r="G39" s="89">
        <v>100</v>
      </c>
      <c r="H39" s="370">
        <v>0</v>
      </c>
      <c r="I39" s="86">
        <v>520459321.41000003</v>
      </c>
      <c r="J39" s="270">
        <f t="shared" si="9"/>
        <v>9.4945682263354852E-4</v>
      </c>
      <c r="K39" s="93">
        <v>100</v>
      </c>
      <c r="L39" s="93">
        <v>100</v>
      </c>
      <c r="M39" s="375" t="s">
        <v>272</v>
      </c>
      <c r="N39" s="163">
        <f t="shared" ref="N39:N50" si="11">((I39-D39)/D39)</f>
        <v>-4.9119426323906874E-3</v>
      </c>
      <c r="O39" s="163">
        <f t="shared" ref="O39:P52" si="12">((L39-G39)/G39)</f>
        <v>0</v>
      </c>
      <c r="P39" s="327" t="e">
        <f t="shared" si="12"/>
        <v>#VALUE!</v>
      </c>
      <c r="Q39" s="164"/>
      <c r="R39" s="215"/>
      <c r="S39" s="417"/>
      <c r="T39" s="248"/>
    </row>
    <row r="40" spans="1:21" s="166" customFormat="1" ht="12.95" customHeight="1">
      <c r="A40" s="329">
        <v>32</v>
      </c>
      <c r="B40" s="330" t="s">
        <v>146</v>
      </c>
      <c r="C40" s="88" t="s">
        <v>134</v>
      </c>
      <c r="D40" s="86">
        <v>4699532088.5900002</v>
      </c>
      <c r="E40" s="270">
        <f t="shared" si="7"/>
        <v>8.661961336828769E-3</v>
      </c>
      <c r="F40" s="89">
        <v>1</v>
      </c>
      <c r="G40" s="89">
        <v>1</v>
      </c>
      <c r="H40" s="370">
        <v>0</v>
      </c>
      <c r="I40" s="86">
        <v>4711953617.6800003</v>
      </c>
      <c r="J40" s="270">
        <f t="shared" si="9"/>
        <v>8.5958620130367567E-3</v>
      </c>
      <c r="K40" s="93">
        <v>1</v>
      </c>
      <c r="L40" s="93">
        <v>1</v>
      </c>
      <c r="M40" s="375">
        <v>7.2700000000000001E-2</v>
      </c>
      <c r="N40" s="163">
        <f t="shared" si="11"/>
        <v>2.643141669392661E-3</v>
      </c>
      <c r="O40" s="163">
        <f t="shared" si="12"/>
        <v>0</v>
      </c>
      <c r="P40" s="327" t="e">
        <f t="shared" si="12"/>
        <v>#DIV/0!</v>
      </c>
      <c r="Q40" s="164"/>
      <c r="R40" s="206"/>
      <c r="S40" s="176"/>
    </row>
    <row r="41" spans="1:21" s="166" customFormat="1" ht="12.95" customHeight="1">
      <c r="A41" s="329">
        <v>33</v>
      </c>
      <c r="B41" s="330" t="s">
        <v>195</v>
      </c>
      <c r="C41" s="88" t="s">
        <v>135</v>
      </c>
      <c r="D41" s="86">
        <v>835767956.11000013</v>
      </c>
      <c r="E41" s="270">
        <f t="shared" si="7"/>
        <v>1.5404490459724166E-3</v>
      </c>
      <c r="F41" s="89">
        <v>10</v>
      </c>
      <c r="G41" s="89">
        <v>10</v>
      </c>
      <c r="H41" s="370">
        <v>0</v>
      </c>
      <c r="I41" s="86">
        <v>847204895</v>
      </c>
      <c r="J41" s="270">
        <f t="shared" si="9"/>
        <v>1.545528026180979E-3</v>
      </c>
      <c r="K41" s="93">
        <v>10</v>
      </c>
      <c r="L41" s="93">
        <v>10</v>
      </c>
      <c r="M41" s="375">
        <v>7.4800000000000005E-2</v>
      </c>
      <c r="N41" s="105">
        <f t="shared" si="11"/>
        <v>1.3684347199947669E-2</v>
      </c>
      <c r="O41" s="105">
        <f t="shared" si="12"/>
        <v>0</v>
      </c>
      <c r="P41" s="327" t="e">
        <f t="shared" si="12"/>
        <v>#DIV/0!</v>
      </c>
      <c r="Q41" s="164"/>
      <c r="R41" s="202"/>
      <c r="S41" s="220"/>
      <c r="T41" s="248"/>
    </row>
    <row r="42" spans="1:21" s="166" customFormat="1" ht="12.95" customHeight="1">
      <c r="A42" s="329">
        <v>34</v>
      </c>
      <c r="B42" s="330" t="s">
        <v>43</v>
      </c>
      <c r="C42" s="88" t="s">
        <v>145</v>
      </c>
      <c r="D42" s="86">
        <v>733137706.79999995</v>
      </c>
      <c r="E42" s="270">
        <f t="shared" si="7"/>
        <v>1.3512856920992358E-3</v>
      </c>
      <c r="F42" s="89">
        <v>1</v>
      </c>
      <c r="G42" s="89">
        <v>1</v>
      </c>
      <c r="H42" s="370">
        <v>0</v>
      </c>
      <c r="I42" s="86">
        <v>733137706.79999995</v>
      </c>
      <c r="J42" s="270">
        <f t="shared" si="9"/>
        <v>1.3374390063096285E-3</v>
      </c>
      <c r="K42" s="93">
        <v>1</v>
      </c>
      <c r="L42" s="93">
        <v>1</v>
      </c>
      <c r="M42" s="375">
        <v>7.7200000000000005E-2</v>
      </c>
      <c r="N42" s="105">
        <f t="shared" si="11"/>
        <v>0</v>
      </c>
      <c r="O42" s="105">
        <f t="shared" si="12"/>
        <v>0</v>
      </c>
      <c r="P42" s="327" t="e">
        <f t="shared" si="12"/>
        <v>#DIV/0!</v>
      </c>
      <c r="Q42" s="164"/>
      <c r="R42" s="202"/>
      <c r="S42" s="220"/>
      <c r="T42" s="248"/>
    </row>
    <row r="43" spans="1:21" s="166" customFormat="1" ht="12.95" customHeight="1">
      <c r="A43" s="329">
        <v>35</v>
      </c>
      <c r="B43" s="330" t="s">
        <v>10</v>
      </c>
      <c r="C43" s="88" t="s">
        <v>183</v>
      </c>
      <c r="D43" s="86">
        <v>5985022602.4099998</v>
      </c>
      <c r="E43" s="270">
        <f t="shared" si="7"/>
        <v>1.1031318311026975E-2</v>
      </c>
      <c r="F43" s="89">
        <v>100</v>
      </c>
      <c r="G43" s="89">
        <v>100</v>
      </c>
      <c r="H43" s="370">
        <v>0</v>
      </c>
      <c r="I43" s="86">
        <v>6027532748.8999996</v>
      </c>
      <c r="J43" s="270">
        <f t="shared" ref="J43:J50" si="13">(I43/$I$52)</f>
        <v>1.0995829753968345E-2</v>
      </c>
      <c r="K43" s="93">
        <v>100</v>
      </c>
      <c r="L43" s="93">
        <v>100</v>
      </c>
      <c r="M43" s="375">
        <v>6.8699999999999997E-2</v>
      </c>
      <c r="N43" s="105">
        <f t="shared" si="11"/>
        <v>7.1027545448002372E-3</v>
      </c>
      <c r="O43" s="105">
        <f t="shared" si="12"/>
        <v>0</v>
      </c>
      <c r="P43" s="327" t="e">
        <f t="shared" si="12"/>
        <v>#DIV/0!</v>
      </c>
      <c r="Q43" s="164"/>
      <c r="R43" s="202"/>
      <c r="S43" s="176"/>
    </row>
    <row r="44" spans="1:21" s="166" customFormat="1" ht="12.95" customHeight="1">
      <c r="A44" s="329">
        <v>36</v>
      </c>
      <c r="B44" s="330" t="s">
        <v>147</v>
      </c>
      <c r="C44" s="88" t="s">
        <v>148</v>
      </c>
      <c r="D44" s="86">
        <v>391785441.05000001</v>
      </c>
      <c r="E44" s="270">
        <f t="shared" si="7"/>
        <v>7.2212090028003133E-4</v>
      </c>
      <c r="F44" s="89">
        <v>1</v>
      </c>
      <c r="G44" s="89">
        <v>1</v>
      </c>
      <c r="H44" s="370">
        <v>0</v>
      </c>
      <c r="I44" s="86">
        <v>411733036.25999999</v>
      </c>
      <c r="J44" s="270">
        <f t="shared" si="13"/>
        <v>7.5111103653906447E-4</v>
      </c>
      <c r="K44" s="93">
        <v>1</v>
      </c>
      <c r="L44" s="93">
        <v>1</v>
      </c>
      <c r="M44" s="375">
        <v>4.8599999999999997E-2</v>
      </c>
      <c r="N44" s="105">
        <f t="shared" si="11"/>
        <v>5.0914590283241912E-2</v>
      </c>
      <c r="O44" s="105">
        <f t="shared" si="12"/>
        <v>0</v>
      </c>
      <c r="P44" s="327" t="e">
        <f t="shared" si="12"/>
        <v>#DIV/0!</v>
      </c>
      <c r="Q44" s="164"/>
      <c r="R44" s="202"/>
      <c r="S44" s="176"/>
    </row>
    <row r="45" spans="1:21" s="166" customFormat="1" ht="12.95" customHeight="1">
      <c r="A45" s="329">
        <v>37</v>
      </c>
      <c r="B45" s="330" t="s">
        <v>149</v>
      </c>
      <c r="C45" s="88" t="s">
        <v>151</v>
      </c>
      <c r="D45" s="86">
        <v>242256498.94999999</v>
      </c>
      <c r="E45" s="270">
        <f t="shared" si="7"/>
        <v>4.4651603349940875E-4</v>
      </c>
      <c r="F45" s="89">
        <v>100</v>
      </c>
      <c r="G45" s="89">
        <v>100</v>
      </c>
      <c r="H45" s="370">
        <v>0</v>
      </c>
      <c r="I45" s="86">
        <v>244579044.56</v>
      </c>
      <c r="J45" s="270">
        <f t="shared" si="13"/>
        <v>4.461775070174099E-4</v>
      </c>
      <c r="K45" s="93">
        <v>100</v>
      </c>
      <c r="L45" s="93">
        <v>100</v>
      </c>
      <c r="M45" s="375">
        <v>2.0000000000000001E-4</v>
      </c>
      <c r="N45" s="105">
        <f t="shared" si="11"/>
        <v>9.5871343805697916E-3</v>
      </c>
      <c r="O45" s="105">
        <f t="shared" si="12"/>
        <v>0</v>
      </c>
      <c r="P45" s="327" t="e">
        <f t="shared" si="12"/>
        <v>#DIV/0!</v>
      </c>
      <c r="Q45" s="164"/>
      <c r="R45" s="213"/>
      <c r="S45" s="176"/>
    </row>
    <row r="46" spans="1:21" s="166" customFormat="1" ht="12.95" customHeight="1">
      <c r="A46" s="329">
        <v>38</v>
      </c>
      <c r="B46" s="330" t="s">
        <v>163</v>
      </c>
      <c r="C46" s="88" t="s">
        <v>164</v>
      </c>
      <c r="D46" s="86">
        <v>110063486.43744813</v>
      </c>
      <c r="E46" s="270">
        <f t="shared" si="7"/>
        <v>2.0286395456952638E-4</v>
      </c>
      <c r="F46" s="89">
        <v>1</v>
      </c>
      <c r="G46" s="89">
        <v>1</v>
      </c>
      <c r="H46" s="370">
        <v>0</v>
      </c>
      <c r="I46" s="86">
        <v>110044432.26000001</v>
      </c>
      <c r="J46" s="270">
        <f t="shared" si="13"/>
        <v>2.0075043851464558E-4</v>
      </c>
      <c r="K46" s="93">
        <v>1</v>
      </c>
      <c r="L46" s="93">
        <v>1</v>
      </c>
      <c r="M46" s="375">
        <v>5.3698606514356276E-2</v>
      </c>
      <c r="N46" s="105">
        <f t="shared" si="11"/>
        <v>-1.7311987894325578E-4</v>
      </c>
      <c r="O46" s="105">
        <f t="shared" si="12"/>
        <v>0</v>
      </c>
      <c r="P46" s="327" t="e">
        <f t="shared" si="12"/>
        <v>#DIV/0!</v>
      </c>
      <c r="Q46" s="164"/>
      <c r="R46" s="213"/>
      <c r="S46" s="176"/>
    </row>
    <row r="47" spans="1:21" s="166" customFormat="1" ht="12.95" customHeight="1">
      <c r="A47" s="329">
        <v>39</v>
      </c>
      <c r="B47" s="330" t="s">
        <v>117</v>
      </c>
      <c r="C47" s="88" t="s">
        <v>173</v>
      </c>
      <c r="D47" s="86">
        <v>1277296290.21</v>
      </c>
      <c r="E47" s="270">
        <f>(D47/$D$52)</f>
        <v>2.3542537582275209E-3</v>
      </c>
      <c r="F47" s="89">
        <v>1</v>
      </c>
      <c r="G47" s="89">
        <v>1</v>
      </c>
      <c r="H47" s="370">
        <v>0</v>
      </c>
      <c r="I47" s="86">
        <v>1283510921.45</v>
      </c>
      <c r="J47" s="270">
        <f t="shared" si="13"/>
        <v>2.3414667605412597E-3</v>
      </c>
      <c r="K47" s="93">
        <v>1</v>
      </c>
      <c r="L47" s="93">
        <v>1</v>
      </c>
      <c r="M47" s="375">
        <v>7.85E-2</v>
      </c>
      <c r="N47" s="105">
        <f t="shared" si="11"/>
        <v>4.8654578327932537E-3</v>
      </c>
      <c r="O47" s="105">
        <f t="shared" si="12"/>
        <v>0</v>
      </c>
      <c r="P47" s="327" t="e">
        <f t="shared" si="12"/>
        <v>#DIV/0!</v>
      </c>
      <c r="Q47" s="164"/>
      <c r="R47" s="202"/>
      <c r="S47" s="176"/>
    </row>
    <row r="48" spans="1:21" s="166" customFormat="1" ht="12.95" customHeight="1">
      <c r="A48" s="329">
        <v>40</v>
      </c>
      <c r="B48" s="330" t="s">
        <v>175</v>
      </c>
      <c r="C48" s="88" t="s">
        <v>178</v>
      </c>
      <c r="D48" s="86">
        <v>160815351.21000001</v>
      </c>
      <c r="E48" s="270">
        <f>(D48/$D$52)</f>
        <v>2.9640745680438457E-4</v>
      </c>
      <c r="F48" s="89">
        <v>1</v>
      </c>
      <c r="G48" s="89">
        <v>1</v>
      </c>
      <c r="H48" s="370">
        <v>0</v>
      </c>
      <c r="I48" s="86">
        <v>161414024.59</v>
      </c>
      <c r="J48" s="270">
        <f t="shared" si="13"/>
        <v>2.9446229630496966E-4</v>
      </c>
      <c r="K48" s="93">
        <v>1</v>
      </c>
      <c r="L48" s="93">
        <v>1</v>
      </c>
      <c r="M48" s="377">
        <v>7.2090000000000001E-3</v>
      </c>
      <c r="N48" s="105">
        <f t="shared" si="11"/>
        <v>3.7227377579035987E-3</v>
      </c>
      <c r="O48" s="105">
        <f t="shared" si="12"/>
        <v>0</v>
      </c>
      <c r="P48" s="327" t="e">
        <f t="shared" si="12"/>
        <v>#DIV/0!</v>
      </c>
      <c r="Q48" s="164"/>
      <c r="R48" s="202"/>
      <c r="S48" s="176"/>
    </row>
    <row r="49" spans="1:21" s="166" customFormat="1" ht="12.95" customHeight="1">
      <c r="A49" s="329">
        <v>41</v>
      </c>
      <c r="B49" s="330" t="s">
        <v>188</v>
      </c>
      <c r="C49" s="88" t="s">
        <v>189</v>
      </c>
      <c r="D49" s="158">
        <v>706595442.16999996</v>
      </c>
      <c r="E49" s="270">
        <f>(D49/$D$52)</f>
        <v>1.3023642110489985E-3</v>
      </c>
      <c r="F49" s="89">
        <v>1</v>
      </c>
      <c r="G49" s="89">
        <v>1</v>
      </c>
      <c r="H49" s="370">
        <v>0</v>
      </c>
      <c r="I49" s="86">
        <v>706173869.49000001</v>
      </c>
      <c r="J49" s="270">
        <f t="shared" si="13"/>
        <v>1.2882497647200965E-3</v>
      </c>
      <c r="K49" s="93">
        <v>1</v>
      </c>
      <c r="L49" s="93">
        <v>1</v>
      </c>
      <c r="M49" s="375">
        <v>7.9299999999999995E-2</v>
      </c>
      <c r="N49" s="105">
        <f t="shared" si="11"/>
        <v>-5.9662524669741829E-4</v>
      </c>
      <c r="O49" s="105">
        <f t="shared" si="12"/>
        <v>0</v>
      </c>
      <c r="P49" s="327" t="e">
        <f t="shared" si="12"/>
        <v>#DIV/0!</v>
      </c>
      <c r="Q49" s="164"/>
      <c r="R49" s="131"/>
      <c r="S49" s="176"/>
    </row>
    <row r="50" spans="1:21" s="166" customFormat="1" ht="12.95" customHeight="1">
      <c r="A50" s="329">
        <v>42</v>
      </c>
      <c r="B50" s="330" t="s">
        <v>198</v>
      </c>
      <c r="C50" s="88" t="s">
        <v>199</v>
      </c>
      <c r="D50" s="158">
        <v>7169479.79</v>
      </c>
      <c r="E50" s="270">
        <f>(D50/$D$52)</f>
        <v>1.3214455306504273E-5</v>
      </c>
      <c r="F50" s="89">
        <v>100</v>
      </c>
      <c r="G50" s="89">
        <v>100</v>
      </c>
      <c r="H50" s="370">
        <v>0</v>
      </c>
      <c r="I50" s="86">
        <v>7043916.5499999998</v>
      </c>
      <c r="J50" s="270">
        <f t="shared" si="13"/>
        <v>1.2849985294413378E-5</v>
      </c>
      <c r="K50" s="93">
        <v>100</v>
      </c>
      <c r="L50" s="93">
        <v>100</v>
      </c>
      <c r="M50" s="375">
        <v>1.4800000000000001E-2</v>
      </c>
      <c r="N50" s="105">
        <f t="shared" si="11"/>
        <v>-1.751357750880838E-2</v>
      </c>
      <c r="O50" s="105">
        <f t="shared" si="12"/>
        <v>0</v>
      </c>
      <c r="P50" s="327" t="e">
        <f t="shared" si="12"/>
        <v>#DIV/0!</v>
      </c>
      <c r="Q50" s="164"/>
      <c r="S50" s="176"/>
    </row>
    <row r="51" spans="1:21" s="166" customFormat="1" ht="12.95" customHeight="1">
      <c r="A51" s="329">
        <v>43</v>
      </c>
      <c r="B51" s="331" t="s">
        <v>192</v>
      </c>
      <c r="C51" s="88" t="s">
        <v>209</v>
      </c>
      <c r="D51" s="158">
        <v>584599149.47000003</v>
      </c>
      <c r="E51" s="270">
        <f>(D51/$D$52)</f>
        <v>1.0775062569625747E-3</v>
      </c>
      <c r="F51" s="89">
        <v>100</v>
      </c>
      <c r="G51" s="89">
        <v>100</v>
      </c>
      <c r="H51" s="370">
        <v>0</v>
      </c>
      <c r="I51" s="86">
        <v>584780020.16999996</v>
      </c>
      <c r="J51" s="270">
        <f t="shared" si="9"/>
        <v>1.0667949579344831E-3</v>
      </c>
      <c r="K51" s="93">
        <v>100</v>
      </c>
      <c r="L51" s="93">
        <v>100</v>
      </c>
      <c r="M51" s="375">
        <v>8.8700000000000001E-2</v>
      </c>
      <c r="N51" s="105">
        <f>((I51-D51)/D51)</f>
        <v>3.0939268413904909E-4</v>
      </c>
      <c r="O51" s="105">
        <f>((L51-G51)/G51)</f>
        <v>0</v>
      </c>
      <c r="P51" s="327" t="e">
        <f t="shared" si="12"/>
        <v>#DIV/0!</v>
      </c>
      <c r="Q51" s="164"/>
      <c r="R51" s="221"/>
      <c r="S51" s="176"/>
    </row>
    <row r="52" spans="1:21" s="166" customFormat="1" ht="12.95" customHeight="1">
      <c r="A52" s="313"/>
      <c r="B52" s="161"/>
      <c r="C52" s="255" t="s">
        <v>47</v>
      </c>
      <c r="D52" s="94">
        <f>SUM(D23:D51)</f>
        <v>542548264283.8194</v>
      </c>
      <c r="E52" s="271">
        <f>(D52/$D$153)</f>
        <v>0.41863864617388319</v>
      </c>
      <c r="F52" s="316"/>
      <c r="G52" s="95"/>
      <c r="H52" s="372"/>
      <c r="I52" s="101">
        <f>SUM(I23:I51)</f>
        <v>548165339384.65997</v>
      </c>
      <c r="J52" s="271">
        <f>(I52/$I$153)</f>
        <v>0.42134523890140463</v>
      </c>
      <c r="K52" s="316"/>
      <c r="L52" s="95"/>
      <c r="M52" s="378"/>
      <c r="N52" s="105">
        <f t="shared" si="8"/>
        <v>1.0353134404098206E-2</v>
      </c>
      <c r="O52" s="105"/>
      <c r="P52" s="327" t="e">
        <f t="shared" si="12"/>
        <v>#DIV/0!</v>
      </c>
      <c r="Q52" s="164"/>
    </row>
    <row r="53" spans="1:21" s="166" customFormat="1" ht="4.5" customHeight="1">
      <c r="A53" s="410"/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2"/>
      <c r="Q53" s="164"/>
    </row>
    <row r="54" spans="1:21" s="166" customFormat="1" ht="12.95" customHeight="1">
      <c r="A54" s="386" t="s">
        <v>225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8"/>
      <c r="Q54" s="164"/>
      <c r="T54" s="178"/>
      <c r="U54" s="179"/>
    </row>
    <row r="55" spans="1:21" s="166" customFormat="1" ht="12.95" customHeight="1">
      <c r="A55" s="329">
        <v>44</v>
      </c>
      <c r="B55" s="330" t="s">
        <v>6</v>
      </c>
      <c r="C55" s="88" t="s">
        <v>21</v>
      </c>
      <c r="D55" s="85">
        <v>92335766582.529999</v>
      </c>
      <c r="E55" s="270">
        <f>(D55/$D$81)</f>
        <v>0.23889969761281485</v>
      </c>
      <c r="F55" s="97">
        <v>0</v>
      </c>
      <c r="G55" s="97">
        <v>234.8</v>
      </c>
      <c r="H55" s="370">
        <v>0</v>
      </c>
      <c r="I55" s="96">
        <v>91921415783.820007</v>
      </c>
      <c r="J55" s="270">
        <f>(I55/$I$81)</f>
        <v>0.23911160774490328</v>
      </c>
      <c r="K55" s="97">
        <v>234.98</v>
      </c>
      <c r="L55" s="97">
        <v>234.98</v>
      </c>
      <c r="M55" s="375" t="s">
        <v>287</v>
      </c>
      <c r="N55" s="105">
        <f>((I55-D55)/D55)</f>
        <v>-4.4874355197954997E-3</v>
      </c>
      <c r="O55" s="105">
        <f>((L55-G55)/G55)</f>
        <v>7.6660988074948205E-4</v>
      </c>
      <c r="P55" s="327" t="e">
        <f t="shared" ref="P55:P79" si="14">((M55-H55)/H55)</f>
        <v>#VALUE!</v>
      </c>
      <c r="Q55" s="164"/>
      <c r="R55" s="202"/>
    </row>
    <row r="56" spans="1:21" s="166" customFormat="1" ht="12.95" customHeight="1">
      <c r="A56" s="329">
        <v>45</v>
      </c>
      <c r="B56" s="330" t="s">
        <v>65</v>
      </c>
      <c r="C56" s="88" t="s">
        <v>22</v>
      </c>
      <c r="D56" s="158">
        <v>1349679540.52</v>
      </c>
      <c r="E56" s="270">
        <f t="shared" ref="E56:E80" si="15">(D56/$D$81)</f>
        <v>3.4920166479176272E-3</v>
      </c>
      <c r="F56" s="97">
        <v>0</v>
      </c>
      <c r="G56" s="97">
        <v>317.51929999999999</v>
      </c>
      <c r="H56" s="370">
        <v>0</v>
      </c>
      <c r="I56" s="96">
        <v>1349985249.4200001</v>
      </c>
      <c r="J56" s="270">
        <f t="shared" ref="J56:J80" si="16">(I56/$I$81)</f>
        <v>3.5116641825869177E-3</v>
      </c>
      <c r="K56" s="96">
        <v>317.59120000000001</v>
      </c>
      <c r="L56" s="96">
        <v>317.59120000000001</v>
      </c>
      <c r="M56" s="375" t="s">
        <v>273</v>
      </c>
      <c r="N56" s="163">
        <f>((I56-D56)/D56)</f>
        <v>2.2650480415692815E-4</v>
      </c>
      <c r="O56" s="163">
        <f>((L56-G56)/G56)</f>
        <v>2.2644292803627317E-4</v>
      </c>
      <c r="P56" s="327" t="e">
        <f t="shared" si="14"/>
        <v>#VALUE!</v>
      </c>
      <c r="Q56" s="164"/>
      <c r="R56" s="202"/>
      <c r="S56" s="180"/>
    </row>
    <row r="57" spans="1:21" s="166" customFormat="1" ht="12.95" customHeight="1">
      <c r="A57" s="329">
        <v>46</v>
      </c>
      <c r="B57" s="330" t="s">
        <v>205</v>
      </c>
      <c r="C57" s="88" t="s">
        <v>220</v>
      </c>
      <c r="D57" s="158">
        <v>39418887942.279999</v>
      </c>
      <c r="E57" s="270">
        <f t="shared" si="15"/>
        <v>0.10198821928041327</v>
      </c>
      <c r="F57" s="97">
        <v>0</v>
      </c>
      <c r="G57" s="97">
        <v>1377.1</v>
      </c>
      <c r="H57" s="370">
        <v>0</v>
      </c>
      <c r="I57" s="96">
        <v>39247645104.330002</v>
      </c>
      <c r="J57" s="270">
        <f t="shared" si="16"/>
        <v>0.10209337444462642</v>
      </c>
      <c r="K57" s="96">
        <v>1379.97</v>
      </c>
      <c r="L57" s="96">
        <v>1379.97</v>
      </c>
      <c r="M57" s="375">
        <v>0.11409999999999999</v>
      </c>
      <c r="N57" s="105">
        <f>((I57-D57)/D57)</f>
        <v>-4.3441823676188722E-3</v>
      </c>
      <c r="O57" s="105">
        <f>((L57-G57)/G57)</f>
        <v>2.0840897538305994E-3</v>
      </c>
      <c r="P57" s="327" t="e">
        <f t="shared" si="14"/>
        <v>#DIV/0!</v>
      </c>
      <c r="Q57" s="164"/>
      <c r="R57" s="202"/>
      <c r="S57" s="181"/>
      <c r="T57" s="174"/>
    </row>
    <row r="58" spans="1:21" s="182" customFormat="1" ht="12.95" customHeight="1">
      <c r="A58" s="329">
        <v>47</v>
      </c>
      <c r="B58" s="330" t="s">
        <v>188</v>
      </c>
      <c r="C58" s="88" t="s">
        <v>190</v>
      </c>
      <c r="D58" s="158">
        <v>615052533.88</v>
      </c>
      <c r="E58" s="270">
        <f t="shared" si="15"/>
        <v>1.5913212160165024E-3</v>
      </c>
      <c r="F58" s="97">
        <v>0</v>
      </c>
      <c r="G58" s="96">
        <v>1.0359</v>
      </c>
      <c r="H58" s="370">
        <v>0</v>
      </c>
      <c r="I58" s="96">
        <v>616015461.30999994</v>
      </c>
      <c r="J58" s="270">
        <f t="shared" si="16"/>
        <v>1.6024170873952036E-3</v>
      </c>
      <c r="K58" s="96">
        <v>1.0379</v>
      </c>
      <c r="L58" s="96">
        <v>1.0379</v>
      </c>
      <c r="M58" s="375" t="s">
        <v>302</v>
      </c>
      <c r="N58" s="105">
        <f>(I58/D58)/D58</f>
        <v>1.6284228529310545E-9</v>
      </c>
      <c r="O58" s="105">
        <f>(L58-G58)/G58</f>
        <v>1.9306882903755206E-3</v>
      </c>
      <c r="P58" s="327" t="e">
        <f t="shared" si="14"/>
        <v>#VALUE!</v>
      </c>
      <c r="Q58" s="164"/>
      <c r="R58" s="213"/>
      <c r="S58" s="222"/>
    </row>
    <row r="59" spans="1:21" s="166" customFormat="1" ht="12.95" customHeight="1">
      <c r="A59" s="329">
        <v>48</v>
      </c>
      <c r="B59" s="330" t="s">
        <v>10</v>
      </c>
      <c r="C59" s="88" t="s">
        <v>23</v>
      </c>
      <c r="D59" s="158">
        <v>2941452291.96</v>
      </c>
      <c r="E59" s="270">
        <f t="shared" si="15"/>
        <v>7.6103994053450452E-3</v>
      </c>
      <c r="F59" s="97">
        <v>0</v>
      </c>
      <c r="G59" s="89">
        <v>3447.81</v>
      </c>
      <c r="H59" s="370">
        <v>0</v>
      </c>
      <c r="I59" s="96">
        <v>2941724620.27</v>
      </c>
      <c r="J59" s="270">
        <f t="shared" si="16"/>
        <v>7.6521939691374637E-3</v>
      </c>
      <c r="K59" s="96">
        <v>3452.13</v>
      </c>
      <c r="L59" s="96">
        <v>3452.13</v>
      </c>
      <c r="M59" s="375">
        <v>4.65E-2</v>
      </c>
      <c r="N59" s="105">
        <f t="shared" ref="N59:N67" si="17">((I59-D59)/D59)</f>
        <v>9.2582943039501146E-5</v>
      </c>
      <c r="O59" s="105">
        <f t="shared" ref="O59:O74" si="18">((L59-G59)/G59)</f>
        <v>1.2529692761492552E-3</v>
      </c>
      <c r="P59" s="327" t="e">
        <f t="shared" si="14"/>
        <v>#DIV/0!</v>
      </c>
      <c r="Q59" s="164"/>
      <c r="R59" s="202"/>
      <c r="S59" s="185"/>
      <c r="T59" s="185"/>
    </row>
    <row r="60" spans="1:21" s="166" customFormat="1" ht="12.95" customHeight="1">
      <c r="A60" s="329">
        <v>49</v>
      </c>
      <c r="B60" s="330" t="s">
        <v>46</v>
      </c>
      <c r="C60" s="88" t="s">
        <v>171</v>
      </c>
      <c r="D60" s="158">
        <v>114452475328.69</v>
      </c>
      <c r="E60" s="270">
        <f t="shared" si="15"/>
        <v>0.29612210694783409</v>
      </c>
      <c r="F60" s="97">
        <v>0</v>
      </c>
      <c r="G60" s="89">
        <v>1.9446000000000001</v>
      </c>
      <c r="H60" s="370">
        <v>0</v>
      </c>
      <c r="I60" s="96">
        <v>112217211339.07001</v>
      </c>
      <c r="J60" s="270">
        <f t="shared" si="16"/>
        <v>0.29190627223408866</v>
      </c>
      <c r="K60" s="96">
        <v>1.9473</v>
      </c>
      <c r="L60" s="96">
        <v>1.9473</v>
      </c>
      <c r="M60" s="375" t="s">
        <v>296</v>
      </c>
      <c r="N60" s="163">
        <f t="shared" si="17"/>
        <v>-1.9530062440333062E-2</v>
      </c>
      <c r="O60" s="163">
        <f t="shared" si="18"/>
        <v>1.3884603517432502E-3</v>
      </c>
      <c r="P60" s="327" t="e">
        <f t="shared" si="14"/>
        <v>#VALUE!</v>
      </c>
      <c r="Q60" s="164"/>
      <c r="R60" s="202"/>
      <c r="S60" s="185"/>
      <c r="T60" s="185"/>
    </row>
    <row r="61" spans="1:21" s="166" customFormat="1" ht="12.95" customHeight="1">
      <c r="A61" s="329">
        <v>50</v>
      </c>
      <c r="B61" s="330" t="s">
        <v>53</v>
      </c>
      <c r="C61" s="88" t="s">
        <v>55</v>
      </c>
      <c r="D61" s="158">
        <v>10862676419.440001</v>
      </c>
      <c r="E61" s="270">
        <f t="shared" si="15"/>
        <v>2.8104928435836084E-2</v>
      </c>
      <c r="F61" s="97">
        <v>0</v>
      </c>
      <c r="G61" s="89">
        <v>1</v>
      </c>
      <c r="H61" s="370">
        <v>0</v>
      </c>
      <c r="I61" s="350">
        <v>10716105539.370001</v>
      </c>
      <c r="J61" s="270">
        <f t="shared" si="16"/>
        <v>2.7875389020431605E-2</v>
      </c>
      <c r="K61" s="96">
        <v>1</v>
      </c>
      <c r="L61" s="96">
        <v>1</v>
      </c>
      <c r="M61" s="375">
        <v>4.4999999999999998E-2</v>
      </c>
      <c r="N61" s="105">
        <f t="shared" si="17"/>
        <v>-1.3493072463034465E-2</v>
      </c>
      <c r="O61" s="105">
        <f t="shared" si="18"/>
        <v>0</v>
      </c>
      <c r="P61" s="327" t="e">
        <f t="shared" si="14"/>
        <v>#DIV/0!</v>
      </c>
      <c r="Q61" s="164"/>
      <c r="R61" s="202"/>
      <c r="S61" s="224"/>
      <c r="T61" s="185"/>
    </row>
    <row r="62" spans="1:21" s="166" customFormat="1" ht="12" customHeight="1">
      <c r="A62" s="329">
        <v>51</v>
      </c>
      <c r="B62" s="330" t="s">
        <v>16</v>
      </c>
      <c r="C62" s="88" t="s">
        <v>24</v>
      </c>
      <c r="D62" s="158">
        <v>4851864889.25</v>
      </c>
      <c r="E62" s="270">
        <f t="shared" si="15"/>
        <v>1.2553196857515046E-2</v>
      </c>
      <c r="F62" s="97">
        <v>0</v>
      </c>
      <c r="G62" s="89">
        <v>24.755299999999998</v>
      </c>
      <c r="H62" s="370">
        <v>0</v>
      </c>
      <c r="I62" s="350">
        <v>4833038328.8900003</v>
      </c>
      <c r="J62" s="270">
        <f t="shared" si="16"/>
        <v>1.2571994842109942E-2</v>
      </c>
      <c r="K62" s="96">
        <v>24.779599999999999</v>
      </c>
      <c r="L62" s="96">
        <v>24.779599999999999</v>
      </c>
      <c r="M62" s="375" t="s">
        <v>274</v>
      </c>
      <c r="N62" s="105">
        <f t="shared" si="17"/>
        <v>-3.8802730063058006E-3</v>
      </c>
      <c r="O62" s="105">
        <f t="shared" si="18"/>
        <v>9.8160797889745681E-4</v>
      </c>
      <c r="P62" s="327" t="e">
        <f t="shared" si="14"/>
        <v>#VALUE!</v>
      </c>
      <c r="Q62" s="164"/>
      <c r="R62" s="206"/>
      <c r="S62" s="246"/>
      <c r="T62" s="225"/>
    </row>
    <row r="63" spans="1:21" s="166" customFormat="1" ht="12.95" customHeight="1">
      <c r="A63" s="329">
        <v>52</v>
      </c>
      <c r="B63" s="330" t="s">
        <v>113</v>
      </c>
      <c r="C63" s="88" t="s">
        <v>116</v>
      </c>
      <c r="D63" s="158">
        <v>468647107.54000002</v>
      </c>
      <c r="E63" s="270">
        <f t="shared" si="15"/>
        <v>1.2125274573678492E-3</v>
      </c>
      <c r="F63" s="97">
        <v>0</v>
      </c>
      <c r="G63" s="89">
        <v>2.0316999999999998</v>
      </c>
      <c r="H63" s="370">
        <v>0</v>
      </c>
      <c r="I63" s="350">
        <v>469849453.00999999</v>
      </c>
      <c r="J63" s="270">
        <f t="shared" si="16"/>
        <v>1.2222011285324403E-3</v>
      </c>
      <c r="K63" s="96">
        <v>2.0369000000000002</v>
      </c>
      <c r="L63" s="96">
        <v>2.0369000000000002</v>
      </c>
      <c r="M63" s="375">
        <v>0.13345614861587518</v>
      </c>
      <c r="N63" s="163">
        <f t="shared" si="17"/>
        <v>2.5655668212938802E-3</v>
      </c>
      <c r="O63" s="163">
        <f t="shared" si="18"/>
        <v>2.5594329871537706E-3</v>
      </c>
      <c r="P63" s="327" t="e">
        <f t="shared" si="14"/>
        <v>#DIV/0!</v>
      </c>
      <c r="Q63" s="164"/>
      <c r="R63" s="213"/>
      <c r="S63" s="248"/>
      <c r="T63" s="226"/>
      <c r="U63" s="246"/>
    </row>
    <row r="64" spans="1:21" s="166" customFormat="1" ht="12.95" customHeight="1">
      <c r="A64" s="329">
        <v>53</v>
      </c>
      <c r="B64" s="330" t="s">
        <v>6</v>
      </c>
      <c r="C64" s="88" t="s">
        <v>71</v>
      </c>
      <c r="D64" s="85">
        <v>25098776969.009998</v>
      </c>
      <c r="E64" s="270">
        <f t="shared" si="15"/>
        <v>6.4937894060679568E-2</v>
      </c>
      <c r="F64" s="97">
        <v>0</v>
      </c>
      <c r="G64" s="97">
        <v>311.23</v>
      </c>
      <c r="H64" s="370">
        <v>0</v>
      </c>
      <c r="I64" s="96">
        <v>25115530840.48</v>
      </c>
      <c r="J64" s="270">
        <f t="shared" si="16"/>
        <v>6.5332054640643886E-2</v>
      </c>
      <c r="K64" s="96">
        <v>311.63</v>
      </c>
      <c r="L64" s="96">
        <v>311.63</v>
      </c>
      <c r="M64" s="375" t="s">
        <v>288</v>
      </c>
      <c r="N64" s="105">
        <f t="shared" si="17"/>
        <v>6.6751744480169641E-4</v>
      </c>
      <c r="O64" s="105">
        <f t="shared" si="18"/>
        <v>1.2852231468688019E-3</v>
      </c>
      <c r="P64" s="327" t="e">
        <f t="shared" si="14"/>
        <v>#VALUE!</v>
      </c>
      <c r="Q64" s="164"/>
      <c r="R64" s="202"/>
      <c r="S64" s="185"/>
      <c r="T64" s="226"/>
      <c r="U64" s="246"/>
    </row>
    <row r="65" spans="1:21" s="166" customFormat="1" ht="12.95" customHeight="1">
      <c r="A65" s="329">
        <v>54</v>
      </c>
      <c r="B65" s="330" t="s">
        <v>25</v>
      </c>
      <c r="C65" s="88" t="s">
        <v>40</v>
      </c>
      <c r="D65" s="85">
        <v>6326375417.0699997</v>
      </c>
      <c r="E65" s="270">
        <f t="shared" si="15"/>
        <v>1.6368187865449753E-2</v>
      </c>
      <c r="F65" s="97">
        <v>0</v>
      </c>
      <c r="G65" s="97">
        <v>1.07</v>
      </c>
      <c r="H65" s="370">
        <v>0</v>
      </c>
      <c r="I65" s="96">
        <v>6277682800</v>
      </c>
      <c r="J65" s="270">
        <f t="shared" si="16"/>
        <v>1.6329892380582148E-2</v>
      </c>
      <c r="K65" s="96">
        <v>1.08</v>
      </c>
      <c r="L65" s="96">
        <v>1.08</v>
      </c>
      <c r="M65" s="375">
        <v>0.10050000000000001</v>
      </c>
      <c r="N65" s="105">
        <f t="shared" si="17"/>
        <v>-7.6967637643848858E-3</v>
      </c>
      <c r="O65" s="105">
        <f t="shared" si="18"/>
        <v>9.3457943925233725E-3</v>
      </c>
      <c r="P65" s="327" t="e">
        <f t="shared" si="14"/>
        <v>#DIV/0!</v>
      </c>
      <c r="Q65" s="164"/>
      <c r="R65" s="202"/>
      <c r="S65" s="227"/>
      <c r="T65" s="223"/>
    </row>
    <row r="66" spans="1:21" s="166" customFormat="1" ht="12.95" customHeight="1">
      <c r="A66" s="329">
        <v>55</v>
      </c>
      <c r="B66" s="330" t="s">
        <v>146</v>
      </c>
      <c r="C66" s="88" t="s">
        <v>123</v>
      </c>
      <c r="D66" s="86">
        <v>6923887152.5299997</v>
      </c>
      <c r="E66" s="270">
        <f t="shared" si="15"/>
        <v>1.791412589363427E-2</v>
      </c>
      <c r="F66" s="97">
        <v>0</v>
      </c>
      <c r="G66" s="97">
        <v>3.99</v>
      </c>
      <c r="H66" s="370">
        <v>0</v>
      </c>
      <c r="I66" s="96">
        <v>6788113699.04</v>
      </c>
      <c r="J66" s="270">
        <f t="shared" si="16"/>
        <v>1.7657656448089191E-2</v>
      </c>
      <c r="K66" s="96">
        <v>4</v>
      </c>
      <c r="L66" s="96">
        <v>4</v>
      </c>
      <c r="M66" s="375" t="s">
        <v>275</v>
      </c>
      <c r="N66" s="105">
        <f t="shared" si="17"/>
        <v>-1.960942610689256E-2</v>
      </c>
      <c r="O66" s="105">
        <f t="shared" si="18"/>
        <v>2.5062656641603475E-3</v>
      </c>
      <c r="P66" s="327" t="e">
        <f t="shared" si="14"/>
        <v>#VALUE!</v>
      </c>
      <c r="Q66" s="164"/>
      <c r="R66" s="131"/>
      <c r="S66" s="226"/>
      <c r="T66" s="248"/>
    </row>
    <row r="67" spans="1:21" s="166" customFormat="1" ht="12" customHeight="1">
      <c r="A67" s="329">
        <v>56</v>
      </c>
      <c r="B67" s="330" t="s">
        <v>6</v>
      </c>
      <c r="C67" s="88" t="s">
        <v>76</v>
      </c>
      <c r="D67" s="85">
        <v>42391507451.639999</v>
      </c>
      <c r="E67" s="270">
        <f t="shared" si="15"/>
        <v>0.10967925741425837</v>
      </c>
      <c r="F67" s="97">
        <v>0</v>
      </c>
      <c r="G67" s="85">
        <v>4217.55</v>
      </c>
      <c r="H67" s="370">
        <v>0</v>
      </c>
      <c r="I67" s="96">
        <v>42944739878.690002</v>
      </c>
      <c r="J67" s="270">
        <f t="shared" si="16"/>
        <v>0.11171048344957828</v>
      </c>
      <c r="K67" s="96">
        <v>4225.13</v>
      </c>
      <c r="L67" s="96">
        <v>4225.13</v>
      </c>
      <c r="M67" s="375">
        <v>7.0199999999999999E-2</v>
      </c>
      <c r="N67" s="105">
        <f t="shared" si="17"/>
        <v>1.3050548572284852E-2</v>
      </c>
      <c r="O67" s="105">
        <f t="shared" si="18"/>
        <v>1.7972519590757493E-3</v>
      </c>
      <c r="P67" s="327" t="e">
        <f t="shared" si="14"/>
        <v>#DIV/0!</v>
      </c>
      <c r="Q67" s="164"/>
      <c r="S67" s="226"/>
      <c r="T67" s="248"/>
    </row>
    <row r="68" spans="1:21" s="166" customFormat="1" ht="12.95" customHeight="1">
      <c r="A68" s="329">
        <v>57</v>
      </c>
      <c r="B68" s="330" t="s">
        <v>6</v>
      </c>
      <c r="C68" s="88" t="s">
        <v>77</v>
      </c>
      <c r="D68" s="85">
        <v>241508394.65000001</v>
      </c>
      <c r="E68" s="270">
        <f t="shared" si="15"/>
        <v>6.2485301837259595E-4</v>
      </c>
      <c r="F68" s="97">
        <v>0</v>
      </c>
      <c r="G68" s="85">
        <v>3826.7</v>
      </c>
      <c r="H68" s="370">
        <v>0</v>
      </c>
      <c r="I68" s="96">
        <v>240242614.13999999</v>
      </c>
      <c r="J68" s="270">
        <f t="shared" si="16"/>
        <v>6.2493377877198943E-4</v>
      </c>
      <c r="K68" s="96">
        <v>3785.6</v>
      </c>
      <c r="L68" s="96">
        <v>3806.52</v>
      </c>
      <c r="M68" s="375">
        <v>7.2499999999999995E-2</v>
      </c>
      <c r="N68" s="105">
        <f t="shared" ref="N68:N74" si="19">((I68-D68)/D68)</f>
        <v>-5.2411449789744203E-3</v>
      </c>
      <c r="O68" s="105">
        <f t="shared" si="18"/>
        <v>-5.2734732275850835E-3</v>
      </c>
      <c r="P68" s="327" t="e">
        <f t="shared" si="14"/>
        <v>#DIV/0!</v>
      </c>
      <c r="Q68" s="164"/>
      <c r="S68" s="413"/>
      <c r="T68" s="413"/>
    </row>
    <row r="69" spans="1:21" s="182" customFormat="1" ht="12.95" customHeight="1">
      <c r="A69" s="329">
        <v>58</v>
      </c>
      <c r="B69" s="330" t="s">
        <v>99</v>
      </c>
      <c r="C69" s="88" t="s">
        <v>100</v>
      </c>
      <c r="D69" s="85">
        <v>51642153.060000002</v>
      </c>
      <c r="E69" s="270">
        <f t="shared" si="15"/>
        <v>1.3361338955345748E-4</v>
      </c>
      <c r="F69" s="97">
        <v>0</v>
      </c>
      <c r="G69" s="85">
        <v>11.0936</v>
      </c>
      <c r="H69" s="370">
        <v>0</v>
      </c>
      <c r="I69" s="96">
        <v>51746286.359999999</v>
      </c>
      <c r="J69" s="270">
        <f t="shared" si="16"/>
        <v>1.3460560437261756E-4</v>
      </c>
      <c r="K69" s="349">
        <v>11.09</v>
      </c>
      <c r="L69" s="349">
        <v>11.113125999999999</v>
      </c>
      <c r="M69" s="375">
        <v>0.12970000000000001</v>
      </c>
      <c r="N69" s="105">
        <f t="shared" si="19"/>
        <v>2.0164399396557036E-3</v>
      </c>
      <c r="O69" s="105">
        <f t="shared" si="18"/>
        <v>1.7601139395686742E-3</v>
      </c>
      <c r="P69" s="327" t="e">
        <f t="shared" si="14"/>
        <v>#DIV/0!</v>
      </c>
      <c r="Q69" s="164"/>
      <c r="R69" s="228"/>
      <c r="S69" s="229"/>
      <c r="T69" s="397"/>
      <c r="U69" s="183"/>
    </row>
    <row r="70" spans="1:21" s="166" customFormat="1" ht="12.95" customHeight="1">
      <c r="A70" s="329">
        <v>59</v>
      </c>
      <c r="B70" s="330" t="s">
        <v>28</v>
      </c>
      <c r="C70" s="88" t="s">
        <v>94</v>
      </c>
      <c r="D70" s="85">
        <v>14825765870.74</v>
      </c>
      <c r="E70" s="270">
        <f t="shared" si="15"/>
        <v>3.8358602678978587E-2</v>
      </c>
      <c r="F70" s="97">
        <v>0</v>
      </c>
      <c r="G70" s="85">
        <v>1151.73</v>
      </c>
      <c r="H70" s="370">
        <v>0</v>
      </c>
      <c r="I70" s="96">
        <v>14893598898.52</v>
      </c>
      <c r="J70" s="270">
        <f t="shared" si="16"/>
        <v>3.8742140200583003E-2</v>
      </c>
      <c r="K70" s="96">
        <v>1152.48</v>
      </c>
      <c r="L70" s="96">
        <v>1152.48</v>
      </c>
      <c r="M70" s="375">
        <v>0.08</v>
      </c>
      <c r="N70" s="105">
        <f t="shared" si="19"/>
        <v>4.5753472954726303E-3</v>
      </c>
      <c r="O70" s="105">
        <f t="shared" si="18"/>
        <v>6.5119429032846235E-4</v>
      </c>
      <c r="P70" s="327" t="e">
        <f t="shared" si="14"/>
        <v>#DIV/0!</v>
      </c>
      <c r="Q70" s="164"/>
      <c r="S70" s="230"/>
      <c r="T70" s="397"/>
    </row>
    <row r="71" spans="1:21" s="166" customFormat="1" ht="12.95" customHeight="1">
      <c r="A71" s="329">
        <v>60</v>
      </c>
      <c r="B71" s="330" t="s">
        <v>195</v>
      </c>
      <c r="C71" s="88" t="s">
        <v>194</v>
      </c>
      <c r="D71" s="85">
        <v>20885327</v>
      </c>
      <c r="E71" s="270">
        <f t="shared" si="15"/>
        <v>5.4036463761690097E-5</v>
      </c>
      <c r="F71" s="97">
        <v>0</v>
      </c>
      <c r="G71" s="85">
        <v>0.77</v>
      </c>
      <c r="H71" s="370">
        <v>0</v>
      </c>
      <c r="I71" s="96">
        <v>20861538</v>
      </c>
      <c r="J71" s="270">
        <f t="shared" si="16"/>
        <v>5.426630833170242E-5</v>
      </c>
      <c r="K71" s="96">
        <v>0.77</v>
      </c>
      <c r="L71" s="97">
        <v>0.79</v>
      </c>
      <c r="M71" s="375">
        <v>0.17</v>
      </c>
      <c r="N71" s="163">
        <f t="shared" si="19"/>
        <v>-1.1390293290595834E-3</v>
      </c>
      <c r="O71" s="163">
        <f>((L71-G71)/G71)</f>
        <v>2.5974025974025997E-2</v>
      </c>
      <c r="P71" s="327" t="e">
        <f t="shared" si="14"/>
        <v>#DIV/0!</v>
      </c>
      <c r="Q71" s="164"/>
      <c r="R71" s="231"/>
      <c r="S71" s="184"/>
      <c r="T71" s="397"/>
    </row>
    <row r="72" spans="1:21" s="166" customFormat="1" ht="12.95" customHeight="1">
      <c r="A72" s="329">
        <v>61</v>
      </c>
      <c r="B72" s="330" t="s">
        <v>108</v>
      </c>
      <c r="C72" s="88" t="s">
        <v>111</v>
      </c>
      <c r="D72" s="85">
        <v>813579782.09000003</v>
      </c>
      <c r="E72" s="270">
        <f t="shared" si="15"/>
        <v>2.1049694080514042E-3</v>
      </c>
      <c r="F72" s="97">
        <v>0</v>
      </c>
      <c r="G72" s="85">
        <v>1192.93</v>
      </c>
      <c r="H72" s="370">
        <v>0</v>
      </c>
      <c r="I72" s="96">
        <v>815399145.64999998</v>
      </c>
      <c r="J72" s="270">
        <f t="shared" si="16"/>
        <v>2.1210661194418948E-3</v>
      </c>
      <c r="K72" s="96">
        <v>1170.8499999999999</v>
      </c>
      <c r="L72" s="96">
        <v>1194.8</v>
      </c>
      <c r="M72" s="375">
        <v>1.9E-2</v>
      </c>
      <c r="N72" s="105">
        <f t="shared" si="19"/>
        <v>2.2362448035842179E-3</v>
      </c>
      <c r="O72" s="105">
        <f t="shared" si="18"/>
        <v>1.5675689269277248E-3</v>
      </c>
      <c r="P72" s="327" t="e">
        <f t="shared" si="14"/>
        <v>#DIV/0!</v>
      </c>
      <c r="Q72" s="164"/>
      <c r="R72" s="177"/>
      <c r="S72" s="184"/>
      <c r="T72" s="397"/>
    </row>
    <row r="73" spans="1:21" s="166" customFormat="1" ht="12.95" customHeight="1">
      <c r="A73" s="329">
        <v>62</v>
      </c>
      <c r="B73" s="330" t="s">
        <v>53</v>
      </c>
      <c r="C73" s="88" t="s">
        <v>112</v>
      </c>
      <c r="D73" s="85">
        <v>180119266.13</v>
      </c>
      <c r="E73" s="270">
        <f t="shared" si="15"/>
        <v>4.6602134584801852E-4</v>
      </c>
      <c r="F73" s="97">
        <v>0</v>
      </c>
      <c r="G73" s="85">
        <v>155.59</v>
      </c>
      <c r="H73" s="370">
        <v>0</v>
      </c>
      <c r="I73" s="96">
        <v>180370635.22</v>
      </c>
      <c r="J73" s="270">
        <f t="shared" si="16"/>
        <v>4.691911260250104E-4</v>
      </c>
      <c r="K73" s="97">
        <v>155.52930000000001</v>
      </c>
      <c r="L73" s="97">
        <v>155.8064</v>
      </c>
      <c r="M73" s="375">
        <v>1.4E-3</v>
      </c>
      <c r="N73" s="105">
        <f t="shared" si="19"/>
        <v>1.395570254092527E-3</v>
      </c>
      <c r="O73" s="105">
        <f t="shared" si="18"/>
        <v>1.3908348865607882E-3</v>
      </c>
      <c r="P73" s="327" t="e">
        <f t="shared" si="14"/>
        <v>#DIV/0!</v>
      </c>
      <c r="Q73" s="164"/>
      <c r="R73" s="202"/>
      <c r="S73" s="185"/>
      <c r="T73" s="397"/>
    </row>
    <row r="74" spans="1:21" s="166" customFormat="1" ht="12.95" customHeight="1">
      <c r="A74" s="329">
        <v>63</v>
      </c>
      <c r="B74" s="330" t="s">
        <v>114</v>
      </c>
      <c r="C74" s="88" t="s">
        <v>115</v>
      </c>
      <c r="D74" s="85">
        <v>698842632.64999998</v>
      </c>
      <c r="E74" s="270">
        <f t="shared" si="15"/>
        <v>1.8081107657215913E-3</v>
      </c>
      <c r="F74" s="97">
        <v>0</v>
      </c>
      <c r="G74" s="85">
        <v>185.363597</v>
      </c>
      <c r="H74" s="370">
        <v>0</v>
      </c>
      <c r="I74" s="96">
        <v>689353140.79999995</v>
      </c>
      <c r="J74" s="270">
        <f t="shared" si="16"/>
        <v>1.7931875438944274E-3</v>
      </c>
      <c r="K74" s="97">
        <v>184.00957</v>
      </c>
      <c r="L74" s="97">
        <v>185.69151600000001</v>
      </c>
      <c r="M74" s="375">
        <v>6.7000000000000004E-2</v>
      </c>
      <c r="N74" s="105">
        <f t="shared" si="19"/>
        <v>-1.3578867983505849E-2</v>
      </c>
      <c r="O74" s="105">
        <f t="shared" si="18"/>
        <v>1.7690582471811254E-3</v>
      </c>
      <c r="P74" s="327" t="e">
        <f t="shared" si="14"/>
        <v>#DIV/0!</v>
      </c>
      <c r="Q74" s="164"/>
      <c r="R74" s="202"/>
      <c r="S74" s="232"/>
      <c r="T74" s="397"/>
    </row>
    <row r="75" spans="1:21" s="166" customFormat="1" ht="12.95" customHeight="1">
      <c r="A75" s="329">
        <v>64</v>
      </c>
      <c r="B75" s="330" t="s">
        <v>118</v>
      </c>
      <c r="C75" s="88" t="s">
        <v>121</v>
      </c>
      <c r="D75" s="85">
        <v>1081837669.8099999</v>
      </c>
      <c r="E75" s="270">
        <f t="shared" si="15"/>
        <v>2.7990312069674232E-3</v>
      </c>
      <c r="F75" s="97">
        <v>0</v>
      </c>
      <c r="G75" s="85">
        <v>1.4221999999999999</v>
      </c>
      <c r="H75" s="370">
        <v>0</v>
      </c>
      <c r="I75" s="96">
        <v>1083679833.45</v>
      </c>
      <c r="J75" s="270">
        <f t="shared" si="16"/>
        <v>2.8189342499505849E-3</v>
      </c>
      <c r="K75" s="97">
        <v>1.4146000000000001</v>
      </c>
      <c r="L75" s="97">
        <v>1.4146000000000001</v>
      </c>
      <c r="M75" s="375" t="s">
        <v>276</v>
      </c>
      <c r="N75" s="105">
        <f t="shared" ref="N75:N81" si="20">((I75-D75)/D75)</f>
        <v>1.7028096648951398E-3</v>
      </c>
      <c r="O75" s="105">
        <f t="shared" ref="O75:O80" si="21">((L75-G75)/G75)</f>
        <v>-5.3438334973982772E-3</v>
      </c>
      <c r="P75" s="327" t="e">
        <f t="shared" si="14"/>
        <v>#VALUE!</v>
      </c>
      <c r="Q75" s="164"/>
      <c r="R75" s="213"/>
      <c r="S75" s="232"/>
      <c r="T75" s="397"/>
    </row>
    <row r="76" spans="1:21" s="166" customFormat="1" ht="12.95" customHeight="1">
      <c r="A76" s="329">
        <v>65</v>
      </c>
      <c r="B76" s="330" t="s">
        <v>149</v>
      </c>
      <c r="C76" s="88" t="s">
        <v>152</v>
      </c>
      <c r="D76" s="96">
        <v>500658599.26999998</v>
      </c>
      <c r="E76" s="270">
        <f t="shared" si="15"/>
        <v>1.2953505710699132E-3</v>
      </c>
      <c r="F76" s="97">
        <v>0</v>
      </c>
      <c r="G76" s="97">
        <v>1.1425000000000001</v>
      </c>
      <c r="H76" s="370">
        <v>0</v>
      </c>
      <c r="I76" s="96">
        <v>500628742.38999999</v>
      </c>
      <c r="J76" s="270">
        <f t="shared" si="16"/>
        <v>1.3022660982257473E-3</v>
      </c>
      <c r="K76" s="97">
        <v>1.1399999999999999</v>
      </c>
      <c r="L76" s="97">
        <v>1.1399999999999999</v>
      </c>
      <c r="M76" s="375">
        <v>2.9999999999999997E-4</v>
      </c>
      <c r="N76" s="105">
        <f t="shared" si="20"/>
        <v>-5.9635208590302726E-5</v>
      </c>
      <c r="O76" s="105">
        <f t="shared" si="21"/>
        <v>-2.1881838074399723E-3</v>
      </c>
      <c r="P76" s="327" t="e">
        <f t="shared" si="14"/>
        <v>#DIV/0!</v>
      </c>
      <c r="Q76" s="164"/>
      <c r="R76" s="202"/>
      <c r="S76" s="232"/>
      <c r="T76" s="397"/>
    </row>
    <row r="77" spans="1:21" s="166" customFormat="1" ht="12.95" customHeight="1">
      <c r="A77" s="329">
        <v>66</v>
      </c>
      <c r="B77" s="330" t="s">
        <v>8</v>
      </c>
      <c r="C77" s="88" t="s">
        <v>158</v>
      </c>
      <c r="D77" s="96">
        <v>1483322738.1900001</v>
      </c>
      <c r="E77" s="270">
        <f t="shared" si="15"/>
        <v>3.8377907795791211E-3</v>
      </c>
      <c r="F77" s="97">
        <v>0</v>
      </c>
      <c r="G77" s="97">
        <v>0.99299999999999999</v>
      </c>
      <c r="H77" s="370">
        <v>0</v>
      </c>
      <c r="I77" s="96">
        <v>1465223097.3900001</v>
      </c>
      <c r="J77" s="270">
        <f t="shared" si="16"/>
        <v>3.8114279195377537E-3</v>
      </c>
      <c r="K77" s="97">
        <v>0.98860000000000003</v>
      </c>
      <c r="L77" s="97">
        <v>0.99360000000000004</v>
      </c>
      <c r="M77" s="375">
        <v>-5.5899999999999998E-2</v>
      </c>
      <c r="N77" s="105">
        <f t="shared" si="20"/>
        <v>-1.2202092190729671E-2</v>
      </c>
      <c r="O77" s="105">
        <f t="shared" si="21"/>
        <v>6.042296072508005E-4</v>
      </c>
      <c r="P77" s="327" t="e">
        <f t="shared" si="14"/>
        <v>#DIV/0!</v>
      </c>
      <c r="Q77" s="164"/>
      <c r="R77" s="202"/>
      <c r="S77" s="232"/>
      <c r="T77" s="397"/>
    </row>
    <row r="78" spans="1:21" s="166" customFormat="1" ht="12.95" customHeight="1">
      <c r="A78" s="329">
        <v>67</v>
      </c>
      <c r="B78" s="330" t="s">
        <v>6</v>
      </c>
      <c r="C78" s="88" t="s">
        <v>182</v>
      </c>
      <c r="D78" s="85">
        <v>16653999919.110001</v>
      </c>
      <c r="E78" s="270">
        <f t="shared" si="15"/>
        <v>4.3088780133352822E-2</v>
      </c>
      <c r="F78" s="97">
        <v>0</v>
      </c>
      <c r="G78" s="96">
        <v>105.57</v>
      </c>
      <c r="H78" s="370">
        <v>0</v>
      </c>
      <c r="I78" s="96">
        <v>17136187323.93</v>
      </c>
      <c r="J78" s="270">
        <f t="shared" si="16"/>
        <v>4.4575698347369977E-2</v>
      </c>
      <c r="K78" s="97">
        <v>105.74</v>
      </c>
      <c r="L78" s="97">
        <v>105.74</v>
      </c>
      <c r="M78" s="375">
        <v>5.6599999999999998E-2</v>
      </c>
      <c r="N78" s="105">
        <f t="shared" si="20"/>
        <v>2.8953248898884832E-2</v>
      </c>
      <c r="O78" s="105">
        <f t="shared" si="21"/>
        <v>1.6103059581320613E-3</v>
      </c>
      <c r="P78" s="327" t="e">
        <f t="shared" si="14"/>
        <v>#DIV/0!</v>
      </c>
      <c r="Q78" s="164"/>
      <c r="R78" s="202"/>
      <c r="S78" s="232"/>
      <c r="T78" s="397"/>
    </row>
    <row r="79" spans="1:21" s="166" customFormat="1" ht="12.95" customHeight="1">
      <c r="A79" s="329">
        <v>68</v>
      </c>
      <c r="B79" s="330" t="s">
        <v>161</v>
      </c>
      <c r="C79" s="88" t="s">
        <v>187</v>
      </c>
      <c r="D79" s="85">
        <v>292811208.00999999</v>
      </c>
      <c r="E79" s="270">
        <f t="shared" si="15"/>
        <v>7.5758843664018593E-4</v>
      </c>
      <c r="F79" s="97">
        <v>0</v>
      </c>
      <c r="G79" s="96">
        <v>1056.6199999999999</v>
      </c>
      <c r="H79" s="370">
        <v>0</v>
      </c>
      <c r="I79" s="96">
        <v>293170039.05000001</v>
      </c>
      <c r="J79" s="270">
        <f t="shared" si="16"/>
        <v>7.6261183296766225E-4</v>
      </c>
      <c r="K79" s="97">
        <v>1058.83</v>
      </c>
      <c r="L79" s="97">
        <v>1058.83</v>
      </c>
      <c r="M79" s="375">
        <v>0</v>
      </c>
      <c r="N79" s="105">
        <f t="shared" si="20"/>
        <v>1.225468937608996E-3</v>
      </c>
      <c r="O79" s="105">
        <f t="shared" si="21"/>
        <v>2.0915750222407644E-3</v>
      </c>
      <c r="P79" s="327" t="e">
        <f t="shared" si="14"/>
        <v>#DIV/0!</v>
      </c>
      <c r="Q79" s="164"/>
      <c r="R79" s="202"/>
      <c r="S79" s="232"/>
      <c r="T79" s="397"/>
    </row>
    <row r="80" spans="1:21" s="166" customFormat="1" ht="12.95" customHeight="1">
      <c r="A80" s="329">
        <v>69</v>
      </c>
      <c r="B80" s="330" t="s">
        <v>197</v>
      </c>
      <c r="C80" s="88" t="s">
        <v>196</v>
      </c>
      <c r="D80" s="85">
        <v>1622302708.6600001</v>
      </c>
      <c r="E80" s="270">
        <f t="shared" si="15"/>
        <v>4.197372707020473E-3</v>
      </c>
      <c r="F80" s="97">
        <v>0</v>
      </c>
      <c r="G80" s="96">
        <v>1.0331999999999999</v>
      </c>
      <c r="H80" s="370">
        <v>0</v>
      </c>
      <c r="I80" s="96">
        <v>1619394999.0699999</v>
      </c>
      <c r="J80" s="270">
        <f t="shared" si="16"/>
        <v>4.2124692978221245E-3</v>
      </c>
      <c r="K80" s="97">
        <v>1.0347</v>
      </c>
      <c r="L80" s="97">
        <v>1.0347</v>
      </c>
      <c r="M80" s="375">
        <v>6.7900000000000002E-2</v>
      </c>
      <c r="N80" s="105">
        <f t="shared" si="20"/>
        <v>-1.7923347933024663E-3</v>
      </c>
      <c r="O80" s="105">
        <f t="shared" si="21"/>
        <v>1.4518002322880922E-3</v>
      </c>
      <c r="P80" s="327" t="e">
        <f>((M81-H80)/H80)</f>
        <v>#DIV/0!</v>
      </c>
      <c r="Q80" s="164"/>
      <c r="R80" s="202"/>
      <c r="S80" s="232"/>
      <c r="T80" s="397"/>
    </row>
    <row r="81" spans="1:41" s="166" customFormat="1" ht="12.95" customHeight="1">
      <c r="A81" s="313"/>
      <c r="B81" s="161"/>
      <c r="C81" s="255" t="s">
        <v>47</v>
      </c>
      <c r="D81" s="101">
        <f>SUM(D55:D80)</f>
        <v>386504325895.71014</v>
      </c>
      <c r="E81" s="271">
        <f>(D81/$D$153)</f>
        <v>0.29823272579614263</v>
      </c>
      <c r="F81" s="95"/>
      <c r="G81" s="95"/>
      <c r="H81" s="372"/>
      <c r="I81" s="101">
        <f>SUM(I55:I80)</f>
        <v>384428914391.67004</v>
      </c>
      <c r="J81" s="271">
        <f>(I81/$I$153)</f>
        <v>0.2954898479294451</v>
      </c>
      <c r="K81" s="316"/>
      <c r="L81" s="95"/>
      <c r="M81" s="377"/>
      <c r="N81" s="105">
        <f t="shared" si="20"/>
        <v>-5.3696979955668214E-3</v>
      </c>
      <c r="O81" s="105"/>
      <c r="P81" s="327" t="e">
        <f>((#REF!-H81)/H81)</f>
        <v>#REF!</v>
      </c>
      <c r="Q81" s="164"/>
      <c r="R81" s="131"/>
      <c r="S81" s="233"/>
      <c r="T81" s="247"/>
    </row>
    <row r="82" spans="1:41" s="166" customFormat="1" ht="5.25" customHeight="1">
      <c r="A82" s="404"/>
      <c r="B82" s="405"/>
      <c r="C82" s="405"/>
      <c r="D82" s="405"/>
      <c r="E82" s="405"/>
      <c r="F82" s="405"/>
      <c r="G82" s="405"/>
      <c r="H82" s="405"/>
      <c r="I82" s="405"/>
      <c r="J82" s="405"/>
      <c r="K82" s="405"/>
      <c r="L82" s="405"/>
      <c r="M82" s="405"/>
      <c r="N82" s="405"/>
      <c r="O82" s="405"/>
      <c r="P82" s="406"/>
      <c r="Q82" s="164"/>
      <c r="R82" s="131"/>
      <c r="S82" s="233"/>
      <c r="T82" s="247"/>
    </row>
    <row r="83" spans="1:41" s="166" customFormat="1" ht="12" customHeight="1">
      <c r="A83" s="386" t="s">
        <v>227</v>
      </c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8"/>
      <c r="Q83" s="164"/>
      <c r="R83" s="131"/>
      <c r="S83" s="233"/>
      <c r="T83" s="247"/>
    </row>
    <row r="84" spans="1:41" s="166" customFormat="1" ht="12.95" customHeight="1">
      <c r="A84" s="389" t="s">
        <v>228</v>
      </c>
      <c r="B84" s="390"/>
      <c r="C84" s="390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1"/>
      <c r="Q84" s="164"/>
      <c r="R84" s="131"/>
      <c r="S84" s="233"/>
      <c r="T84" s="247"/>
    </row>
    <row r="85" spans="1:41" s="166" customFormat="1" ht="12.95" customHeight="1">
      <c r="A85" s="329" t="s">
        <v>237</v>
      </c>
      <c r="B85" s="330" t="s">
        <v>205</v>
      </c>
      <c r="C85" s="88" t="s">
        <v>215</v>
      </c>
      <c r="D85" s="245">
        <v>7705078774.8500004</v>
      </c>
      <c r="E85" s="270">
        <f>(D85/$D$102)</f>
        <v>3.0626306714159741E-2</v>
      </c>
      <c r="F85" s="319">
        <v>0</v>
      </c>
      <c r="G85" s="96">
        <v>51626.41</v>
      </c>
      <c r="H85" s="370">
        <v>0</v>
      </c>
      <c r="I85" s="96">
        <v>7640752828.29</v>
      </c>
      <c r="J85" s="270">
        <f>(I85/$I$102)</f>
        <v>3.0139973068030981E-2</v>
      </c>
      <c r="K85" s="96">
        <v>51613.15</v>
      </c>
      <c r="L85" s="96">
        <v>51613.15</v>
      </c>
      <c r="M85" s="375">
        <v>0</v>
      </c>
      <c r="N85" s="105">
        <f t="shared" ref="N85:N92" si="22">((I85-D85)/D85)</f>
        <v>-8.348512512288065E-3</v>
      </c>
      <c r="O85" s="105">
        <f>((L85-G85)/G85)</f>
        <v>-2.5684528519418718E-4</v>
      </c>
      <c r="P85" s="327" t="e">
        <f t="shared" ref="P85:P92" si="23">((M85-H85)/H85)</f>
        <v>#DIV/0!</v>
      </c>
      <c r="Q85" s="164"/>
      <c r="R85" s="131"/>
      <c r="S85" s="233"/>
      <c r="T85" s="247"/>
    </row>
    <row r="86" spans="1:41" s="166" customFormat="1" ht="12.95" customHeight="1">
      <c r="A86" s="329" t="s">
        <v>238</v>
      </c>
      <c r="B86" s="330" t="s">
        <v>205</v>
      </c>
      <c r="C86" s="88" t="s">
        <v>216</v>
      </c>
      <c r="D86" s="245">
        <v>629685670.65999997</v>
      </c>
      <c r="E86" s="270">
        <f t="shared" ref="E86:E92" si="24">(D86/$D$102)</f>
        <v>2.5028876467937172E-3</v>
      </c>
      <c r="F86" s="319">
        <v>0</v>
      </c>
      <c r="G86" s="96">
        <v>51522.64</v>
      </c>
      <c r="H86" s="370">
        <v>0</v>
      </c>
      <c r="I86" s="96">
        <v>630067482.17999995</v>
      </c>
      <c r="J86" s="270">
        <f t="shared" ref="J86:J92" si="25">(I86/$I$102)</f>
        <v>2.4853855857809889E-3</v>
      </c>
      <c r="K86" s="96">
        <v>51517.760000000002</v>
      </c>
      <c r="L86" s="96">
        <v>51517.760000000002</v>
      </c>
      <c r="M86" s="375">
        <v>0</v>
      </c>
      <c r="N86" s="105">
        <f t="shared" si="22"/>
        <v>6.0635256254090752E-4</v>
      </c>
      <c r="O86" s="105">
        <f t="shared" ref="O86:O91" si="26">((L86-G86)/G86)</f>
        <v>-9.4715643453002039E-5</v>
      </c>
      <c r="P86" s="327" t="e">
        <f t="shared" si="23"/>
        <v>#DIV/0!</v>
      </c>
      <c r="Q86" s="164"/>
      <c r="S86" s="223"/>
      <c r="T86" s="223"/>
    </row>
    <row r="87" spans="1:41" s="166" customFormat="1" ht="12.95" customHeight="1">
      <c r="A87" s="329">
        <v>71</v>
      </c>
      <c r="B87" s="330" t="s">
        <v>46</v>
      </c>
      <c r="C87" s="88" t="s">
        <v>181</v>
      </c>
      <c r="D87" s="96">
        <v>55527029805.589996</v>
      </c>
      <c r="E87" s="270">
        <f t="shared" si="24"/>
        <v>0.22070998823570045</v>
      </c>
      <c r="F87" s="319">
        <v>0</v>
      </c>
      <c r="G87" s="96">
        <v>50524.52</v>
      </c>
      <c r="H87" s="370">
        <v>0</v>
      </c>
      <c r="I87" s="96">
        <v>57907529333.019997</v>
      </c>
      <c r="J87" s="270">
        <f t="shared" si="25"/>
        <v>0.22842400660721829</v>
      </c>
      <c r="K87" s="96">
        <v>50533.36</v>
      </c>
      <c r="L87" s="96">
        <v>50533.36</v>
      </c>
      <c r="M87" s="375" t="s">
        <v>277</v>
      </c>
      <c r="N87" s="105">
        <f t="shared" si="22"/>
        <v>4.2871004189573118E-2</v>
      </c>
      <c r="O87" s="105">
        <f t="shared" si="26"/>
        <v>1.749645518651891E-4</v>
      </c>
      <c r="P87" s="327" t="e">
        <f t="shared" si="23"/>
        <v>#VALUE!</v>
      </c>
      <c r="Q87" s="164"/>
      <c r="S87" s="224"/>
      <c r="T87" s="223"/>
    </row>
    <row r="88" spans="1:41" s="166" customFormat="1" ht="12.95" customHeight="1">
      <c r="A88" s="329">
        <v>72</v>
      </c>
      <c r="B88" s="330" t="s">
        <v>146</v>
      </c>
      <c r="C88" s="88" t="s">
        <v>133</v>
      </c>
      <c r="D88" s="96">
        <v>5392582408.9799995</v>
      </c>
      <c r="E88" s="270">
        <f t="shared" si="24"/>
        <v>2.1434548258985067E-2</v>
      </c>
      <c r="F88" s="319">
        <v>0</v>
      </c>
      <c r="G88" s="96">
        <v>410.64</v>
      </c>
      <c r="H88" s="370">
        <v>0</v>
      </c>
      <c r="I88" s="96">
        <v>5436651701.96</v>
      </c>
      <c r="J88" s="270">
        <f t="shared" si="25"/>
        <v>2.1445600919145446E-2</v>
      </c>
      <c r="K88" s="319">
        <v>410.74</v>
      </c>
      <c r="L88" s="319">
        <v>410.74</v>
      </c>
      <c r="M88" s="375">
        <v>6.3200000000000006E-2</v>
      </c>
      <c r="N88" s="105">
        <f t="shared" si="22"/>
        <v>8.1722057518516713E-3</v>
      </c>
      <c r="O88" s="105">
        <f t="shared" si="26"/>
        <v>2.4352230664334391E-4</v>
      </c>
      <c r="P88" s="327" t="e">
        <f t="shared" si="23"/>
        <v>#DIV/0!</v>
      </c>
      <c r="Q88" s="164"/>
      <c r="S88" s="234"/>
      <c r="T88" s="223"/>
    </row>
    <row r="89" spans="1:41" s="166" customFormat="1" ht="12.95" customHeight="1">
      <c r="A89" s="329">
        <v>73</v>
      </c>
      <c r="B89" s="330" t="s">
        <v>99</v>
      </c>
      <c r="C89" s="88" t="s">
        <v>141</v>
      </c>
      <c r="D89" s="96">
        <v>641703124.16999996</v>
      </c>
      <c r="E89" s="270">
        <f t="shared" si="24"/>
        <v>2.5506548699299374E-3</v>
      </c>
      <c r="F89" s="319">
        <v>0</v>
      </c>
      <c r="G89" s="96">
        <v>47000.93</v>
      </c>
      <c r="H89" s="370">
        <v>0</v>
      </c>
      <c r="I89" s="96">
        <v>638603937.57000005</v>
      </c>
      <c r="J89" s="270">
        <f t="shared" si="25"/>
        <v>2.5190587775898426E-3</v>
      </c>
      <c r="K89" s="96">
        <v>46791.9</v>
      </c>
      <c r="L89" s="350">
        <v>46791.9</v>
      </c>
      <c r="M89" s="375">
        <v>2.5899999999999999E-2</v>
      </c>
      <c r="N89" s="105">
        <f t="shared" si="22"/>
        <v>-4.8296267904391066E-3</v>
      </c>
      <c r="O89" s="105">
        <f t="shared" si="26"/>
        <v>-4.447358807581017E-3</v>
      </c>
      <c r="P89" s="327" t="e">
        <f t="shared" si="23"/>
        <v>#DIV/0!</v>
      </c>
      <c r="Q89" s="164"/>
      <c r="S89" s="234"/>
      <c r="T89" s="223"/>
    </row>
    <row r="90" spans="1:41" s="166" customFormat="1" ht="12.95" customHeight="1">
      <c r="A90" s="329">
        <v>74</v>
      </c>
      <c r="B90" s="330" t="s">
        <v>65</v>
      </c>
      <c r="C90" s="88" t="s">
        <v>159</v>
      </c>
      <c r="D90" s="158">
        <v>722863134.71000004</v>
      </c>
      <c r="E90" s="270">
        <f t="shared" si="24"/>
        <v>2.8732513609399687E-3</v>
      </c>
      <c r="F90" s="319">
        <v>0</v>
      </c>
      <c r="G90" s="96">
        <v>41081.836655999999</v>
      </c>
      <c r="H90" s="370">
        <v>0</v>
      </c>
      <c r="I90" s="96">
        <v>751496031.05999994</v>
      </c>
      <c r="J90" s="270">
        <f t="shared" si="25"/>
        <v>2.9643767631140159E-3</v>
      </c>
      <c r="K90" s="96">
        <f>411.74*100.6836</f>
        <v>41455.465464000001</v>
      </c>
      <c r="L90" s="96">
        <f>411.74*100.6836</f>
        <v>41455.465464000001</v>
      </c>
      <c r="M90" s="375" t="s">
        <v>278</v>
      </c>
      <c r="N90" s="105">
        <f t="shared" si="22"/>
        <v>3.9610397840369765E-2</v>
      </c>
      <c r="O90" s="105">
        <f t="shared" si="26"/>
        <v>9.0947445005585652E-3</v>
      </c>
      <c r="P90" s="327" t="e">
        <f t="shared" si="23"/>
        <v>#VALUE!</v>
      </c>
      <c r="Q90" s="164"/>
      <c r="S90" s="234"/>
      <c r="T90" s="185"/>
    </row>
    <row r="91" spans="1:41" s="166" customFormat="1" ht="12.95" customHeight="1">
      <c r="A91" s="329">
        <v>75</v>
      </c>
      <c r="B91" s="330" t="s">
        <v>8</v>
      </c>
      <c r="C91" s="88" t="s">
        <v>160</v>
      </c>
      <c r="D91" s="158">
        <v>6406142869.0500002</v>
      </c>
      <c r="E91" s="270">
        <f t="shared" si="24"/>
        <v>2.5463269370152811E-2</v>
      </c>
      <c r="F91" s="319">
        <v>0</v>
      </c>
      <c r="G91" s="96">
        <v>444.15956</v>
      </c>
      <c r="H91" s="370">
        <v>0</v>
      </c>
      <c r="I91" s="96">
        <v>6426743105.8053999</v>
      </c>
      <c r="J91" s="270">
        <f t="shared" si="25"/>
        <v>2.5351149091872797E-2</v>
      </c>
      <c r="K91" s="319">
        <v>441.63232399999998</v>
      </c>
      <c r="L91" s="319">
        <v>443.85572000000002</v>
      </c>
      <c r="M91" s="375" t="s">
        <v>298</v>
      </c>
      <c r="N91" s="105">
        <f t="shared" si="22"/>
        <v>3.215700488811393E-3</v>
      </c>
      <c r="O91" s="105">
        <f t="shared" si="26"/>
        <v>-6.8407848746963743E-4</v>
      </c>
      <c r="P91" s="327" t="e">
        <f t="shared" si="23"/>
        <v>#VALUE!</v>
      </c>
      <c r="Q91" s="164"/>
      <c r="S91" s="234"/>
      <c r="T91" s="185"/>
    </row>
    <row r="92" spans="1:41" s="166" customFormat="1" ht="12.95" customHeight="1">
      <c r="A92" s="329">
        <v>76</v>
      </c>
      <c r="B92" s="330" t="s">
        <v>188</v>
      </c>
      <c r="C92" s="88" t="s">
        <v>191</v>
      </c>
      <c r="D92" s="158">
        <v>725974441.55239999</v>
      </c>
      <c r="E92" s="270">
        <f t="shared" si="24"/>
        <v>2.8856182478234917E-3</v>
      </c>
      <c r="F92" s="96">
        <v>0</v>
      </c>
      <c r="G92" s="96">
        <v>42894.740379999996</v>
      </c>
      <c r="H92" s="370">
        <v>0</v>
      </c>
      <c r="I92" s="96">
        <v>726721050.59000003</v>
      </c>
      <c r="J92" s="270">
        <f t="shared" si="25"/>
        <v>2.8666485338534045E-3</v>
      </c>
      <c r="K92" s="96">
        <v>42938.879999999997</v>
      </c>
      <c r="L92" s="96">
        <v>42938.879999999997</v>
      </c>
      <c r="M92" s="375" t="s">
        <v>303</v>
      </c>
      <c r="N92" s="105">
        <f t="shared" si="22"/>
        <v>1.0284233092331958E-3</v>
      </c>
      <c r="O92" s="105">
        <f>((L92-G92)/G92)</f>
        <v>1.0290217310787637E-3</v>
      </c>
      <c r="P92" s="327" t="e">
        <f t="shared" si="23"/>
        <v>#VALUE!</v>
      </c>
      <c r="Q92" s="164"/>
      <c r="S92" s="223"/>
      <c r="T92" s="223"/>
    </row>
    <row r="93" spans="1:41" s="166" customFormat="1" ht="4.5" customHeight="1">
      <c r="A93" s="404"/>
      <c r="B93" s="405"/>
      <c r="C93" s="405"/>
      <c r="D93" s="405"/>
      <c r="E93" s="405"/>
      <c r="F93" s="405"/>
      <c r="G93" s="405"/>
      <c r="H93" s="405"/>
      <c r="I93" s="405"/>
      <c r="J93" s="405"/>
      <c r="K93" s="405"/>
      <c r="L93" s="405"/>
      <c r="M93" s="405"/>
      <c r="N93" s="405"/>
      <c r="O93" s="405"/>
      <c r="P93" s="406"/>
      <c r="Q93" s="164"/>
      <c r="S93" s="235"/>
      <c r="T93" s="185"/>
    </row>
    <row r="94" spans="1:41" s="166" customFormat="1" ht="12.95" customHeight="1">
      <c r="A94" s="389" t="s">
        <v>229</v>
      </c>
      <c r="B94" s="390"/>
      <c r="C94" s="390"/>
      <c r="D94" s="390"/>
      <c r="E94" s="390"/>
      <c r="F94" s="390"/>
      <c r="G94" s="390"/>
      <c r="H94" s="390"/>
      <c r="I94" s="390"/>
      <c r="J94" s="390"/>
      <c r="K94" s="390"/>
      <c r="L94" s="390"/>
      <c r="M94" s="390"/>
      <c r="N94" s="390"/>
      <c r="O94" s="390"/>
      <c r="P94" s="391"/>
      <c r="Q94" s="164"/>
      <c r="R94" s="236"/>
      <c r="S94" s="235"/>
      <c r="T94" s="185"/>
      <c r="AE94" s="166">
        <v>136.96</v>
      </c>
      <c r="AO94" s="175">
        <v>185280902</v>
      </c>
    </row>
    <row r="95" spans="1:41" s="166" customFormat="1" ht="12.95" customHeight="1">
      <c r="A95" s="329">
        <v>77</v>
      </c>
      <c r="B95" s="330" t="s">
        <v>6</v>
      </c>
      <c r="C95" s="88" t="s">
        <v>102</v>
      </c>
      <c r="D95" s="85">
        <v>163922053202.12</v>
      </c>
      <c r="E95" s="270">
        <f t="shared" ref="E95:E101" si="27">(D95/$D$102)</f>
        <v>0.65156077248290967</v>
      </c>
      <c r="F95" s="85">
        <v>0</v>
      </c>
      <c r="G95" s="85">
        <v>533.74</v>
      </c>
      <c r="H95" s="370">
        <v>0</v>
      </c>
      <c r="I95" s="96">
        <v>163600933694.94</v>
      </c>
      <c r="J95" s="270">
        <f t="shared" ref="J95:J101" si="28">(I95/$I$102)</f>
        <v>0.64534579854662766</v>
      </c>
      <c r="K95" s="85">
        <v>533.79999999999995</v>
      </c>
      <c r="L95" s="85">
        <v>533.79999999999995</v>
      </c>
      <c r="M95" s="375" t="s">
        <v>289</v>
      </c>
      <c r="N95" s="105">
        <f t="shared" ref="N95:N102" si="29">((I95-D95)/D95)</f>
        <v>-1.9589768484905706E-3</v>
      </c>
      <c r="O95" s="105">
        <f t="shared" ref="O95:P102" si="30">((L95-G95)/G95)</f>
        <v>1.1241428410826512E-4</v>
      </c>
      <c r="P95" s="327" t="e">
        <f t="shared" si="30"/>
        <v>#VALUE!</v>
      </c>
      <c r="Q95" s="164"/>
      <c r="S95" s="395"/>
      <c r="T95" s="185"/>
    </row>
    <row r="96" spans="1:41" s="166" customFormat="1" ht="12.95" customHeight="1">
      <c r="A96" s="329">
        <v>78</v>
      </c>
      <c r="B96" s="330" t="s">
        <v>53</v>
      </c>
      <c r="C96" s="88" t="s">
        <v>137</v>
      </c>
      <c r="D96" s="85">
        <v>1687469607.5</v>
      </c>
      <c r="E96" s="270">
        <f t="shared" si="27"/>
        <v>6.70738914945407E-3</v>
      </c>
      <c r="F96" s="85">
        <v>0</v>
      </c>
      <c r="G96" s="86">
        <v>444.12</v>
      </c>
      <c r="H96" s="370">
        <v>0</v>
      </c>
      <c r="I96" s="350">
        <v>1719752813.1900001</v>
      </c>
      <c r="J96" s="270">
        <f t="shared" si="28"/>
        <v>6.783795345571649E-3</v>
      </c>
      <c r="K96" s="85">
        <v>439.69</v>
      </c>
      <c r="L96" s="85">
        <v>439.69</v>
      </c>
      <c r="M96" s="375">
        <v>-2.2000000000000001E-3</v>
      </c>
      <c r="N96" s="105">
        <f t="shared" si="29"/>
        <v>1.9131133115830094E-2</v>
      </c>
      <c r="O96" s="105">
        <f t="shared" si="30"/>
        <v>-9.9747815905611246E-3</v>
      </c>
      <c r="P96" s="327" t="e">
        <f t="shared" si="30"/>
        <v>#DIV/0!</v>
      </c>
      <c r="Q96" s="164"/>
      <c r="S96" s="395"/>
      <c r="T96" s="186"/>
    </row>
    <row r="97" spans="1:23" s="166" customFormat="1" ht="12.75" customHeight="1">
      <c r="A97" s="329">
        <v>79</v>
      </c>
      <c r="B97" s="330" t="s">
        <v>97</v>
      </c>
      <c r="C97" s="88" t="s">
        <v>156</v>
      </c>
      <c r="D97" s="96">
        <v>4242566984.2600002</v>
      </c>
      <c r="E97" s="270">
        <f t="shared" si="27"/>
        <v>1.6863443127853549E-2</v>
      </c>
      <c r="F97" s="85">
        <v>0</v>
      </c>
      <c r="G97" s="96">
        <v>45187.01</v>
      </c>
      <c r="H97" s="370">
        <v>0</v>
      </c>
      <c r="I97" s="96">
        <v>4037103351.3099999</v>
      </c>
      <c r="J97" s="270">
        <f t="shared" si="28"/>
        <v>1.5924894969881205E-2</v>
      </c>
      <c r="K97" s="85">
        <v>45256.9</v>
      </c>
      <c r="L97" s="85">
        <v>45256.9</v>
      </c>
      <c r="M97" s="375" t="s">
        <v>279</v>
      </c>
      <c r="N97" s="105">
        <f t="shared" si="29"/>
        <v>-4.8429084022072973E-2</v>
      </c>
      <c r="O97" s="105">
        <f t="shared" si="30"/>
        <v>1.5466834384483376E-3</v>
      </c>
      <c r="P97" s="327" t="e">
        <f t="shared" si="30"/>
        <v>#VALUE!</v>
      </c>
      <c r="Q97" s="164"/>
      <c r="R97" s="237"/>
      <c r="S97" s="238"/>
      <c r="T97" s="239"/>
      <c r="U97" s="248"/>
      <c r="V97" s="246"/>
      <c r="W97" s="200"/>
    </row>
    <row r="98" spans="1:23" s="166" customFormat="1" ht="12.95" customHeight="1" thickBot="1">
      <c r="A98" s="329">
        <v>80</v>
      </c>
      <c r="B98" s="330" t="s">
        <v>161</v>
      </c>
      <c r="C98" s="88" t="s">
        <v>162</v>
      </c>
      <c r="D98" s="96">
        <v>507398314.05000001</v>
      </c>
      <c r="E98" s="270">
        <f t="shared" si="27"/>
        <v>2.0168173287294353E-3</v>
      </c>
      <c r="F98" s="85">
        <v>0</v>
      </c>
      <c r="G98" s="96">
        <v>49992.15</v>
      </c>
      <c r="H98" s="370">
        <v>0</v>
      </c>
      <c r="I98" s="96">
        <v>507287193</v>
      </c>
      <c r="J98" s="270">
        <f t="shared" si="28"/>
        <v>2.0010622877587379E-3</v>
      </c>
      <c r="K98" s="85">
        <v>50052.6</v>
      </c>
      <c r="L98" s="85">
        <v>50052.6</v>
      </c>
      <c r="M98" s="375">
        <v>0</v>
      </c>
      <c r="N98" s="105">
        <f t="shared" si="29"/>
        <v>-2.1900161455613713E-4</v>
      </c>
      <c r="O98" s="105">
        <f t="shared" si="30"/>
        <v>1.2091898428052623E-3</v>
      </c>
      <c r="P98" s="327" t="e">
        <f t="shared" si="30"/>
        <v>#DIV/0!</v>
      </c>
      <c r="Q98" s="164"/>
      <c r="R98" s="226"/>
      <c r="S98" s="220"/>
      <c r="T98" s="239"/>
      <c r="U98" s="248"/>
      <c r="V98" s="246"/>
      <c r="W98" s="201"/>
    </row>
    <row r="99" spans="1:23" s="166" customFormat="1" ht="12.75" customHeight="1">
      <c r="A99" s="329">
        <v>81</v>
      </c>
      <c r="B99" s="330" t="s">
        <v>10</v>
      </c>
      <c r="C99" s="88" t="s">
        <v>167</v>
      </c>
      <c r="D99" s="96">
        <f>4948610.12*413.54</f>
        <v>2046448229.0248001</v>
      </c>
      <c r="E99" s="270">
        <f t="shared" si="27"/>
        <v>8.1342648100288465E-3</v>
      </c>
      <c r="F99" s="85">
        <v>0</v>
      </c>
      <c r="G99" s="96">
        <f>1.0806*413.54</f>
        <v>446.87132400000002</v>
      </c>
      <c r="H99" s="370">
        <v>0</v>
      </c>
      <c r="I99" s="96">
        <v>2057851088.23</v>
      </c>
      <c r="J99" s="270">
        <f t="shared" si="28"/>
        <v>8.1174692822973214E-3</v>
      </c>
      <c r="K99" s="85">
        <v>447.19</v>
      </c>
      <c r="L99" s="85">
        <v>447.19</v>
      </c>
      <c r="M99" s="375">
        <v>4.6899999999999997E-2</v>
      </c>
      <c r="N99" s="105">
        <f t="shared" si="29"/>
        <v>5.5720242728220862E-3</v>
      </c>
      <c r="O99" s="105">
        <f t="shared" si="30"/>
        <v>7.1312698507363206E-4</v>
      </c>
      <c r="P99" s="327" t="e">
        <f t="shared" si="30"/>
        <v>#DIV/0!</v>
      </c>
      <c r="Q99" s="164"/>
      <c r="S99" s="246"/>
      <c r="T99" s="246"/>
      <c r="U99" s="246"/>
      <c r="V99" s="248"/>
    </row>
    <row r="100" spans="1:23" s="166" customFormat="1" ht="12.75" customHeight="1">
      <c r="A100" s="329">
        <v>82</v>
      </c>
      <c r="B100" s="330" t="s">
        <v>175</v>
      </c>
      <c r="C100" s="88" t="s">
        <v>177</v>
      </c>
      <c r="D100" s="96">
        <v>100854759.65000001</v>
      </c>
      <c r="E100" s="270">
        <f t="shared" si="27"/>
        <v>4.0087958772152773E-4</v>
      </c>
      <c r="F100" s="85">
        <v>0</v>
      </c>
      <c r="G100" s="96">
        <v>391.71</v>
      </c>
      <c r="H100" s="370">
        <v>0</v>
      </c>
      <c r="I100" s="96">
        <v>101630141.81</v>
      </c>
      <c r="J100" s="270">
        <f t="shared" si="28"/>
        <v>4.0089370849849852E-4</v>
      </c>
      <c r="K100" s="85">
        <v>394.71</v>
      </c>
      <c r="L100" s="85">
        <v>394.71</v>
      </c>
      <c r="M100" s="375">
        <v>7.7120000000000001E-3</v>
      </c>
      <c r="N100" s="105">
        <f t="shared" si="29"/>
        <v>7.6881067655193841E-3</v>
      </c>
      <c r="O100" s="105">
        <f t="shared" si="30"/>
        <v>7.6587271195527312E-3</v>
      </c>
      <c r="P100" s="327" t="e">
        <f t="shared" si="30"/>
        <v>#DIV/0!</v>
      </c>
      <c r="Q100" s="164"/>
      <c r="S100" s="246"/>
      <c r="T100" s="246"/>
      <c r="U100" s="246"/>
      <c r="V100" s="248"/>
    </row>
    <row r="101" spans="1:23" s="166" customFormat="1" ht="12.95" customHeight="1">
      <c r="A101" s="329">
        <v>83</v>
      </c>
      <c r="B101" s="330" t="s">
        <v>13</v>
      </c>
      <c r="C101" s="88" t="s">
        <v>223</v>
      </c>
      <c r="D101" s="85">
        <v>1325823021.5999999</v>
      </c>
      <c r="E101" s="270">
        <f t="shared" si="27"/>
        <v>5.2699088088176121E-3</v>
      </c>
      <c r="F101" s="85">
        <v>0</v>
      </c>
      <c r="G101" s="96">
        <v>415.75639999999999</v>
      </c>
      <c r="H101" s="370">
        <v>0</v>
      </c>
      <c r="I101" s="96">
        <v>1325823021.5999999</v>
      </c>
      <c r="J101" s="270">
        <f t="shared" si="28"/>
        <v>5.2298865127590527E-3</v>
      </c>
      <c r="K101" s="85">
        <v>415.85739999999998</v>
      </c>
      <c r="L101" s="85">
        <v>415.85739999999998</v>
      </c>
      <c r="M101" s="375">
        <v>5.2699999999999997E-2</v>
      </c>
      <c r="N101" s="105">
        <f t="shared" si="29"/>
        <v>0</v>
      </c>
      <c r="O101" s="105">
        <f>((L101-G101)/G101)</f>
        <v>2.4293071615974905E-4</v>
      </c>
      <c r="P101" s="327" t="e">
        <f t="shared" si="30"/>
        <v>#DIV/0!</v>
      </c>
      <c r="Q101" s="164"/>
      <c r="S101" s="246"/>
      <c r="T101" s="246"/>
      <c r="U101" s="246"/>
      <c r="V101" s="248"/>
    </row>
    <row r="102" spans="1:23" s="166" customFormat="1" ht="13.5" customHeight="1">
      <c r="A102" s="313"/>
      <c r="B102" s="161"/>
      <c r="C102" s="255" t="s">
        <v>47</v>
      </c>
      <c r="D102" s="101">
        <f>SUM(D85:D101)</f>
        <v>251583674347.76721</v>
      </c>
      <c r="E102" s="271">
        <f>(D102/$D$153)</f>
        <v>0.19412586079771088</v>
      </c>
      <c r="F102" s="316"/>
      <c r="G102" s="95"/>
      <c r="H102" s="372"/>
      <c r="I102" s="101">
        <f>SUM(I85:I101)</f>
        <v>253508946774.55542</v>
      </c>
      <c r="J102" s="271">
        <f>(I102/$I$153)</f>
        <v>0.19485870424108334</v>
      </c>
      <c r="K102" s="316"/>
      <c r="L102" s="95"/>
      <c r="M102" s="379"/>
      <c r="N102" s="105">
        <f t="shared" si="29"/>
        <v>7.6526127213122751E-3</v>
      </c>
      <c r="O102" s="105"/>
      <c r="P102" s="327" t="e">
        <f t="shared" si="30"/>
        <v>#DIV/0!</v>
      </c>
      <c r="Q102" s="164"/>
      <c r="S102" s="246"/>
      <c r="T102" s="246"/>
      <c r="U102" s="246"/>
      <c r="V102" s="246"/>
    </row>
    <row r="103" spans="1:23" s="166" customFormat="1" ht="4.5" customHeight="1">
      <c r="A103" s="404"/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6"/>
      <c r="Q103" s="164"/>
      <c r="R103" s="172"/>
      <c r="S103" s="187"/>
    </row>
    <row r="104" spans="1:23" s="166" customFormat="1" ht="12.95" customHeight="1">
      <c r="A104" s="392" t="s">
        <v>252</v>
      </c>
      <c r="B104" s="393"/>
      <c r="C104" s="393"/>
      <c r="D104" s="393"/>
      <c r="E104" s="393"/>
      <c r="F104" s="393"/>
      <c r="G104" s="393"/>
      <c r="H104" s="393"/>
      <c r="I104" s="393"/>
      <c r="J104" s="393"/>
      <c r="K104" s="393"/>
      <c r="L104" s="393"/>
      <c r="M104" s="393"/>
      <c r="N104" s="393"/>
      <c r="O104" s="393"/>
      <c r="P104" s="394"/>
      <c r="Q104" s="164"/>
    </row>
    <row r="105" spans="1:23" s="166" customFormat="1" ht="12.95" customHeight="1">
      <c r="A105" s="329">
        <v>84</v>
      </c>
      <c r="B105" s="330" t="s">
        <v>25</v>
      </c>
      <c r="C105" s="88" t="s">
        <v>154</v>
      </c>
      <c r="D105" s="85">
        <v>2390088008.3400002</v>
      </c>
      <c r="E105" s="270">
        <f>(D105/$D$109)</f>
        <v>4.7695661232167688E-2</v>
      </c>
      <c r="F105" s="97">
        <v>0</v>
      </c>
      <c r="G105" s="97">
        <v>67.900000000000006</v>
      </c>
      <c r="H105" s="370">
        <v>0</v>
      </c>
      <c r="I105" s="96">
        <v>2394724644.7800002</v>
      </c>
      <c r="J105" s="270">
        <f>(I105/$I$109)</f>
        <v>4.7752404989265355E-2</v>
      </c>
      <c r="K105" s="97">
        <v>67.900000000000006</v>
      </c>
      <c r="L105" s="97">
        <v>67.900000000000006</v>
      </c>
      <c r="M105" s="375">
        <v>0.1062</v>
      </c>
      <c r="N105" s="105">
        <f>((I105-D105)/D105)</f>
        <v>1.9399438111989708E-3</v>
      </c>
      <c r="O105" s="105">
        <f>((L105-G105)/G105)</f>
        <v>0</v>
      </c>
      <c r="P105" s="327" t="e">
        <f t="shared" ref="P105:P109" si="31">((M105-H105)/H105)</f>
        <v>#DIV/0!</v>
      </c>
      <c r="Q105" s="164"/>
    </row>
    <row r="106" spans="1:23" s="166" customFormat="1" ht="12.95" customHeight="1">
      <c r="A106" s="329">
        <v>85</v>
      </c>
      <c r="B106" s="330" t="s">
        <v>25</v>
      </c>
      <c r="C106" s="88" t="s">
        <v>26</v>
      </c>
      <c r="D106" s="85">
        <v>9871587925.9099998</v>
      </c>
      <c r="E106" s="270">
        <f>(D106/$D$109)</f>
        <v>0.19699354663712548</v>
      </c>
      <c r="F106" s="97">
        <v>0</v>
      </c>
      <c r="G106" s="97">
        <v>36.6</v>
      </c>
      <c r="H106" s="370">
        <v>0</v>
      </c>
      <c r="I106" s="96">
        <v>9881430349.6700001</v>
      </c>
      <c r="J106" s="270">
        <f>(I106/$I$109)</f>
        <v>0.19704230503461873</v>
      </c>
      <c r="K106" s="97">
        <v>36.6</v>
      </c>
      <c r="L106" s="97">
        <v>36.6</v>
      </c>
      <c r="M106" s="375">
        <v>7.3400000000000007E-2</v>
      </c>
      <c r="N106" s="105">
        <f>((I106-D106)/D106)</f>
        <v>9.9704564593572397E-4</v>
      </c>
      <c r="O106" s="105">
        <f>((L106-G106)/G106)</f>
        <v>0</v>
      </c>
      <c r="P106" s="327" t="e">
        <f t="shared" si="31"/>
        <v>#DIV/0!</v>
      </c>
      <c r="Q106" s="164"/>
      <c r="R106" s="188"/>
      <c r="S106" s="225"/>
    </row>
    <row r="107" spans="1:23" s="166" customFormat="1" ht="12.95" customHeight="1">
      <c r="A107" s="329">
        <v>86</v>
      </c>
      <c r="B107" s="330" t="s">
        <v>6</v>
      </c>
      <c r="C107" s="88" t="s">
        <v>202</v>
      </c>
      <c r="D107" s="85">
        <v>30449548998.889999</v>
      </c>
      <c r="E107" s="270">
        <f>(D107/$D$109)</f>
        <v>0.60763928719596783</v>
      </c>
      <c r="F107" s="97">
        <v>0</v>
      </c>
      <c r="G107" s="97">
        <v>11.41</v>
      </c>
      <c r="H107" s="370">
        <v>0</v>
      </c>
      <c r="I107" s="96">
        <v>30472620660.27</v>
      </c>
      <c r="J107" s="270">
        <f>(I107/$I$109)</f>
        <v>0.60764435945709705</v>
      </c>
      <c r="K107" s="97">
        <v>11.42</v>
      </c>
      <c r="L107" s="97">
        <v>11.42</v>
      </c>
      <c r="M107" s="375">
        <v>0</v>
      </c>
      <c r="N107" s="105">
        <f>((I107-D107)/D107)</f>
        <v>7.5770125136638696E-4</v>
      </c>
      <c r="O107" s="105">
        <f>((L107-G107)/G107)</f>
        <v>8.7642418930760615E-4</v>
      </c>
      <c r="P107" s="327" t="e">
        <f t="shared" si="31"/>
        <v>#DIV/0!</v>
      </c>
      <c r="Q107" s="164"/>
      <c r="R107" s="189"/>
      <c r="S107" s="167"/>
    </row>
    <row r="108" spans="1:23" s="190" customFormat="1" ht="12.95" customHeight="1">
      <c r="A108" s="329">
        <v>87</v>
      </c>
      <c r="B108" s="330" t="s">
        <v>13</v>
      </c>
      <c r="C108" s="88" t="s">
        <v>179</v>
      </c>
      <c r="D108" s="85">
        <v>7400000000</v>
      </c>
      <c r="E108" s="270">
        <f>(D108/$D$109)</f>
        <v>0.14767150493473902</v>
      </c>
      <c r="F108" s="97">
        <v>0</v>
      </c>
      <c r="G108" s="97">
        <v>100</v>
      </c>
      <c r="H108" s="370">
        <v>0</v>
      </c>
      <c r="I108" s="96">
        <v>7400000000</v>
      </c>
      <c r="J108" s="270">
        <f>(I108/$I$109)</f>
        <v>0.14756093051901881</v>
      </c>
      <c r="K108" s="97">
        <v>100</v>
      </c>
      <c r="L108" s="97">
        <v>100</v>
      </c>
      <c r="M108" s="375">
        <v>0</v>
      </c>
      <c r="N108" s="105">
        <f>((I108-D108)/D108)</f>
        <v>0</v>
      </c>
      <c r="O108" s="105">
        <f>((L108-G108)/G108)</f>
        <v>0</v>
      </c>
      <c r="P108" s="327" t="e">
        <f t="shared" si="31"/>
        <v>#DIV/0!</v>
      </c>
      <c r="Q108" s="164"/>
      <c r="R108" s="189"/>
      <c r="S108" s="220"/>
    </row>
    <row r="109" spans="1:23" s="166" customFormat="1" ht="12.75" customHeight="1">
      <c r="A109" s="313"/>
      <c r="B109" s="161"/>
      <c r="C109" s="255" t="s">
        <v>47</v>
      </c>
      <c r="D109" s="90">
        <f>SUM(D105:D108)</f>
        <v>50111224933.139999</v>
      </c>
      <c r="E109" s="271">
        <f>(D109/$D$153)</f>
        <v>3.8666597508733969E-2</v>
      </c>
      <c r="F109" s="92"/>
      <c r="G109" s="92"/>
      <c r="H109" s="371"/>
      <c r="I109" s="90">
        <f>SUM(I105:I108)</f>
        <v>50148775654.720001</v>
      </c>
      <c r="J109" s="271">
        <f>(I109/$I$153)</f>
        <v>3.8546668934906124E-2</v>
      </c>
      <c r="K109" s="316"/>
      <c r="L109" s="92"/>
      <c r="M109" s="380"/>
      <c r="N109" s="105">
        <f>((I109-D109)/D109)</f>
        <v>7.4934750906814206E-4</v>
      </c>
      <c r="O109" s="105"/>
      <c r="P109" s="327" t="e">
        <f t="shared" si="31"/>
        <v>#DIV/0!</v>
      </c>
      <c r="Q109" s="164"/>
      <c r="R109" s="220"/>
      <c r="S109" s="220"/>
      <c r="T109" s="240"/>
      <c r="U109" s="396"/>
    </row>
    <row r="110" spans="1:23" s="166" customFormat="1" ht="5.25" customHeight="1">
      <c r="A110" s="410"/>
      <c r="B110" s="411"/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2"/>
      <c r="Q110" s="164"/>
      <c r="R110" s="220"/>
      <c r="S110" s="220"/>
      <c r="T110" s="240"/>
      <c r="U110" s="396"/>
    </row>
    <row r="111" spans="1:23" s="166" customFormat="1" ht="12" customHeight="1">
      <c r="A111" s="386" t="s">
        <v>68</v>
      </c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8"/>
      <c r="Q111" s="164"/>
      <c r="R111" s="246"/>
      <c r="S111" s="248"/>
      <c r="T111" s="240"/>
      <c r="U111" s="396"/>
    </row>
    <row r="112" spans="1:23" s="166" customFormat="1" ht="12" customHeight="1">
      <c r="A112" s="329">
        <v>88</v>
      </c>
      <c r="B112" s="330" t="s">
        <v>6</v>
      </c>
      <c r="C112" s="88" t="s">
        <v>27</v>
      </c>
      <c r="D112" s="85">
        <v>1629283542.3399999</v>
      </c>
      <c r="E112" s="270">
        <f>(D112/$D$134)</f>
        <v>5.6152181356098327E-2</v>
      </c>
      <c r="F112" s="85">
        <v>0</v>
      </c>
      <c r="G112" s="85">
        <v>3417.43</v>
      </c>
      <c r="H112" s="370">
        <v>0</v>
      </c>
      <c r="I112" s="96">
        <v>1604180019.29</v>
      </c>
      <c r="J112" s="270">
        <f t="shared" ref="J112:J133" si="32">(I112/$I$134)</f>
        <v>5.5829260481064083E-2</v>
      </c>
      <c r="K112" s="85">
        <v>3339.21</v>
      </c>
      <c r="L112" s="85">
        <v>3370.75</v>
      </c>
      <c r="M112" s="375" t="s">
        <v>290</v>
      </c>
      <c r="N112" s="105">
        <f>((I112-D112)/D112)</f>
        <v>-1.5407706760448781E-2</v>
      </c>
      <c r="O112" s="105">
        <f t="shared" ref="O112:P127" si="33">((L112-G112)/G112)</f>
        <v>-1.3659387317370023E-2</v>
      </c>
      <c r="P112" s="327" t="e">
        <f t="shared" si="33"/>
        <v>#VALUE!</v>
      </c>
      <c r="Q112" s="164"/>
      <c r="R112" s="398"/>
      <c r="S112" s="226"/>
      <c r="T112" s="246"/>
    </row>
    <row r="113" spans="1:21" s="166" customFormat="1" ht="12" customHeight="1">
      <c r="A113" s="329">
        <v>89</v>
      </c>
      <c r="B113" s="330" t="s">
        <v>13</v>
      </c>
      <c r="C113" s="88" t="s">
        <v>230</v>
      </c>
      <c r="D113" s="85">
        <v>191366853.68000001</v>
      </c>
      <c r="E113" s="270">
        <f t="shared" ref="E113:E133" si="34">(D113/$D$134)</f>
        <v>6.5953322390725289E-3</v>
      </c>
      <c r="F113" s="85">
        <v>0</v>
      </c>
      <c r="G113" s="85">
        <v>142.44</v>
      </c>
      <c r="H113" s="370">
        <v>0</v>
      </c>
      <c r="I113" s="96">
        <v>187611933.34</v>
      </c>
      <c r="J113" s="273">
        <f t="shared" si="32"/>
        <v>6.5293392074729385E-3</v>
      </c>
      <c r="K113" s="85">
        <v>138.08000000000001</v>
      </c>
      <c r="L113" s="85">
        <v>139.63999999999999</v>
      </c>
      <c r="M113" s="375">
        <v>4.0300000000000002E-2</v>
      </c>
      <c r="N113" s="105">
        <f>((I113-D113)/D113)</f>
        <v>-1.9621581626037023E-2</v>
      </c>
      <c r="O113" s="105">
        <f t="shared" si="33"/>
        <v>-1.9657399606852088E-2</v>
      </c>
      <c r="P113" s="327" t="e">
        <f t="shared" si="33"/>
        <v>#DIV/0!</v>
      </c>
      <c r="Q113" s="164"/>
      <c r="R113" s="398"/>
      <c r="U113" s="249"/>
    </row>
    <row r="114" spans="1:21" s="166" customFormat="1" ht="12" customHeight="1">
      <c r="A114" s="329">
        <v>90</v>
      </c>
      <c r="B114" s="330" t="s">
        <v>46</v>
      </c>
      <c r="C114" s="88" t="s">
        <v>83</v>
      </c>
      <c r="D114" s="85">
        <v>957837854.36000001</v>
      </c>
      <c r="E114" s="270">
        <f t="shared" si="34"/>
        <v>3.3011249122735564E-2</v>
      </c>
      <c r="F114" s="85">
        <v>0</v>
      </c>
      <c r="G114" s="85">
        <v>1.359</v>
      </c>
      <c r="H114" s="370">
        <v>0</v>
      </c>
      <c r="I114" s="96">
        <v>938737482.13999999</v>
      </c>
      <c r="J114" s="273">
        <f t="shared" si="32"/>
        <v>3.2670285618523164E-2</v>
      </c>
      <c r="K114" s="85">
        <v>1.3123</v>
      </c>
      <c r="L114" s="85">
        <v>1.3319000000000001</v>
      </c>
      <c r="M114" s="375" t="s">
        <v>280</v>
      </c>
      <c r="N114" s="105">
        <f t="shared" ref="N114:N119" si="35">((I114-D114)/D114)</f>
        <v>-1.994113318142177E-2</v>
      </c>
      <c r="O114" s="105">
        <f t="shared" si="33"/>
        <v>-1.9941133186166228E-2</v>
      </c>
      <c r="P114" s="327" t="e">
        <f t="shared" si="33"/>
        <v>#VALUE!</v>
      </c>
      <c r="Q114" s="164"/>
      <c r="R114" s="248"/>
      <c r="S114" s="167"/>
      <c r="U114" s="249"/>
    </row>
    <row r="115" spans="1:21" s="166" customFormat="1" ht="12" customHeight="1">
      <c r="A115" s="329">
        <v>91</v>
      </c>
      <c r="B115" s="330" t="s">
        <v>8</v>
      </c>
      <c r="C115" s="88" t="s">
        <v>169</v>
      </c>
      <c r="D115" s="85">
        <v>4570797146.4300003</v>
      </c>
      <c r="E115" s="270">
        <f t="shared" si="34"/>
        <v>0.15752950523249934</v>
      </c>
      <c r="F115" s="85">
        <v>0</v>
      </c>
      <c r="G115" s="85">
        <v>468.3365</v>
      </c>
      <c r="H115" s="370">
        <v>0</v>
      </c>
      <c r="I115" s="96">
        <v>4508758628.0699997</v>
      </c>
      <c r="J115" s="273">
        <f t="shared" si="32"/>
        <v>0.15691546887872043</v>
      </c>
      <c r="K115" s="88">
        <v>448.387</v>
      </c>
      <c r="L115" s="85">
        <v>461.90620000000001</v>
      </c>
      <c r="M115" s="375" t="s">
        <v>299</v>
      </c>
      <c r="N115" s="105">
        <f>((I115-D115)/D115)</f>
        <v>-1.3572800623728292E-2</v>
      </c>
      <c r="O115" s="105">
        <f t="shared" si="33"/>
        <v>-1.3730085099068701E-2</v>
      </c>
      <c r="P115" s="327" t="e">
        <f t="shared" si="33"/>
        <v>#VALUE!</v>
      </c>
      <c r="Q115" s="164"/>
      <c r="R115" s="248"/>
      <c r="S115" s="167"/>
      <c r="U115" s="249"/>
    </row>
    <row r="116" spans="1:21" s="166" customFormat="1" ht="12" customHeight="1">
      <c r="A116" s="329">
        <v>92</v>
      </c>
      <c r="B116" s="330" t="s">
        <v>16</v>
      </c>
      <c r="C116" s="88" t="s">
        <v>214</v>
      </c>
      <c r="D116" s="85">
        <v>2451921224.4400001</v>
      </c>
      <c r="E116" s="270">
        <f t="shared" si="34"/>
        <v>8.4503845824086918E-2</v>
      </c>
      <c r="F116" s="85">
        <v>0</v>
      </c>
      <c r="G116" s="85">
        <v>12.203900000000001</v>
      </c>
      <c r="H116" s="370">
        <v>0</v>
      </c>
      <c r="I116" s="96">
        <v>2418371641.1500001</v>
      </c>
      <c r="J116" s="273">
        <f t="shared" si="32"/>
        <v>8.4165055461505489E-2</v>
      </c>
      <c r="K116" s="88">
        <v>12.9093</v>
      </c>
      <c r="L116" s="85">
        <v>13.0223</v>
      </c>
      <c r="M116" s="375" t="s">
        <v>281</v>
      </c>
      <c r="N116" s="105">
        <f>((I116-D116)/D116)</f>
        <v>-1.3682977640385828E-2</v>
      </c>
      <c r="O116" s="105">
        <f t="shared" si="33"/>
        <v>6.7060529830627796E-2</v>
      </c>
      <c r="P116" s="327" t="e">
        <f t="shared" si="33"/>
        <v>#VALUE!</v>
      </c>
      <c r="Q116" s="164"/>
      <c r="R116" s="248"/>
      <c r="S116" s="167"/>
      <c r="U116" s="249"/>
    </row>
    <row r="117" spans="1:21" s="166" customFormat="1" ht="12" customHeight="1">
      <c r="A117" s="329">
        <v>93</v>
      </c>
      <c r="B117" s="330" t="s">
        <v>205</v>
      </c>
      <c r="C117" s="88" t="s">
        <v>217</v>
      </c>
      <c r="D117" s="85">
        <v>4120967559.8600001</v>
      </c>
      <c r="E117" s="270">
        <f t="shared" si="34"/>
        <v>0.14202642558551526</v>
      </c>
      <c r="F117" s="85">
        <v>0</v>
      </c>
      <c r="G117" s="85">
        <v>175.13</v>
      </c>
      <c r="H117" s="370">
        <v>0</v>
      </c>
      <c r="I117" s="96">
        <v>4073813952.1900001</v>
      </c>
      <c r="J117" s="273">
        <f t="shared" si="32"/>
        <v>0.1417783649922727</v>
      </c>
      <c r="K117" s="88">
        <v>171.87</v>
      </c>
      <c r="L117" s="85">
        <v>173.11</v>
      </c>
      <c r="M117" s="375">
        <v>0</v>
      </c>
      <c r="N117" s="105">
        <f t="shared" si="35"/>
        <v>-1.1442363227824586E-2</v>
      </c>
      <c r="O117" s="105">
        <f t="shared" si="33"/>
        <v>-1.1534288814023765E-2</v>
      </c>
      <c r="P117" s="327" t="e">
        <f t="shared" si="33"/>
        <v>#DIV/0!</v>
      </c>
      <c r="Q117" s="164"/>
      <c r="S117" s="167"/>
      <c r="U117" s="249"/>
    </row>
    <row r="118" spans="1:21" s="166" customFormat="1" ht="12" customHeight="1">
      <c r="A118" s="329">
        <v>94</v>
      </c>
      <c r="B118" s="330" t="s">
        <v>117</v>
      </c>
      <c r="C118" s="88" t="s">
        <v>172</v>
      </c>
      <c r="D118" s="85">
        <v>5142601159.6999998</v>
      </c>
      <c r="E118" s="270">
        <f t="shared" si="34"/>
        <v>0.17723635294739606</v>
      </c>
      <c r="F118" s="85">
        <v>0</v>
      </c>
      <c r="G118" s="85">
        <v>181.44829999999999</v>
      </c>
      <c r="H118" s="370">
        <v>0</v>
      </c>
      <c r="I118" s="96">
        <v>5134139334.4300003</v>
      </c>
      <c r="J118" s="273">
        <f t="shared" si="32"/>
        <v>0.17868019723549008</v>
      </c>
      <c r="K118" s="88">
        <v>175.6875</v>
      </c>
      <c r="L118" s="88">
        <v>179.04490000000001</v>
      </c>
      <c r="M118" s="375">
        <v>5.1900000000000002E-2</v>
      </c>
      <c r="N118" s="105">
        <f>((I118-D118)/D118)</f>
        <v>-1.6454368144103043E-3</v>
      </c>
      <c r="O118" s="105">
        <f t="shared" si="33"/>
        <v>-1.3245646280510628E-2</v>
      </c>
      <c r="P118" s="327" t="e">
        <f t="shared" si="33"/>
        <v>#DIV/0!</v>
      </c>
      <c r="Q118" s="164"/>
      <c r="S118" s="167"/>
    </row>
    <row r="119" spans="1:21" s="166" customFormat="1" ht="12" customHeight="1">
      <c r="A119" s="329">
        <v>95</v>
      </c>
      <c r="B119" s="330" t="s">
        <v>10</v>
      </c>
      <c r="C119" s="88" t="s">
        <v>186</v>
      </c>
      <c r="D119" s="85">
        <v>2118989715.96</v>
      </c>
      <c r="E119" s="270">
        <f t="shared" si="34"/>
        <v>7.3029581242442299E-2</v>
      </c>
      <c r="F119" s="85">
        <v>0</v>
      </c>
      <c r="G119" s="85">
        <v>3926.29</v>
      </c>
      <c r="H119" s="370">
        <v>0</v>
      </c>
      <c r="I119" s="96">
        <v>2111340035.47</v>
      </c>
      <c r="J119" s="273">
        <f t="shared" si="32"/>
        <v>7.3479629085845516E-2</v>
      </c>
      <c r="K119" s="85">
        <v>3857.79</v>
      </c>
      <c r="L119" s="85">
        <v>3911.01</v>
      </c>
      <c r="M119" s="375">
        <v>2.18E-2</v>
      </c>
      <c r="N119" s="105">
        <f t="shared" si="35"/>
        <v>-3.6100602246360368E-3</v>
      </c>
      <c r="O119" s="105">
        <f t="shared" si="33"/>
        <v>-3.8917145702430911E-3</v>
      </c>
      <c r="P119" s="327" t="e">
        <f t="shared" si="33"/>
        <v>#DIV/0!</v>
      </c>
      <c r="Q119" s="164"/>
      <c r="S119" s="165"/>
    </row>
    <row r="120" spans="1:21" s="166" customFormat="1" ht="11.25" customHeight="1">
      <c r="A120" s="329">
        <v>96</v>
      </c>
      <c r="B120" s="330" t="s">
        <v>195</v>
      </c>
      <c r="C120" s="88" t="s">
        <v>201</v>
      </c>
      <c r="D120" s="85">
        <v>1620000000</v>
      </c>
      <c r="E120" s="270">
        <f t="shared" si="34"/>
        <v>5.583223019992694E-2</v>
      </c>
      <c r="F120" s="85">
        <v>0</v>
      </c>
      <c r="G120" s="85">
        <v>1.17</v>
      </c>
      <c r="H120" s="370">
        <v>0</v>
      </c>
      <c r="I120" s="96">
        <v>1620000000</v>
      </c>
      <c r="J120" s="273">
        <f t="shared" si="32"/>
        <v>5.6379833243000679E-2</v>
      </c>
      <c r="K120" s="85">
        <v>1.1599999999999999</v>
      </c>
      <c r="L120" s="85">
        <v>1.18</v>
      </c>
      <c r="M120" s="375">
        <v>-0.22</v>
      </c>
      <c r="N120" s="105">
        <f>((I120-D120)/D120)</f>
        <v>0</v>
      </c>
      <c r="O120" s="105">
        <f t="shared" si="33"/>
        <v>8.5470085470085548E-3</v>
      </c>
      <c r="P120" s="327" t="e">
        <f t="shared" si="33"/>
        <v>#DIV/0!</v>
      </c>
      <c r="Q120" s="164"/>
    </row>
    <row r="121" spans="1:21" s="166" customFormat="1" ht="12" customHeight="1">
      <c r="A121" s="329">
        <v>97</v>
      </c>
      <c r="B121" s="330" t="s">
        <v>63</v>
      </c>
      <c r="C121" s="88" t="s">
        <v>32</v>
      </c>
      <c r="D121" s="93">
        <v>1137320937.0599999</v>
      </c>
      <c r="E121" s="270">
        <f t="shared" si="34"/>
        <v>3.9197015042673172E-2</v>
      </c>
      <c r="F121" s="85">
        <v>0</v>
      </c>
      <c r="G121" s="86">
        <v>135.52000000000001</v>
      </c>
      <c r="H121" s="370">
        <v>0</v>
      </c>
      <c r="I121" s="96">
        <v>1133399386.8199999</v>
      </c>
      <c r="J121" s="273">
        <f t="shared" si="32"/>
        <v>3.9444980510265938E-2</v>
      </c>
      <c r="K121" s="85">
        <v>552.20000000000005</v>
      </c>
      <c r="L121" s="85">
        <v>552.20000000000005</v>
      </c>
      <c r="M121" s="375" t="s">
        <v>295</v>
      </c>
      <c r="N121" s="105">
        <f>((I121-D121)/D121)</f>
        <v>-3.4480594810267933E-3</v>
      </c>
      <c r="O121" s="105">
        <f t="shared" si="33"/>
        <v>3.0746753246753249</v>
      </c>
      <c r="P121" s="327" t="e">
        <f t="shared" si="33"/>
        <v>#VALUE!</v>
      </c>
      <c r="Q121" s="164"/>
    </row>
    <row r="122" spans="1:21" s="166" customFormat="1" ht="13.5" customHeight="1">
      <c r="A122" s="329">
        <v>98</v>
      </c>
      <c r="B122" s="330" t="s">
        <v>53</v>
      </c>
      <c r="C122" s="88" t="s">
        <v>58</v>
      </c>
      <c r="D122" s="93">
        <v>2063473197.8800001</v>
      </c>
      <c r="E122" s="270">
        <f t="shared" si="34"/>
        <v>7.1116241108281214E-2</v>
      </c>
      <c r="F122" s="85">
        <v>0</v>
      </c>
      <c r="G122" s="86">
        <v>2.95</v>
      </c>
      <c r="H122" s="370">
        <v>0</v>
      </c>
      <c r="I122" s="350">
        <v>2025110446.97</v>
      </c>
      <c r="J122" s="273">
        <f t="shared" si="32"/>
        <v>7.0478635369646409E-2</v>
      </c>
      <c r="K122" s="85">
        <v>2.8353999999999999</v>
      </c>
      <c r="L122" s="85">
        <v>2.8976000000000002</v>
      </c>
      <c r="M122" s="375">
        <v>-1.84E-2</v>
      </c>
      <c r="N122" s="105">
        <f>((I122-D122)/D122)</f>
        <v>-1.8591349259788663E-2</v>
      </c>
      <c r="O122" s="105">
        <f t="shared" si="33"/>
        <v>-1.7762711864406779E-2</v>
      </c>
      <c r="P122" s="327" t="e">
        <f t="shared" si="33"/>
        <v>#DIV/0!</v>
      </c>
      <c r="Q122" s="164"/>
    </row>
    <row r="123" spans="1:21" s="166" customFormat="1" ht="12" customHeight="1">
      <c r="A123" s="329">
        <v>99</v>
      </c>
      <c r="B123" s="330" t="s">
        <v>99</v>
      </c>
      <c r="C123" s="88" t="s">
        <v>54</v>
      </c>
      <c r="D123" s="93">
        <v>160644472.99000001</v>
      </c>
      <c r="E123" s="270">
        <f t="shared" si="34"/>
        <v>5.5365056767429791E-3</v>
      </c>
      <c r="F123" s="85">
        <v>0</v>
      </c>
      <c r="G123" s="86">
        <v>1.6144000000000001</v>
      </c>
      <c r="H123" s="370">
        <v>0</v>
      </c>
      <c r="I123" s="96">
        <v>160184724.81999999</v>
      </c>
      <c r="J123" s="273">
        <f t="shared" si="32"/>
        <v>5.574807452733057E-3</v>
      </c>
      <c r="K123" s="347">
        <v>1.58</v>
      </c>
      <c r="L123" s="347">
        <v>1.6103000000000001</v>
      </c>
      <c r="M123" s="375">
        <v>0.13159999999999999</v>
      </c>
      <c r="N123" s="105">
        <f>((I123-D123)/D123)</f>
        <v>-2.8618984608865792E-3</v>
      </c>
      <c r="O123" s="105">
        <f t="shared" ref="O123:P134" si="36">((L123-G123)/G123)</f>
        <v>-2.5396432111000943E-3</v>
      </c>
      <c r="P123" s="327" t="e">
        <f t="shared" si="33"/>
        <v>#DIV/0!</v>
      </c>
      <c r="Q123" s="164"/>
    </row>
    <row r="124" spans="1:21" s="166" customFormat="1" ht="12" customHeight="1">
      <c r="A124" s="329">
        <v>100</v>
      </c>
      <c r="B124" s="330" t="s">
        <v>46</v>
      </c>
      <c r="C124" s="88" t="s">
        <v>247</v>
      </c>
      <c r="D124" s="93">
        <v>582518829.50999999</v>
      </c>
      <c r="E124" s="270">
        <f t="shared" si="34"/>
        <v>2.0076126780860688E-2</v>
      </c>
      <c r="F124" s="85">
        <v>0</v>
      </c>
      <c r="G124" s="86">
        <v>1.1002000000000001</v>
      </c>
      <c r="H124" s="370">
        <v>0</v>
      </c>
      <c r="I124" s="96">
        <v>573359062.41999996</v>
      </c>
      <c r="J124" s="273">
        <f t="shared" si="32"/>
        <v>1.9954252054075812E-2</v>
      </c>
      <c r="K124" s="85">
        <v>1.0678000000000001</v>
      </c>
      <c r="L124" s="85">
        <v>1.0829</v>
      </c>
      <c r="M124" s="375" t="s">
        <v>282</v>
      </c>
      <c r="N124" s="105">
        <f t="shared" ref="N124:N133" si="37">((I124-D124)/D124)</f>
        <v>-1.5724413745912724E-2</v>
      </c>
      <c r="O124" s="105">
        <f t="shared" si="36"/>
        <v>-1.5724413742955908E-2</v>
      </c>
      <c r="P124" s="327" t="e">
        <f t="shared" si="33"/>
        <v>#VALUE!</v>
      </c>
      <c r="Q124" s="164"/>
    </row>
    <row r="125" spans="1:21" s="166" customFormat="1" ht="12" customHeight="1">
      <c r="A125" s="329">
        <v>101</v>
      </c>
      <c r="B125" s="330" t="s">
        <v>118</v>
      </c>
      <c r="C125" s="88" t="s">
        <v>120</v>
      </c>
      <c r="D125" s="93">
        <v>114297179.33</v>
      </c>
      <c r="E125" s="270">
        <f t="shared" si="34"/>
        <v>3.9391768071326489E-3</v>
      </c>
      <c r="F125" s="85">
        <v>0</v>
      </c>
      <c r="G125" s="86">
        <v>1.2790999999999999</v>
      </c>
      <c r="H125" s="370">
        <v>0</v>
      </c>
      <c r="I125" s="96">
        <v>112569568.18000001</v>
      </c>
      <c r="J125" s="273">
        <f t="shared" si="32"/>
        <v>3.9176873347067879E-3</v>
      </c>
      <c r="K125" s="85">
        <v>1.2433000000000001</v>
      </c>
      <c r="L125" s="85">
        <v>1.2599</v>
      </c>
      <c r="M125" s="375" t="s">
        <v>283</v>
      </c>
      <c r="N125" s="105">
        <f t="shared" si="37"/>
        <v>-1.5115081230587628E-2</v>
      </c>
      <c r="O125" s="105">
        <f t="shared" si="36"/>
        <v>-1.5010554295989277E-2</v>
      </c>
      <c r="P125" s="327" t="e">
        <f t="shared" si="33"/>
        <v>#VALUE!</v>
      </c>
      <c r="Q125" s="164"/>
    </row>
    <row r="126" spans="1:21" s="166" customFormat="1" ht="12" customHeight="1">
      <c r="A126" s="329">
        <v>102</v>
      </c>
      <c r="B126" s="330" t="s">
        <v>96</v>
      </c>
      <c r="C126" s="88" t="s">
        <v>122</v>
      </c>
      <c r="D126" s="85">
        <v>225520774.3548767</v>
      </c>
      <c r="E126" s="270">
        <f t="shared" si="34"/>
        <v>7.7724245608933673E-3</v>
      </c>
      <c r="F126" s="85">
        <v>0</v>
      </c>
      <c r="G126" s="86">
        <v>145.68196571422683</v>
      </c>
      <c r="H126" s="370">
        <v>0</v>
      </c>
      <c r="I126" s="96">
        <v>223499645.60821843</v>
      </c>
      <c r="J126" s="273">
        <f t="shared" si="32"/>
        <v>7.7783165118895711E-3</v>
      </c>
      <c r="K126" s="85">
        <v>143.60043800851361</v>
      </c>
      <c r="L126" s="85">
        <v>144.43078150458186</v>
      </c>
      <c r="M126" s="375">
        <v>0</v>
      </c>
      <c r="N126" s="105">
        <f t="shared" si="37"/>
        <v>-8.9620512896866986E-3</v>
      </c>
      <c r="O126" s="105">
        <f t="shared" si="36"/>
        <v>-8.5884632563190955E-3</v>
      </c>
      <c r="P126" s="327" t="e">
        <f t="shared" si="33"/>
        <v>#DIV/0!</v>
      </c>
      <c r="Q126" s="164"/>
      <c r="T126" s="165"/>
    </row>
    <row r="127" spans="1:21" s="166" customFormat="1" ht="12" customHeight="1">
      <c r="A127" s="329">
        <v>103</v>
      </c>
      <c r="B127" s="330" t="s">
        <v>41</v>
      </c>
      <c r="C127" s="88" t="s">
        <v>128</v>
      </c>
      <c r="D127" s="85">
        <v>151509848.75</v>
      </c>
      <c r="E127" s="270">
        <f t="shared" si="34"/>
        <v>5.2216868845469831E-3</v>
      </c>
      <c r="F127" s="85">
        <v>0</v>
      </c>
      <c r="G127" s="86">
        <v>3.5945</v>
      </c>
      <c r="H127" s="370">
        <v>0</v>
      </c>
      <c r="I127" s="96">
        <v>148444861.74000001</v>
      </c>
      <c r="J127" s="273">
        <f t="shared" si="32"/>
        <v>5.1662324386922793E-3</v>
      </c>
      <c r="K127" s="85">
        <v>3.3597000000000001</v>
      </c>
      <c r="L127" s="85">
        <v>3.5251999999999999</v>
      </c>
      <c r="M127" s="375">
        <v>-1.1299999999999999E-2</v>
      </c>
      <c r="N127" s="105">
        <f t="shared" si="37"/>
        <v>-2.0229622267377456E-2</v>
      </c>
      <c r="O127" s="105">
        <f t="shared" si="36"/>
        <v>-1.9279454722492737E-2</v>
      </c>
      <c r="P127" s="327" t="e">
        <f t="shared" si="33"/>
        <v>#DIV/0!</v>
      </c>
      <c r="Q127" s="164"/>
      <c r="S127" s="353"/>
      <c r="T127" s="165"/>
    </row>
    <row r="128" spans="1:21" s="166" customFormat="1" ht="12" customHeight="1">
      <c r="A128" s="329">
        <v>104</v>
      </c>
      <c r="B128" s="330" t="s">
        <v>97</v>
      </c>
      <c r="C128" s="88" t="s">
        <v>170</v>
      </c>
      <c r="D128" s="85">
        <v>334091785.30000001</v>
      </c>
      <c r="E128" s="270">
        <f t="shared" si="34"/>
        <v>1.1514252756033436E-2</v>
      </c>
      <c r="F128" s="85">
        <v>0</v>
      </c>
      <c r="G128" s="86">
        <v>133.85</v>
      </c>
      <c r="H128" s="370">
        <v>0</v>
      </c>
      <c r="I128" s="96">
        <v>331279383.45999998</v>
      </c>
      <c r="J128" s="273">
        <f t="shared" si="32"/>
        <v>1.1529306417480789E-2</v>
      </c>
      <c r="K128" s="85">
        <v>130.74</v>
      </c>
      <c r="L128" s="85">
        <v>131.54</v>
      </c>
      <c r="M128" s="375" t="s">
        <v>284</v>
      </c>
      <c r="N128" s="105">
        <f>((I128-D128)/D128)</f>
        <v>-8.4180514569510232E-3</v>
      </c>
      <c r="O128" s="105">
        <f t="shared" si="36"/>
        <v>-1.7258124766529714E-2</v>
      </c>
      <c r="P128" s="327" t="e">
        <f t="shared" si="36"/>
        <v>#VALUE!</v>
      </c>
      <c r="Q128" s="164"/>
    </row>
    <row r="129" spans="1:23" s="166" customFormat="1" ht="12" customHeight="1">
      <c r="A129" s="329">
        <v>105</v>
      </c>
      <c r="B129" s="330" t="s">
        <v>114</v>
      </c>
      <c r="C129" s="88" t="s">
        <v>143</v>
      </c>
      <c r="D129" s="85">
        <v>115857033.83</v>
      </c>
      <c r="E129" s="270">
        <f t="shared" si="34"/>
        <v>3.9929361623933842E-3</v>
      </c>
      <c r="F129" s="85">
        <v>0</v>
      </c>
      <c r="G129" s="86">
        <v>140.06987599999999</v>
      </c>
      <c r="H129" s="370">
        <v>0</v>
      </c>
      <c r="I129" s="96">
        <v>113824401.23</v>
      </c>
      <c r="J129" s="273">
        <f t="shared" si="32"/>
        <v>3.9613584940319767E-3</v>
      </c>
      <c r="K129" s="85">
        <v>132.48643000000001</v>
      </c>
      <c r="L129" s="85">
        <v>137.81238400000001</v>
      </c>
      <c r="M129" s="384" t="s">
        <v>297</v>
      </c>
      <c r="N129" s="105">
        <f>((I129-D129)/D129)</f>
        <v>-1.7544317619787576E-2</v>
      </c>
      <c r="O129" s="105">
        <f>((L129-G129)/G129)</f>
        <v>-1.611689868276877E-2</v>
      </c>
      <c r="P129" s="327" t="e">
        <f t="shared" si="36"/>
        <v>#DIV/0!</v>
      </c>
      <c r="Q129" s="164"/>
      <c r="R129" s="165"/>
      <c r="T129" s="193"/>
    </row>
    <row r="130" spans="1:23" s="166" customFormat="1" ht="12" customHeight="1">
      <c r="A130" s="329">
        <v>106</v>
      </c>
      <c r="B130" s="330" t="s">
        <v>113</v>
      </c>
      <c r="C130" s="88" t="s">
        <v>157</v>
      </c>
      <c r="D130" s="85">
        <v>1117587235.1199999</v>
      </c>
      <c r="E130" s="270">
        <f>(D130/$D$134)</f>
        <v>3.8516906036864015E-2</v>
      </c>
      <c r="F130" s="85">
        <v>0</v>
      </c>
      <c r="G130" s="86">
        <v>2.2656999999999998</v>
      </c>
      <c r="H130" s="370">
        <v>0</v>
      </c>
      <c r="I130" s="96">
        <v>1107876908.25</v>
      </c>
      <c r="J130" s="273">
        <f>(I130/$I$134)</f>
        <v>3.8556737864756892E-2</v>
      </c>
      <c r="K130" s="85">
        <v>2.2008999999999999</v>
      </c>
      <c r="L130" s="85">
        <v>2.2448000000000001</v>
      </c>
      <c r="M130" s="375">
        <v>-0.48099294447000862</v>
      </c>
      <c r="N130" s="105">
        <f>((I130-D130)/D130)</f>
        <v>-8.6886522723724994E-3</v>
      </c>
      <c r="O130" s="105">
        <f>((L130-G130)/G130)</f>
        <v>-9.2245222227124949E-3</v>
      </c>
      <c r="P130" s="327" t="e">
        <f t="shared" si="36"/>
        <v>#DIV/0!</v>
      </c>
      <c r="Q130" s="164"/>
      <c r="R130" s="172"/>
      <c r="T130" s="193"/>
    </row>
    <row r="131" spans="1:23" s="166" customFormat="1" ht="12" customHeight="1">
      <c r="A131" s="329">
        <v>107</v>
      </c>
      <c r="B131" s="330" t="s">
        <v>175</v>
      </c>
      <c r="C131" s="88" t="s">
        <v>207</v>
      </c>
      <c r="D131" s="158">
        <v>17574103.140000001</v>
      </c>
      <c r="E131" s="270">
        <f>(D131/$D$134)</f>
        <v>6.0567985930230794E-4</v>
      </c>
      <c r="F131" s="85">
        <v>0</v>
      </c>
      <c r="G131" s="86">
        <v>1.1291</v>
      </c>
      <c r="H131" s="370">
        <v>0</v>
      </c>
      <c r="I131" s="96">
        <v>17346703.370000001</v>
      </c>
      <c r="J131" s="273">
        <f>(I131/$I$134)</f>
        <v>6.037063230348136E-4</v>
      </c>
      <c r="K131" s="85">
        <v>1.1181000000000001</v>
      </c>
      <c r="L131" s="85">
        <v>1.1181000000000001</v>
      </c>
      <c r="M131" s="377">
        <v>-9.7590000000000003E-3</v>
      </c>
      <c r="N131" s="105">
        <f>((I131-D131)/D131)</f>
        <v>-1.2939480791052166E-2</v>
      </c>
      <c r="O131" s="105">
        <f>((L131-G131)/G131)</f>
        <v>-9.7422726065006637E-3</v>
      </c>
      <c r="P131" s="327" t="e">
        <f t="shared" si="36"/>
        <v>#DIV/0!</v>
      </c>
      <c r="Q131" s="164"/>
      <c r="R131" s="165"/>
      <c r="T131" s="193"/>
    </row>
    <row r="132" spans="1:23" s="166" customFormat="1" ht="12" customHeight="1">
      <c r="A132" s="329">
        <v>108</v>
      </c>
      <c r="B132" s="330" t="s">
        <v>188</v>
      </c>
      <c r="C132" s="88" t="s">
        <v>248</v>
      </c>
      <c r="D132" s="158">
        <v>186864979.05000001</v>
      </c>
      <c r="E132" s="270">
        <f>(D132/$D$134)</f>
        <v>6.4401781028543981E-3</v>
      </c>
      <c r="F132" s="85">
        <v>0</v>
      </c>
      <c r="G132" s="86">
        <v>1.1087</v>
      </c>
      <c r="H132" s="370">
        <v>0</v>
      </c>
      <c r="I132" s="96">
        <v>185398296.25</v>
      </c>
      <c r="J132" s="273">
        <f>(I132/$I$134)</f>
        <v>6.4522993988342216E-3</v>
      </c>
      <c r="K132" s="85">
        <v>1.0993999999999999</v>
      </c>
      <c r="L132" s="85">
        <v>1.0993999999999999</v>
      </c>
      <c r="M132" s="375" t="s">
        <v>304</v>
      </c>
      <c r="N132" s="105">
        <f>((I132-D132)/D132)</f>
        <v>-7.8488907202219384E-3</v>
      </c>
      <c r="O132" s="105">
        <f>((L132-G132)/G132)</f>
        <v>-8.3882023992063546E-3</v>
      </c>
      <c r="P132" s="327" t="e">
        <f t="shared" si="36"/>
        <v>#VALUE!</v>
      </c>
      <c r="Q132" s="164"/>
      <c r="R132" s="165"/>
      <c r="S132" s="194"/>
      <c r="T132" s="193"/>
    </row>
    <row r="133" spans="1:23" s="166" customFormat="1" ht="12" customHeight="1">
      <c r="A133" s="329">
        <v>109</v>
      </c>
      <c r="B133" s="330" t="s">
        <v>198</v>
      </c>
      <c r="C133" s="88" t="s">
        <v>200</v>
      </c>
      <c r="D133" s="158">
        <v>4473217.05</v>
      </c>
      <c r="E133" s="270">
        <f t="shared" si="34"/>
        <v>1.5416647164804819E-4</v>
      </c>
      <c r="F133" s="85">
        <v>0</v>
      </c>
      <c r="G133" s="86">
        <v>100.212</v>
      </c>
      <c r="H133" s="370">
        <v>0</v>
      </c>
      <c r="I133" s="96">
        <v>4432044.22</v>
      </c>
      <c r="J133" s="273">
        <f t="shared" si="32"/>
        <v>1.5424562595629939E-4</v>
      </c>
      <c r="K133" s="85">
        <v>99.64</v>
      </c>
      <c r="L133" s="85">
        <v>99.83</v>
      </c>
      <c r="M133" s="375">
        <v>5.3E-3</v>
      </c>
      <c r="N133" s="105">
        <f t="shared" si="37"/>
        <v>-9.2042996214547826E-3</v>
      </c>
      <c r="O133" s="105">
        <f t="shared" si="36"/>
        <v>-3.8119187322876E-3</v>
      </c>
      <c r="P133" s="327" t="e">
        <f t="shared" si="36"/>
        <v>#DIV/0!</v>
      </c>
      <c r="Q133" s="164"/>
      <c r="R133" s="165"/>
      <c r="S133" s="194"/>
      <c r="T133" s="193"/>
    </row>
    <row r="134" spans="1:23" s="166" customFormat="1" ht="12" customHeight="1">
      <c r="A134" s="313"/>
      <c r="B134" s="26"/>
      <c r="C134" s="255" t="s">
        <v>47</v>
      </c>
      <c r="D134" s="100">
        <f>SUM(D112:D133)</f>
        <v>29015498650.13488</v>
      </c>
      <c r="E134" s="271">
        <f>(D134/$D$153)</f>
        <v>2.2388808282313891E-2</v>
      </c>
      <c r="F134" s="26"/>
      <c r="G134" s="26"/>
      <c r="H134" s="372"/>
      <c r="I134" s="333">
        <f>SUM(I112:I133)</f>
        <v>28733678459.418221</v>
      </c>
      <c r="J134" s="271">
        <f>(I134/$I$153)</f>
        <v>2.2086034532190844E-2</v>
      </c>
      <c r="K134" s="316"/>
      <c r="L134" s="244"/>
      <c r="M134" s="381"/>
      <c r="N134" s="105">
        <f>((I134-D134)/D134)</f>
        <v>-9.7127467673332399E-3</v>
      </c>
      <c r="O134" s="323"/>
      <c r="P134" s="327" t="e">
        <f t="shared" si="36"/>
        <v>#DIV/0!</v>
      </c>
      <c r="Q134" s="164"/>
      <c r="R134" s="165"/>
      <c r="S134" s="194"/>
      <c r="T134" s="193"/>
    </row>
    <row r="135" spans="1:23" s="166" customFormat="1" ht="5.25" customHeight="1">
      <c r="A135" s="410"/>
      <c r="B135" s="411"/>
      <c r="C135" s="411"/>
      <c r="D135" s="411"/>
      <c r="E135" s="411"/>
      <c r="F135" s="411"/>
      <c r="G135" s="411"/>
      <c r="H135" s="411"/>
      <c r="I135" s="411"/>
      <c r="J135" s="411"/>
      <c r="K135" s="411"/>
      <c r="L135" s="411"/>
      <c r="M135" s="411"/>
      <c r="N135" s="411"/>
      <c r="O135" s="411"/>
      <c r="P135" s="412"/>
      <c r="R135" s="165"/>
      <c r="S135" s="194"/>
      <c r="T135" s="193"/>
    </row>
    <row r="136" spans="1:23" s="166" customFormat="1" ht="12" customHeight="1">
      <c r="A136" s="386" t="s">
        <v>74</v>
      </c>
      <c r="B136" s="387"/>
      <c r="C136" s="387"/>
      <c r="D136" s="387"/>
      <c r="E136" s="387"/>
      <c r="F136" s="387"/>
      <c r="G136" s="387"/>
      <c r="H136" s="387"/>
      <c r="I136" s="387"/>
      <c r="J136" s="387"/>
      <c r="K136" s="387"/>
      <c r="L136" s="387"/>
      <c r="M136" s="387"/>
      <c r="N136" s="387"/>
      <c r="O136" s="387"/>
      <c r="P136" s="388"/>
      <c r="S136" s="195"/>
      <c r="T136" s="193"/>
    </row>
    <row r="137" spans="1:23" s="166" customFormat="1" ht="12" customHeight="1">
      <c r="A137" s="329">
        <v>110</v>
      </c>
      <c r="B137" s="330" t="s">
        <v>212</v>
      </c>
      <c r="C137" s="88" t="s">
        <v>211</v>
      </c>
      <c r="D137" s="93">
        <v>551536393.54999995</v>
      </c>
      <c r="E137" s="270">
        <f>(D137/$D$140)</f>
        <v>0.21808081411952482</v>
      </c>
      <c r="F137" s="89">
        <v>0</v>
      </c>
      <c r="G137" s="89">
        <v>14.7149</v>
      </c>
      <c r="H137" s="370">
        <v>0</v>
      </c>
      <c r="I137" s="86">
        <v>546047809.15999997</v>
      </c>
      <c r="J137" s="270">
        <f>(I137/$I$140)</f>
        <v>0.22004389323088686</v>
      </c>
      <c r="K137" s="89">
        <v>14.416399999999999</v>
      </c>
      <c r="L137" s="89">
        <v>14.5678</v>
      </c>
      <c r="M137" s="375" t="s">
        <v>285</v>
      </c>
      <c r="N137" s="105">
        <f>((I137-D137)/D137)</f>
        <v>-9.9514455513485776E-3</v>
      </c>
      <c r="O137" s="163">
        <f>((L137-G137)/G137)</f>
        <v>-9.9966700419302883E-3</v>
      </c>
      <c r="P137" s="327" t="e">
        <f t="shared" ref="P137:P140" si="38">((M137-H137)/H137)</f>
        <v>#VALUE!</v>
      </c>
      <c r="Q137" s="164"/>
      <c r="S137" s="167"/>
      <c r="T137" s="193"/>
    </row>
    <row r="138" spans="1:23" s="166" customFormat="1" ht="11.25" customHeight="1">
      <c r="A138" s="329">
        <v>111</v>
      </c>
      <c r="B138" s="330" t="s">
        <v>6</v>
      </c>
      <c r="C138" s="88" t="s">
        <v>30</v>
      </c>
      <c r="D138" s="89">
        <v>1564151835.6300001</v>
      </c>
      <c r="E138" s="270">
        <f>(D138/$D$140)</f>
        <v>0.61847506295124632</v>
      </c>
      <c r="F138" s="89">
        <v>0</v>
      </c>
      <c r="G138" s="89">
        <v>1.29</v>
      </c>
      <c r="H138" s="370">
        <v>0</v>
      </c>
      <c r="I138" s="86">
        <v>1523383026.6300001</v>
      </c>
      <c r="J138" s="270">
        <f>(I138/$I$140)</f>
        <v>0.61388604887396458</v>
      </c>
      <c r="K138" s="89">
        <v>1.23</v>
      </c>
      <c r="L138" s="89">
        <v>1.25</v>
      </c>
      <c r="M138" s="375" t="s">
        <v>291</v>
      </c>
      <c r="N138" s="105">
        <f>((I138-D138)/D138)</f>
        <v>-2.606448304526611E-2</v>
      </c>
      <c r="O138" s="105">
        <f>((L138-G138)/G138)</f>
        <v>-3.1007751937984523E-2</v>
      </c>
      <c r="P138" s="327" t="e">
        <f t="shared" si="38"/>
        <v>#VALUE!</v>
      </c>
      <c r="Q138" s="164"/>
    </row>
    <row r="139" spans="1:23" s="166" customFormat="1" ht="12" customHeight="1">
      <c r="A139" s="329">
        <v>112</v>
      </c>
      <c r="B139" s="330" t="s">
        <v>8</v>
      </c>
      <c r="C139" s="88" t="s">
        <v>31</v>
      </c>
      <c r="D139" s="89">
        <v>413357692.51999998</v>
      </c>
      <c r="E139" s="270">
        <f>(D139/$D$140)</f>
        <v>0.16344412292922897</v>
      </c>
      <c r="F139" s="89">
        <v>0</v>
      </c>
      <c r="G139" s="89">
        <v>40.893300000000004</v>
      </c>
      <c r="H139" s="370">
        <v>0</v>
      </c>
      <c r="I139" s="86">
        <v>412109556.63999999</v>
      </c>
      <c r="J139" s="270">
        <f>(I139/$I$140)</f>
        <v>0.16607005789514864</v>
      </c>
      <c r="K139" s="89">
        <v>39.700400000000002</v>
      </c>
      <c r="L139" s="89">
        <v>40.897399999999998</v>
      </c>
      <c r="M139" s="375" t="s">
        <v>300</v>
      </c>
      <c r="N139" s="105">
        <f>((I139-D139)/D139)</f>
        <v>-3.0195056305613696E-3</v>
      </c>
      <c r="O139" s="105">
        <f>((L139-G139)/G139)</f>
        <v>1.0026092293832968E-4</v>
      </c>
      <c r="P139" s="327" t="e">
        <f t="shared" si="38"/>
        <v>#VALUE!</v>
      </c>
      <c r="Q139" s="164"/>
      <c r="U139" s="241"/>
      <c r="V139" s="242"/>
      <c r="W139" s="164"/>
    </row>
    <row r="140" spans="1:23" s="166" customFormat="1" ht="12.75" customHeight="1">
      <c r="A140" s="313"/>
      <c r="B140" s="26"/>
      <c r="C140" s="255" t="s">
        <v>47</v>
      </c>
      <c r="D140" s="100">
        <f>SUM(D137:D139)</f>
        <v>2529045921.6999998</v>
      </c>
      <c r="E140" s="271">
        <f>(D140/$D$153)</f>
        <v>1.9514510145372227E-3</v>
      </c>
      <c r="F140" s="26"/>
      <c r="G140" s="26"/>
      <c r="H140" s="372"/>
      <c r="I140" s="333">
        <f>SUM(I137:I139)</f>
        <v>2481540392.4299998</v>
      </c>
      <c r="J140" s="271">
        <f>(I140/$I$153)</f>
        <v>1.90742674585303E-3</v>
      </c>
      <c r="K140" s="316"/>
      <c r="L140" s="244"/>
      <c r="M140" s="381"/>
      <c r="N140" s="105">
        <f>((I140-D140)/D140)</f>
        <v>-1.878397258918384E-2</v>
      </c>
      <c r="O140" s="323"/>
      <c r="P140" s="327" t="e">
        <f t="shared" si="38"/>
        <v>#DIV/0!</v>
      </c>
      <c r="Q140" s="164"/>
      <c r="T140" s="165"/>
    </row>
    <row r="141" spans="1:23" s="166" customFormat="1" ht="4.5" customHeight="1">
      <c r="A141" s="410"/>
      <c r="B141" s="411"/>
      <c r="C141" s="411"/>
      <c r="D141" s="411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  <c r="O141" s="411"/>
      <c r="P141" s="412"/>
      <c r="T141" s="165"/>
    </row>
    <row r="142" spans="1:23" s="166" customFormat="1" ht="12.75" customHeight="1">
      <c r="A142" s="386" t="s">
        <v>231</v>
      </c>
      <c r="B142" s="387"/>
      <c r="C142" s="387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87"/>
      <c r="O142" s="387"/>
      <c r="P142" s="388"/>
      <c r="T142" s="165"/>
    </row>
    <row r="143" spans="1:23" s="166" customFormat="1" ht="12.75" customHeight="1">
      <c r="A143" s="389" t="s">
        <v>232</v>
      </c>
      <c r="B143" s="390"/>
      <c r="C143" s="390"/>
      <c r="D143" s="390"/>
      <c r="E143" s="390"/>
      <c r="F143" s="390"/>
      <c r="G143" s="390"/>
      <c r="H143" s="390"/>
      <c r="I143" s="390"/>
      <c r="J143" s="390"/>
      <c r="K143" s="390"/>
      <c r="L143" s="390"/>
      <c r="M143" s="390"/>
      <c r="N143" s="390"/>
      <c r="O143" s="390"/>
      <c r="P143" s="391"/>
      <c r="T143" s="165"/>
    </row>
    <row r="144" spans="1:23" s="166" customFormat="1" ht="12" customHeight="1">
      <c r="A144" s="329">
        <v>113</v>
      </c>
      <c r="B144" s="330" t="s">
        <v>28</v>
      </c>
      <c r="C144" s="88" t="s">
        <v>142</v>
      </c>
      <c r="D144" s="93">
        <v>2982845468.54</v>
      </c>
      <c r="E144" s="270">
        <f>(D144/$D$152)</f>
        <v>0.16767579974836591</v>
      </c>
      <c r="F144" s="135">
        <v>0</v>
      </c>
      <c r="G144" s="135">
        <v>1.52</v>
      </c>
      <c r="H144" s="373">
        <v>0</v>
      </c>
      <c r="I144" s="334">
        <v>2941037343.3099999</v>
      </c>
      <c r="J144" s="270">
        <f>(I144/$I$152)</f>
        <v>0.16302445184541015</v>
      </c>
      <c r="K144" s="135">
        <v>1.49</v>
      </c>
      <c r="L144" s="135">
        <v>1.5</v>
      </c>
      <c r="M144" s="377">
        <v>8.3299999999999999E-2</v>
      </c>
      <c r="N144" s="163">
        <f>((I144-D144)/D144)</f>
        <v>-1.4016188793871261E-2</v>
      </c>
      <c r="O144" s="163">
        <f>((L144-G144)/G144)</f>
        <v>-1.3157894736842117E-2</v>
      </c>
      <c r="P144" s="327" t="e">
        <f t="shared" ref="P144:P145" si="39">((M144-H144)/H144)</f>
        <v>#DIV/0!</v>
      </c>
      <c r="Q144" s="164"/>
      <c r="T144" s="165"/>
    </row>
    <row r="145" spans="1:18" s="166" customFormat="1" ht="10.5" customHeight="1">
      <c r="A145" s="329">
        <v>114</v>
      </c>
      <c r="B145" s="330" t="s">
        <v>6</v>
      </c>
      <c r="C145" s="88" t="s">
        <v>73</v>
      </c>
      <c r="D145" s="85">
        <v>273505570.88999999</v>
      </c>
      <c r="E145" s="270">
        <f>(D145/$D$152)</f>
        <v>1.537467019941236E-2</v>
      </c>
      <c r="F145" s="135">
        <v>0</v>
      </c>
      <c r="G145" s="97">
        <v>243.66</v>
      </c>
      <c r="H145" s="370">
        <v>0</v>
      </c>
      <c r="I145" s="334">
        <v>266493695.74000001</v>
      </c>
      <c r="J145" s="270">
        <f>(I145/$I$152)</f>
        <v>1.4771994910943808E-2</v>
      </c>
      <c r="K145" s="135">
        <v>234.16</v>
      </c>
      <c r="L145" s="135">
        <v>237.71</v>
      </c>
      <c r="M145" s="375">
        <v>0.1051</v>
      </c>
      <c r="N145" s="105">
        <f>((I145-D145)/D145)</f>
        <v>-2.5637046906148948E-2</v>
      </c>
      <c r="O145" s="105">
        <f>((L145-G145)/G145)</f>
        <v>-2.4419272757120532E-2</v>
      </c>
      <c r="P145" s="327" t="e">
        <f t="shared" si="39"/>
        <v>#DIV/0!</v>
      </c>
      <c r="Q145" s="164"/>
      <c r="R145" s="256"/>
    </row>
    <row r="146" spans="1:18" s="166" customFormat="1" ht="6" customHeight="1">
      <c r="A146" s="404"/>
      <c r="B146" s="405"/>
      <c r="C146" s="405"/>
      <c r="D146" s="405"/>
      <c r="E146" s="405"/>
      <c r="F146" s="405"/>
      <c r="G146" s="405"/>
      <c r="H146" s="405"/>
      <c r="I146" s="405"/>
      <c r="J146" s="405"/>
      <c r="K146" s="405"/>
      <c r="L146" s="405"/>
      <c r="M146" s="405"/>
      <c r="N146" s="405"/>
      <c r="O146" s="405"/>
      <c r="P146" s="406"/>
      <c r="R146" s="256"/>
    </row>
    <row r="147" spans="1:18" s="166" customFormat="1" ht="12" customHeight="1">
      <c r="A147" s="389" t="s">
        <v>233</v>
      </c>
      <c r="B147" s="390"/>
      <c r="C147" s="390"/>
      <c r="D147" s="390"/>
      <c r="E147" s="390"/>
      <c r="F147" s="390"/>
      <c r="G147" s="390"/>
      <c r="H147" s="390"/>
      <c r="I147" s="390"/>
      <c r="J147" s="390"/>
      <c r="K147" s="390"/>
      <c r="L147" s="390"/>
      <c r="M147" s="390"/>
      <c r="N147" s="390"/>
      <c r="O147" s="390"/>
      <c r="P147" s="391"/>
      <c r="R147" s="256"/>
    </row>
    <row r="148" spans="1:18" s="166" customFormat="1" ht="12" customHeight="1">
      <c r="A148" s="329">
        <v>115</v>
      </c>
      <c r="B148" s="330" t="s">
        <v>6</v>
      </c>
      <c r="C148" s="88" t="s">
        <v>144</v>
      </c>
      <c r="D148" s="96">
        <v>7739312816.7399998</v>
      </c>
      <c r="E148" s="270">
        <f>(D148/$D$152)</f>
        <v>0.43505286470131327</v>
      </c>
      <c r="F148" s="97">
        <v>0</v>
      </c>
      <c r="G148" s="97">
        <v>116.51</v>
      </c>
      <c r="H148" s="370">
        <v>0</v>
      </c>
      <c r="I148" s="96">
        <v>7727808572.5600004</v>
      </c>
      <c r="J148" s="270">
        <f>(I148/$I$152)</f>
        <v>0.42835966002729675</v>
      </c>
      <c r="K148" s="97">
        <v>116.6</v>
      </c>
      <c r="L148" s="97">
        <v>116.6</v>
      </c>
      <c r="M148" s="375">
        <v>5.3900000000000003E-2</v>
      </c>
      <c r="N148" s="105">
        <f t="shared" ref="N148:N153" si="40">((I148-D148)/D148)</f>
        <v>-1.4864684310363927E-3</v>
      </c>
      <c r="O148" s="105">
        <f>((L148-G148)/G148)</f>
        <v>7.724658827567522E-4</v>
      </c>
      <c r="P148" s="327" t="e">
        <f t="shared" ref="P148:P152" si="41">((M148-H148)/H148)</f>
        <v>#DIV/0!</v>
      </c>
      <c r="Q148" s="164"/>
      <c r="R148" s="256"/>
    </row>
    <row r="149" spans="1:18" s="166" customFormat="1" ht="12" customHeight="1">
      <c r="A149" s="329">
        <v>116</v>
      </c>
      <c r="B149" s="330" t="s">
        <v>205</v>
      </c>
      <c r="C149" s="88" t="s">
        <v>206</v>
      </c>
      <c r="D149" s="85">
        <v>4641530117.21</v>
      </c>
      <c r="E149" s="270">
        <f>(D149/$D$152)</f>
        <v>0.26091605571516607</v>
      </c>
      <c r="F149" s="97">
        <v>0</v>
      </c>
      <c r="G149" s="97">
        <v>114.67</v>
      </c>
      <c r="H149" s="370">
        <v>0</v>
      </c>
      <c r="I149" s="96">
        <v>4968277343.9899998</v>
      </c>
      <c r="J149" s="270">
        <f>(I149/$I$152)</f>
        <v>0.27539626195578271</v>
      </c>
      <c r="K149" s="97">
        <v>114.87</v>
      </c>
      <c r="L149" s="97">
        <v>114.87</v>
      </c>
      <c r="M149" s="375">
        <v>4.7999999999999996E-3</v>
      </c>
      <c r="N149" s="105">
        <f t="shared" si="40"/>
        <v>7.0396446544314525E-2</v>
      </c>
      <c r="O149" s="105">
        <f>((L149-G149)/G149)</f>
        <v>1.7441353449027892E-3</v>
      </c>
      <c r="P149" s="327" t="e">
        <f t="shared" si="41"/>
        <v>#DIV/0!</v>
      </c>
      <c r="Q149" s="164"/>
      <c r="R149" s="256"/>
    </row>
    <row r="150" spans="1:18" s="166" customFormat="1" ht="12" customHeight="1">
      <c r="A150" s="329">
        <v>117</v>
      </c>
      <c r="B150" s="330" t="s">
        <v>46</v>
      </c>
      <c r="C150" s="88" t="s">
        <v>180</v>
      </c>
      <c r="D150" s="85">
        <v>1856091765.8900001</v>
      </c>
      <c r="E150" s="270">
        <f>(D150/$D$152)</f>
        <v>0.10433717553738873</v>
      </c>
      <c r="F150" s="97">
        <v>0</v>
      </c>
      <c r="G150" s="97">
        <v>1.0697000000000001</v>
      </c>
      <c r="H150" s="370">
        <v>0</v>
      </c>
      <c r="I150" s="96">
        <v>1844672537.48</v>
      </c>
      <c r="J150" s="270">
        <f>(I150/$I$152)</f>
        <v>0.1022519247982431</v>
      </c>
      <c r="K150" s="97">
        <v>1.0704</v>
      </c>
      <c r="L150" s="97">
        <v>1.0704</v>
      </c>
      <c r="M150" s="375" t="s">
        <v>286</v>
      </c>
      <c r="N150" s="105">
        <f t="shared" si="40"/>
        <v>-6.1522973270260375E-3</v>
      </c>
      <c r="O150" s="105">
        <f>((L150-G150)/G150)</f>
        <v>6.5438908105068972E-4</v>
      </c>
      <c r="P150" s="327" t="e">
        <f t="shared" si="41"/>
        <v>#VALUE!</v>
      </c>
      <c r="Q150" s="164"/>
      <c r="R150" s="256"/>
    </row>
    <row r="151" spans="1:18" s="166" customFormat="1" ht="12" customHeight="1">
      <c r="A151" s="329">
        <v>118</v>
      </c>
      <c r="B151" s="330" t="s">
        <v>192</v>
      </c>
      <c r="C151" s="88" t="s">
        <v>193</v>
      </c>
      <c r="D151" s="85">
        <v>296076070.94</v>
      </c>
      <c r="E151" s="270">
        <f>(D151/$D$152)</f>
        <v>1.6643434098353688E-2</v>
      </c>
      <c r="F151" s="97">
        <v>0</v>
      </c>
      <c r="G151" s="97">
        <v>101.17</v>
      </c>
      <c r="H151" s="370">
        <v>0</v>
      </c>
      <c r="I151" s="96">
        <v>292178117.87</v>
      </c>
      <c r="J151" s="270">
        <f>(I151/$I$152)</f>
        <v>1.6195706462323461E-2</v>
      </c>
      <c r="K151" s="97">
        <v>101.32089999999999</v>
      </c>
      <c r="L151" s="97">
        <v>101.32850000000001</v>
      </c>
      <c r="M151" s="375">
        <v>7.5300000000000006E-2</v>
      </c>
      <c r="N151" s="105">
        <f t="shared" si="40"/>
        <v>-1.3165376916900236E-2</v>
      </c>
      <c r="O151" s="105">
        <f>((L151-G151)/G151)</f>
        <v>1.5666699614510589E-3</v>
      </c>
      <c r="P151" s="327" t="e">
        <f t="shared" si="41"/>
        <v>#DIV/0!</v>
      </c>
      <c r="Q151" s="164"/>
      <c r="R151" s="256"/>
    </row>
    <row r="152" spans="1:18" s="166" customFormat="1" ht="12" customHeight="1">
      <c r="A152" s="257"/>
      <c r="B152" s="87"/>
      <c r="C152" s="255" t="s">
        <v>47</v>
      </c>
      <c r="D152" s="101">
        <f>SUM(D144:D151)</f>
        <v>17789361810.209999</v>
      </c>
      <c r="E152" s="271">
        <f>(D152/$D$153)</f>
        <v>1.3726547175216533E-2</v>
      </c>
      <c r="F152" s="97">
        <v>0</v>
      </c>
      <c r="G152" s="92"/>
      <c r="H152" s="371"/>
      <c r="I152" s="101">
        <f>SUM(I144:I151)</f>
        <v>18040467610.950001</v>
      </c>
      <c r="J152" s="271">
        <f>(I152/$I$153)</f>
        <v>1.3866737988143394E-2</v>
      </c>
      <c r="K152" s="316"/>
      <c r="L152" s="92"/>
      <c r="M152" s="380"/>
      <c r="N152" s="105">
        <f t="shared" si="40"/>
        <v>1.4115503603725817E-2</v>
      </c>
      <c r="O152" s="105"/>
      <c r="P152" s="327" t="e">
        <f t="shared" si="41"/>
        <v>#DIV/0!</v>
      </c>
      <c r="Q152" s="164"/>
      <c r="R152" s="191" t="s">
        <v>185</v>
      </c>
    </row>
    <row r="153" spans="1:18" s="166" customFormat="1" ht="12" customHeight="1">
      <c r="A153" s="284"/>
      <c r="B153" s="285"/>
      <c r="C153" s="286" t="s">
        <v>33</v>
      </c>
      <c r="D153" s="287">
        <f>SUM(D20,D52,D81,D102,D109,D134,D140,D152)</f>
        <v>1295982273118.8315</v>
      </c>
      <c r="E153" s="288"/>
      <c r="F153" s="288"/>
      <c r="G153" s="289"/>
      <c r="H153" s="360"/>
      <c r="I153" s="335">
        <f>SUM(I20,I52,I81,I102,I109,I134,I140,I152)</f>
        <v>1300988568932.0234</v>
      </c>
      <c r="J153" s="288"/>
      <c r="K153" s="288"/>
      <c r="L153" s="289"/>
      <c r="M153" s="355"/>
      <c r="N153" s="290">
        <f t="shared" si="40"/>
        <v>3.8629354097136294E-3</v>
      </c>
      <c r="O153" s="290"/>
      <c r="P153" s="291"/>
      <c r="R153" s="192">
        <f>((I153-D153)/D153)</f>
        <v>3.8629354097136294E-3</v>
      </c>
    </row>
    <row r="154" spans="1:18" s="166" customFormat="1" ht="6.75" customHeight="1">
      <c r="A154" s="404"/>
      <c r="B154" s="405"/>
      <c r="C154" s="405"/>
      <c r="D154" s="405"/>
      <c r="E154" s="405"/>
      <c r="F154" s="405"/>
      <c r="G154" s="405"/>
      <c r="H154" s="405"/>
      <c r="I154" s="405"/>
      <c r="J154" s="405"/>
      <c r="K154" s="405"/>
      <c r="L154" s="405"/>
      <c r="M154" s="405"/>
      <c r="N154" s="405"/>
      <c r="O154" s="405"/>
      <c r="P154" s="406"/>
      <c r="R154" s="256"/>
    </row>
    <row r="155" spans="1:18" s="166" customFormat="1" ht="12" customHeight="1">
      <c r="A155" s="401" t="s">
        <v>234</v>
      </c>
      <c r="B155" s="402"/>
      <c r="C155" s="402"/>
      <c r="D155" s="402"/>
      <c r="E155" s="402"/>
      <c r="F155" s="402"/>
      <c r="G155" s="402"/>
      <c r="H155" s="402"/>
      <c r="I155" s="402"/>
      <c r="J155" s="402"/>
      <c r="K155" s="402"/>
      <c r="L155" s="402"/>
      <c r="M155" s="402"/>
      <c r="N155" s="402"/>
      <c r="O155" s="402"/>
      <c r="P155" s="403"/>
      <c r="R155" s="256"/>
    </row>
    <row r="156" spans="1:18" s="166" customFormat="1" ht="25.5" customHeight="1">
      <c r="A156" s="198"/>
      <c r="B156" s="196"/>
      <c r="C156" s="196"/>
      <c r="D156" s="276" t="s">
        <v>241</v>
      </c>
      <c r="E156" s="265"/>
      <c r="F156" s="265"/>
      <c r="G156" s="315" t="s">
        <v>242</v>
      </c>
      <c r="H156" s="361"/>
      <c r="I156" s="336" t="s">
        <v>241</v>
      </c>
      <c r="J156" s="265"/>
      <c r="K156" s="265"/>
      <c r="L156" s="315" t="s">
        <v>242</v>
      </c>
      <c r="M156" s="352"/>
      <c r="N156" s="399" t="s">
        <v>70</v>
      </c>
      <c r="O156" s="399"/>
      <c r="P156" s="400"/>
      <c r="R156" s="256"/>
    </row>
    <row r="157" spans="1:18" s="166" customFormat="1" ht="12" customHeight="1">
      <c r="A157" s="250" t="s">
        <v>2</v>
      </c>
      <c r="B157" s="345" t="s">
        <v>226</v>
      </c>
      <c r="C157" s="251" t="s">
        <v>3</v>
      </c>
      <c r="D157" s="292"/>
      <c r="E157" s="292"/>
      <c r="F157" s="292"/>
      <c r="G157" s="292"/>
      <c r="H157" s="292"/>
      <c r="I157" s="337"/>
      <c r="J157" s="261"/>
      <c r="K157" s="261"/>
      <c r="L157" s="314"/>
      <c r="M157" s="314"/>
      <c r="N157" s="268" t="s">
        <v>240</v>
      </c>
      <c r="O157" s="148" t="s">
        <v>243</v>
      </c>
      <c r="P157" s="269" t="s">
        <v>260</v>
      </c>
      <c r="R157" s="256"/>
    </row>
    <row r="158" spans="1:18" s="166" customFormat="1" ht="12" customHeight="1">
      <c r="A158" s="329">
        <v>1</v>
      </c>
      <c r="B158" s="330" t="s">
        <v>129</v>
      </c>
      <c r="C158" s="88" t="s">
        <v>130</v>
      </c>
      <c r="D158" s="293">
        <v>77723084061</v>
      </c>
      <c r="E158" s="270">
        <f>(D158/$D$160)</f>
        <v>0.91965289803408523</v>
      </c>
      <c r="F158" s="97">
        <v>0</v>
      </c>
      <c r="G158" s="97">
        <v>107.28</v>
      </c>
      <c r="H158" s="370">
        <v>0</v>
      </c>
      <c r="I158" s="96">
        <v>77723084061</v>
      </c>
      <c r="J158" s="270">
        <f>(I158/$I$160)</f>
        <v>0.91949985707424797</v>
      </c>
      <c r="K158" s="97">
        <v>107.28</v>
      </c>
      <c r="L158" s="97">
        <v>107.28</v>
      </c>
      <c r="M158" s="384" t="s">
        <v>125</v>
      </c>
      <c r="N158" s="105">
        <f>((I158-D158)/D158)</f>
        <v>0</v>
      </c>
      <c r="O158" s="105">
        <f>((L158-G158)/G158)</f>
        <v>0</v>
      </c>
      <c r="P158" s="327" t="e">
        <f t="shared" ref="P158:P160" si="42">((M158-H158)/H158)</f>
        <v>#VALUE!</v>
      </c>
      <c r="R158" s="256"/>
    </row>
    <row r="159" spans="1:18" s="166" customFormat="1" ht="12" customHeight="1">
      <c r="A159" s="329">
        <v>2</v>
      </c>
      <c r="B159" s="330" t="s">
        <v>44</v>
      </c>
      <c r="C159" s="88" t="s">
        <v>235</v>
      </c>
      <c r="D159" s="293">
        <v>6790414702.6599998</v>
      </c>
      <c r="E159" s="270">
        <f>(D159/$D$160)</f>
        <v>8.0347101965914741E-2</v>
      </c>
      <c r="F159" s="97">
        <v>0</v>
      </c>
      <c r="G159" s="97">
        <v>100.67</v>
      </c>
      <c r="H159" s="370">
        <v>0</v>
      </c>
      <c r="I159" s="96">
        <v>6804481074.5799999</v>
      </c>
      <c r="J159" s="270">
        <f>(I159/$I$160)</f>
        <v>8.0500142925751972E-2</v>
      </c>
      <c r="K159" s="97">
        <v>100.88</v>
      </c>
      <c r="L159" s="97">
        <v>100.88</v>
      </c>
      <c r="M159" s="384" t="s">
        <v>125</v>
      </c>
      <c r="N159" s="105">
        <f>((I159-D159)/D159)</f>
        <v>2.0715041033487801E-3</v>
      </c>
      <c r="O159" s="105">
        <f>((L159-G159)/G159)</f>
        <v>2.0860236416012094E-3</v>
      </c>
      <c r="P159" s="327" t="e">
        <f t="shared" si="42"/>
        <v>#VALUE!</v>
      </c>
      <c r="R159" s="191" t="s">
        <v>245</v>
      </c>
    </row>
    <row r="160" spans="1:18" s="166" customFormat="1" ht="12" customHeight="1">
      <c r="A160" s="258"/>
      <c r="B160" s="255"/>
      <c r="C160" s="255" t="s">
        <v>236</v>
      </c>
      <c r="D160" s="102">
        <f>SUM(D158:D159)</f>
        <v>84513498763.660004</v>
      </c>
      <c r="E160" s="275"/>
      <c r="F160" s="92"/>
      <c r="G160" s="92"/>
      <c r="H160" s="371"/>
      <c r="I160" s="102">
        <f>SUM(I158:I159)</f>
        <v>84527565135.580002</v>
      </c>
      <c r="J160" s="275"/>
      <c r="K160" s="102"/>
      <c r="L160" s="92"/>
      <c r="M160" s="380"/>
      <c r="N160" s="105">
        <f>((I160-D160)/D160)</f>
        <v>1.6643935141455265E-4</v>
      </c>
      <c r="O160" s="324"/>
      <c r="P160" s="327" t="e">
        <f t="shared" si="42"/>
        <v>#DIV/0!</v>
      </c>
      <c r="R160" s="192">
        <f>((I160-D160)/D160)</f>
        <v>1.6643935141455265E-4</v>
      </c>
    </row>
    <row r="161" spans="1:18" s="166" customFormat="1" ht="7.5" customHeight="1">
      <c r="A161" s="407"/>
      <c r="B161" s="408"/>
      <c r="C161" s="408"/>
      <c r="D161" s="408"/>
      <c r="E161" s="408"/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9"/>
      <c r="R161" s="256"/>
    </row>
    <row r="162" spans="1:18" s="166" customFormat="1" ht="12" customHeight="1">
      <c r="A162" s="401" t="s">
        <v>255</v>
      </c>
      <c r="B162" s="402"/>
      <c r="C162" s="402"/>
      <c r="D162" s="402"/>
      <c r="E162" s="402"/>
      <c r="F162" s="402"/>
      <c r="G162" s="402"/>
      <c r="H162" s="402"/>
      <c r="I162" s="402"/>
      <c r="J162" s="402"/>
      <c r="K162" s="402"/>
      <c r="L162" s="402"/>
      <c r="M162" s="402"/>
      <c r="N162" s="402"/>
      <c r="O162" s="402"/>
      <c r="P162" s="403"/>
      <c r="R162" s="256"/>
    </row>
    <row r="163" spans="1:18" s="166" customFormat="1" ht="25.5" customHeight="1">
      <c r="A163" s="197"/>
      <c r="B163" s="262" t="s">
        <v>226</v>
      </c>
      <c r="C163" s="266" t="s">
        <v>51</v>
      </c>
      <c r="D163" s="266" t="s">
        <v>81</v>
      </c>
      <c r="E163" s="267" t="s">
        <v>69</v>
      </c>
      <c r="F163" s="267"/>
      <c r="G163" s="267" t="s">
        <v>82</v>
      </c>
      <c r="H163" s="363"/>
      <c r="I163" s="338" t="s">
        <v>81</v>
      </c>
      <c r="J163" s="267" t="s">
        <v>69</v>
      </c>
      <c r="K163" s="267"/>
      <c r="L163" s="267" t="s">
        <v>82</v>
      </c>
      <c r="M163" s="267"/>
      <c r="N163" s="399" t="s">
        <v>70</v>
      </c>
      <c r="O163" s="399"/>
      <c r="P163" s="400"/>
      <c r="R163" s="256"/>
    </row>
    <row r="164" spans="1:18" s="166" customFormat="1" ht="12" customHeight="1">
      <c r="A164" s="259"/>
      <c r="B164" s="87"/>
      <c r="C164" s="26"/>
      <c r="D164" s="292"/>
      <c r="E164" s="292"/>
      <c r="F164" s="292"/>
      <c r="G164" s="292"/>
      <c r="H164" s="362"/>
      <c r="I164" s="339"/>
      <c r="J164" s="292"/>
      <c r="K164" s="292"/>
      <c r="L164" s="292"/>
      <c r="M164" s="356"/>
      <c r="N164" s="148" t="s">
        <v>132</v>
      </c>
      <c r="O164" s="322" t="s">
        <v>131</v>
      </c>
      <c r="P164" s="269" t="s">
        <v>260</v>
      </c>
      <c r="R164" s="256"/>
    </row>
    <row r="165" spans="1:18" s="166" customFormat="1" ht="12" customHeight="1">
      <c r="A165" s="329">
        <v>1</v>
      </c>
      <c r="B165" s="330" t="s">
        <v>34</v>
      </c>
      <c r="C165" s="88" t="s">
        <v>35</v>
      </c>
      <c r="D165" s="99">
        <v>2808631000</v>
      </c>
      <c r="E165" s="274">
        <f>(D165/$D$177)</f>
        <v>0.36588217933496187</v>
      </c>
      <c r="F165" s="98">
        <v>0</v>
      </c>
      <c r="G165" s="98">
        <v>18.489999999999998</v>
      </c>
      <c r="H165" s="374">
        <v>0</v>
      </c>
      <c r="I165" s="99">
        <v>2808631000</v>
      </c>
      <c r="J165" s="274">
        <f t="shared" ref="J165:J172" si="43">(I165/$I$177)</f>
        <v>0.36864709678026936</v>
      </c>
      <c r="K165" s="98">
        <v>17.38</v>
      </c>
      <c r="L165" s="98">
        <v>17.579999999999998</v>
      </c>
      <c r="M165" s="382">
        <v>3.7199999999999997E-2</v>
      </c>
      <c r="N165" s="105">
        <f>((I165-D165)/D165)</f>
        <v>0</v>
      </c>
      <c r="O165" s="105">
        <f t="shared" ref="O165:P177" si="44">((L165-G165)/G165)</f>
        <v>-4.9215792320173077E-2</v>
      </c>
      <c r="P165" s="327" t="e">
        <f t="shared" si="44"/>
        <v>#DIV/0!</v>
      </c>
      <c r="R165" s="256"/>
    </row>
    <row r="166" spans="1:18" s="166" customFormat="1" ht="12" customHeight="1">
      <c r="A166" s="329">
        <v>2</v>
      </c>
      <c r="B166" s="330" t="s">
        <v>34</v>
      </c>
      <c r="C166" s="88" t="s">
        <v>67</v>
      </c>
      <c r="D166" s="99">
        <v>333148394.63</v>
      </c>
      <c r="E166" s="274">
        <f t="shared" ref="E166:E176" si="45">(D166/$D$177)</f>
        <v>4.3399457126681397E-2</v>
      </c>
      <c r="F166" s="98">
        <v>0</v>
      </c>
      <c r="G166" s="98">
        <v>3.91</v>
      </c>
      <c r="H166" s="374">
        <v>0</v>
      </c>
      <c r="I166" s="99">
        <v>333148394.63</v>
      </c>
      <c r="J166" s="274">
        <f t="shared" si="43"/>
        <v>4.3727420397110542E-2</v>
      </c>
      <c r="K166" s="98">
        <v>3.77</v>
      </c>
      <c r="L166" s="98">
        <v>3.87</v>
      </c>
      <c r="M166" s="382">
        <v>3.9300000000000002E-2</v>
      </c>
      <c r="N166" s="105">
        <f t="shared" ref="N166:N176" si="46">((I166-D166)/D166)</f>
        <v>0</v>
      </c>
      <c r="O166" s="105">
        <f t="shared" si="44"/>
        <v>-1.0230179028133002E-2</v>
      </c>
      <c r="P166" s="327" t="e">
        <f t="shared" si="44"/>
        <v>#DIV/0!</v>
      </c>
      <c r="R166" s="256"/>
    </row>
    <row r="167" spans="1:18" s="166" customFormat="1" ht="12" customHeight="1">
      <c r="A167" s="329">
        <v>3</v>
      </c>
      <c r="B167" s="330" t="s">
        <v>34</v>
      </c>
      <c r="C167" s="88" t="s">
        <v>56</v>
      </c>
      <c r="D167" s="99">
        <v>142017124.47999999</v>
      </c>
      <c r="E167" s="274">
        <f t="shared" si="45"/>
        <v>1.8500662781129652E-2</v>
      </c>
      <c r="F167" s="98">
        <v>0</v>
      </c>
      <c r="G167" s="98">
        <v>5.53</v>
      </c>
      <c r="H167" s="374">
        <v>0</v>
      </c>
      <c r="I167" s="99">
        <v>142017124.47999999</v>
      </c>
      <c r="J167" s="274">
        <f t="shared" si="43"/>
        <v>1.8640469549981508E-2</v>
      </c>
      <c r="K167" s="98">
        <v>5.41</v>
      </c>
      <c r="L167" s="98">
        <v>5.51</v>
      </c>
      <c r="M167" s="382" t="s">
        <v>261</v>
      </c>
      <c r="N167" s="105">
        <f t="shared" si="46"/>
        <v>0</v>
      </c>
      <c r="O167" s="105">
        <f t="shared" si="44"/>
        <v>-3.6166365280290162E-3</v>
      </c>
      <c r="P167" s="327" t="e">
        <f t="shared" si="44"/>
        <v>#VALUE!</v>
      </c>
      <c r="R167" s="256"/>
    </row>
    <row r="168" spans="1:18" s="166" customFormat="1" ht="12" customHeight="1">
      <c r="A168" s="329">
        <v>4</v>
      </c>
      <c r="B168" s="330" t="s">
        <v>34</v>
      </c>
      <c r="C168" s="88" t="s">
        <v>57</v>
      </c>
      <c r="D168" s="99">
        <v>231057179.84999999</v>
      </c>
      <c r="E168" s="274">
        <f t="shared" si="45"/>
        <v>3.0099968459547811E-2</v>
      </c>
      <c r="F168" s="98">
        <v>0</v>
      </c>
      <c r="G168" s="98">
        <v>21.95</v>
      </c>
      <c r="H168" s="374">
        <v>0</v>
      </c>
      <c r="I168" s="99">
        <v>231057179.84999999</v>
      </c>
      <c r="J168" s="274">
        <f t="shared" si="43"/>
        <v>3.0327429463656512E-2</v>
      </c>
      <c r="K168" s="98">
        <v>21.82</v>
      </c>
      <c r="L168" s="98">
        <v>22.02</v>
      </c>
      <c r="M168" s="382" t="s">
        <v>261</v>
      </c>
      <c r="N168" s="105">
        <f t="shared" si="46"/>
        <v>0</v>
      </c>
      <c r="O168" s="105">
        <f t="shared" si="44"/>
        <v>3.1890660592255255E-3</v>
      </c>
      <c r="P168" s="327" t="e">
        <f t="shared" si="44"/>
        <v>#VALUE!</v>
      </c>
      <c r="R168" s="256"/>
    </row>
    <row r="169" spans="1:18" s="166" customFormat="1" ht="12" customHeight="1">
      <c r="A169" s="329">
        <v>5</v>
      </c>
      <c r="B169" s="330" t="s">
        <v>34</v>
      </c>
      <c r="C169" s="88" t="s">
        <v>101</v>
      </c>
      <c r="D169" s="99">
        <v>635354392.32000005</v>
      </c>
      <c r="E169" s="274">
        <f t="shared" si="45"/>
        <v>8.2768028164640337E-2</v>
      </c>
      <c r="F169" s="98">
        <v>0</v>
      </c>
      <c r="G169" s="98">
        <v>180.48</v>
      </c>
      <c r="H169" s="374">
        <v>0</v>
      </c>
      <c r="I169" s="99">
        <v>635354392.32000005</v>
      </c>
      <c r="J169" s="274">
        <f>(I169/$I$177)</f>
        <v>8.3393493896264867E-2</v>
      </c>
      <c r="K169" s="98">
        <v>159.81</v>
      </c>
      <c r="L169" s="98">
        <v>157.81</v>
      </c>
      <c r="M169" s="382">
        <v>9.6299999999999997E-2</v>
      </c>
      <c r="N169" s="105">
        <f t="shared" si="46"/>
        <v>0</v>
      </c>
      <c r="O169" s="105">
        <f t="shared" si="44"/>
        <v>-0.12560948581560277</v>
      </c>
      <c r="P169" s="327" t="e">
        <f t="shared" si="44"/>
        <v>#DIV/0!</v>
      </c>
      <c r="R169" s="256"/>
    </row>
    <row r="170" spans="1:18" s="166" customFormat="1" ht="12" customHeight="1">
      <c r="A170" s="329">
        <v>6</v>
      </c>
      <c r="B170" s="330" t="s">
        <v>36</v>
      </c>
      <c r="C170" s="88" t="s">
        <v>37</v>
      </c>
      <c r="D170" s="99">
        <v>575974574</v>
      </c>
      <c r="E170" s="274">
        <f t="shared" si="45"/>
        <v>7.5032580775703975E-2</v>
      </c>
      <c r="F170" s="98">
        <v>0</v>
      </c>
      <c r="G170" s="98">
        <v>9199.99</v>
      </c>
      <c r="H170" s="374">
        <v>0</v>
      </c>
      <c r="I170" s="99">
        <v>575974574</v>
      </c>
      <c r="J170" s="274">
        <f t="shared" si="43"/>
        <v>7.5599590876961914E-2</v>
      </c>
      <c r="K170" s="98">
        <v>9199.99</v>
      </c>
      <c r="L170" s="98">
        <v>9199.99</v>
      </c>
      <c r="M170" s="382">
        <v>0</v>
      </c>
      <c r="N170" s="105">
        <f t="shared" si="46"/>
        <v>0</v>
      </c>
      <c r="O170" s="105">
        <f t="shared" si="44"/>
        <v>0</v>
      </c>
      <c r="P170" s="327" t="e">
        <f t="shared" si="44"/>
        <v>#DIV/0!</v>
      </c>
      <c r="R170" s="256"/>
    </row>
    <row r="171" spans="1:18" s="166" customFormat="1" ht="12" customHeight="1">
      <c r="A171" s="329">
        <v>7</v>
      </c>
      <c r="B171" s="330" t="s">
        <v>28</v>
      </c>
      <c r="C171" s="88" t="s">
        <v>105</v>
      </c>
      <c r="D171" s="99">
        <v>567120000</v>
      </c>
      <c r="E171" s="274">
        <f t="shared" si="45"/>
        <v>7.3879089686200702E-2</v>
      </c>
      <c r="F171" s="98">
        <v>0</v>
      </c>
      <c r="G171" s="98">
        <v>13.9</v>
      </c>
      <c r="H171" s="374">
        <v>0</v>
      </c>
      <c r="I171" s="99">
        <v>567120000</v>
      </c>
      <c r="J171" s="274">
        <f t="shared" si="43"/>
        <v>7.4437383026117118E-2</v>
      </c>
      <c r="K171" s="98">
        <v>13.9</v>
      </c>
      <c r="L171" s="98">
        <v>13.9</v>
      </c>
      <c r="M171" s="382">
        <v>4.7800000000000002E-2</v>
      </c>
      <c r="N171" s="105">
        <f t="shared" si="46"/>
        <v>0</v>
      </c>
      <c r="O171" s="105">
        <f t="shared" si="44"/>
        <v>0</v>
      </c>
      <c r="P171" s="327" t="e">
        <f t="shared" si="44"/>
        <v>#DIV/0!</v>
      </c>
      <c r="R171" s="256"/>
    </row>
    <row r="172" spans="1:18" s="166" customFormat="1" ht="12" customHeight="1">
      <c r="A172" s="329">
        <v>8</v>
      </c>
      <c r="B172" s="330" t="s">
        <v>44</v>
      </c>
      <c r="C172" s="88" t="s">
        <v>45</v>
      </c>
      <c r="D172" s="99">
        <v>473316188.37</v>
      </c>
      <c r="E172" s="274">
        <f t="shared" si="45"/>
        <v>6.1659206394621767E-2</v>
      </c>
      <c r="F172" s="98">
        <v>0</v>
      </c>
      <c r="G172" s="97">
        <v>45</v>
      </c>
      <c r="H172" s="374">
        <v>0</v>
      </c>
      <c r="I172" s="99">
        <v>457803279.31999999</v>
      </c>
      <c r="J172" s="274">
        <f t="shared" si="43"/>
        <v>6.0089007711516651E-2</v>
      </c>
      <c r="K172" s="98">
        <v>49</v>
      </c>
      <c r="L172" s="98">
        <v>49</v>
      </c>
      <c r="M172" s="375" t="s">
        <v>292</v>
      </c>
      <c r="N172" s="105">
        <f t="shared" si="46"/>
        <v>-3.277493867983506E-2</v>
      </c>
      <c r="O172" s="105">
        <f>((L172-G172)/G172)</f>
        <v>8.8888888888888892E-2</v>
      </c>
      <c r="P172" s="327" t="e">
        <f t="shared" si="44"/>
        <v>#VALUE!</v>
      </c>
      <c r="R172" s="256"/>
    </row>
    <row r="173" spans="1:18" s="166" customFormat="1" ht="12" customHeight="1">
      <c r="A173" s="329">
        <v>9</v>
      </c>
      <c r="B173" s="330" t="s">
        <v>44</v>
      </c>
      <c r="C173" s="88" t="s">
        <v>103</v>
      </c>
      <c r="D173" s="99">
        <v>835922266.80999994</v>
      </c>
      <c r="E173" s="274">
        <f t="shared" si="45"/>
        <v>0.1088961350690298</v>
      </c>
      <c r="F173" s="98">
        <v>0</v>
      </c>
      <c r="G173" s="87">
        <v>130</v>
      </c>
      <c r="H173" s="374">
        <v>0</v>
      </c>
      <c r="I173" s="99">
        <v>813230738.35000002</v>
      </c>
      <c r="J173" s="274">
        <f>(I173/$I$177)</f>
        <v>0.10674066856956374</v>
      </c>
      <c r="K173" s="98">
        <v>130</v>
      </c>
      <c r="L173" s="98">
        <v>130</v>
      </c>
      <c r="M173" s="375" t="s">
        <v>293</v>
      </c>
      <c r="N173" s="105">
        <f>((I173-D173)/D173)</f>
        <v>-2.714550067746618E-2</v>
      </c>
      <c r="O173" s="105">
        <f>((L173-G173)/G173)</f>
        <v>0</v>
      </c>
      <c r="P173" s="327" t="e">
        <f t="shared" si="44"/>
        <v>#VALUE!</v>
      </c>
      <c r="R173" s="256"/>
    </row>
    <row r="174" spans="1:18" s="166" customFormat="1" ht="12" customHeight="1">
      <c r="A174" s="329">
        <v>10</v>
      </c>
      <c r="B174" s="330" t="s">
        <v>96</v>
      </c>
      <c r="C174" s="88" t="s">
        <v>155</v>
      </c>
      <c r="D174" s="99">
        <v>697811281.25302088</v>
      </c>
      <c r="E174" s="274">
        <f>(D174/$D$177)</f>
        <v>9.09043275351505E-2</v>
      </c>
      <c r="F174" s="98">
        <v>0</v>
      </c>
      <c r="G174" s="97">
        <v>122.34593401236199</v>
      </c>
      <c r="H174" s="374">
        <v>0</v>
      </c>
      <c r="I174" s="99">
        <v>685750744.71000004</v>
      </c>
      <c r="J174" s="274">
        <f>(I174/$I$177)</f>
        <v>9.0008271343672119E-2</v>
      </c>
      <c r="K174" s="98">
        <v>119.4</v>
      </c>
      <c r="L174" s="98">
        <v>120.3</v>
      </c>
      <c r="M174" s="384" t="s">
        <v>125</v>
      </c>
      <c r="N174" s="105">
        <f>((I174-D174)/D174)</f>
        <v>-1.7283378568148697E-2</v>
      </c>
      <c r="O174" s="105">
        <f>((L174-G174)/G174)</f>
        <v>-1.6722533763608955E-2</v>
      </c>
      <c r="P174" s="327" t="e">
        <f t="shared" si="44"/>
        <v>#VALUE!</v>
      </c>
      <c r="R174" s="256"/>
    </row>
    <row r="175" spans="1:18" s="166" customFormat="1" ht="12" customHeight="1">
      <c r="A175" s="329">
        <v>11</v>
      </c>
      <c r="B175" s="330" t="s">
        <v>61</v>
      </c>
      <c r="C175" s="88" t="s">
        <v>203</v>
      </c>
      <c r="D175" s="99">
        <v>220002409.59999999</v>
      </c>
      <c r="E175" s="274">
        <f>(D175/$D$177)</f>
        <v>2.8659856379635106E-2</v>
      </c>
      <c r="F175" s="98">
        <v>0</v>
      </c>
      <c r="G175" s="97">
        <v>21.54</v>
      </c>
      <c r="H175" s="374">
        <v>0</v>
      </c>
      <c r="I175" s="99">
        <v>215272300.87</v>
      </c>
      <c r="J175" s="274">
        <f>(I175/$I$177)</f>
        <v>2.8255583853106427E-2</v>
      </c>
      <c r="K175" s="98">
        <v>21.15</v>
      </c>
      <c r="L175" s="98">
        <v>21.25</v>
      </c>
      <c r="M175" s="384" t="s">
        <v>125</v>
      </c>
      <c r="N175" s="105">
        <f>((I175-D175)/D175)</f>
        <v>-2.1500258740802396E-2</v>
      </c>
      <c r="O175" s="105">
        <f>((L175-G175)/G175)</f>
        <v>-1.3463324048282226E-2</v>
      </c>
      <c r="P175" s="327" t="e">
        <f t="shared" si="44"/>
        <v>#VALUE!</v>
      </c>
      <c r="R175" s="256"/>
    </row>
    <row r="176" spans="1:18" s="166" customFormat="1" ht="12" customHeight="1">
      <c r="A176" s="329">
        <v>12</v>
      </c>
      <c r="B176" s="330" t="s">
        <v>61</v>
      </c>
      <c r="C176" s="88" t="s">
        <v>204</v>
      </c>
      <c r="D176" s="99">
        <v>155971499.81</v>
      </c>
      <c r="E176" s="274">
        <f t="shared" si="45"/>
        <v>2.0318508292696828E-2</v>
      </c>
      <c r="F176" s="98">
        <v>0</v>
      </c>
      <c r="G176" s="97">
        <v>17.649999999999999</v>
      </c>
      <c r="H176" s="374">
        <v>0</v>
      </c>
      <c r="I176" s="99">
        <v>153392798.02000001</v>
      </c>
      <c r="J176" s="274">
        <f>(I176/$I$177)</f>
        <v>2.0133584531779096E-2</v>
      </c>
      <c r="K176" s="98">
        <v>17.350000000000001</v>
      </c>
      <c r="L176" s="98">
        <v>17.45</v>
      </c>
      <c r="M176" s="384" t="s">
        <v>125</v>
      </c>
      <c r="N176" s="105">
        <f t="shared" si="46"/>
        <v>-1.6533160180810545E-2</v>
      </c>
      <c r="O176" s="105">
        <f>((L176-G176)/G176)</f>
        <v>-1.133144475920676E-2</v>
      </c>
      <c r="P176" s="327" t="e">
        <f t="shared" si="44"/>
        <v>#VALUE!</v>
      </c>
      <c r="R176" s="260"/>
    </row>
    <row r="177" spans="1:18" s="166" customFormat="1" ht="12" customHeight="1">
      <c r="A177" s="258"/>
      <c r="B177" s="255"/>
      <c r="C177" s="255" t="s">
        <v>38</v>
      </c>
      <c r="D177" s="102">
        <f>SUM(D165:D176)</f>
        <v>7676326311.123023</v>
      </c>
      <c r="E177" s="275"/>
      <c r="F177" s="102"/>
      <c r="G177" s="92"/>
      <c r="H177" s="371"/>
      <c r="I177" s="102">
        <f>SUM(I165:I176)</f>
        <v>7618752526.5500011</v>
      </c>
      <c r="J177" s="275"/>
      <c r="K177" s="102"/>
      <c r="L177" s="92"/>
      <c r="M177" s="380"/>
      <c r="N177" s="105">
        <f>((I177-D177)/D177)</f>
        <v>-7.5001742030686314E-3</v>
      </c>
      <c r="O177" s="324"/>
      <c r="P177" s="327" t="e">
        <f t="shared" si="44"/>
        <v>#DIV/0!</v>
      </c>
      <c r="R177" s="191" t="s">
        <v>184</v>
      </c>
    </row>
    <row r="178" spans="1:18" s="166" customFormat="1" ht="12" customHeight="1" thickBot="1">
      <c r="A178" s="306"/>
      <c r="B178" s="307"/>
      <c r="C178" s="307" t="s">
        <v>48</v>
      </c>
      <c r="D178" s="308">
        <f>SUM(D153,D160,D177)</f>
        <v>1388172098193.6145</v>
      </c>
      <c r="E178" s="308"/>
      <c r="F178" s="308"/>
      <c r="G178" s="309"/>
      <c r="H178" s="364"/>
      <c r="I178" s="308">
        <f>SUM(I153,I160,I177)</f>
        <v>1393134886594.1536</v>
      </c>
      <c r="J178" s="308"/>
      <c r="K178" s="308"/>
      <c r="L178" s="309"/>
      <c r="M178" s="357"/>
      <c r="N178" s="310"/>
      <c r="O178" s="328"/>
      <c r="P178" s="311"/>
      <c r="R178" s="192">
        <f>((I177-D177)/D177)</f>
        <v>-7.5001742030686314E-3</v>
      </c>
    </row>
    <row r="179" spans="1:18" ht="12" customHeight="1">
      <c r="A179" s="12"/>
      <c r="B179" s="199"/>
      <c r="C179" s="137"/>
      <c r="D179" s="83"/>
      <c r="E179" s="83"/>
      <c r="F179" s="83"/>
      <c r="G179" s="17"/>
      <c r="H179" s="365"/>
      <c r="I179" s="136"/>
      <c r="J179"/>
      <c r="K179" s="162"/>
      <c r="L179" s="7"/>
      <c r="M179" s="13"/>
    </row>
    <row r="180" spans="1:18" ht="12" customHeight="1">
      <c r="A180" s="13"/>
      <c r="B180" s="199" t="s">
        <v>262</v>
      </c>
      <c r="C180" s="153"/>
      <c r="D180"/>
      <c r="E180"/>
      <c r="F180" s="162"/>
      <c r="G180" s="17"/>
      <c r="H180" s="366"/>
      <c r="I180" s="340"/>
      <c r="J180" s="18"/>
      <c r="K180" s="18"/>
      <c r="L180" s="19"/>
      <c r="M180" s="358"/>
      <c r="N180" s="20"/>
      <c r="O180" s="20"/>
    </row>
    <row r="181" spans="1:18" ht="12" customHeight="1">
      <c r="A181" s="13"/>
      <c r="B181" s="354" t="s">
        <v>264</v>
      </c>
      <c r="C181" s="354"/>
      <c r="D181" s="132"/>
      <c r="E181" s="14"/>
      <c r="F181" s="14"/>
      <c r="G181" s="7"/>
      <c r="H181" s="367"/>
      <c r="I181" s="341"/>
      <c r="J181" s="7"/>
      <c r="K181" s="7"/>
      <c r="L181" s="7"/>
      <c r="M181" s="13"/>
      <c r="N181" s="8"/>
    </row>
    <row r="182" spans="1:18" ht="12" customHeight="1">
      <c r="A182" s="13"/>
      <c r="B182" s="7"/>
      <c r="C182" s="154"/>
      <c r="D182" s="14"/>
      <c r="E182" s="14"/>
      <c r="F182" s="14"/>
      <c r="G182" s="7"/>
      <c r="H182" s="367"/>
      <c r="I182" s="341"/>
      <c r="J182" s="7"/>
      <c r="K182" s="7"/>
      <c r="L182" s="7"/>
      <c r="M182" s="13"/>
      <c r="N182" s="8"/>
    </row>
    <row r="183" spans="1:18" ht="12" customHeight="1">
      <c r="A183" s="13"/>
      <c r="B183" s="150"/>
      <c r="C183" s="7"/>
      <c r="D183" s="7"/>
      <c r="E183" s="7"/>
      <c r="F183" s="7"/>
      <c r="G183" s="7"/>
      <c r="H183" s="367"/>
      <c r="I183" s="342"/>
      <c r="J183" s="7"/>
      <c r="K183" s="7"/>
      <c r="L183" s="7"/>
      <c r="M183" s="13"/>
      <c r="N183" s="8"/>
    </row>
    <row r="184" spans="1:18" ht="12" customHeight="1">
      <c r="A184" s="13"/>
      <c r="B184" s="7"/>
      <c r="C184" s="150"/>
      <c r="D184" s="7"/>
      <c r="E184" s="7"/>
      <c r="F184" s="7"/>
      <c r="G184" s="7"/>
      <c r="H184" s="367"/>
      <c r="I184" s="342"/>
      <c r="J184" s="7"/>
      <c r="K184" s="7"/>
      <c r="L184" s="7"/>
      <c r="M184" s="13"/>
      <c r="N184" s="8"/>
    </row>
    <row r="185" spans="1:18" ht="12" customHeight="1">
      <c r="A185" s="13"/>
      <c r="B185" s="6"/>
      <c r="C185" s="15"/>
      <c r="D185" s="7"/>
      <c r="E185" s="7"/>
      <c r="F185" s="7"/>
      <c r="G185" s="7"/>
      <c r="H185" s="367"/>
      <c r="I185" s="342"/>
      <c r="J185" s="7"/>
      <c r="K185" s="7"/>
      <c r="L185" s="7"/>
      <c r="M185" s="13"/>
      <c r="N185" s="8"/>
    </row>
    <row r="186" spans="1:18" ht="12" customHeight="1">
      <c r="A186" s="13"/>
      <c r="B186" s="6"/>
      <c r="C186" s="6"/>
      <c r="D186" s="7"/>
      <c r="E186" s="7"/>
      <c r="F186" s="7"/>
      <c r="G186" s="7"/>
      <c r="H186" s="367"/>
      <c r="I186" s="342"/>
      <c r="J186" s="7"/>
      <c r="K186" s="7"/>
      <c r="L186" s="7"/>
      <c r="M186" s="13"/>
      <c r="N186" s="8"/>
    </row>
    <row r="187" spans="1:18" ht="12" customHeight="1">
      <c r="A187" s="13"/>
      <c r="B187" s="6"/>
      <c r="C187" s="6"/>
      <c r="D187" s="7"/>
      <c r="E187" s="7"/>
      <c r="F187" s="7"/>
      <c r="G187" s="7"/>
      <c r="H187" s="367"/>
      <c r="I187" s="342"/>
      <c r="J187" s="7"/>
      <c r="K187" s="7"/>
      <c r="L187" s="7"/>
      <c r="M187" s="13"/>
      <c r="N187" s="8"/>
    </row>
    <row r="188" spans="1:18" ht="12" customHeight="1">
      <c r="A188" s="13"/>
      <c r="B188" s="6"/>
      <c r="C188" s="6"/>
      <c r="D188" s="7"/>
      <c r="E188" s="7"/>
      <c r="F188" s="7"/>
      <c r="G188" s="7"/>
      <c r="H188" s="367"/>
      <c r="I188" s="342"/>
      <c r="J188" s="7"/>
      <c r="K188" s="7"/>
      <c r="L188" s="7"/>
      <c r="M188" s="13"/>
      <c r="N188" s="8"/>
    </row>
    <row r="189" spans="1:18" ht="12" customHeight="1">
      <c r="A189" s="13"/>
      <c r="B189" s="6"/>
      <c r="C189" s="15"/>
      <c r="D189" s="7"/>
      <c r="E189" s="7"/>
      <c r="F189" s="7"/>
      <c r="G189" s="7"/>
      <c r="H189" s="367"/>
      <c r="I189" s="342"/>
      <c r="J189" s="7"/>
      <c r="K189" s="7"/>
      <c r="L189" s="7"/>
      <c r="M189" s="13"/>
      <c r="N189" s="8"/>
    </row>
    <row r="190" spans="1:18" ht="12" customHeight="1">
      <c r="A190" s="5"/>
      <c r="B190" s="6"/>
      <c r="C190" s="6"/>
      <c r="D190" s="7"/>
      <c r="E190" s="7"/>
      <c r="F190" s="7"/>
      <c r="G190" s="7"/>
      <c r="H190" s="367"/>
      <c r="I190" s="342"/>
      <c r="J190" s="7"/>
      <c r="K190" s="7"/>
      <c r="L190" s="7"/>
      <c r="M190" s="13"/>
    </row>
    <row r="191" spans="1:18" ht="12" customHeight="1">
      <c r="B191" s="9"/>
      <c r="C191" s="9"/>
      <c r="D191" s="8"/>
      <c r="E191" s="8"/>
      <c r="F191" s="8"/>
      <c r="G191" s="8"/>
      <c r="H191" s="368"/>
      <c r="I191" s="343"/>
      <c r="J191" s="8"/>
      <c r="K191" s="8"/>
      <c r="L191" s="8"/>
      <c r="M191" s="5"/>
    </row>
    <row r="192" spans="1:18" ht="12" customHeight="1">
      <c r="B192" s="10"/>
      <c r="C192" s="10"/>
    </row>
    <row r="193" spans="2:3" ht="12" customHeight="1">
      <c r="B193" s="10"/>
      <c r="C193" s="16"/>
    </row>
    <row r="194" spans="2:3" ht="12" customHeight="1">
      <c r="B194" s="10"/>
      <c r="C194" s="10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1"/>
      <c r="C226" s="11"/>
    </row>
    <row r="227" spans="2:3" ht="12" customHeight="1">
      <c r="B227" s="11"/>
      <c r="C227" s="11"/>
    </row>
    <row r="228" spans="2:3" ht="12" customHeight="1">
      <c r="B228" s="11"/>
      <c r="C228" s="11"/>
    </row>
  </sheetData>
  <protectedRanges>
    <protectedRange password="CADF" sqref="D46:D49" name="Yield_2_1_2"/>
    <protectedRange password="CADF" sqref="D51" name="Yield_2_1_2_1"/>
    <protectedRange password="CADF" sqref="D50" name="Yield_2_1_2_2"/>
    <protectedRange password="CADF" sqref="D133" name="Fund Name_1_1_1"/>
    <protectedRange password="CADF" sqref="M133 G133" name="Fund Name_1_1_1_4"/>
    <protectedRange password="CADF" sqref="D19" name="Fund Name_1_1_1_6"/>
    <protectedRange password="CADF" sqref="M19 G19" name="Fund Name_1_1_1_7"/>
    <protectedRange password="CADF" sqref="D45" name="Yield_2_1_2_6"/>
    <protectedRange password="CADF" sqref="D76" name="Yield_2_1_2_7"/>
    <protectedRange password="CADF" sqref="M76 G76" name="Fund Name_2_1"/>
    <protectedRange password="CADF" sqref="M75 G75" name="BidOffer Prices_2_1_1_1_1_1_1_1_1"/>
  </protectedRanges>
  <mergeCells count="42">
    <mergeCell ref="A1:P1"/>
    <mergeCell ref="D2:H2"/>
    <mergeCell ref="I2:M2"/>
    <mergeCell ref="N2:P2"/>
    <mergeCell ref="A141:P141"/>
    <mergeCell ref="A54:P54"/>
    <mergeCell ref="A5:P5"/>
    <mergeCell ref="A4:P4"/>
    <mergeCell ref="A21:P21"/>
    <mergeCell ref="A53:P53"/>
    <mergeCell ref="A22:P22"/>
    <mergeCell ref="A135:P135"/>
    <mergeCell ref="A94:P94"/>
    <mergeCell ref="A84:P84"/>
    <mergeCell ref="A83:P83"/>
    <mergeCell ref="S68:T68"/>
    <mergeCell ref="T29:U29"/>
    <mergeCell ref="T30:U30"/>
    <mergeCell ref="T28:U28"/>
    <mergeCell ref="T33:U33"/>
    <mergeCell ref="S38:S39"/>
    <mergeCell ref="S95:S96"/>
    <mergeCell ref="U109:U111"/>
    <mergeCell ref="T69:T80"/>
    <mergeCell ref="R112:R113"/>
    <mergeCell ref="N163:P163"/>
    <mergeCell ref="A162:P162"/>
    <mergeCell ref="N156:P156"/>
    <mergeCell ref="A155:P155"/>
    <mergeCell ref="A147:P147"/>
    <mergeCell ref="A146:P146"/>
    <mergeCell ref="A154:P154"/>
    <mergeCell ref="A161:P161"/>
    <mergeCell ref="A82:P82"/>
    <mergeCell ref="A93:P93"/>
    <mergeCell ref="A103:P103"/>
    <mergeCell ref="A110:P110"/>
    <mergeCell ref="A142:P142"/>
    <mergeCell ref="A143:P143"/>
    <mergeCell ref="A136:P136"/>
    <mergeCell ref="A111:P111"/>
    <mergeCell ref="A104:P104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N2" sqref="N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47"/>
      <c r="F3" s="147"/>
      <c r="G3" s="147"/>
    </row>
    <row r="4" spans="1:7">
      <c r="E4" s="147"/>
      <c r="F4" s="147"/>
      <c r="G4" s="147"/>
    </row>
    <row r="5" spans="1:7">
      <c r="E5" s="283"/>
      <c r="F5" s="283"/>
      <c r="G5" s="147"/>
    </row>
    <row r="6" spans="1:7">
      <c r="E6" s="144" t="s">
        <v>72</v>
      </c>
      <c r="F6" s="145" t="s">
        <v>166</v>
      </c>
      <c r="G6" s="147"/>
    </row>
    <row r="7" spans="1:7">
      <c r="E7" s="277" t="s">
        <v>0</v>
      </c>
      <c r="F7" s="146">
        <f>'NAV Trend'!J2</f>
        <v>15480906263.620001</v>
      </c>
      <c r="G7" s="147"/>
    </row>
    <row r="8" spans="1:7">
      <c r="E8" s="277" t="s">
        <v>49</v>
      </c>
      <c r="F8" s="146">
        <f>'NAV Trend'!J3</f>
        <v>548165339384.65997</v>
      </c>
      <c r="G8" s="147"/>
    </row>
    <row r="9" spans="1:7">
      <c r="A9" s="147"/>
      <c r="B9" s="147"/>
      <c r="E9" s="277" t="s">
        <v>225</v>
      </c>
      <c r="F9" s="146">
        <f>'NAV Trend'!J4</f>
        <v>384428914391.67004</v>
      </c>
      <c r="G9" s="147"/>
    </row>
    <row r="10" spans="1:7">
      <c r="A10" s="427"/>
      <c r="B10" s="427"/>
      <c r="E10" s="277" t="s">
        <v>227</v>
      </c>
      <c r="F10" s="146">
        <f>'NAV Trend'!J5</f>
        <v>253508946774.55542</v>
      </c>
      <c r="G10" s="147"/>
    </row>
    <row r="11" spans="1:7">
      <c r="A11" s="140"/>
      <c r="B11" s="140"/>
      <c r="E11" s="277" t="s">
        <v>252</v>
      </c>
      <c r="F11" s="146">
        <f>'NAV Trend'!J6</f>
        <v>50148775654.720001</v>
      </c>
      <c r="G11" s="147"/>
    </row>
    <row r="12" spans="1:7">
      <c r="A12" s="141"/>
      <c r="B12" s="142"/>
      <c r="E12" s="277" t="s">
        <v>68</v>
      </c>
      <c r="F12" s="146">
        <f>'NAV Trend'!J7</f>
        <v>28733678459.418221</v>
      </c>
      <c r="G12" s="147"/>
    </row>
    <row r="13" spans="1:7">
      <c r="A13" s="141"/>
      <c r="B13" s="142"/>
      <c r="E13" s="277" t="s">
        <v>74</v>
      </c>
      <c r="F13" s="146">
        <f>'NAV Trend'!J8</f>
        <v>2481540392.4299998</v>
      </c>
      <c r="G13" s="147"/>
    </row>
    <row r="14" spans="1:7">
      <c r="A14" s="141"/>
      <c r="B14" s="142"/>
      <c r="E14" s="277" t="s">
        <v>244</v>
      </c>
      <c r="F14" s="278">
        <f>'NAV Trend'!J9</f>
        <v>18040467610.950001</v>
      </c>
      <c r="G14" s="147"/>
    </row>
    <row r="15" spans="1:7">
      <c r="A15" s="141"/>
      <c r="B15" s="142"/>
      <c r="E15" s="283"/>
      <c r="F15" s="283"/>
      <c r="G15" s="147"/>
    </row>
    <row r="16" spans="1:7">
      <c r="A16" s="141"/>
      <c r="B16" s="142"/>
      <c r="E16" s="283"/>
      <c r="F16" s="283"/>
      <c r="G16" s="147"/>
    </row>
    <row r="17" spans="1:13">
      <c r="A17" s="141"/>
      <c r="B17" s="142"/>
      <c r="E17" s="283"/>
      <c r="F17" s="283"/>
      <c r="G17" s="147"/>
    </row>
    <row r="18" spans="1:13">
      <c r="A18" s="141"/>
      <c r="B18" s="142"/>
      <c r="E18" s="147"/>
      <c r="F18" s="147"/>
      <c r="G18" s="147"/>
    </row>
    <row r="19" spans="1:13">
      <c r="A19" s="141"/>
      <c r="B19" s="142"/>
      <c r="E19" s="147"/>
      <c r="F19" s="147"/>
      <c r="G19" s="147"/>
    </row>
    <row r="24" spans="1:13" s="138" customFormat="1" ht="21.75" customHeight="1"/>
    <row r="25" spans="1:13" ht="30.75" customHeight="1">
      <c r="B25" s="149" t="s">
        <v>168</v>
      </c>
      <c r="M25" s="139"/>
    </row>
    <row r="26" spans="1:13" ht="68.25" customHeight="1">
      <c r="B26" s="428" t="s">
        <v>305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14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3" t="s">
        <v>72</v>
      </c>
      <c r="C1" s="124">
        <v>44484</v>
      </c>
      <c r="D1" s="124">
        <v>44491</v>
      </c>
      <c r="E1" s="124">
        <v>44498</v>
      </c>
      <c r="F1" s="124">
        <v>44505</v>
      </c>
      <c r="G1" s="124">
        <v>44512</v>
      </c>
      <c r="H1" s="124">
        <v>44519</v>
      </c>
      <c r="I1" s="124">
        <v>44526</v>
      </c>
      <c r="J1" s="124">
        <v>44533</v>
      </c>
    </row>
    <row r="2" spans="2:24" s="162" customFormat="1">
      <c r="B2" s="125" t="s">
        <v>0</v>
      </c>
      <c r="C2" s="126">
        <v>15878400715.889999</v>
      </c>
      <c r="D2" s="126">
        <v>15968016571.869999</v>
      </c>
      <c r="E2" s="126">
        <v>16116663555.340002</v>
      </c>
      <c r="F2" s="126">
        <v>16070245257.549997</v>
      </c>
      <c r="G2" s="126">
        <v>16130377513.4</v>
      </c>
      <c r="H2" s="126">
        <v>15965047161.139999</v>
      </c>
      <c r="I2" s="126">
        <v>15900877276.35</v>
      </c>
      <c r="J2" s="126">
        <v>15480906263.620001</v>
      </c>
    </row>
    <row r="3" spans="2:24" s="162" customFormat="1">
      <c r="B3" s="125" t="s">
        <v>49</v>
      </c>
      <c r="C3" s="128">
        <v>534308319609.98053</v>
      </c>
      <c r="D3" s="128">
        <v>534163471340.02954</v>
      </c>
      <c r="E3" s="128">
        <v>537109137206.31995</v>
      </c>
      <c r="F3" s="128">
        <v>538722554365.93011</v>
      </c>
      <c r="G3" s="128">
        <v>541459981458.34991</v>
      </c>
      <c r="H3" s="128">
        <v>538215247916.04419</v>
      </c>
      <c r="I3" s="128">
        <v>542548264283.8194</v>
      </c>
      <c r="J3" s="128">
        <v>548165339384.65997</v>
      </c>
    </row>
    <row r="4" spans="2:24" s="162" customFormat="1">
      <c r="B4" s="125" t="s">
        <v>225</v>
      </c>
      <c r="C4" s="126">
        <v>434162854835.51794</v>
      </c>
      <c r="D4" s="126">
        <v>434511782166.29523</v>
      </c>
      <c r="E4" s="126">
        <v>436292182027.26001</v>
      </c>
      <c r="F4" s="126">
        <v>437700704744.43188</v>
      </c>
      <c r="G4" s="126">
        <v>439284578713.86505</v>
      </c>
      <c r="H4" s="126">
        <v>389102222041.17004</v>
      </c>
      <c r="I4" s="126">
        <v>386504325895.71014</v>
      </c>
      <c r="J4" s="126">
        <v>384428914391.67004</v>
      </c>
    </row>
    <row r="5" spans="2:24" s="162" customFormat="1">
      <c r="B5" s="125" t="s">
        <v>227</v>
      </c>
      <c r="C5" s="128">
        <v>213593030818.63089</v>
      </c>
      <c r="D5" s="128">
        <v>214171900863.8916</v>
      </c>
      <c r="E5" s="128">
        <v>213704198544.47723</v>
      </c>
      <c r="F5" s="128">
        <v>209267416893.22424</v>
      </c>
      <c r="G5" s="128">
        <v>210007834295.58121</v>
      </c>
      <c r="H5" s="128">
        <v>249308889980.215</v>
      </c>
      <c r="I5" s="128">
        <v>251583674347.76721</v>
      </c>
      <c r="J5" s="128">
        <v>253508946774.55542</v>
      </c>
    </row>
    <row r="6" spans="2:24" s="162" customFormat="1">
      <c r="B6" s="125" t="s">
        <v>253</v>
      </c>
      <c r="C6" s="126">
        <v>50044600366.089996</v>
      </c>
      <c r="D6" s="126">
        <v>50051324785.800003</v>
      </c>
      <c r="E6" s="126">
        <v>50040235589.130005</v>
      </c>
      <c r="F6" s="126">
        <v>50072567197.759995</v>
      </c>
      <c r="G6" s="126">
        <v>50149782982.589996</v>
      </c>
      <c r="H6" s="126">
        <v>50153494933.330002</v>
      </c>
      <c r="I6" s="126">
        <v>50111224933.139999</v>
      </c>
      <c r="J6" s="126">
        <v>50148775654.720001</v>
      </c>
    </row>
    <row r="7" spans="2:24" s="162" customFormat="1">
      <c r="B7" s="125" t="s">
        <v>68</v>
      </c>
      <c r="C7" s="127">
        <v>29493543735.222874</v>
      </c>
      <c r="D7" s="127">
        <v>29371112964.311356</v>
      </c>
      <c r="E7" s="127">
        <v>29622457563.650005</v>
      </c>
      <c r="F7" s="127">
        <v>29460567605.190002</v>
      </c>
      <c r="G7" s="127">
        <v>29518294585.900002</v>
      </c>
      <c r="H7" s="127">
        <v>29370374411.095947</v>
      </c>
      <c r="I7" s="127">
        <v>29015498650.13488</v>
      </c>
      <c r="J7" s="127">
        <v>28733678459.418221</v>
      </c>
    </row>
    <row r="8" spans="2:24">
      <c r="B8" s="125" t="s">
        <v>74</v>
      </c>
      <c r="C8" s="126">
        <v>12832838637.471275</v>
      </c>
      <c r="D8" s="126">
        <v>13000453217.59453</v>
      </c>
      <c r="E8" s="127">
        <v>12853214543.610001</v>
      </c>
      <c r="F8" s="126">
        <v>12902082571.270002</v>
      </c>
      <c r="G8" s="126">
        <v>12788507023.350002</v>
      </c>
      <c r="H8" s="126">
        <v>2529344940.96</v>
      </c>
      <c r="I8" s="126">
        <v>2529045921.6999998</v>
      </c>
      <c r="J8" s="126">
        <v>2481540392.4299998</v>
      </c>
      <c r="K8" s="134"/>
    </row>
    <row r="9" spans="2:24">
      <c r="B9" s="125" t="s">
        <v>244</v>
      </c>
      <c r="C9" s="126">
        <v>0</v>
      </c>
      <c r="D9" s="126">
        <v>0</v>
      </c>
      <c r="E9" s="127">
        <v>0</v>
      </c>
      <c r="F9" s="126">
        <v>0</v>
      </c>
      <c r="G9" s="126">
        <v>0</v>
      </c>
      <c r="H9" s="126">
        <v>18002138920.610004</v>
      </c>
      <c r="I9" s="126">
        <v>17789361810.209999</v>
      </c>
      <c r="J9" s="126">
        <v>18040467610.950001</v>
      </c>
      <c r="K9" s="134"/>
    </row>
    <row r="10" spans="2:24" s="2" customFormat="1">
      <c r="B10" s="129" t="s">
        <v>1</v>
      </c>
      <c r="C10" s="130">
        <f t="shared" ref="C10:I10" si="0">SUM(C2:C9)</f>
        <v>1290313588718.8035</v>
      </c>
      <c r="D10" s="130">
        <f t="shared" si="0"/>
        <v>1291238061909.7922</v>
      </c>
      <c r="E10" s="130">
        <f t="shared" si="0"/>
        <v>1295738089029.7874</v>
      </c>
      <c r="F10" s="130">
        <f t="shared" si="0"/>
        <v>1294196138635.3562</v>
      </c>
      <c r="G10" s="130">
        <f t="shared" si="0"/>
        <v>1299339356573.0364</v>
      </c>
      <c r="H10" s="130">
        <f t="shared" si="0"/>
        <v>1292646760304.5654</v>
      </c>
      <c r="I10" s="130">
        <f t="shared" si="0"/>
        <v>1295982273118.8315</v>
      </c>
      <c r="J10" s="130">
        <f t="shared" ref="J10" si="1">SUM(J2:J9)</f>
        <v>1300988568932.0234</v>
      </c>
      <c r="K10" s="134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2:24">
      <c r="C11" s="21"/>
      <c r="D11" s="21"/>
      <c r="E11" s="21"/>
      <c r="F11" s="21"/>
      <c r="G11" s="21"/>
      <c r="H11" s="21"/>
      <c r="I11" s="21"/>
    </row>
    <row r="12" spans="2:24">
      <c r="B12" s="115" t="s">
        <v>126</v>
      </c>
      <c r="C12" s="116" t="s">
        <v>125</v>
      </c>
      <c r="D12" s="117">
        <f t="shared" ref="D12:J12" si="2">(C10+D10)/2</f>
        <v>1290775825314.2979</v>
      </c>
      <c r="E12" s="118">
        <f t="shared" si="2"/>
        <v>1293488075469.7898</v>
      </c>
      <c r="F12" s="118">
        <f t="shared" si="2"/>
        <v>1294967113832.5718</v>
      </c>
      <c r="G12" s="118">
        <f t="shared" si="2"/>
        <v>1296767747604.1963</v>
      </c>
      <c r="H12" s="118">
        <f>(G10+H10)/2</f>
        <v>1295993058438.8008</v>
      </c>
      <c r="I12" s="118">
        <f t="shared" si="2"/>
        <v>1294314516711.6985</v>
      </c>
      <c r="J12" s="118">
        <f t="shared" si="2"/>
        <v>1298485421025.4275</v>
      </c>
    </row>
    <row r="13" spans="2:24">
      <c r="B13" s="22"/>
      <c r="C13" s="25"/>
      <c r="D13" s="25"/>
      <c r="E13" s="25"/>
      <c r="F13" s="25"/>
      <c r="G13" s="25"/>
      <c r="H13" s="25"/>
      <c r="I13" s="25"/>
    </row>
    <row r="14" spans="2:24">
      <c r="B14" s="22"/>
      <c r="C14" s="25"/>
      <c r="D14" s="25"/>
      <c r="E14" s="25"/>
      <c r="F14" s="25"/>
      <c r="G14" s="25"/>
      <c r="H14" s="133"/>
      <c r="I14" s="134"/>
      <c r="J14" s="133"/>
    </row>
    <row r="15" spans="2:24">
      <c r="B15" s="22"/>
      <c r="C15" s="25"/>
      <c r="D15" s="25"/>
      <c r="E15" s="25"/>
      <c r="F15" s="25"/>
      <c r="G15" s="25"/>
      <c r="H15" s="25"/>
      <c r="I15" s="25"/>
    </row>
    <row r="16" spans="2:24">
      <c r="B16" s="22"/>
      <c r="C16" s="25"/>
      <c r="D16" s="25"/>
      <c r="E16" s="25"/>
      <c r="F16" s="25"/>
      <c r="G16" s="25"/>
      <c r="H16" s="25"/>
      <c r="I16" s="25"/>
      <c r="J16" s="134"/>
    </row>
    <row r="17" spans="2:10">
      <c r="B17" s="22"/>
      <c r="C17" s="25"/>
      <c r="D17" s="25"/>
      <c r="E17" s="25"/>
      <c r="F17" s="25"/>
      <c r="G17" s="25"/>
      <c r="H17" s="25"/>
      <c r="I17" s="25"/>
    </row>
    <row r="18" spans="2:10">
      <c r="B18" s="22"/>
      <c r="C18" s="23"/>
      <c r="D18" s="23"/>
      <c r="E18" s="23"/>
      <c r="F18" s="23"/>
      <c r="G18" s="23"/>
      <c r="H18" s="23"/>
      <c r="I18" s="23"/>
    </row>
    <row r="19" spans="2:10">
      <c r="B19" s="22"/>
      <c r="C19" s="24"/>
      <c r="D19" s="24"/>
      <c r="E19" s="22"/>
      <c r="F19" s="22"/>
      <c r="G19" s="22"/>
      <c r="H19" s="22"/>
      <c r="I19" s="22"/>
    </row>
    <row r="20" spans="2:10">
      <c r="B20" s="22"/>
      <c r="C20" s="24"/>
      <c r="D20" s="24"/>
      <c r="E20" s="22"/>
      <c r="F20" s="22"/>
      <c r="G20" s="22"/>
      <c r="H20" s="22"/>
      <c r="I20" s="22"/>
      <c r="J20" s="136"/>
    </row>
    <row r="21" spans="2:10">
      <c r="B21" s="22"/>
      <c r="C21" s="24"/>
      <c r="D21" s="24"/>
      <c r="E21" s="22"/>
      <c r="F21" s="22"/>
      <c r="G21" s="22"/>
      <c r="H21" s="22"/>
      <c r="I21" s="22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2"/>
  <sheetViews>
    <sheetView zoomScale="120" zoomScaleNormal="120" workbookViewId="0">
      <pane xSplit="2" ySplit="8" topLeftCell="AF9" activePane="bottomRight" state="frozen"/>
      <selection pane="topRight" activeCell="E1" sqref="E1"/>
      <selection pane="bottomLeft" activeCell="A8" sqref="A8"/>
      <selection pane="bottomRight" activeCell="AP5" sqref="AP5"/>
    </sheetView>
  </sheetViews>
  <sheetFormatPr defaultColWidth="8.85546875" defaultRowHeight="15"/>
  <cols>
    <col min="1" max="1" width="37.140625" customWidth="1"/>
    <col min="2" max="2" width="17.140625" style="162" customWidth="1"/>
    <col min="3" max="3" width="8.42578125" style="162" customWidth="1"/>
    <col min="4" max="4" width="17.85546875" style="162" customWidth="1"/>
    <col min="5" max="5" width="9.28515625" style="162" customWidth="1"/>
    <col min="6" max="7" width="6.7109375" style="162" customWidth="1"/>
    <col min="8" max="8" width="17.42578125" style="162" customWidth="1"/>
    <col min="9" max="9" width="8.140625" style="162" customWidth="1"/>
    <col min="10" max="11" width="6.7109375" style="162" customWidth="1"/>
    <col min="12" max="12" width="19.140625" style="162" customWidth="1"/>
    <col min="13" max="13" width="8.85546875" style="162" customWidth="1"/>
    <col min="14" max="15" width="6.7109375" style="162" customWidth="1"/>
    <col min="16" max="16" width="19.140625" style="162" customWidth="1"/>
    <col min="17" max="17" width="8.85546875" style="162" customWidth="1"/>
    <col min="18" max="19" width="6.7109375" style="162" customWidth="1"/>
    <col min="20" max="20" width="18.85546875" style="162" customWidth="1"/>
    <col min="21" max="21" width="8.42578125" style="162" customWidth="1"/>
    <col min="22" max="22" width="6.7109375" style="162" customWidth="1"/>
    <col min="23" max="23" width="7.140625" style="162" customWidth="1"/>
    <col min="24" max="24" width="18.85546875" style="162" customWidth="1"/>
    <col min="25" max="25" width="8.28515625" style="162" customWidth="1"/>
    <col min="26" max="27" width="7.140625" style="162" customWidth="1"/>
    <col min="28" max="28" width="19" style="162" customWidth="1"/>
    <col min="29" max="29" width="10" style="162" customWidth="1"/>
    <col min="30" max="30" width="7.85546875" style="162" customWidth="1"/>
    <col min="31" max="31" width="8.7109375" style="162" customWidth="1"/>
    <col min="32" max="32" width="17.85546875" style="162" customWidth="1"/>
    <col min="33" max="35" width="9.28515625" style="16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2" customFormat="1" ht="51" customHeight="1" thickBot="1">
      <c r="A1" s="433" t="s">
        <v>79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5"/>
    </row>
    <row r="2" spans="1:49" ht="30.75" customHeight="1">
      <c r="A2" s="294"/>
      <c r="B2" s="432" t="s">
        <v>208</v>
      </c>
      <c r="C2" s="432"/>
      <c r="D2" s="432" t="s">
        <v>210</v>
      </c>
      <c r="E2" s="432"/>
      <c r="F2" s="432" t="s">
        <v>70</v>
      </c>
      <c r="G2" s="432"/>
      <c r="H2" s="432" t="s">
        <v>213</v>
      </c>
      <c r="I2" s="432"/>
      <c r="J2" s="432" t="s">
        <v>70</v>
      </c>
      <c r="K2" s="432"/>
      <c r="L2" s="432" t="s">
        <v>218</v>
      </c>
      <c r="M2" s="432"/>
      <c r="N2" s="432" t="s">
        <v>70</v>
      </c>
      <c r="O2" s="432"/>
      <c r="P2" s="432" t="s">
        <v>219</v>
      </c>
      <c r="Q2" s="432"/>
      <c r="R2" s="432" t="s">
        <v>70</v>
      </c>
      <c r="S2" s="432"/>
      <c r="T2" s="432" t="s">
        <v>221</v>
      </c>
      <c r="U2" s="432"/>
      <c r="V2" s="432" t="s">
        <v>70</v>
      </c>
      <c r="W2" s="432"/>
      <c r="X2" s="432" t="s">
        <v>222</v>
      </c>
      <c r="Y2" s="432"/>
      <c r="Z2" s="432" t="s">
        <v>70</v>
      </c>
      <c r="AA2" s="432"/>
      <c r="AB2" s="432" t="s">
        <v>224</v>
      </c>
      <c r="AC2" s="432"/>
      <c r="AD2" s="432" t="s">
        <v>70</v>
      </c>
      <c r="AE2" s="432"/>
      <c r="AF2" s="432" t="s">
        <v>301</v>
      </c>
      <c r="AG2" s="432"/>
      <c r="AH2" s="432" t="s">
        <v>70</v>
      </c>
      <c r="AI2" s="432"/>
      <c r="AJ2" s="432" t="s">
        <v>87</v>
      </c>
      <c r="AK2" s="432"/>
      <c r="AL2" s="432" t="s">
        <v>88</v>
      </c>
      <c r="AM2" s="432"/>
      <c r="AN2" s="432" t="s">
        <v>78</v>
      </c>
      <c r="AO2" s="436"/>
      <c r="AP2" s="31"/>
      <c r="AQ2" s="429" t="s">
        <v>92</v>
      </c>
      <c r="AR2" s="430"/>
      <c r="AS2" s="31"/>
      <c r="AT2" s="31"/>
    </row>
    <row r="3" spans="1:49" ht="14.25" customHeight="1">
      <c r="A3" s="295" t="s">
        <v>3</v>
      </c>
      <c r="B3" s="263" t="s">
        <v>66</v>
      </c>
      <c r="C3" s="264" t="s">
        <v>4</v>
      </c>
      <c r="D3" s="263" t="s">
        <v>66</v>
      </c>
      <c r="E3" s="264" t="s">
        <v>4</v>
      </c>
      <c r="F3" s="280" t="s">
        <v>66</v>
      </c>
      <c r="G3" s="281" t="s">
        <v>4</v>
      </c>
      <c r="H3" s="263" t="s">
        <v>66</v>
      </c>
      <c r="I3" s="264" t="s">
        <v>4</v>
      </c>
      <c r="J3" s="280" t="s">
        <v>66</v>
      </c>
      <c r="K3" s="281" t="s">
        <v>4</v>
      </c>
      <c r="L3" s="263" t="s">
        <v>66</v>
      </c>
      <c r="M3" s="264" t="s">
        <v>4</v>
      </c>
      <c r="N3" s="280" t="s">
        <v>66</v>
      </c>
      <c r="O3" s="281" t="s">
        <v>4</v>
      </c>
      <c r="P3" s="263" t="s">
        <v>66</v>
      </c>
      <c r="Q3" s="264" t="s">
        <v>4</v>
      </c>
      <c r="R3" s="280" t="s">
        <v>66</v>
      </c>
      <c r="S3" s="281" t="s">
        <v>4</v>
      </c>
      <c r="T3" s="263" t="s">
        <v>66</v>
      </c>
      <c r="U3" s="264" t="s">
        <v>4</v>
      </c>
      <c r="V3" s="280" t="s">
        <v>66</v>
      </c>
      <c r="W3" s="281" t="s">
        <v>4</v>
      </c>
      <c r="X3" s="263" t="s">
        <v>66</v>
      </c>
      <c r="Y3" s="264" t="s">
        <v>4</v>
      </c>
      <c r="Z3" s="280" t="s">
        <v>66</v>
      </c>
      <c r="AA3" s="281" t="s">
        <v>4</v>
      </c>
      <c r="AB3" s="263" t="s">
        <v>66</v>
      </c>
      <c r="AC3" s="264" t="s">
        <v>4</v>
      </c>
      <c r="AD3" s="280" t="s">
        <v>66</v>
      </c>
      <c r="AE3" s="281" t="s">
        <v>4</v>
      </c>
      <c r="AF3" s="263" t="s">
        <v>66</v>
      </c>
      <c r="AG3" s="264" t="s">
        <v>4</v>
      </c>
      <c r="AH3" s="280" t="s">
        <v>66</v>
      </c>
      <c r="AI3" s="281" t="s">
        <v>4</v>
      </c>
      <c r="AJ3" s="280" t="s">
        <v>66</v>
      </c>
      <c r="AK3" s="281" t="s">
        <v>4</v>
      </c>
      <c r="AL3" s="280" t="s">
        <v>66</v>
      </c>
      <c r="AM3" s="281" t="s">
        <v>4</v>
      </c>
      <c r="AN3" s="280" t="s">
        <v>66</v>
      </c>
      <c r="AO3" s="282" t="s">
        <v>4</v>
      </c>
      <c r="AP3" s="31"/>
      <c r="AQ3" s="34" t="s">
        <v>66</v>
      </c>
      <c r="AR3" s="35" t="s">
        <v>4</v>
      </c>
      <c r="AS3" s="31"/>
      <c r="AT3" s="31"/>
    </row>
    <row r="4" spans="1:49">
      <c r="A4" s="296" t="s">
        <v>0</v>
      </c>
      <c r="B4" s="84" t="s">
        <v>5</v>
      </c>
      <c r="C4" s="84" t="s">
        <v>5</v>
      </c>
      <c r="D4" s="84" t="s">
        <v>5</v>
      </c>
      <c r="E4" s="84" t="s">
        <v>5</v>
      </c>
      <c r="F4" s="36" t="s">
        <v>86</v>
      </c>
      <c r="G4" s="36" t="s">
        <v>86</v>
      </c>
      <c r="H4" s="84" t="s">
        <v>5</v>
      </c>
      <c r="I4" s="84" t="s">
        <v>5</v>
      </c>
      <c r="J4" s="36" t="s">
        <v>86</v>
      </c>
      <c r="K4" s="36" t="s">
        <v>86</v>
      </c>
      <c r="L4" s="84" t="s">
        <v>5</v>
      </c>
      <c r="M4" s="84" t="s">
        <v>5</v>
      </c>
      <c r="N4" s="36" t="s">
        <v>86</v>
      </c>
      <c r="O4" s="36" t="s">
        <v>86</v>
      </c>
      <c r="P4" s="84" t="s">
        <v>5</v>
      </c>
      <c r="Q4" s="84" t="s">
        <v>5</v>
      </c>
      <c r="R4" s="36" t="s">
        <v>86</v>
      </c>
      <c r="S4" s="36" t="s">
        <v>86</v>
      </c>
      <c r="T4" s="84" t="s">
        <v>5</v>
      </c>
      <c r="U4" s="84" t="s">
        <v>5</v>
      </c>
      <c r="V4" s="36" t="s">
        <v>86</v>
      </c>
      <c r="W4" s="36" t="s">
        <v>86</v>
      </c>
      <c r="X4" s="84" t="s">
        <v>5</v>
      </c>
      <c r="Y4" s="84" t="s">
        <v>5</v>
      </c>
      <c r="Z4" s="36" t="s">
        <v>86</v>
      </c>
      <c r="AA4" s="36" t="s">
        <v>86</v>
      </c>
      <c r="AB4" s="84" t="s">
        <v>5</v>
      </c>
      <c r="AC4" s="84" t="s">
        <v>5</v>
      </c>
      <c r="AD4" s="36" t="s">
        <v>86</v>
      </c>
      <c r="AE4" s="36" t="s">
        <v>86</v>
      </c>
      <c r="AF4" s="84" t="s">
        <v>5</v>
      </c>
      <c r="AG4" s="84" t="s">
        <v>5</v>
      </c>
      <c r="AH4" s="36" t="s">
        <v>86</v>
      </c>
      <c r="AI4" s="36" t="s">
        <v>86</v>
      </c>
      <c r="AJ4" s="37" t="s">
        <v>86</v>
      </c>
      <c r="AK4" s="37" t="s">
        <v>86</v>
      </c>
      <c r="AL4" s="38" t="s">
        <v>86</v>
      </c>
      <c r="AM4" s="38" t="s">
        <v>86</v>
      </c>
      <c r="AN4" s="32" t="s">
        <v>86</v>
      </c>
      <c r="AO4" s="33" t="s">
        <v>86</v>
      </c>
      <c r="AP4" s="31"/>
      <c r="AQ4" s="39" t="s">
        <v>5</v>
      </c>
      <c r="AR4" s="39" t="s">
        <v>5</v>
      </c>
      <c r="AS4" s="31"/>
      <c r="AT4" s="31"/>
    </row>
    <row r="5" spans="1:49">
      <c r="A5" s="297" t="s">
        <v>7</v>
      </c>
      <c r="B5" s="85">
        <v>6856780610.8400002</v>
      </c>
      <c r="C5" s="85">
        <v>10879.34</v>
      </c>
      <c r="D5" s="85">
        <v>7012314798</v>
      </c>
      <c r="E5" s="85">
        <v>11129.81</v>
      </c>
      <c r="F5" s="40">
        <f t="shared" ref="F5:F18" si="0">((D5-B5)/B5)</f>
        <v>2.2683267263081633E-2</v>
      </c>
      <c r="G5" s="40">
        <f t="shared" ref="G5:G18" si="1">((E5-C5)/C5)</f>
        <v>2.3022536293561865E-2</v>
      </c>
      <c r="H5" s="85">
        <v>7048796647.4399996</v>
      </c>
      <c r="I5" s="85">
        <v>11220.11</v>
      </c>
      <c r="J5" s="40">
        <f t="shared" ref="J5:J18" si="2">((H5-D5)/D5)</f>
        <v>5.2025401726694676E-3</v>
      </c>
      <c r="K5" s="40">
        <f t="shared" ref="K5:K18" si="3">((I5-E5)/E5)</f>
        <v>8.1133460499326661E-3</v>
      </c>
      <c r="L5" s="85">
        <v>7132089718.5699997</v>
      </c>
      <c r="M5" s="85">
        <v>11194.7</v>
      </c>
      <c r="N5" s="40">
        <f t="shared" ref="N5:O18" si="4">((L5-H5)/H5)</f>
        <v>1.1816636980193024E-2</v>
      </c>
      <c r="O5" s="40">
        <f t="shared" si="4"/>
        <v>-2.2646836795717556E-3</v>
      </c>
      <c r="P5" s="85">
        <v>7152159285.6700001</v>
      </c>
      <c r="Q5" s="85">
        <v>11375.87</v>
      </c>
      <c r="R5" s="40">
        <f t="shared" ref="R5:R18" si="5">((P5-L5)/L5)</f>
        <v>2.8139813002835269E-3</v>
      </c>
      <c r="S5" s="40">
        <f t="shared" ref="S5:S18" si="6">((Q5-M5)/M5)</f>
        <v>1.6183551144738139E-2</v>
      </c>
      <c r="T5" s="85">
        <v>7142575764.8199997</v>
      </c>
      <c r="U5" s="85">
        <v>11201.62</v>
      </c>
      <c r="V5" s="40">
        <f t="shared" ref="V5:V18" si="7">((T5-P5)/P5)</f>
        <v>-1.3399479048518724E-3</v>
      </c>
      <c r="W5" s="40">
        <f t="shared" ref="W5:W18" si="8">((U5-Q5)/Q5)</f>
        <v>-1.5317509781669444E-2</v>
      </c>
      <c r="X5" s="85">
        <v>7067663102.1899996</v>
      </c>
      <c r="Y5" s="85">
        <v>11251.1</v>
      </c>
      <c r="Z5" s="40">
        <f t="shared" ref="Z5:Z18" si="9">((X5-T5)/T5)</f>
        <v>-1.0488185928523783E-2</v>
      </c>
      <c r="AA5" s="40">
        <f t="shared" ref="AA5:AA18" si="10">((Y5-U5)/U5)</f>
        <v>4.4172182237925909E-3</v>
      </c>
      <c r="AB5" s="85">
        <v>7026752059.29</v>
      </c>
      <c r="AC5" s="85">
        <v>11225.33</v>
      </c>
      <c r="AD5" s="40">
        <f t="shared" ref="AD5:AD18" si="11">((AB5-X5)/X5)</f>
        <v>-5.7884823184799006E-3</v>
      </c>
      <c r="AE5" s="40">
        <f t="shared" ref="AE5:AE18" si="12">((AC5-Y5)/Y5)</f>
        <v>-2.2904427122681726E-3</v>
      </c>
      <c r="AF5" s="96">
        <v>6853817247.0900002</v>
      </c>
      <c r="AG5" s="85">
        <v>11039.32</v>
      </c>
      <c r="AH5" s="40">
        <f t="shared" ref="AH5:AH18" si="13">((AF5-AB5)/AB5)</f>
        <v>-2.4610917069624563E-2</v>
      </c>
      <c r="AI5" s="40">
        <f t="shared" ref="AI5:AI18" si="14">((AG5-AC5)/AC5)</f>
        <v>-1.6570559618291864E-2</v>
      </c>
      <c r="AJ5" s="41">
        <f>AVERAGE(F5,J5,N5,R5,V5,Z5,AD5,AH5)</f>
        <v>3.6111561843441258E-5</v>
      </c>
      <c r="AK5" s="41">
        <f>AVERAGE(G5,K5,O5,S5,W5,AA5,AE5,AI5)</f>
        <v>1.9116819900280029E-3</v>
      </c>
      <c r="AL5" s="42">
        <f>((AF5-D5)/D5)</f>
        <v>-2.2602743241818712E-2</v>
      </c>
      <c r="AM5" s="42">
        <f>((AG5-E5)/E5)</f>
        <v>-8.1304173206909903E-3</v>
      </c>
      <c r="AN5" s="43">
        <f>STDEV(F5,J5,N5,R5,V5,Z5,AD5,AH5)</f>
        <v>1.4343436910884884E-2</v>
      </c>
      <c r="AO5" s="106">
        <f>STDEV(G5,K5,O5,S5,W5,AA5,AE5,AI5)</f>
        <v>1.3977691173125622E-2</v>
      </c>
      <c r="AP5" s="44"/>
      <c r="AQ5" s="45">
        <v>7877662528.1199999</v>
      </c>
      <c r="AR5" s="45">
        <v>7704.04</v>
      </c>
      <c r="AS5" s="46" t="e">
        <f>(#REF!/AQ5)-1</f>
        <v>#REF!</v>
      </c>
      <c r="AT5" s="46" t="e">
        <f>(#REF!/AR5)-1</f>
        <v>#REF!</v>
      </c>
    </row>
    <row r="6" spans="1:49">
      <c r="A6" s="297" t="s">
        <v>50</v>
      </c>
      <c r="B6" s="86">
        <v>832593010.66999996</v>
      </c>
      <c r="C6" s="96">
        <v>1.69</v>
      </c>
      <c r="D6" s="86">
        <v>856168274.28999996</v>
      </c>
      <c r="E6" s="96">
        <v>1.74</v>
      </c>
      <c r="F6" s="40">
        <f t="shared" si="0"/>
        <v>2.8315471446281586E-2</v>
      </c>
      <c r="G6" s="40">
        <f t="shared" si="1"/>
        <v>2.9585798816568074E-2</v>
      </c>
      <c r="H6" s="86">
        <v>858445556.87</v>
      </c>
      <c r="I6" s="96">
        <v>1.75</v>
      </c>
      <c r="J6" s="40">
        <f t="shared" si="2"/>
        <v>2.6598539660775671E-3</v>
      </c>
      <c r="K6" s="40">
        <f t="shared" si="3"/>
        <v>5.7471264367816143E-3</v>
      </c>
      <c r="L6" s="86">
        <v>852582662.78999996</v>
      </c>
      <c r="M6" s="96">
        <v>1.71</v>
      </c>
      <c r="N6" s="40">
        <f t="shared" si="4"/>
        <v>-6.8296632594580476E-3</v>
      </c>
      <c r="O6" s="40">
        <f t="shared" si="4"/>
        <v>-2.2857142857142878E-2</v>
      </c>
      <c r="P6" s="86">
        <v>855965977.54999995</v>
      </c>
      <c r="Q6" s="96">
        <v>1.74</v>
      </c>
      <c r="R6" s="40">
        <f t="shared" si="5"/>
        <v>3.9683128776374574E-3</v>
      </c>
      <c r="S6" s="40">
        <f t="shared" si="6"/>
        <v>1.7543859649122823E-2</v>
      </c>
      <c r="T6" s="86">
        <v>854791066.09000003</v>
      </c>
      <c r="U6" s="96">
        <v>1.74</v>
      </c>
      <c r="V6" s="40">
        <f t="shared" si="7"/>
        <v>-1.3726146725630672E-3</v>
      </c>
      <c r="W6" s="40">
        <f t="shared" si="8"/>
        <v>0</v>
      </c>
      <c r="X6" s="86">
        <v>865121606.44000006</v>
      </c>
      <c r="Y6" s="96">
        <v>1.76</v>
      </c>
      <c r="Z6" s="40">
        <f t="shared" si="9"/>
        <v>1.2085456621878559E-2</v>
      </c>
      <c r="AA6" s="40">
        <f t="shared" si="10"/>
        <v>1.1494252873563229E-2</v>
      </c>
      <c r="AB6" s="86">
        <v>868529930.99000001</v>
      </c>
      <c r="AC6" s="96">
        <v>1.77</v>
      </c>
      <c r="AD6" s="40">
        <f t="shared" si="11"/>
        <v>3.9397057299554736E-3</v>
      </c>
      <c r="AE6" s="40">
        <f t="shared" si="12"/>
        <v>5.6818181818181872E-3</v>
      </c>
      <c r="AF6" s="96">
        <v>854189886.38</v>
      </c>
      <c r="AG6" s="85">
        <v>1.74</v>
      </c>
      <c r="AH6" s="40">
        <f t="shared" si="13"/>
        <v>-1.6510708610415318E-2</v>
      </c>
      <c r="AI6" s="40">
        <f t="shared" si="14"/>
        <v>-1.6949152542372895E-2</v>
      </c>
      <c r="AJ6" s="41">
        <f t="shared" ref="AJ6:AJ69" si="15">AVERAGE(F6,J6,N6,R6,V6,Z6,AD6,AH6)</f>
        <v>3.2819767624242759E-3</v>
      </c>
      <c r="AK6" s="41">
        <f t="shared" ref="AK6:AK69" si="16">AVERAGE(G6,K6,O6,S6,W6,AA6,AE6,AI6)</f>
        <v>3.7808200697922695E-3</v>
      </c>
      <c r="AL6" s="42">
        <f t="shared" ref="AL6:AL69" si="17">((AF6-D6)/D6)</f>
        <v>-2.3107465779908707E-3</v>
      </c>
      <c r="AM6" s="42">
        <f t="shared" ref="AM6:AM69" si="18">((AG6-E6)/E6)</f>
        <v>0</v>
      </c>
      <c r="AN6" s="43">
        <f t="shared" ref="AN6:AN69" si="19">STDEV(F6,J6,N6,R6,V6,Z6,AD6,AH6)</f>
        <v>1.320783693105319E-2</v>
      </c>
      <c r="AO6" s="106">
        <f t="shared" ref="AO6:AO69" si="20">STDEV(G6,K6,O6,S6,W6,AA6,AE6,AI6)</f>
        <v>1.7220846256586323E-2</v>
      </c>
      <c r="AP6" s="47"/>
      <c r="AQ6" s="48">
        <v>486981928.81999999</v>
      </c>
      <c r="AR6" s="49">
        <v>0.95</v>
      </c>
      <c r="AS6" s="46" t="e">
        <f>(#REF!/AQ6)-1</f>
        <v>#REF!</v>
      </c>
      <c r="AT6" s="46" t="e">
        <f>(#REF!/AR6)-1</f>
        <v>#REF!</v>
      </c>
    </row>
    <row r="7" spans="1:49">
      <c r="A7" s="297" t="s">
        <v>12</v>
      </c>
      <c r="B7" s="160">
        <v>266283893.46000001</v>
      </c>
      <c r="C7" s="85">
        <v>134.04</v>
      </c>
      <c r="D7" s="160">
        <v>269585940.00999999</v>
      </c>
      <c r="E7" s="85">
        <v>139.58000000000001</v>
      </c>
      <c r="F7" s="40">
        <f t="shared" si="0"/>
        <v>1.2400474197272473E-2</v>
      </c>
      <c r="G7" s="40">
        <f t="shared" si="1"/>
        <v>4.1330945986272911E-2</v>
      </c>
      <c r="H7" s="160">
        <v>269393652.58999997</v>
      </c>
      <c r="I7" s="85">
        <v>138.81</v>
      </c>
      <c r="J7" s="40">
        <f t="shared" si="2"/>
        <v>-7.1326946795846992E-4</v>
      </c>
      <c r="K7" s="40">
        <f t="shared" si="3"/>
        <v>-5.5165496489469135E-3</v>
      </c>
      <c r="L7" s="160">
        <v>271248334.33999997</v>
      </c>
      <c r="M7" s="85">
        <v>137.52000000000001</v>
      </c>
      <c r="N7" s="40">
        <f t="shared" si="4"/>
        <v>6.884652745782054E-3</v>
      </c>
      <c r="O7" s="40">
        <f t="shared" si="4"/>
        <v>-9.2932785822346514E-3</v>
      </c>
      <c r="P7" s="160">
        <v>269545554.11000001</v>
      </c>
      <c r="Q7" s="85">
        <v>135.21</v>
      </c>
      <c r="R7" s="40">
        <f t="shared" si="5"/>
        <v>-6.2775693504004563E-3</v>
      </c>
      <c r="S7" s="40">
        <f t="shared" si="6"/>
        <v>-1.6797556719022704E-2</v>
      </c>
      <c r="T7" s="160">
        <v>270161365.18000001</v>
      </c>
      <c r="U7" s="85">
        <v>135.52000000000001</v>
      </c>
      <c r="V7" s="40">
        <f t="shared" si="7"/>
        <v>2.2846270717887035E-3</v>
      </c>
      <c r="W7" s="40">
        <f t="shared" si="8"/>
        <v>2.2927298276754844E-3</v>
      </c>
      <c r="X7" s="160">
        <v>266459791.97</v>
      </c>
      <c r="Y7" s="85">
        <v>135.96</v>
      </c>
      <c r="Z7" s="40">
        <f t="shared" si="9"/>
        <v>-1.3701341816709308E-2</v>
      </c>
      <c r="AA7" s="40">
        <f t="shared" si="10"/>
        <v>3.2467532467532296E-3</v>
      </c>
      <c r="AB7" s="160">
        <v>257894091.94999999</v>
      </c>
      <c r="AC7" s="85">
        <v>131.61000000000001</v>
      </c>
      <c r="AD7" s="40">
        <f t="shared" si="11"/>
        <v>-3.2146313545739012E-2</v>
      </c>
      <c r="AE7" s="40">
        <f t="shared" si="12"/>
        <v>-3.1994704324801365E-2</v>
      </c>
      <c r="AF7" s="96">
        <v>254753353.78999999</v>
      </c>
      <c r="AG7" s="85">
        <v>130.1</v>
      </c>
      <c r="AH7" s="40">
        <f t="shared" si="13"/>
        <v>-1.2178402910482016E-2</v>
      </c>
      <c r="AI7" s="40">
        <f t="shared" si="14"/>
        <v>-1.1473292303016634E-2</v>
      </c>
      <c r="AJ7" s="41">
        <f t="shared" si="15"/>
        <v>-5.4308928845557538E-3</v>
      </c>
      <c r="AK7" s="41">
        <f t="shared" si="16"/>
        <v>-3.5256190646650804E-3</v>
      </c>
      <c r="AL7" s="42">
        <f t="shared" si="17"/>
        <v>-5.50198805599795E-2</v>
      </c>
      <c r="AM7" s="42">
        <f t="shared" si="18"/>
        <v>-6.7918039833787205E-2</v>
      </c>
      <c r="AN7" s="43">
        <f t="shared" si="19"/>
        <v>1.4039613925850488E-2</v>
      </c>
      <c r="AO7" s="106">
        <f t="shared" si="20"/>
        <v>2.1310151820141E-2</v>
      </c>
      <c r="AP7" s="47"/>
      <c r="AQ7" s="45">
        <v>204065067.03999999</v>
      </c>
      <c r="AR7" s="49">
        <v>105.02</v>
      </c>
      <c r="AS7" s="46" t="e">
        <f>(#REF!/AQ7)-1</f>
        <v>#REF!</v>
      </c>
      <c r="AT7" s="46" t="e">
        <f>(#REF!/AR7)-1</f>
        <v>#REF!</v>
      </c>
    </row>
    <row r="8" spans="1:49">
      <c r="A8" s="297" t="s">
        <v>14</v>
      </c>
      <c r="B8" s="86">
        <v>604181909</v>
      </c>
      <c r="C8" s="97">
        <v>17.45</v>
      </c>
      <c r="D8" s="160">
        <v>612754623.72000003</v>
      </c>
      <c r="E8" s="85">
        <v>17.695475999999999</v>
      </c>
      <c r="F8" s="40">
        <f t="shared" si="0"/>
        <v>1.41889629469194E-2</v>
      </c>
      <c r="G8" s="40">
        <f t="shared" si="1"/>
        <v>1.4067392550143269E-2</v>
      </c>
      <c r="H8" s="160">
        <v>611775275.19000006</v>
      </c>
      <c r="I8" s="85">
        <v>17.667000000000002</v>
      </c>
      <c r="J8" s="40">
        <f t="shared" si="2"/>
        <v>-1.598271954366333E-3</v>
      </c>
      <c r="K8" s="40">
        <f t="shared" si="3"/>
        <v>-1.6092248662877295E-3</v>
      </c>
      <c r="L8" s="160">
        <v>614740650</v>
      </c>
      <c r="M8" s="85">
        <v>17.75</v>
      </c>
      <c r="N8" s="40">
        <f t="shared" si="4"/>
        <v>4.8471635423301173E-3</v>
      </c>
      <c r="O8" s="40">
        <f t="shared" si="4"/>
        <v>4.6980245655741442E-3</v>
      </c>
      <c r="P8" s="160">
        <v>614623480.52999997</v>
      </c>
      <c r="Q8" s="85">
        <v>17.38</v>
      </c>
      <c r="R8" s="40">
        <f t="shared" si="5"/>
        <v>-1.9059984076216305E-4</v>
      </c>
      <c r="S8" s="40">
        <f t="shared" si="6"/>
        <v>-2.0845070422535267E-2</v>
      </c>
      <c r="T8" s="160">
        <v>614623480.52999997</v>
      </c>
      <c r="U8" s="85">
        <v>17.64</v>
      </c>
      <c r="V8" s="40">
        <f t="shared" si="7"/>
        <v>0</v>
      </c>
      <c r="W8" s="40">
        <f t="shared" si="8"/>
        <v>1.4959723820483405E-2</v>
      </c>
      <c r="X8" s="160">
        <v>614504742.85000002</v>
      </c>
      <c r="Y8" s="85">
        <v>17.7</v>
      </c>
      <c r="Z8" s="40">
        <f t="shared" si="9"/>
        <v>-1.9318767304099427E-4</v>
      </c>
      <c r="AA8" s="40">
        <f t="shared" si="10"/>
        <v>3.4013605442176145E-3</v>
      </c>
      <c r="AB8" s="160">
        <v>610807762.99000001</v>
      </c>
      <c r="AC8" s="85">
        <v>17.59</v>
      </c>
      <c r="AD8" s="40">
        <f t="shared" si="11"/>
        <v>-6.016194184041381E-3</v>
      </c>
      <c r="AE8" s="40">
        <f t="shared" si="12"/>
        <v>-6.2146892655366914E-3</v>
      </c>
      <c r="AF8" s="96">
        <v>591577714.44000006</v>
      </c>
      <c r="AG8" s="85">
        <v>17.04</v>
      </c>
      <c r="AH8" s="40">
        <f t="shared" si="13"/>
        <v>-3.1482979940965126E-2</v>
      </c>
      <c r="AI8" s="40">
        <f t="shared" si="14"/>
        <v>-3.1267765776009135E-2</v>
      </c>
      <c r="AJ8" s="41">
        <f t="shared" si="15"/>
        <v>-2.5556383879908103E-3</v>
      </c>
      <c r="AK8" s="41">
        <f t="shared" si="16"/>
        <v>-2.8512811062437991E-3</v>
      </c>
      <c r="AL8" s="42">
        <f t="shared" si="17"/>
        <v>-3.4560178675496739E-2</v>
      </c>
      <c r="AM8" s="42">
        <f t="shared" si="18"/>
        <v>-3.7042010059520306E-2</v>
      </c>
      <c r="AN8" s="43">
        <f t="shared" si="19"/>
        <v>1.310709788513461E-2</v>
      </c>
      <c r="AO8" s="106">
        <f t="shared" si="20"/>
        <v>1.6229115069714143E-2</v>
      </c>
      <c r="AP8" s="47"/>
      <c r="AQ8" s="50">
        <v>166618649</v>
      </c>
      <c r="AR8" s="51">
        <v>9.4</v>
      </c>
      <c r="AS8" s="46" t="e">
        <f>(#REF!/AQ8)-1</f>
        <v>#REF!</v>
      </c>
      <c r="AT8" s="46" t="e">
        <f>(#REF!/AR8)-1</f>
        <v>#REF!</v>
      </c>
    </row>
    <row r="9" spans="1:49" s="121" customFormat="1">
      <c r="A9" s="297" t="s">
        <v>18</v>
      </c>
      <c r="B9" s="158">
        <v>342322928.25999999</v>
      </c>
      <c r="C9" s="85">
        <v>163.08430000000001</v>
      </c>
      <c r="D9" s="158">
        <v>351650547.49000001</v>
      </c>
      <c r="E9" s="85">
        <v>167.55670000000001</v>
      </c>
      <c r="F9" s="40">
        <f t="shared" si="0"/>
        <v>2.7248011920824468E-2</v>
      </c>
      <c r="G9" s="40">
        <f t="shared" si="1"/>
        <v>2.7423853798311627E-2</v>
      </c>
      <c r="H9" s="158">
        <v>351496587.19</v>
      </c>
      <c r="I9" s="85">
        <v>167.45189999999999</v>
      </c>
      <c r="J9" s="40">
        <f t="shared" si="2"/>
        <v>-4.3782186917934527E-4</v>
      </c>
      <c r="K9" s="40">
        <f t="shared" si="3"/>
        <v>-6.254599189409409E-4</v>
      </c>
      <c r="L9" s="158">
        <v>356026968.38</v>
      </c>
      <c r="M9" s="85">
        <v>167.81059999999999</v>
      </c>
      <c r="N9" s="40">
        <f t="shared" si="4"/>
        <v>1.2888834074372163E-2</v>
      </c>
      <c r="O9" s="40">
        <f t="shared" si="4"/>
        <v>2.1421076739051568E-3</v>
      </c>
      <c r="P9" s="158">
        <v>357139192.92000002</v>
      </c>
      <c r="Q9" s="85">
        <v>168.3348</v>
      </c>
      <c r="R9" s="40">
        <f t="shared" si="5"/>
        <v>3.1239895816344604E-3</v>
      </c>
      <c r="S9" s="40">
        <f t="shared" si="6"/>
        <v>3.1237597624941904E-3</v>
      </c>
      <c r="T9" s="158">
        <v>360686304.31</v>
      </c>
      <c r="U9" s="85">
        <v>170.01480000000001</v>
      </c>
      <c r="V9" s="40">
        <f t="shared" si="7"/>
        <v>9.9320137927134382E-3</v>
      </c>
      <c r="W9" s="40">
        <f t="shared" si="8"/>
        <v>9.9801110643788857E-3</v>
      </c>
      <c r="X9" s="158">
        <v>354835907.38</v>
      </c>
      <c r="Y9" s="85">
        <v>170.05439999999999</v>
      </c>
      <c r="Z9" s="40">
        <f t="shared" si="9"/>
        <v>-1.6220180417418208E-2</v>
      </c>
      <c r="AA9" s="40">
        <f t="shared" si="10"/>
        <v>2.3292089865105132E-4</v>
      </c>
      <c r="AB9" s="158">
        <v>352330240.68000001</v>
      </c>
      <c r="AC9" s="85">
        <v>168.32740000000001</v>
      </c>
      <c r="AD9" s="40">
        <f t="shared" si="11"/>
        <v>-7.0614801035810216E-3</v>
      </c>
      <c r="AE9" s="40">
        <f t="shared" si="12"/>
        <v>-1.0155573745812961E-2</v>
      </c>
      <c r="AF9" s="96">
        <v>345065079.81999999</v>
      </c>
      <c r="AG9" s="85">
        <v>165.02549999999999</v>
      </c>
      <c r="AH9" s="40">
        <f t="shared" si="13"/>
        <v>-2.0620315888804207E-2</v>
      </c>
      <c r="AI9" s="40">
        <f t="shared" si="14"/>
        <v>-1.9615938938045842E-2</v>
      </c>
      <c r="AJ9" s="41">
        <f t="shared" si="15"/>
        <v>1.1066313863202187E-3</v>
      </c>
      <c r="AK9" s="41">
        <f t="shared" si="16"/>
        <v>1.5632225743676459E-3</v>
      </c>
      <c r="AL9" s="42">
        <f t="shared" si="17"/>
        <v>-1.8727306745305976E-2</v>
      </c>
      <c r="AM9" s="42">
        <f t="shared" si="18"/>
        <v>-1.510652811854144E-2</v>
      </c>
      <c r="AN9" s="43">
        <f t="shared" si="19"/>
        <v>1.5791187467732296E-2</v>
      </c>
      <c r="AO9" s="106">
        <f t="shared" si="20"/>
        <v>1.3809074379840688E-2</v>
      </c>
      <c r="AP9" s="47"/>
      <c r="AQ9" s="50"/>
      <c r="AR9" s="51"/>
      <c r="AS9" s="46"/>
      <c r="AT9" s="46"/>
    </row>
    <row r="10" spans="1:49">
      <c r="A10" s="297" t="s">
        <v>84</v>
      </c>
      <c r="B10" s="85">
        <v>1765997727.73</v>
      </c>
      <c r="C10" s="85">
        <v>0.92520000000000002</v>
      </c>
      <c r="D10" s="158">
        <v>1800910921.21</v>
      </c>
      <c r="E10" s="85">
        <v>0.94350000000000001</v>
      </c>
      <c r="F10" s="40">
        <f t="shared" si="0"/>
        <v>1.9769670669325928E-2</v>
      </c>
      <c r="G10" s="40">
        <f t="shared" si="1"/>
        <v>1.9779507133592718E-2</v>
      </c>
      <c r="H10" s="158">
        <v>1811062609.73</v>
      </c>
      <c r="I10" s="85">
        <v>0.94779999999999998</v>
      </c>
      <c r="J10" s="40">
        <f t="shared" si="2"/>
        <v>5.6369742669888645E-3</v>
      </c>
      <c r="K10" s="40">
        <f t="shared" si="3"/>
        <v>4.5574986751457025E-3</v>
      </c>
      <c r="L10" s="158">
        <v>1834702973.01</v>
      </c>
      <c r="M10" s="85">
        <v>0.93189999999999995</v>
      </c>
      <c r="N10" s="40">
        <f t="shared" si="4"/>
        <v>1.3053310886653645E-2</v>
      </c>
      <c r="O10" s="40">
        <f t="shared" si="4"/>
        <v>-1.6775691074066287E-2</v>
      </c>
      <c r="P10" s="158">
        <v>1822909779.26</v>
      </c>
      <c r="Q10" s="85">
        <v>0.92789999999999995</v>
      </c>
      <c r="R10" s="40">
        <f t="shared" si="5"/>
        <v>-6.4278490434079225E-3</v>
      </c>
      <c r="S10" s="40">
        <f t="shared" si="6"/>
        <v>-4.2923060414207575E-3</v>
      </c>
      <c r="T10" s="158">
        <v>1847542708.23</v>
      </c>
      <c r="U10" s="85">
        <v>0.95750000000000002</v>
      </c>
      <c r="V10" s="40">
        <f t="shared" si="7"/>
        <v>1.3512972090148985E-2</v>
      </c>
      <c r="W10" s="40">
        <f t="shared" si="8"/>
        <v>3.1899989222976689E-2</v>
      </c>
      <c r="X10" s="158">
        <v>1827738531.25</v>
      </c>
      <c r="Y10" s="85">
        <v>0.94799999999999995</v>
      </c>
      <c r="Z10" s="40">
        <f t="shared" si="9"/>
        <v>-1.0719198474698861E-2</v>
      </c>
      <c r="AA10" s="40">
        <f t="shared" si="10"/>
        <v>-9.9216710182768297E-3</v>
      </c>
      <c r="AB10" s="158">
        <v>1820167177.9200001</v>
      </c>
      <c r="AC10" s="85">
        <v>0.94930000000000003</v>
      </c>
      <c r="AD10" s="40">
        <f t="shared" si="11"/>
        <v>-4.1424707093206791E-3</v>
      </c>
      <c r="AE10" s="40">
        <f t="shared" si="12"/>
        <v>1.3713080168777205E-3</v>
      </c>
      <c r="AF10" s="96">
        <v>1690478736.49</v>
      </c>
      <c r="AG10" s="85">
        <v>0.9294</v>
      </c>
      <c r="AH10" s="40">
        <f t="shared" si="13"/>
        <v>-7.1250840583886255E-2</v>
      </c>
      <c r="AI10" s="40">
        <f t="shared" si="14"/>
        <v>-2.0962814705572555E-2</v>
      </c>
      <c r="AJ10" s="41">
        <f t="shared" si="15"/>
        <v>-5.070928862274538E-3</v>
      </c>
      <c r="AK10" s="41">
        <f t="shared" si="16"/>
        <v>7.0697752615704991E-4</v>
      </c>
      <c r="AL10" s="42">
        <f t="shared" si="17"/>
        <v>-6.1320181592214792E-2</v>
      </c>
      <c r="AM10" s="42">
        <f t="shared" si="18"/>
        <v>-1.494435612082671E-2</v>
      </c>
      <c r="AN10" s="43">
        <f t="shared" si="19"/>
        <v>2.8834381629317517E-2</v>
      </c>
      <c r="AO10" s="106">
        <f t="shared" si="20"/>
        <v>1.7988956196534508E-2</v>
      </c>
      <c r="AP10" s="47"/>
      <c r="AQ10" s="45">
        <v>1147996444.8800001</v>
      </c>
      <c r="AR10" s="49">
        <v>0.69840000000000002</v>
      </c>
      <c r="AS10" s="46" t="e">
        <f>(#REF!/AQ10)-1</f>
        <v>#REF!</v>
      </c>
      <c r="AT10" s="46" t="e">
        <f>(#REF!/AR10)-1</f>
        <v>#REF!</v>
      </c>
    </row>
    <row r="11" spans="1:49">
      <c r="A11" s="297" t="s">
        <v>15</v>
      </c>
      <c r="B11" s="85">
        <v>2691411900.3099999</v>
      </c>
      <c r="C11" s="85">
        <v>20.8367</v>
      </c>
      <c r="D11" s="158">
        <v>2739849925.9000001</v>
      </c>
      <c r="E11" s="85">
        <v>21.051600000000001</v>
      </c>
      <c r="F11" s="40">
        <f t="shared" si="0"/>
        <v>1.7997254743661126E-2</v>
      </c>
      <c r="G11" s="40">
        <f t="shared" si="1"/>
        <v>1.0313533333013389E-2</v>
      </c>
      <c r="H11" s="158">
        <v>2760998565.48</v>
      </c>
      <c r="I11" s="85">
        <v>21.2104</v>
      </c>
      <c r="J11" s="40">
        <f t="shared" si="2"/>
        <v>7.7189043750463485E-3</v>
      </c>
      <c r="K11" s="40">
        <f t="shared" si="3"/>
        <v>7.5433696251116008E-3</v>
      </c>
      <c r="L11" s="158">
        <v>2783124870.4299998</v>
      </c>
      <c r="M11" s="85">
        <v>20.625499999999999</v>
      </c>
      <c r="N11" s="40">
        <f t="shared" si="4"/>
        <v>8.013877742146942E-3</v>
      </c>
      <c r="O11" s="40">
        <f t="shared" si="4"/>
        <v>-2.7576094745973726E-2</v>
      </c>
      <c r="P11" s="158">
        <v>2769102043.77</v>
      </c>
      <c r="Q11" s="85">
        <v>21.256900000000002</v>
      </c>
      <c r="R11" s="40">
        <f t="shared" si="5"/>
        <v>-5.0385186841556571E-3</v>
      </c>
      <c r="S11" s="40">
        <f t="shared" si="6"/>
        <v>3.0612591209910202E-2</v>
      </c>
      <c r="T11" s="158">
        <v>2790700353.3899999</v>
      </c>
      <c r="U11" s="85">
        <v>20.844100000000001</v>
      </c>
      <c r="V11" s="40">
        <f t="shared" si="7"/>
        <v>7.7997521501933604E-3</v>
      </c>
      <c r="W11" s="40">
        <f t="shared" si="8"/>
        <v>-1.9419576702153215E-2</v>
      </c>
      <c r="X11" s="158">
        <v>2755372307</v>
      </c>
      <c r="Y11" s="85">
        <v>21.224699999999999</v>
      </c>
      <c r="Z11" s="40">
        <f t="shared" si="9"/>
        <v>-1.2659204470693231E-2</v>
      </c>
      <c r="AA11" s="40">
        <f t="shared" si="10"/>
        <v>1.8259363560911606E-2</v>
      </c>
      <c r="AB11" s="158">
        <v>2749338559.21</v>
      </c>
      <c r="AC11" s="85">
        <v>21.138300000000001</v>
      </c>
      <c r="AD11" s="40">
        <f t="shared" si="11"/>
        <v>-2.1898121624693971E-3</v>
      </c>
      <c r="AE11" s="40">
        <f t="shared" si="12"/>
        <v>-4.07072891489621E-3</v>
      </c>
      <c r="AF11" s="346">
        <v>2686722992.8699999</v>
      </c>
      <c r="AG11" s="88">
        <v>20.6723</v>
      </c>
      <c r="AH11" s="40">
        <f t="shared" si="13"/>
        <v>-2.277477472908692E-2</v>
      </c>
      <c r="AI11" s="40">
        <f t="shared" si="14"/>
        <v>-2.2045292194736617E-2</v>
      </c>
      <c r="AJ11" s="41">
        <f t="shared" si="15"/>
        <v>-1.4156512941967828E-4</v>
      </c>
      <c r="AK11" s="41">
        <f t="shared" si="16"/>
        <v>-7.9785435360162126E-4</v>
      </c>
      <c r="AL11" s="42">
        <f t="shared" si="17"/>
        <v>-1.9390453662365758E-2</v>
      </c>
      <c r="AM11" s="42">
        <f t="shared" si="18"/>
        <v>-1.8017632864010365E-2</v>
      </c>
      <c r="AN11" s="43">
        <f t="shared" si="19"/>
        <v>1.318824410099435E-2</v>
      </c>
      <c r="AO11" s="106">
        <f t="shared" si="20"/>
        <v>2.0938142308680803E-2</v>
      </c>
      <c r="AP11" s="47"/>
      <c r="AQ11" s="45">
        <v>2845469436.1399999</v>
      </c>
      <c r="AR11" s="49">
        <v>13.0688</v>
      </c>
      <c r="AS11" s="46" t="e">
        <f>(#REF!/AQ11)-1</f>
        <v>#REF!</v>
      </c>
      <c r="AT11" s="46" t="e">
        <f>(#REF!/AR11)-1</f>
        <v>#REF!</v>
      </c>
    </row>
    <row r="12" spans="1:49" ht="12.75" customHeight="1">
      <c r="A12" s="297" t="s">
        <v>59</v>
      </c>
      <c r="B12" s="85">
        <v>369515356.81</v>
      </c>
      <c r="C12" s="85">
        <v>169.22</v>
      </c>
      <c r="D12" s="85">
        <v>365961951.38999999</v>
      </c>
      <c r="E12" s="85">
        <v>176.37</v>
      </c>
      <c r="F12" s="40">
        <f t="shared" si="0"/>
        <v>-9.6163944326328275E-3</v>
      </c>
      <c r="G12" s="40">
        <f t="shared" si="1"/>
        <v>4.2252688807469602E-2</v>
      </c>
      <c r="H12" s="158">
        <v>363992989.82999998</v>
      </c>
      <c r="I12" s="85">
        <v>175.07</v>
      </c>
      <c r="J12" s="40">
        <f t="shared" si="2"/>
        <v>-5.3802357117221471E-3</v>
      </c>
      <c r="K12" s="40">
        <f t="shared" si="3"/>
        <v>-7.3708680614617645E-3</v>
      </c>
      <c r="L12" s="158">
        <v>362779959.31</v>
      </c>
      <c r="M12" s="85">
        <v>175.72</v>
      </c>
      <c r="N12" s="40">
        <f t="shared" si="4"/>
        <v>-3.332565609481977E-3</v>
      </c>
      <c r="O12" s="40">
        <f t="shared" si="4"/>
        <v>3.7128005940481276E-3</v>
      </c>
      <c r="P12" s="158">
        <v>354134674.73000002</v>
      </c>
      <c r="Q12" s="85">
        <v>152.33000000000001</v>
      </c>
      <c r="R12" s="40">
        <f t="shared" si="5"/>
        <v>-2.3830656457548362E-2</v>
      </c>
      <c r="S12" s="40">
        <f t="shared" si="6"/>
        <v>-0.13310949237423167</v>
      </c>
      <c r="T12" s="158">
        <v>359269771.93000001</v>
      </c>
      <c r="U12" s="85">
        <v>151.12</v>
      </c>
      <c r="V12" s="40">
        <f t="shared" si="7"/>
        <v>1.450040780083198E-2</v>
      </c>
      <c r="W12" s="40">
        <f t="shared" si="8"/>
        <v>-7.9432810345959944E-3</v>
      </c>
      <c r="X12" s="158">
        <v>357113184.25</v>
      </c>
      <c r="Y12" s="85">
        <v>151.30000000000001</v>
      </c>
      <c r="Z12" s="40">
        <f t="shared" si="9"/>
        <v>-6.0026972723444044E-3</v>
      </c>
      <c r="AA12" s="40">
        <f t="shared" si="10"/>
        <v>1.1911064055056036E-3</v>
      </c>
      <c r="AB12" s="158">
        <v>356822058.33999997</v>
      </c>
      <c r="AC12" s="85">
        <v>151.35</v>
      </c>
      <c r="AD12" s="40">
        <f t="shared" si="11"/>
        <v>-8.1522027984332599E-4</v>
      </c>
      <c r="AE12" s="40">
        <f t="shared" si="12"/>
        <v>3.3046926635811597E-4</v>
      </c>
      <c r="AF12" s="346">
        <v>347153065.94999999</v>
      </c>
      <c r="AG12" s="88">
        <v>148.22</v>
      </c>
      <c r="AH12" s="40">
        <f t="shared" si="13"/>
        <v>-2.7097518676344919E-2</v>
      </c>
      <c r="AI12" s="40">
        <f t="shared" si="14"/>
        <v>-2.0680541790551673E-2</v>
      </c>
      <c r="AJ12" s="41">
        <f t="shared" si="15"/>
        <v>-7.6968600798857471E-3</v>
      </c>
      <c r="AK12" s="41">
        <f t="shared" si="16"/>
        <v>-1.5202139773432457E-2</v>
      </c>
      <c r="AL12" s="42">
        <f t="shared" si="17"/>
        <v>-5.13957403728992E-2</v>
      </c>
      <c r="AM12" s="42">
        <f t="shared" si="18"/>
        <v>-0.15960764302318992</v>
      </c>
      <c r="AN12" s="43">
        <f t="shared" si="19"/>
        <v>1.3135172094557605E-2</v>
      </c>
      <c r="AO12" s="106">
        <f t="shared" si="20"/>
        <v>5.1011216263876571E-2</v>
      </c>
      <c r="AP12" s="47"/>
      <c r="AQ12" s="50">
        <v>155057555.75</v>
      </c>
      <c r="AR12" s="50">
        <v>111.51</v>
      </c>
      <c r="AS12" s="46" t="e">
        <f>(#REF!/AQ12)-1</f>
        <v>#REF!</v>
      </c>
      <c r="AT12" s="46" t="e">
        <f>(#REF!/AR12)-1</f>
        <v>#REF!</v>
      </c>
      <c r="AU12" s="111"/>
      <c r="AV12" s="112"/>
      <c r="AW12" s="122"/>
    </row>
    <row r="13" spans="1:49" ht="12.75" customHeight="1">
      <c r="A13" s="297" t="s">
        <v>60</v>
      </c>
      <c r="B13" s="158">
        <v>240430438.30000001</v>
      </c>
      <c r="C13" s="85">
        <v>11.914</v>
      </c>
      <c r="D13" s="85">
        <v>245078547.69999999</v>
      </c>
      <c r="E13" s="85">
        <v>12.1492</v>
      </c>
      <c r="F13" s="40">
        <f t="shared" si="0"/>
        <v>1.9332449888063843E-2</v>
      </c>
      <c r="G13" s="40">
        <f t="shared" si="1"/>
        <v>1.974148061104589E-2</v>
      </c>
      <c r="H13" s="85">
        <v>247687409.84</v>
      </c>
      <c r="I13" s="85">
        <v>12.179500000000001</v>
      </c>
      <c r="J13" s="40">
        <f t="shared" si="2"/>
        <v>1.0645004079237146E-2</v>
      </c>
      <c r="K13" s="40">
        <f t="shared" si="3"/>
        <v>2.4939913739176599E-3</v>
      </c>
      <c r="L13" s="85">
        <v>247113628.12</v>
      </c>
      <c r="M13" s="85">
        <v>12.093299999999999</v>
      </c>
      <c r="N13" s="40">
        <f t="shared" si="4"/>
        <v>-2.3165558571210695E-3</v>
      </c>
      <c r="O13" s="40">
        <f t="shared" si="4"/>
        <v>-7.0774662342462007E-3</v>
      </c>
      <c r="P13" s="158">
        <v>245964394.46000001</v>
      </c>
      <c r="Q13" s="85">
        <v>12.0108</v>
      </c>
      <c r="R13" s="40">
        <f t="shared" si="5"/>
        <v>-4.6506284122942868E-3</v>
      </c>
      <c r="S13" s="40">
        <f t="shared" si="6"/>
        <v>-6.8219592667013622E-3</v>
      </c>
      <c r="T13" s="158">
        <v>246258383.22</v>
      </c>
      <c r="U13" s="243">
        <v>11.9643</v>
      </c>
      <c r="V13" s="40">
        <f t="shared" si="7"/>
        <v>1.1952492581108133E-3</v>
      </c>
      <c r="W13" s="40">
        <f t="shared" si="8"/>
        <v>-3.8715156359276641E-3</v>
      </c>
      <c r="X13" s="158">
        <v>243333455.84</v>
      </c>
      <c r="Y13" s="85">
        <v>11.8635</v>
      </c>
      <c r="Z13" s="40">
        <f t="shared" si="9"/>
        <v>-1.1877473334123822E-2</v>
      </c>
      <c r="AA13" s="40">
        <f t="shared" si="10"/>
        <v>-8.4250645670870469E-3</v>
      </c>
      <c r="AB13" s="158">
        <v>243333455.84</v>
      </c>
      <c r="AC13" s="85">
        <v>11.834300000000001</v>
      </c>
      <c r="AD13" s="40">
        <f t="shared" si="11"/>
        <v>0</v>
      </c>
      <c r="AE13" s="40">
        <f t="shared" si="12"/>
        <v>-2.4613309731529014E-3</v>
      </c>
      <c r="AF13" s="346">
        <v>236056042.05000001</v>
      </c>
      <c r="AG13" s="85">
        <v>11.482799999999999</v>
      </c>
      <c r="AH13" s="40">
        <f t="shared" si="13"/>
        <v>-2.9907164902080452E-2</v>
      </c>
      <c r="AI13" s="40">
        <f t="shared" si="14"/>
        <v>-2.9701799007968488E-2</v>
      </c>
      <c r="AJ13" s="41">
        <f t="shared" si="15"/>
        <v>-2.1973899100259783E-3</v>
      </c>
      <c r="AK13" s="41">
        <f t="shared" si="16"/>
        <v>-4.5154579625150144E-3</v>
      </c>
      <c r="AL13" s="42">
        <f t="shared" si="17"/>
        <v>-3.6814750759190891E-2</v>
      </c>
      <c r="AM13" s="42">
        <f t="shared" si="18"/>
        <v>-5.4851348236921046E-2</v>
      </c>
      <c r="AN13" s="43">
        <f t="shared" si="19"/>
        <v>1.4698726052322036E-2</v>
      </c>
      <c r="AO13" s="106">
        <f t="shared" si="20"/>
        <v>1.3647010044490437E-2</v>
      </c>
      <c r="AP13" s="47"/>
      <c r="AQ13" s="55">
        <v>212579164.06</v>
      </c>
      <c r="AR13" s="55">
        <v>9.9</v>
      </c>
      <c r="AS13" s="46" t="e">
        <f>(#REF!/AQ13)-1</f>
        <v>#REF!</v>
      </c>
      <c r="AT13" s="46" t="e">
        <f>(#REF!/AR13)-1</f>
        <v>#REF!</v>
      </c>
    </row>
    <row r="14" spans="1:49" ht="12.75" customHeight="1">
      <c r="A14" s="298" t="s">
        <v>75</v>
      </c>
      <c r="B14" s="85">
        <v>327049757.81999999</v>
      </c>
      <c r="C14" s="85">
        <v>2802.86</v>
      </c>
      <c r="D14" s="85">
        <v>333282032.04000002</v>
      </c>
      <c r="E14" s="85">
        <v>2856.38</v>
      </c>
      <c r="F14" s="40">
        <f t="shared" si="0"/>
        <v>1.9056042913904607E-2</v>
      </c>
      <c r="G14" s="40">
        <f t="shared" si="1"/>
        <v>1.9094781758632245E-2</v>
      </c>
      <c r="H14" s="85">
        <v>336460873.63999999</v>
      </c>
      <c r="I14" s="85">
        <v>2883.68</v>
      </c>
      <c r="J14" s="40">
        <f t="shared" si="2"/>
        <v>9.5379927340890798E-3</v>
      </c>
      <c r="K14" s="40">
        <f t="shared" si="3"/>
        <v>9.5575518663482198E-3</v>
      </c>
      <c r="L14" s="85">
        <v>343248925.5</v>
      </c>
      <c r="M14" s="85">
        <v>2898.63</v>
      </c>
      <c r="N14" s="40">
        <f t="shared" si="4"/>
        <v>2.0174862493114027E-2</v>
      </c>
      <c r="O14" s="40">
        <f t="shared" si="4"/>
        <v>5.1843477778395226E-3</v>
      </c>
      <c r="P14" s="85">
        <v>341251783.5</v>
      </c>
      <c r="Q14" s="85">
        <v>2881.8</v>
      </c>
      <c r="R14" s="40">
        <f t="shared" si="5"/>
        <v>-5.8183488763754341E-3</v>
      </c>
      <c r="S14" s="40">
        <f t="shared" si="6"/>
        <v>-5.806191200670636E-3</v>
      </c>
      <c r="T14" s="85">
        <v>338512433.44</v>
      </c>
      <c r="U14" s="85">
        <v>2858.84</v>
      </c>
      <c r="V14" s="40">
        <f t="shared" si="7"/>
        <v>-8.0273574892539782E-3</v>
      </c>
      <c r="W14" s="40">
        <f t="shared" si="8"/>
        <v>-7.9672426955375228E-3</v>
      </c>
      <c r="X14" s="85">
        <v>333372082.38999999</v>
      </c>
      <c r="Y14" s="85">
        <v>2857.11</v>
      </c>
      <c r="Z14" s="40">
        <f t="shared" si="9"/>
        <v>-1.5185117420247191E-2</v>
      </c>
      <c r="AA14" s="40">
        <f t="shared" si="10"/>
        <v>-6.0514054651537624E-4</v>
      </c>
      <c r="AB14" s="85">
        <v>332289559.44</v>
      </c>
      <c r="AC14" s="85">
        <v>2847.79</v>
      </c>
      <c r="AD14" s="40">
        <f t="shared" si="11"/>
        <v>-3.2471913731923823E-3</v>
      </c>
      <c r="AE14" s="40">
        <f t="shared" si="12"/>
        <v>-3.2620375134314616E-3</v>
      </c>
      <c r="AF14" s="96">
        <v>328903993.38999999</v>
      </c>
      <c r="AG14" s="85">
        <v>2818.72</v>
      </c>
      <c r="AH14" s="40">
        <f t="shared" si="13"/>
        <v>-1.01886019401441E-2</v>
      </c>
      <c r="AI14" s="40">
        <f t="shared" si="14"/>
        <v>-1.0207915611755138E-2</v>
      </c>
      <c r="AJ14" s="41">
        <f t="shared" si="15"/>
        <v>7.8778513023682918E-4</v>
      </c>
      <c r="AK14" s="41">
        <f t="shared" si="16"/>
        <v>7.4851922936373157E-4</v>
      </c>
      <c r="AL14" s="42">
        <f t="shared" si="17"/>
        <v>-1.3136137652553049E-2</v>
      </c>
      <c r="AM14" s="42">
        <f t="shared" si="18"/>
        <v>-1.3184520266911373E-2</v>
      </c>
      <c r="AN14" s="43">
        <f t="shared" si="19"/>
        <v>1.3624545153822464E-2</v>
      </c>
      <c r="AO14" s="106">
        <f t="shared" si="20"/>
        <v>9.9337098454895262E-3</v>
      </c>
      <c r="AP14" s="47"/>
      <c r="AQ14" s="45">
        <v>305162610.31</v>
      </c>
      <c r="AR14" s="45">
        <v>1481.86</v>
      </c>
      <c r="AS14" s="46" t="e">
        <f>(#REF!/AQ14)-1</f>
        <v>#REF!</v>
      </c>
      <c r="AT14" s="46" t="e">
        <f>(#REF!/AR14)-1</f>
        <v>#REF!</v>
      </c>
    </row>
    <row r="15" spans="1:49" s="121" customFormat="1" ht="12.75" customHeight="1">
      <c r="A15" s="297" t="s">
        <v>90</v>
      </c>
      <c r="B15" s="85">
        <v>299732893.27999997</v>
      </c>
      <c r="C15" s="85">
        <v>136.35</v>
      </c>
      <c r="D15" s="85">
        <v>272934435.20999998</v>
      </c>
      <c r="E15" s="85">
        <v>138.13</v>
      </c>
      <c r="F15" s="40">
        <f t="shared" si="0"/>
        <v>-8.9407798312498898E-2</v>
      </c>
      <c r="G15" s="40">
        <f t="shared" si="1"/>
        <v>1.3054638797213063E-2</v>
      </c>
      <c r="H15" s="85">
        <v>271681761.41000003</v>
      </c>
      <c r="I15" s="85">
        <v>137.81</v>
      </c>
      <c r="J15" s="40">
        <f t="shared" si="2"/>
        <v>-4.5896509871908454E-3</v>
      </c>
      <c r="K15" s="40">
        <f t="shared" si="3"/>
        <v>-2.3166582205168549E-3</v>
      </c>
      <c r="L15" s="85">
        <v>268140733.09</v>
      </c>
      <c r="M15" s="85">
        <v>135.86000000000001</v>
      </c>
      <c r="N15" s="40">
        <f t="shared" si="4"/>
        <v>-1.3033735873996307E-2</v>
      </c>
      <c r="O15" s="40">
        <f t="shared" si="4"/>
        <v>-1.4149916551774099E-2</v>
      </c>
      <c r="P15" s="85">
        <v>252453335.55000001</v>
      </c>
      <c r="Q15" s="85">
        <v>137.82</v>
      </c>
      <c r="R15" s="40">
        <f t="shared" si="5"/>
        <v>-5.8504343443913094E-2</v>
      </c>
      <c r="S15" s="40">
        <f t="shared" si="6"/>
        <v>1.4426615633740463E-2</v>
      </c>
      <c r="T15" s="85">
        <v>266714372.16</v>
      </c>
      <c r="U15" s="85">
        <v>133.32</v>
      </c>
      <c r="V15" s="40">
        <f t="shared" si="7"/>
        <v>5.6489792772714202E-2</v>
      </c>
      <c r="W15" s="40">
        <f t="shared" si="8"/>
        <v>-3.2651284283848503E-2</v>
      </c>
      <c r="X15" s="85">
        <v>252064469.28</v>
      </c>
      <c r="Y15" s="85">
        <v>133.31</v>
      </c>
      <c r="Z15" s="40">
        <f t="shared" si="9"/>
        <v>-5.4927309546002362E-2</v>
      </c>
      <c r="AA15" s="40">
        <f t="shared" si="10"/>
        <v>-7.500750075000679E-5</v>
      </c>
      <c r="AB15" s="85">
        <v>256218536.13999999</v>
      </c>
      <c r="AC15" s="85">
        <v>132.68</v>
      </c>
      <c r="AD15" s="40">
        <f t="shared" si="11"/>
        <v>1.6480176170269898E-2</v>
      </c>
      <c r="AE15" s="40">
        <f t="shared" si="12"/>
        <v>-4.7258270197284187E-3</v>
      </c>
      <c r="AF15" s="96">
        <v>256724758.03</v>
      </c>
      <c r="AG15" s="85">
        <v>128.72999999999999</v>
      </c>
      <c r="AH15" s="40">
        <f t="shared" si="13"/>
        <v>1.9757426516690876E-3</v>
      </c>
      <c r="AI15" s="40">
        <f t="shared" si="14"/>
        <v>-2.977087729876407E-2</v>
      </c>
      <c r="AJ15" s="41">
        <f t="shared" si="15"/>
        <v>-1.8189640821118541E-2</v>
      </c>
      <c r="AK15" s="41">
        <f t="shared" si="16"/>
        <v>-7.0260395555535524E-3</v>
      </c>
      <c r="AL15" s="42">
        <f t="shared" si="17"/>
        <v>-5.9390370319260012E-2</v>
      </c>
      <c r="AM15" s="42">
        <f t="shared" si="18"/>
        <v>-6.8051835227684113E-2</v>
      </c>
      <c r="AN15" s="43">
        <f t="shared" si="19"/>
        <v>4.6971354932545305E-2</v>
      </c>
      <c r="AO15" s="106">
        <f t="shared" si="20"/>
        <v>1.7582323060721043E-2</v>
      </c>
      <c r="AP15" s="47"/>
      <c r="AQ15" s="45"/>
      <c r="AR15" s="45"/>
      <c r="AS15" s="46"/>
      <c r="AT15" s="46"/>
    </row>
    <row r="16" spans="1:49" s="121" customFormat="1" ht="12.75" customHeight="1">
      <c r="A16" s="297" t="s">
        <v>136</v>
      </c>
      <c r="B16" s="85">
        <v>326688283.44999999</v>
      </c>
      <c r="C16" s="85">
        <v>1.36</v>
      </c>
      <c r="D16" s="85">
        <v>332575901.45999998</v>
      </c>
      <c r="E16" s="85">
        <v>1.33</v>
      </c>
      <c r="F16" s="40">
        <f t="shared" si="0"/>
        <v>1.8022127845613713E-2</v>
      </c>
      <c r="G16" s="40">
        <f t="shared" si="1"/>
        <v>-2.2058823529411783E-2</v>
      </c>
      <c r="H16" s="85">
        <v>331201929.60000002</v>
      </c>
      <c r="I16" s="85">
        <v>1.32</v>
      </c>
      <c r="J16" s="40">
        <f t="shared" si="2"/>
        <v>-4.1313031219888515E-3</v>
      </c>
      <c r="K16" s="40">
        <f t="shared" si="3"/>
        <v>-7.5187969924812095E-3</v>
      </c>
      <c r="L16" s="85">
        <v>334211317.54000002</v>
      </c>
      <c r="M16" s="85">
        <v>1.29</v>
      </c>
      <c r="N16" s="40">
        <f t="shared" si="4"/>
        <v>9.0862633066012104E-3</v>
      </c>
      <c r="O16" s="40">
        <f t="shared" si="4"/>
        <v>-2.2727272727272745E-2</v>
      </c>
      <c r="P16" s="85">
        <v>332076154.80000001</v>
      </c>
      <c r="Q16" s="85">
        <v>1.28</v>
      </c>
      <c r="R16" s="40">
        <f t="shared" si="5"/>
        <v>-6.3886607901734596E-3</v>
      </c>
      <c r="S16" s="40">
        <f t="shared" si="6"/>
        <v>-7.7519379844961309E-3</v>
      </c>
      <c r="T16" s="85">
        <v>330930344.86000001</v>
      </c>
      <c r="U16" s="85">
        <v>1.32</v>
      </c>
      <c r="V16" s="40">
        <f t="shared" si="7"/>
        <v>-3.4504432897028881E-3</v>
      </c>
      <c r="W16" s="40">
        <f t="shared" si="8"/>
        <v>3.1250000000000028E-2</v>
      </c>
      <c r="X16" s="85">
        <v>327634704.44999999</v>
      </c>
      <c r="Y16" s="85">
        <v>1.31</v>
      </c>
      <c r="Z16" s="40">
        <f t="shared" si="9"/>
        <v>-9.9587132494430089E-3</v>
      </c>
      <c r="AA16" s="40">
        <f t="shared" si="10"/>
        <v>-7.575757575757582E-3</v>
      </c>
      <c r="AB16" s="85">
        <v>327636702.44</v>
      </c>
      <c r="AC16" s="85">
        <v>1.31</v>
      </c>
      <c r="AD16" s="40">
        <f t="shared" si="11"/>
        <v>6.0982245558008279E-6</v>
      </c>
      <c r="AE16" s="40">
        <f t="shared" si="12"/>
        <v>0</v>
      </c>
      <c r="AF16" s="350">
        <v>322428350.97000003</v>
      </c>
      <c r="AG16" s="85">
        <v>1.2883</v>
      </c>
      <c r="AH16" s="40">
        <f t="shared" si="13"/>
        <v>-1.5896727781753245E-2</v>
      </c>
      <c r="AI16" s="40">
        <f t="shared" si="14"/>
        <v>-1.6564885496183245E-2</v>
      </c>
      <c r="AJ16" s="41">
        <f t="shared" si="15"/>
        <v>-1.588919857036341E-3</v>
      </c>
      <c r="AK16" s="41">
        <f t="shared" si="16"/>
        <v>-6.6184342882003328E-3</v>
      </c>
      <c r="AL16" s="42">
        <f t="shared" si="17"/>
        <v>-3.0511983716957406E-2</v>
      </c>
      <c r="AM16" s="42">
        <f t="shared" si="18"/>
        <v>-3.1353383458646668E-2</v>
      </c>
      <c r="AN16" s="43">
        <f t="shared" si="19"/>
        <v>1.0749286451249469E-2</v>
      </c>
      <c r="AO16" s="106">
        <f t="shared" si="20"/>
        <v>1.722815854010807E-2</v>
      </c>
      <c r="AP16" s="47"/>
      <c r="AQ16" s="45"/>
      <c r="AR16" s="45"/>
      <c r="AS16" s="46"/>
      <c r="AT16" s="46"/>
    </row>
    <row r="17" spans="1:46" s="121" customFormat="1" ht="12.75" customHeight="1">
      <c r="A17" s="297" t="s">
        <v>139</v>
      </c>
      <c r="B17" s="160">
        <v>265399242.18000001</v>
      </c>
      <c r="C17" s="85">
        <v>1.4431</v>
      </c>
      <c r="D17" s="85">
        <v>271416577.80000001</v>
      </c>
      <c r="E17" s="85">
        <v>1.4759</v>
      </c>
      <c r="F17" s="40">
        <f t="shared" si="0"/>
        <v>2.2672768658167104E-2</v>
      </c>
      <c r="G17" s="40">
        <f t="shared" si="1"/>
        <v>2.2728847619707532E-2</v>
      </c>
      <c r="H17" s="85">
        <v>288324688.88</v>
      </c>
      <c r="I17" s="85">
        <v>1.4761</v>
      </c>
      <c r="J17" s="40">
        <f t="shared" si="2"/>
        <v>6.2295793488558175E-2</v>
      </c>
      <c r="K17" s="40">
        <f t="shared" si="3"/>
        <v>1.3551053594415473E-4</v>
      </c>
      <c r="L17" s="85">
        <v>293413079.52999997</v>
      </c>
      <c r="M17" s="85">
        <v>1.4993000000000001</v>
      </c>
      <c r="N17" s="40">
        <f t="shared" si="4"/>
        <v>1.7648126734362841E-2</v>
      </c>
      <c r="O17" s="40">
        <f t="shared" si="4"/>
        <v>1.571709233791756E-2</v>
      </c>
      <c r="P17" s="85">
        <v>288815520.45999998</v>
      </c>
      <c r="Q17" s="85">
        <v>1.4764999999999999</v>
      </c>
      <c r="R17" s="40">
        <f t="shared" si="5"/>
        <v>-1.5669236958913129E-2</v>
      </c>
      <c r="S17" s="40">
        <f t="shared" si="6"/>
        <v>-1.5207096645101149E-2</v>
      </c>
      <c r="T17" s="85">
        <v>289508771.24000001</v>
      </c>
      <c r="U17" s="85">
        <v>1.4803999999999999</v>
      </c>
      <c r="V17" s="40">
        <f t="shared" si="7"/>
        <v>2.4003238430396058E-3</v>
      </c>
      <c r="W17" s="40">
        <f t="shared" si="8"/>
        <v>2.6413816457839584E-3</v>
      </c>
      <c r="X17" s="85">
        <v>288325398.82999998</v>
      </c>
      <c r="Y17" s="85">
        <v>1.4750000000000001</v>
      </c>
      <c r="Z17" s="40">
        <f t="shared" si="9"/>
        <v>-4.0875183329731378E-3</v>
      </c>
      <c r="AA17" s="40">
        <f t="shared" si="10"/>
        <v>-3.6476627938394012E-3</v>
      </c>
      <c r="AB17" s="85">
        <v>288980870.43000001</v>
      </c>
      <c r="AC17" s="85">
        <v>1.4785999999999999</v>
      </c>
      <c r="AD17" s="40">
        <f t="shared" si="11"/>
        <v>2.2733744673895258E-3</v>
      </c>
      <c r="AE17" s="40">
        <f t="shared" si="12"/>
        <v>2.4406779661015764E-3</v>
      </c>
      <c r="AF17" s="96">
        <v>284050603.94999999</v>
      </c>
      <c r="AG17" s="85">
        <v>1.4540999999999999</v>
      </c>
      <c r="AH17" s="40">
        <f t="shared" si="13"/>
        <v>-1.7060874903808834E-2</v>
      </c>
      <c r="AI17" s="40">
        <f t="shared" si="14"/>
        <v>-1.6569728121195705E-2</v>
      </c>
      <c r="AJ17" s="41">
        <f t="shared" si="15"/>
        <v>8.8090946244777698E-3</v>
      </c>
      <c r="AK17" s="41">
        <f t="shared" si="16"/>
        <v>1.0298778181648156E-3</v>
      </c>
      <c r="AL17" s="42">
        <f t="shared" si="17"/>
        <v>4.6548468971227205E-2</v>
      </c>
      <c r="AM17" s="42">
        <f t="shared" si="18"/>
        <v>-1.4770648417914522E-2</v>
      </c>
      <c r="AN17" s="43">
        <f t="shared" si="19"/>
        <v>2.5772941372423846E-2</v>
      </c>
      <c r="AO17" s="106">
        <f t="shared" si="20"/>
        <v>1.3560507841287451E-2</v>
      </c>
      <c r="AP17" s="47"/>
      <c r="AQ17" s="45"/>
      <c r="AR17" s="45"/>
      <c r="AS17" s="46"/>
      <c r="AT17" s="46"/>
    </row>
    <row r="18" spans="1:46">
      <c r="A18" s="297" t="s">
        <v>150</v>
      </c>
      <c r="B18" s="85">
        <v>413473286.63</v>
      </c>
      <c r="C18" s="85">
        <v>138.38</v>
      </c>
      <c r="D18" s="85">
        <v>413916239.67000002</v>
      </c>
      <c r="E18" s="85">
        <v>141.97999999999999</v>
      </c>
      <c r="F18" s="40">
        <f t="shared" si="0"/>
        <v>1.0712978427464932E-3</v>
      </c>
      <c r="G18" s="40">
        <f t="shared" si="1"/>
        <v>2.6015320132967153E-2</v>
      </c>
      <c r="H18" s="85">
        <v>416698024.18000001</v>
      </c>
      <c r="I18" s="85">
        <v>142.93870000000001</v>
      </c>
      <c r="J18" s="40">
        <f t="shared" si="2"/>
        <v>6.7206459746972083E-3</v>
      </c>
      <c r="K18" s="40">
        <f t="shared" si="3"/>
        <v>6.7523594872518789E-3</v>
      </c>
      <c r="L18" s="85">
        <v>423239734.73000002</v>
      </c>
      <c r="M18" s="85">
        <v>143.34</v>
      </c>
      <c r="N18" s="40">
        <f t="shared" si="4"/>
        <v>1.5698923849886567E-2</v>
      </c>
      <c r="O18" s="40">
        <f t="shared" si="4"/>
        <v>2.8074971998485504E-3</v>
      </c>
      <c r="P18" s="85">
        <v>414104080.24000001</v>
      </c>
      <c r="Q18" s="85">
        <v>142.02000000000001</v>
      </c>
      <c r="R18" s="40">
        <f t="shared" si="5"/>
        <v>-2.1585058633088822E-2</v>
      </c>
      <c r="S18" s="40">
        <f t="shared" si="6"/>
        <v>-9.2088740058601445E-3</v>
      </c>
      <c r="T18" s="85">
        <v>418102394</v>
      </c>
      <c r="U18" s="85">
        <v>141.59</v>
      </c>
      <c r="V18" s="40">
        <f t="shared" si="7"/>
        <v>9.6553353390836181E-3</v>
      </c>
      <c r="W18" s="40">
        <f t="shared" si="8"/>
        <v>-3.0277425714688548E-3</v>
      </c>
      <c r="X18" s="85">
        <v>411507877.01999998</v>
      </c>
      <c r="Y18" s="85">
        <v>141.12</v>
      </c>
      <c r="Z18" s="40">
        <f t="shared" si="9"/>
        <v>-1.577249275449023E-2</v>
      </c>
      <c r="AA18" s="40">
        <f t="shared" si="10"/>
        <v>-3.319443463521427E-3</v>
      </c>
      <c r="AB18" s="85">
        <v>409776270.69</v>
      </c>
      <c r="AC18" s="85">
        <v>140.52000000000001</v>
      </c>
      <c r="AD18" s="40">
        <f t="shared" si="11"/>
        <v>-4.2079542742648988E-3</v>
      </c>
      <c r="AE18" s="40">
        <f t="shared" si="12"/>
        <v>-4.2517006802720685E-3</v>
      </c>
      <c r="AF18" s="96">
        <v>428984438.39999998</v>
      </c>
      <c r="AG18" s="85">
        <v>137.07</v>
      </c>
      <c r="AH18" s="40">
        <f t="shared" si="13"/>
        <v>4.6874768218414374E-2</v>
      </c>
      <c r="AI18" s="40">
        <f t="shared" si="14"/>
        <v>-2.4551665243381846E-2</v>
      </c>
      <c r="AJ18" s="41">
        <f t="shared" si="15"/>
        <v>4.8069331953730391E-3</v>
      </c>
      <c r="AK18" s="41">
        <f t="shared" si="16"/>
        <v>-1.0980311430545948E-3</v>
      </c>
      <c r="AL18" s="42">
        <f t="shared" si="17"/>
        <v>3.6403980530005958E-2</v>
      </c>
      <c r="AM18" s="42">
        <f t="shared" si="18"/>
        <v>-3.4582335540216912E-2</v>
      </c>
      <c r="AN18" s="43">
        <f t="shared" si="19"/>
        <v>2.1148389592760455E-2</v>
      </c>
      <c r="AO18" s="106">
        <f t="shared" si="20"/>
        <v>1.4374970395021334E-2</v>
      </c>
      <c r="AP18" s="47"/>
      <c r="AQ18" s="56">
        <v>100020653.31</v>
      </c>
      <c r="AR18" s="45">
        <v>100</v>
      </c>
      <c r="AS18" s="46" t="e">
        <f>(#REF!/AQ18)-1</f>
        <v>#REF!</v>
      </c>
      <c r="AT18" s="46" t="e">
        <f>(#REF!/AR18)-1</f>
        <v>#REF!</v>
      </c>
    </row>
    <row r="19" spans="1:46">
      <c r="A19" s="299" t="s">
        <v>47</v>
      </c>
      <c r="B19" s="90">
        <f>SUM(B5:B18)</f>
        <v>15601861238.739998</v>
      </c>
      <c r="C19" s="91"/>
      <c r="D19" s="90">
        <f>SUM(D5:D18)</f>
        <v>15878400715.889999</v>
      </c>
      <c r="E19" s="91"/>
      <c r="F19" s="40">
        <f>((D19-B19)/B19)</f>
        <v>1.7724774814901173E-2</v>
      </c>
      <c r="G19" s="40"/>
      <c r="H19" s="90">
        <f>SUM(H5:H18)</f>
        <v>15968016571.869999</v>
      </c>
      <c r="I19" s="91"/>
      <c r="J19" s="40">
        <f>((H19-D19)/D19)</f>
        <v>5.6438842666515039E-3</v>
      </c>
      <c r="K19" s="40"/>
      <c r="L19" s="90">
        <f>SUM(L5:L18)</f>
        <v>16116663555.340002</v>
      </c>
      <c r="M19" s="91"/>
      <c r="N19" s="40">
        <f>((L19-H19)/H19)</f>
        <v>9.3090449149374355E-3</v>
      </c>
      <c r="O19" s="40"/>
      <c r="P19" s="90">
        <f>SUM(P5:P18)</f>
        <v>16070245257.549997</v>
      </c>
      <c r="Q19" s="91"/>
      <c r="R19" s="40">
        <f>((P19-L19)/L19)</f>
        <v>-2.8801431282980874E-3</v>
      </c>
      <c r="S19" s="40"/>
      <c r="T19" s="90">
        <f>SUM(T5:T18)</f>
        <v>16130377513.4</v>
      </c>
      <c r="U19" s="91"/>
      <c r="V19" s="40">
        <f>((T19-P19)/P19)</f>
        <v>3.7418380918456378E-3</v>
      </c>
      <c r="W19" s="40"/>
      <c r="X19" s="90">
        <f>SUM(X5:X18)</f>
        <v>15965047161.139999</v>
      </c>
      <c r="Y19" s="91"/>
      <c r="Z19" s="40">
        <f>((X19-T19)/T19)</f>
        <v>-1.0249626961467903E-2</v>
      </c>
      <c r="AA19" s="40"/>
      <c r="AB19" s="90">
        <f>SUM(AB5:AB18)</f>
        <v>15900877276.35</v>
      </c>
      <c r="AC19" s="91"/>
      <c r="AD19" s="40">
        <f>((AB19-X19)/X19)</f>
        <v>-4.0193983858809283E-3</v>
      </c>
      <c r="AE19" s="40"/>
      <c r="AF19" s="90">
        <f>SUM(AF5:AF18)</f>
        <v>15480906263.620001</v>
      </c>
      <c r="AG19" s="120"/>
      <c r="AH19" s="40">
        <f>((AF19-AB19)/AB19)</f>
        <v>-2.6411813979260058E-2</v>
      </c>
      <c r="AI19" s="40"/>
      <c r="AJ19" s="41">
        <f t="shared" si="15"/>
        <v>-8.9268004582140296E-4</v>
      </c>
      <c r="AK19" s="41"/>
      <c r="AL19" s="42">
        <f t="shared" si="17"/>
        <v>-2.5033657947189463E-2</v>
      </c>
      <c r="AM19" s="42"/>
      <c r="AN19" s="43">
        <f t="shared" si="19"/>
        <v>1.3455722512972213E-2</v>
      </c>
      <c r="AO19" s="106"/>
      <c r="AP19" s="47"/>
      <c r="AQ19" s="57">
        <f>SUM(AQ5:AQ18)</f>
        <v>13501614037.429998</v>
      </c>
      <c r="AR19" s="58"/>
      <c r="AS19" s="46" t="e">
        <f>(#REF!/AQ19)-1</f>
        <v>#REF!</v>
      </c>
      <c r="AT19" s="46" t="e">
        <f>(#REF!/AR19)-1</f>
        <v>#REF!</v>
      </c>
    </row>
    <row r="20" spans="1:46" s="162" customFormat="1" ht="6" customHeight="1">
      <c r="A20" s="299"/>
      <c r="B20" s="90"/>
      <c r="C20" s="91"/>
      <c r="D20" s="90"/>
      <c r="E20" s="91"/>
      <c r="F20" s="40"/>
      <c r="G20" s="40"/>
      <c r="H20" s="90"/>
      <c r="I20" s="91"/>
      <c r="J20" s="40"/>
      <c r="K20" s="40"/>
      <c r="L20" s="90"/>
      <c r="M20" s="91"/>
      <c r="N20" s="40"/>
      <c r="O20" s="40"/>
      <c r="P20" s="90"/>
      <c r="Q20" s="91"/>
      <c r="R20" s="40"/>
      <c r="S20" s="40"/>
      <c r="T20" s="90"/>
      <c r="U20" s="91"/>
      <c r="V20" s="40"/>
      <c r="W20" s="40"/>
      <c r="X20" s="90"/>
      <c r="Y20" s="91"/>
      <c r="Z20" s="40"/>
      <c r="AA20" s="40"/>
      <c r="AB20" s="90"/>
      <c r="AC20" s="90"/>
      <c r="AD20" s="40"/>
      <c r="AE20" s="40"/>
      <c r="AF20" s="40"/>
      <c r="AG20" s="40"/>
      <c r="AH20" s="40"/>
      <c r="AI20" s="40"/>
      <c r="AJ20" s="41"/>
      <c r="AK20" s="41"/>
      <c r="AL20" s="42"/>
      <c r="AM20" s="42"/>
      <c r="AN20" s="43"/>
      <c r="AO20" s="106"/>
      <c r="AP20" s="47"/>
      <c r="AQ20" s="57"/>
      <c r="AR20" s="58"/>
      <c r="AS20" s="46"/>
      <c r="AT20" s="46"/>
    </row>
    <row r="21" spans="1:46">
      <c r="A21" s="296" t="s">
        <v>49</v>
      </c>
      <c r="B21" s="90"/>
      <c r="C21" s="92"/>
      <c r="D21" s="90"/>
      <c r="E21" s="92"/>
      <c r="F21" s="40"/>
      <c r="G21" s="40"/>
      <c r="H21" s="90"/>
      <c r="I21" s="92"/>
      <c r="J21" s="40"/>
      <c r="K21" s="40"/>
      <c r="L21" s="90"/>
      <c r="M21" s="92"/>
      <c r="N21" s="40"/>
      <c r="O21" s="40"/>
      <c r="P21" s="90"/>
      <c r="Q21" s="92"/>
      <c r="R21" s="40"/>
      <c r="S21" s="40"/>
      <c r="T21" s="90"/>
      <c r="U21" s="92"/>
      <c r="V21" s="40"/>
      <c r="W21" s="40"/>
      <c r="X21" s="90"/>
      <c r="Y21" s="92"/>
      <c r="Z21" s="40"/>
      <c r="AA21" s="40"/>
      <c r="AB21" s="90"/>
      <c r="AC21" s="90"/>
      <c r="AD21" s="40"/>
      <c r="AE21" s="40"/>
      <c r="AF21" s="40"/>
      <c r="AG21" s="40"/>
      <c r="AH21" s="40"/>
      <c r="AI21" s="40"/>
      <c r="AJ21" s="41"/>
      <c r="AK21" s="41"/>
      <c r="AL21" s="42"/>
      <c r="AM21" s="42"/>
      <c r="AN21" s="43"/>
      <c r="AO21" s="106"/>
      <c r="AP21" s="47"/>
      <c r="AQ21" s="57"/>
      <c r="AR21" s="30"/>
      <c r="AS21" s="46" t="e">
        <f>(#REF!/AQ21)-1</f>
        <v>#REF!</v>
      </c>
      <c r="AT21" s="46" t="e">
        <f>(#REF!/AR21)-1</f>
        <v>#REF!</v>
      </c>
    </row>
    <row r="22" spans="1:46">
      <c r="A22" s="297" t="s">
        <v>39</v>
      </c>
      <c r="B22" s="93">
        <v>215536064637.25</v>
      </c>
      <c r="C22" s="93">
        <v>100</v>
      </c>
      <c r="D22" s="93">
        <v>213775911215.89999</v>
      </c>
      <c r="E22" s="93">
        <v>100</v>
      </c>
      <c r="F22" s="40">
        <f t="shared" ref="F22:F50" si="21">((D22-B22)/B22)</f>
        <v>-8.1663986224874575E-3</v>
      </c>
      <c r="G22" s="40">
        <f t="shared" ref="G22:G50" si="22">((E22-C22)/C22)</f>
        <v>0</v>
      </c>
      <c r="H22" s="93">
        <v>212127842618.42001</v>
      </c>
      <c r="I22" s="93">
        <v>100</v>
      </c>
      <c r="J22" s="40">
        <f t="shared" ref="J22:J50" si="23">((H22-D22)/D22)</f>
        <v>-7.7093279037203427E-3</v>
      </c>
      <c r="K22" s="40">
        <f t="shared" ref="K22:K50" si="24">((I22-E22)/E22)</f>
        <v>0</v>
      </c>
      <c r="L22" s="93">
        <v>212549458072.29001</v>
      </c>
      <c r="M22" s="93">
        <v>100</v>
      </c>
      <c r="N22" s="40">
        <f t="shared" ref="N22:O50" si="25">((L22-H22)/H22)</f>
        <v>1.9875535840356692E-3</v>
      </c>
      <c r="O22" s="40">
        <f t="shared" si="25"/>
        <v>0</v>
      </c>
      <c r="P22" s="93">
        <v>213699814122.26001</v>
      </c>
      <c r="Q22" s="93">
        <v>100</v>
      </c>
      <c r="R22" s="40">
        <f t="shared" ref="R22:R50" si="26">((P22-L22)/L22)</f>
        <v>5.4121805833010151E-3</v>
      </c>
      <c r="S22" s="40">
        <f t="shared" ref="S22:S50" si="27">((Q22-M22)/M22)</f>
        <v>0</v>
      </c>
      <c r="T22" s="93">
        <v>213665255789.63</v>
      </c>
      <c r="U22" s="93">
        <v>100</v>
      </c>
      <c r="V22" s="40">
        <f t="shared" ref="V22:V50" si="28">((T22-P22)/P22)</f>
        <v>-1.6171437851711785E-4</v>
      </c>
      <c r="W22" s="40">
        <f t="shared" ref="W22:W50" si="29">((U22-Q22)/Q22)</f>
        <v>0</v>
      </c>
      <c r="X22" s="93">
        <v>213485744776.03</v>
      </c>
      <c r="Y22" s="93">
        <v>100</v>
      </c>
      <c r="Z22" s="40">
        <f t="shared" ref="Z22:Z50" si="30">((X22-T22)/T22)</f>
        <v>-8.4015069711075813E-4</v>
      </c>
      <c r="AA22" s="40">
        <f t="shared" ref="AA22:AA50" si="31">((Y22-U22)/U22)</f>
        <v>0</v>
      </c>
      <c r="AB22" s="93">
        <v>212134134743.73001</v>
      </c>
      <c r="AC22" s="93">
        <v>100</v>
      </c>
      <c r="AD22" s="40">
        <f t="shared" ref="AD22:AD50" si="32">((AB22-X22)/X22)</f>
        <v>-6.3311488723426252E-3</v>
      </c>
      <c r="AE22" s="40">
        <f t="shared" ref="AE22:AE50" si="33">((AC22-Y22)/Y22)</f>
        <v>0</v>
      </c>
      <c r="AF22" s="86">
        <v>219622574134.29001</v>
      </c>
      <c r="AG22" s="93">
        <v>100</v>
      </c>
      <c r="AH22" s="40">
        <f t="shared" ref="AH22:AH50" si="34">((AF22-AB22)/AB22)</f>
        <v>3.5300492302224033E-2</v>
      </c>
      <c r="AI22" s="40">
        <f t="shared" ref="AI22:AI50" si="35">((AG22-AC22)/AC22)</f>
        <v>0</v>
      </c>
      <c r="AJ22" s="41">
        <f t="shared" si="15"/>
        <v>2.4364357494228023E-3</v>
      </c>
      <c r="AK22" s="41">
        <f t="shared" si="16"/>
        <v>0</v>
      </c>
      <c r="AL22" s="42">
        <f t="shared" si="17"/>
        <v>2.7349493612894762E-2</v>
      </c>
      <c r="AM22" s="42">
        <f t="shared" si="18"/>
        <v>0</v>
      </c>
      <c r="AN22" s="43">
        <f t="shared" si="19"/>
        <v>1.413615589984377E-2</v>
      </c>
      <c r="AO22" s="106">
        <f t="shared" si="20"/>
        <v>0</v>
      </c>
      <c r="AP22" s="47"/>
      <c r="AQ22" s="45">
        <v>58847545464.410004</v>
      </c>
      <c r="AR22" s="59">
        <v>100</v>
      </c>
      <c r="AS22" s="46" t="e">
        <f>(#REF!/AQ22)-1</f>
        <v>#REF!</v>
      </c>
      <c r="AT22" s="46" t="e">
        <f>(#REF!/AR22)-1</f>
        <v>#REF!</v>
      </c>
    </row>
    <row r="23" spans="1:46">
      <c r="A23" s="297" t="s">
        <v>19</v>
      </c>
      <c r="B23" s="93">
        <v>154348084753.59</v>
      </c>
      <c r="C23" s="93">
        <v>100</v>
      </c>
      <c r="D23" s="93">
        <v>156983125080.72</v>
      </c>
      <c r="E23" s="93">
        <v>100</v>
      </c>
      <c r="F23" s="40">
        <f t="shared" si="21"/>
        <v>1.7072063649748115E-2</v>
      </c>
      <c r="G23" s="40">
        <f t="shared" si="22"/>
        <v>0</v>
      </c>
      <c r="H23" s="93">
        <v>157858813235.54001</v>
      </c>
      <c r="I23" s="93">
        <v>100</v>
      </c>
      <c r="J23" s="40">
        <f t="shared" si="23"/>
        <v>5.5782311275159834E-3</v>
      </c>
      <c r="K23" s="40">
        <f t="shared" si="24"/>
        <v>0</v>
      </c>
      <c r="L23" s="93">
        <v>158058945167.13</v>
      </c>
      <c r="M23" s="93">
        <v>100</v>
      </c>
      <c r="N23" s="40">
        <f t="shared" si="25"/>
        <v>1.26779067628857E-3</v>
      </c>
      <c r="O23" s="40">
        <f t="shared" si="25"/>
        <v>0</v>
      </c>
      <c r="P23" s="93">
        <v>158759579631.12</v>
      </c>
      <c r="Q23" s="93">
        <v>100</v>
      </c>
      <c r="R23" s="40">
        <f t="shared" si="26"/>
        <v>4.4327416157886297E-3</v>
      </c>
      <c r="S23" s="40">
        <f t="shared" si="27"/>
        <v>0</v>
      </c>
      <c r="T23" s="93">
        <v>160479687078.84</v>
      </c>
      <c r="U23" s="93">
        <v>100</v>
      </c>
      <c r="V23" s="40">
        <f t="shared" si="28"/>
        <v>1.0834668696633576E-2</v>
      </c>
      <c r="W23" s="40">
        <f t="shared" si="29"/>
        <v>0</v>
      </c>
      <c r="X23" s="93">
        <v>156234105668.88</v>
      </c>
      <c r="Y23" s="93">
        <v>100</v>
      </c>
      <c r="Z23" s="40">
        <f t="shared" si="30"/>
        <v>-2.6455568846381377E-2</v>
      </c>
      <c r="AA23" s="40">
        <f t="shared" si="31"/>
        <v>0</v>
      </c>
      <c r="AB23" s="93">
        <v>152755840611.67999</v>
      </c>
      <c r="AC23" s="93">
        <v>100</v>
      </c>
      <c r="AD23" s="40">
        <f t="shared" si="32"/>
        <v>-2.2263161057623295E-2</v>
      </c>
      <c r="AE23" s="40">
        <f t="shared" si="33"/>
        <v>0</v>
      </c>
      <c r="AF23" s="86">
        <v>151459714680.16</v>
      </c>
      <c r="AG23" s="93">
        <v>100</v>
      </c>
      <c r="AH23" s="40">
        <f t="shared" si="34"/>
        <v>-8.484951713334913E-3</v>
      </c>
      <c r="AI23" s="40">
        <f t="shared" si="35"/>
        <v>0</v>
      </c>
      <c r="AJ23" s="41">
        <f t="shared" si="15"/>
        <v>-2.2522732314205888E-3</v>
      </c>
      <c r="AK23" s="41">
        <f t="shared" si="16"/>
        <v>0</v>
      </c>
      <c r="AL23" s="42">
        <f t="shared" si="17"/>
        <v>-3.5184739746516612E-2</v>
      </c>
      <c r="AM23" s="42">
        <f t="shared" si="18"/>
        <v>0</v>
      </c>
      <c r="AN23" s="43">
        <f t="shared" si="19"/>
        <v>1.5529587190443986E-2</v>
      </c>
      <c r="AO23" s="106">
        <f t="shared" si="20"/>
        <v>0</v>
      </c>
      <c r="AP23" s="47"/>
      <c r="AQ23" s="45">
        <v>56630718400</v>
      </c>
      <c r="AR23" s="59">
        <v>100</v>
      </c>
      <c r="AS23" s="46" t="e">
        <f>(#REF!/AQ23)-1</f>
        <v>#REF!</v>
      </c>
      <c r="AT23" s="46" t="e">
        <f>(#REF!/AR23)-1</f>
        <v>#REF!</v>
      </c>
    </row>
    <row r="24" spans="1:46">
      <c r="A24" s="297" t="s">
        <v>85</v>
      </c>
      <c r="B24" s="93">
        <v>19500568058.849998</v>
      </c>
      <c r="C24" s="93">
        <v>1</v>
      </c>
      <c r="D24" s="93">
        <v>19523472779.389999</v>
      </c>
      <c r="E24" s="93">
        <v>1</v>
      </c>
      <c r="F24" s="40">
        <f t="shared" si="21"/>
        <v>1.1745668367648399E-3</v>
      </c>
      <c r="G24" s="40">
        <f t="shared" si="22"/>
        <v>0</v>
      </c>
      <c r="H24" s="93">
        <v>19801094573.139999</v>
      </c>
      <c r="I24" s="93">
        <v>1</v>
      </c>
      <c r="J24" s="40">
        <f t="shared" si="23"/>
        <v>1.4219898113775747E-2</v>
      </c>
      <c r="K24" s="40">
        <f t="shared" si="24"/>
        <v>0</v>
      </c>
      <c r="L24" s="93">
        <v>20630713928.349998</v>
      </c>
      <c r="M24" s="93">
        <v>1</v>
      </c>
      <c r="N24" s="40">
        <f t="shared" si="25"/>
        <v>4.1897651271024683E-2</v>
      </c>
      <c r="O24" s="40">
        <f t="shared" si="25"/>
        <v>0</v>
      </c>
      <c r="P24" s="93">
        <v>20700769820.27</v>
      </c>
      <c r="Q24" s="93">
        <v>1</v>
      </c>
      <c r="R24" s="40">
        <f t="shared" si="26"/>
        <v>3.3957085616767558E-3</v>
      </c>
      <c r="S24" s="40">
        <f t="shared" si="27"/>
        <v>0</v>
      </c>
      <c r="T24" s="93">
        <v>20727297901.990002</v>
      </c>
      <c r="U24" s="93">
        <v>1</v>
      </c>
      <c r="V24" s="40">
        <f t="shared" si="28"/>
        <v>1.2815021832678498E-3</v>
      </c>
      <c r="W24" s="40">
        <f t="shared" si="29"/>
        <v>0</v>
      </c>
      <c r="X24" s="93">
        <v>21587230489.389999</v>
      </c>
      <c r="Y24" s="93">
        <v>1</v>
      </c>
      <c r="Z24" s="40">
        <f t="shared" si="30"/>
        <v>4.1487925317917909E-2</v>
      </c>
      <c r="AA24" s="40">
        <f t="shared" si="31"/>
        <v>0</v>
      </c>
      <c r="AB24" s="93">
        <v>21837951739</v>
      </c>
      <c r="AC24" s="93">
        <v>1</v>
      </c>
      <c r="AD24" s="40">
        <f t="shared" si="32"/>
        <v>1.1614331432335829E-2</v>
      </c>
      <c r="AE24" s="40">
        <f t="shared" si="33"/>
        <v>0</v>
      </c>
      <c r="AF24" s="86">
        <v>22058874598.07</v>
      </c>
      <c r="AG24" s="93">
        <v>0</v>
      </c>
      <c r="AH24" s="40">
        <f t="shared" si="34"/>
        <v>1.011646429621225E-2</v>
      </c>
      <c r="AI24" s="40">
        <f t="shared" si="35"/>
        <v>-1</v>
      </c>
      <c r="AJ24" s="41">
        <f t="shared" si="15"/>
        <v>1.5648506001621983E-2</v>
      </c>
      <c r="AK24" s="41">
        <f t="shared" si="16"/>
        <v>-0.125</v>
      </c>
      <c r="AL24" s="42">
        <f t="shared" si="17"/>
        <v>0.12986428425564242</v>
      </c>
      <c r="AM24" s="42">
        <f t="shared" si="18"/>
        <v>-1</v>
      </c>
      <c r="AN24" s="43">
        <f t="shared" si="19"/>
        <v>1.6782852418591565E-2</v>
      </c>
      <c r="AO24" s="106">
        <f t="shared" si="20"/>
        <v>0.35355339059327379</v>
      </c>
      <c r="AP24" s="47"/>
      <c r="AQ24" s="45">
        <v>366113097.69999999</v>
      </c>
      <c r="AR24" s="49">
        <v>1.1357999999999999</v>
      </c>
      <c r="AS24" s="46" t="e">
        <f>(#REF!/AQ24)-1</f>
        <v>#REF!</v>
      </c>
      <c r="AT24" s="46" t="e">
        <f>(#REF!/AR24)-1</f>
        <v>#REF!</v>
      </c>
    </row>
    <row r="25" spans="1:46">
      <c r="A25" s="297" t="s">
        <v>42</v>
      </c>
      <c r="B25" s="160">
        <v>679629632.14999998</v>
      </c>
      <c r="C25" s="93">
        <v>100</v>
      </c>
      <c r="D25" s="93">
        <v>679625332.14999998</v>
      </c>
      <c r="E25" s="93">
        <v>100</v>
      </c>
      <c r="F25" s="40">
        <f t="shared" si="21"/>
        <v>-6.3269754533759847E-6</v>
      </c>
      <c r="G25" s="40">
        <f t="shared" si="22"/>
        <v>0</v>
      </c>
      <c r="H25" s="93">
        <v>678344332.14999998</v>
      </c>
      <c r="I25" s="93">
        <v>100</v>
      </c>
      <c r="J25" s="40">
        <f t="shared" si="23"/>
        <v>-1.8848620547258688E-3</v>
      </c>
      <c r="K25" s="40">
        <f t="shared" si="24"/>
        <v>0</v>
      </c>
      <c r="L25" s="93">
        <v>681348476.47000003</v>
      </c>
      <c r="M25" s="93">
        <v>100</v>
      </c>
      <c r="N25" s="40">
        <f t="shared" si="25"/>
        <v>4.4286421771646146E-3</v>
      </c>
      <c r="O25" s="40">
        <f t="shared" si="25"/>
        <v>0</v>
      </c>
      <c r="P25" s="93">
        <v>703721567.89999998</v>
      </c>
      <c r="Q25" s="93">
        <v>100</v>
      </c>
      <c r="R25" s="40">
        <f t="shared" si="26"/>
        <v>3.2836488526271829E-2</v>
      </c>
      <c r="S25" s="40">
        <f t="shared" si="27"/>
        <v>0</v>
      </c>
      <c r="T25" s="93">
        <v>729603731.22000003</v>
      </c>
      <c r="U25" s="93">
        <v>100</v>
      </c>
      <c r="V25" s="40">
        <f t="shared" si="28"/>
        <v>3.6778982626944227E-2</v>
      </c>
      <c r="W25" s="40">
        <f t="shared" si="29"/>
        <v>0</v>
      </c>
      <c r="X25" s="93">
        <v>767971352.61000001</v>
      </c>
      <c r="Y25" s="93">
        <v>100</v>
      </c>
      <c r="Z25" s="40">
        <f t="shared" si="30"/>
        <v>5.2586931437211715E-2</v>
      </c>
      <c r="AA25" s="40">
        <f t="shared" si="31"/>
        <v>0</v>
      </c>
      <c r="AB25" s="93">
        <v>772976352.61000001</v>
      </c>
      <c r="AC25" s="93">
        <v>100</v>
      </c>
      <c r="AD25" s="40">
        <f t="shared" si="32"/>
        <v>6.5171701821821679E-3</v>
      </c>
      <c r="AE25" s="40">
        <f t="shared" si="33"/>
        <v>0</v>
      </c>
      <c r="AF25" s="86">
        <v>773205331.08000004</v>
      </c>
      <c r="AG25" s="93">
        <v>100</v>
      </c>
      <c r="AH25" s="40">
        <f t="shared" si="34"/>
        <v>2.9622959257015995E-4</v>
      </c>
      <c r="AI25" s="40">
        <f t="shared" si="35"/>
        <v>0</v>
      </c>
      <c r="AJ25" s="41">
        <f t="shared" si="15"/>
        <v>1.6444156939020686E-2</v>
      </c>
      <c r="AK25" s="41">
        <f t="shared" si="16"/>
        <v>0</v>
      </c>
      <c r="AL25" s="42">
        <f t="shared" si="17"/>
        <v>0.13769351215022993</v>
      </c>
      <c r="AM25" s="42">
        <f t="shared" si="18"/>
        <v>0</v>
      </c>
      <c r="AN25" s="43">
        <f t="shared" si="19"/>
        <v>2.1039956531711885E-2</v>
      </c>
      <c r="AO25" s="106">
        <f t="shared" si="20"/>
        <v>0</v>
      </c>
      <c r="AP25" s="47"/>
      <c r="AQ25" s="45">
        <v>691810420.35000002</v>
      </c>
      <c r="AR25" s="59">
        <v>100</v>
      </c>
      <c r="AS25" s="46" t="e">
        <f>(#REF!/AQ25)-1</f>
        <v>#REF!</v>
      </c>
      <c r="AT25" s="46" t="e">
        <f>(#REF!/AR25)-1</f>
        <v>#REF!</v>
      </c>
    </row>
    <row r="26" spans="1:46">
      <c r="A26" s="297" t="s">
        <v>20</v>
      </c>
      <c r="B26" s="93">
        <v>57201980129.779999</v>
      </c>
      <c r="C26" s="89">
        <v>1</v>
      </c>
      <c r="D26" s="93">
        <v>57663391978.269997</v>
      </c>
      <c r="E26" s="89">
        <v>1</v>
      </c>
      <c r="F26" s="40">
        <f t="shared" si="21"/>
        <v>8.0663614693607718E-3</v>
      </c>
      <c r="G26" s="40">
        <f t="shared" si="22"/>
        <v>0</v>
      </c>
      <c r="H26" s="93">
        <v>57495021973.349998</v>
      </c>
      <c r="I26" s="89">
        <v>1</v>
      </c>
      <c r="J26" s="40">
        <f t="shared" si="23"/>
        <v>-2.9198768775768012E-3</v>
      </c>
      <c r="K26" s="40">
        <f t="shared" si="24"/>
        <v>0</v>
      </c>
      <c r="L26" s="93">
        <v>58071071574.489998</v>
      </c>
      <c r="M26" s="89">
        <v>1</v>
      </c>
      <c r="N26" s="40">
        <f t="shared" si="25"/>
        <v>1.0019121332052173E-2</v>
      </c>
      <c r="O26" s="40">
        <f t="shared" si="25"/>
        <v>0</v>
      </c>
      <c r="P26" s="93">
        <v>57537781157.330002</v>
      </c>
      <c r="Q26" s="89">
        <v>1</v>
      </c>
      <c r="R26" s="40">
        <f t="shared" si="26"/>
        <v>-9.1834092724795667E-3</v>
      </c>
      <c r="S26" s="40">
        <f t="shared" si="27"/>
        <v>0</v>
      </c>
      <c r="T26" s="93">
        <v>57891661205.169998</v>
      </c>
      <c r="U26" s="89">
        <v>1</v>
      </c>
      <c r="V26" s="40">
        <f t="shared" si="28"/>
        <v>6.1503944142780684E-3</v>
      </c>
      <c r="W26" s="40">
        <f t="shared" si="29"/>
        <v>0</v>
      </c>
      <c r="X26" s="93">
        <v>57918576779.75</v>
      </c>
      <c r="Y26" s="89">
        <v>1</v>
      </c>
      <c r="Z26" s="40">
        <f t="shared" si="30"/>
        <v>4.6493007835121761E-4</v>
      </c>
      <c r="AA26" s="40">
        <f t="shared" si="31"/>
        <v>0</v>
      </c>
      <c r="AB26" s="93">
        <v>58607746191.269997</v>
      </c>
      <c r="AC26" s="89">
        <v>1</v>
      </c>
      <c r="AD26" s="40">
        <f t="shared" si="32"/>
        <v>1.1898935537396528E-2</v>
      </c>
      <c r="AE26" s="40">
        <f t="shared" si="33"/>
        <v>0</v>
      </c>
      <c r="AF26" s="86">
        <v>59009711810.110001</v>
      </c>
      <c r="AG26" s="93">
        <v>1</v>
      </c>
      <c r="AH26" s="40">
        <f t="shared" si="34"/>
        <v>6.8585749318556691E-3</v>
      </c>
      <c r="AI26" s="40">
        <f t="shared" si="35"/>
        <v>0</v>
      </c>
      <c r="AJ26" s="41">
        <f t="shared" si="15"/>
        <v>3.9193789516547579E-3</v>
      </c>
      <c r="AK26" s="41">
        <f t="shared" si="16"/>
        <v>0</v>
      </c>
      <c r="AL26" s="42">
        <f t="shared" si="17"/>
        <v>2.3347912525634187E-2</v>
      </c>
      <c r="AM26" s="42">
        <f t="shared" si="18"/>
        <v>0</v>
      </c>
      <c r="AN26" s="43">
        <f t="shared" si="19"/>
        <v>7.1921151665396048E-3</v>
      </c>
      <c r="AO26" s="106">
        <f t="shared" si="20"/>
        <v>0</v>
      </c>
      <c r="AP26" s="47"/>
      <c r="AQ26" s="45">
        <v>13880602273.7041</v>
      </c>
      <c r="AR26" s="52">
        <v>1</v>
      </c>
      <c r="AS26" s="46" t="e">
        <f>(#REF!/AQ26)-1</f>
        <v>#REF!</v>
      </c>
      <c r="AT26" s="46" t="e">
        <f>(#REF!/AR26)-1</f>
        <v>#REF!</v>
      </c>
    </row>
    <row r="27" spans="1:46">
      <c r="A27" s="297" t="s">
        <v>62</v>
      </c>
      <c r="B27" s="93">
        <v>1404342624.1300001</v>
      </c>
      <c r="C27" s="89">
        <v>10</v>
      </c>
      <c r="D27" s="93">
        <v>1454498922.73</v>
      </c>
      <c r="E27" s="89">
        <v>10</v>
      </c>
      <c r="F27" s="40">
        <f t="shared" si="21"/>
        <v>3.5715143682313336E-2</v>
      </c>
      <c r="G27" s="40">
        <f t="shared" si="22"/>
        <v>0</v>
      </c>
      <c r="H27" s="93">
        <v>1520060094.3199999</v>
      </c>
      <c r="I27" s="89">
        <v>10</v>
      </c>
      <c r="J27" s="40">
        <f t="shared" si="23"/>
        <v>4.5074747437382663E-2</v>
      </c>
      <c r="K27" s="40">
        <f t="shared" si="24"/>
        <v>0</v>
      </c>
      <c r="L27" s="93">
        <v>1625482532.04</v>
      </c>
      <c r="M27" s="89">
        <v>10</v>
      </c>
      <c r="N27" s="40">
        <f t="shared" si="25"/>
        <v>6.9354124954619539E-2</v>
      </c>
      <c r="O27" s="40">
        <f t="shared" si="25"/>
        <v>0</v>
      </c>
      <c r="P27" s="93">
        <v>1705776881.28</v>
      </c>
      <c r="Q27" s="89">
        <v>10</v>
      </c>
      <c r="R27" s="40">
        <f t="shared" si="26"/>
        <v>4.9397239070437526E-2</v>
      </c>
      <c r="S27" s="40">
        <f t="shared" si="27"/>
        <v>0</v>
      </c>
      <c r="T27" s="93">
        <v>1778539661.03</v>
      </c>
      <c r="U27" s="89">
        <v>10</v>
      </c>
      <c r="V27" s="40">
        <f t="shared" si="28"/>
        <v>4.2656680688156264E-2</v>
      </c>
      <c r="W27" s="40">
        <f t="shared" si="29"/>
        <v>0</v>
      </c>
      <c r="X27" s="93">
        <v>1800632587.6099999</v>
      </c>
      <c r="Y27" s="89">
        <v>10</v>
      </c>
      <c r="Z27" s="40">
        <f t="shared" si="30"/>
        <v>1.2421947659691389E-2</v>
      </c>
      <c r="AA27" s="40">
        <f t="shared" si="31"/>
        <v>0</v>
      </c>
      <c r="AB27" s="93">
        <v>1833642161.8</v>
      </c>
      <c r="AC27" s="89">
        <v>10</v>
      </c>
      <c r="AD27" s="40">
        <f t="shared" si="32"/>
        <v>1.8332209700710814E-2</v>
      </c>
      <c r="AE27" s="40">
        <f t="shared" si="33"/>
        <v>0</v>
      </c>
      <c r="AF27" s="86">
        <v>1833501950.78</v>
      </c>
      <c r="AG27" s="93">
        <v>10</v>
      </c>
      <c r="AH27" s="40">
        <f t="shared" si="34"/>
        <v>-7.6465857363544913E-5</v>
      </c>
      <c r="AI27" s="40">
        <f t="shared" si="35"/>
        <v>0</v>
      </c>
      <c r="AJ27" s="41">
        <f t="shared" si="15"/>
        <v>3.41094534169935E-2</v>
      </c>
      <c r="AK27" s="41">
        <f t="shared" si="16"/>
        <v>0</v>
      </c>
      <c r="AL27" s="42">
        <f t="shared" si="17"/>
        <v>0.26057291767438084</v>
      </c>
      <c r="AM27" s="42">
        <f t="shared" si="18"/>
        <v>0</v>
      </c>
      <c r="AN27" s="43">
        <f t="shared" si="19"/>
        <v>2.2550643551400604E-2</v>
      </c>
      <c r="AO27" s="106">
        <f t="shared" si="20"/>
        <v>0</v>
      </c>
      <c r="AP27" s="47"/>
      <c r="AQ27" s="55">
        <v>246915130.99000001</v>
      </c>
      <c r="AR27" s="52">
        <v>10</v>
      </c>
      <c r="AS27" s="46" t="e">
        <f>(#REF!/AQ27)-1</f>
        <v>#REF!</v>
      </c>
      <c r="AT27" s="46" t="e">
        <f>(#REF!/AR27)-1</f>
        <v>#REF!</v>
      </c>
    </row>
    <row r="28" spans="1:46">
      <c r="A28" s="297" t="s">
        <v>91</v>
      </c>
      <c r="B28" s="93">
        <v>26538303957.700001</v>
      </c>
      <c r="C28" s="89">
        <v>1</v>
      </c>
      <c r="D28" s="93">
        <v>26996936475.349998</v>
      </c>
      <c r="E28" s="89">
        <v>1</v>
      </c>
      <c r="F28" s="40">
        <f t="shared" si="21"/>
        <v>1.728190762985541E-2</v>
      </c>
      <c r="G28" s="40">
        <f t="shared" si="22"/>
        <v>0</v>
      </c>
      <c r="H28" s="93">
        <v>27044224106.540001</v>
      </c>
      <c r="I28" s="89">
        <v>1</v>
      </c>
      <c r="J28" s="40">
        <f t="shared" si="23"/>
        <v>1.7515924902508548E-3</v>
      </c>
      <c r="K28" s="40">
        <f t="shared" si="24"/>
        <v>0</v>
      </c>
      <c r="L28" s="93">
        <v>27523064154.040001</v>
      </c>
      <c r="M28" s="89">
        <v>1</v>
      </c>
      <c r="N28" s="40">
        <f t="shared" si="25"/>
        <v>1.7705815689650493E-2</v>
      </c>
      <c r="O28" s="40">
        <f t="shared" si="25"/>
        <v>0</v>
      </c>
      <c r="P28" s="93">
        <v>27070965115.939999</v>
      </c>
      <c r="Q28" s="89">
        <v>1</v>
      </c>
      <c r="R28" s="40">
        <f t="shared" si="26"/>
        <v>-1.6426188434896356E-2</v>
      </c>
      <c r="S28" s="40">
        <f t="shared" si="27"/>
        <v>0</v>
      </c>
      <c r="T28" s="93">
        <v>27235201339.77</v>
      </c>
      <c r="U28" s="89">
        <v>1</v>
      </c>
      <c r="V28" s="40">
        <f t="shared" si="28"/>
        <v>6.0668773029187578E-3</v>
      </c>
      <c r="W28" s="40">
        <f t="shared" si="29"/>
        <v>0</v>
      </c>
      <c r="X28" s="93">
        <v>27134626044.98</v>
      </c>
      <c r="Y28" s="89">
        <v>1</v>
      </c>
      <c r="Z28" s="40">
        <f t="shared" si="30"/>
        <v>-3.6928419781180979E-3</v>
      </c>
      <c r="AA28" s="40">
        <f t="shared" si="31"/>
        <v>0</v>
      </c>
      <c r="AB28" s="93">
        <v>35950845791.230003</v>
      </c>
      <c r="AC28" s="89">
        <v>1</v>
      </c>
      <c r="AD28" s="40">
        <f t="shared" si="32"/>
        <v>0.32490662416484767</v>
      </c>
      <c r="AE28" s="40">
        <f t="shared" si="33"/>
        <v>0</v>
      </c>
      <c r="AF28" s="86">
        <v>34404619472.870003</v>
      </c>
      <c r="AG28" s="93">
        <v>1</v>
      </c>
      <c r="AH28" s="40">
        <f t="shared" si="34"/>
        <v>-4.3009455948243458E-2</v>
      </c>
      <c r="AI28" s="40">
        <f t="shared" si="35"/>
        <v>0</v>
      </c>
      <c r="AJ28" s="41">
        <f t="shared" si="15"/>
        <v>3.8073041364533156E-2</v>
      </c>
      <c r="AK28" s="41">
        <f t="shared" si="16"/>
        <v>0</v>
      </c>
      <c r="AL28" s="42">
        <f t="shared" si="17"/>
        <v>0.27438976286378686</v>
      </c>
      <c r="AM28" s="42">
        <f t="shared" si="18"/>
        <v>0</v>
      </c>
      <c r="AN28" s="43">
        <f t="shared" si="19"/>
        <v>0.11756649666258498</v>
      </c>
      <c r="AO28" s="106">
        <f t="shared" si="20"/>
        <v>0</v>
      </c>
      <c r="AP28" s="47"/>
      <c r="AQ28" s="55"/>
      <c r="AR28" s="52"/>
      <c r="AS28" s="46"/>
      <c r="AT28" s="46"/>
    </row>
    <row r="29" spans="1:46">
      <c r="A29" s="297" t="s">
        <v>95</v>
      </c>
      <c r="B29" s="93">
        <v>2089169803.1300001</v>
      </c>
      <c r="C29" s="89">
        <v>100</v>
      </c>
      <c r="D29" s="93">
        <v>2041842211.8575406</v>
      </c>
      <c r="E29" s="89">
        <v>100</v>
      </c>
      <c r="F29" s="40">
        <f t="shared" si="21"/>
        <v>-2.2653779123914759E-2</v>
      </c>
      <c r="G29" s="40">
        <f t="shared" si="22"/>
        <v>0</v>
      </c>
      <c r="H29" s="93">
        <v>2041913951.8690205</v>
      </c>
      <c r="I29" s="89">
        <v>100</v>
      </c>
      <c r="J29" s="40">
        <f t="shared" si="23"/>
        <v>3.5134943857679385E-5</v>
      </c>
      <c r="K29" s="40">
        <f t="shared" si="24"/>
        <v>0</v>
      </c>
      <c r="L29" s="93">
        <v>2038651013.99</v>
      </c>
      <c r="M29" s="89">
        <v>100</v>
      </c>
      <c r="N29" s="40">
        <f t="shared" si="25"/>
        <v>-1.5979801088257391E-3</v>
      </c>
      <c r="O29" s="40">
        <f t="shared" si="25"/>
        <v>0</v>
      </c>
      <c r="P29" s="93">
        <v>2051740855.6300001</v>
      </c>
      <c r="Q29" s="89">
        <v>100</v>
      </c>
      <c r="R29" s="40">
        <f t="shared" si="26"/>
        <v>6.4208349296532973E-3</v>
      </c>
      <c r="S29" s="40">
        <f t="shared" si="27"/>
        <v>0</v>
      </c>
      <c r="T29" s="93">
        <v>2061752550</v>
      </c>
      <c r="U29" s="89">
        <v>100</v>
      </c>
      <c r="V29" s="40">
        <f t="shared" si="28"/>
        <v>4.8796095971514542E-3</v>
      </c>
      <c r="W29" s="40">
        <f t="shared" si="29"/>
        <v>0</v>
      </c>
      <c r="X29" s="93">
        <v>1991419303.6814463</v>
      </c>
      <c r="Y29" s="89">
        <v>100</v>
      </c>
      <c r="Z29" s="40">
        <f t="shared" si="30"/>
        <v>-3.4113330583029317E-2</v>
      </c>
      <c r="AA29" s="40">
        <f t="shared" si="31"/>
        <v>0</v>
      </c>
      <c r="AB29" s="93">
        <v>1992022505.8420687</v>
      </c>
      <c r="AC29" s="89">
        <v>100</v>
      </c>
      <c r="AD29" s="40">
        <f t="shared" si="32"/>
        <v>3.0290062946926641E-4</v>
      </c>
      <c r="AE29" s="40">
        <f t="shared" si="33"/>
        <v>0</v>
      </c>
      <c r="AF29" s="86">
        <v>1961543029.1300001</v>
      </c>
      <c r="AG29" s="93">
        <v>100</v>
      </c>
      <c r="AH29" s="40">
        <f t="shared" si="34"/>
        <v>-1.530076925470491E-2</v>
      </c>
      <c r="AI29" s="40">
        <f t="shared" si="35"/>
        <v>0</v>
      </c>
      <c r="AJ29" s="41">
        <f t="shared" si="15"/>
        <v>-7.7534223712928787E-3</v>
      </c>
      <c r="AK29" s="41">
        <f t="shared" si="16"/>
        <v>0</v>
      </c>
      <c r="AL29" s="42">
        <f t="shared" si="17"/>
        <v>-3.9326830575458278E-2</v>
      </c>
      <c r="AM29" s="42">
        <f t="shared" si="18"/>
        <v>0</v>
      </c>
      <c r="AN29" s="43">
        <f t="shared" si="19"/>
        <v>1.462769554550959E-2</v>
      </c>
      <c r="AO29" s="106">
        <f t="shared" si="20"/>
        <v>0</v>
      </c>
      <c r="AP29" s="47"/>
      <c r="AQ29" s="55"/>
      <c r="AR29" s="52"/>
      <c r="AS29" s="46"/>
      <c r="AT29" s="46"/>
    </row>
    <row r="30" spans="1:46">
      <c r="A30" s="297" t="s">
        <v>98</v>
      </c>
      <c r="B30" s="93">
        <v>4593442312.5299997</v>
      </c>
      <c r="C30" s="89">
        <v>100</v>
      </c>
      <c r="D30" s="93">
        <v>4788910069.75</v>
      </c>
      <c r="E30" s="89">
        <v>100</v>
      </c>
      <c r="F30" s="40">
        <f t="shared" si="21"/>
        <v>4.2553654518922117E-2</v>
      </c>
      <c r="G30" s="40">
        <f t="shared" si="22"/>
        <v>0</v>
      </c>
      <c r="H30" s="93">
        <v>4874798218.2799997</v>
      </c>
      <c r="I30" s="89">
        <v>100</v>
      </c>
      <c r="J30" s="40">
        <f t="shared" si="23"/>
        <v>1.7934800879333163E-2</v>
      </c>
      <c r="K30" s="40">
        <f t="shared" si="24"/>
        <v>0</v>
      </c>
      <c r="L30" s="93">
        <v>5044841028.46</v>
      </c>
      <c r="M30" s="89">
        <v>100</v>
      </c>
      <c r="N30" s="40">
        <f t="shared" si="25"/>
        <v>3.4882020253137247E-2</v>
      </c>
      <c r="O30" s="40">
        <f t="shared" si="25"/>
        <v>0</v>
      </c>
      <c r="P30" s="93">
        <v>5119981423.5</v>
      </c>
      <c r="Q30" s="89">
        <v>100</v>
      </c>
      <c r="R30" s="40">
        <f t="shared" si="26"/>
        <v>1.4894502049936248E-2</v>
      </c>
      <c r="S30" s="40">
        <f t="shared" si="27"/>
        <v>0</v>
      </c>
      <c r="T30" s="93">
        <v>5090191172.5699997</v>
      </c>
      <c r="U30" s="89">
        <v>100</v>
      </c>
      <c r="V30" s="40">
        <f t="shared" si="28"/>
        <v>-5.8184294953234029E-3</v>
      </c>
      <c r="W30" s="40">
        <f t="shared" si="29"/>
        <v>0</v>
      </c>
      <c r="X30" s="93">
        <v>4973754034.7600002</v>
      </c>
      <c r="Y30" s="89">
        <v>100</v>
      </c>
      <c r="Z30" s="40">
        <f t="shared" si="30"/>
        <v>-2.2874806438991018E-2</v>
      </c>
      <c r="AA30" s="40">
        <f t="shared" si="31"/>
        <v>0</v>
      </c>
      <c r="AB30" s="93">
        <v>4952880820.5200005</v>
      </c>
      <c r="AC30" s="89">
        <v>100</v>
      </c>
      <c r="AD30" s="40">
        <f t="shared" si="32"/>
        <v>-4.1966719894316147E-3</v>
      </c>
      <c r="AE30" s="40">
        <f t="shared" si="33"/>
        <v>0</v>
      </c>
      <c r="AF30" s="86">
        <v>4857908449.8000002</v>
      </c>
      <c r="AG30" s="93">
        <v>10</v>
      </c>
      <c r="AH30" s="40">
        <f t="shared" si="34"/>
        <v>-1.9175177873557065E-2</v>
      </c>
      <c r="AI30" s="40">
        <f t="shared" si="35"/>
        <v>-0.9</v>
      </c>
      <c r="AJ30" s="41">
        <f t="shared" si="15"/>
        <v>7.2749864880032097E-3</v>
      </c>
      <c r="AK30" s="41">
        <f t="shared" si="16"/>
        <v>-0.1125</v>
      </c>
      <c r="AL30" s="42">
        <f t="shared" si="17"/>
        <v>1.4407950670412605E-2</v>
      </c>
      <c r="AM30" s="42">
        <f t="shared" si="18"/>
        <v>-0.9</v>
      </c>
      <c r="AN30" s="43">
        <f t="shared" si="19"/>
        <v>2.4172236406466388E-2</v>
      </c>
      <c r="AO30" s="106">
        <f t="shared" si="20"/>
        <v>0.31819805153394637</v>
      </c>
      <c r="AP30" s="47"/>
      <c r="AQ30" s="55"/>
      <c r="AR30" s="52"/>
      <c r="AS30" s="46"/>
      <c r="AT30" s="46"/>
    </row>
    <row r="31" spans="1:46">
      <c r="A31" s="297" t="s">
        <v>104</v>
      </c>
      <c r="B31" s="160">
        <v>1014601471.8200001</v>
      </c>
      <c r="C31" s="89">
        <v>10</v>
      </c>
      <c r="D31" s="93">
        <v>943015946.44000006</v>
      </c>
      <c r="E31" s="89">
        <v>10</v>
      </c>
      <c r="F31" s="40">
        <f t="shared" si="21"/>
        <v>-7.0555313951584681E-2</v>
      </c>
      <c r="G31" s="40">
        <f t="shared" si="22"/>
        <v>0</v>
      </c>
      <c r="H31" s="93">
        <v>903343697.92999995</v>
      </c>
      <c r="I31" s="89">
        <v>10</v>
      </c>
      <c r="J31" s="40">
        <f t="shared" si="23"/>
        <v>-4.2069541517052472E-2</v>
      </c>
      <c r="K31" s="40">
        <f t="shared" si="24"/>
        <v>0</v>
      </c>
      <c r="L31" s="93">
        <v>901729623.54999995</v>
      </c>
      <c r="M31" s="89">
        <v>10</v>
      </c>
      <c r="N31" s="40">
        <f t="shared" si="25"/>
        <v>-1.7867777056491624E-3</v>
      </c>
      <c r="O31" s="40">
        <f t="shared" si="25"/>
        <v>0</v>
      </c>
      <c r="P31" s="93">
        <v>862486463.80999994</v>
      </c>
      <c r="Q31" s="89">
        <v>10</v>
      </c>
      <c r="R31" s="40">
        <f t="shared" si="26"/>
        <v>-4.3519874156406728E-2</v>
      </c>
      <c r="S31" s="40">
        <f t="shared" si="27"/>
        <v>0</v>
      </c>
      <c r="T31" s="93">
        <v>869153039.11000001</v>
      </c>
      <c r="U31" s="89">
        <v>10</v>
      </c>
      <c r="V31" s="40">
        <f t="shared" si="28"/>
        <v>7.7294839742188389E-3</v>
      </c>
      <c r="W31" s="40">
        <f t="shared" si="29"/>
        <v>0</v>
      </c>
      <c r="X31" s="93">
        <v>854670945.25999999</v>
      </c>
      <c r="Y31" s="89">
        <v>10</v>
      </c>
      <c r="Z31" s="40">
        <f t="shared" si="30"/>
        <v>-1.6662305944220683E-2</v>
      </c>
      <c r="AA31" s="40">
        <f t="shared" si="31"/>
        <v>0</v>
      </c>
      <c r="AB31" s="93">
        <v>867936978.78999996</v>
      </c>
      <c r="AC31" s="89">
        <v>10</v>
      </c>
      <c r="AD31" s="40">
        <f t="shared" si="32"/>
        <v>1.5521802400764078E-2</v>
      </c>
      <c r="AE31" s="40">
        <f t="shared" si="33"/>
        <v>0</v>
      </c>
      <c r="AF31" s="86">
        <v>867865547.38999999</v>
      </c>
      <c r="AG31" s="348">
        <v>10</v>
      </c>
      <c r="AH31" s="40">
        <f t="shared" si="34"/>
        <v>-8.2300215045059405E-5</v>
      </c>
      <c r="AI31" s="40">
        <f t="shared" si="35"/>
        <v>0</v>
      </c>
      <c r="AJ31" s="41">
        <f t="shared" si="15"/>
        <v>-1.8928103389371988E-2</v>
      </c>
      <c r="AK31" s="41">
        <f t="shared" si="16"/>
        <v>0</v>
      </c>
      <c r="AL31" s="42">
        <f t="shared" si="17"/>
        <v>-7.969154639823639E-2</v>
      </c>
      <c r="AM31" s="42">
        <f t="shared" si="18"/>
        <v>0</v>
      </c>
      <c r="AN31" s="43">
        <f t="shared" si="19"/>
        <v>3.0135874144212725E-2</v>
      </c>
      <c r="AO31" s="106">
        <f t="shared" si="20"/>
        <v>0</v>
      </c>
      <c r="AP31" s="47"/>
      <c r="AQ31" s="55"/>
      <c r="AR31" s="52"/>
      <c r="AS31" s="46"/>
      <c r="AT31" s="46"/>
    </row>
    <row r="32" spans="1:46">
      <c r="A32" s="297" t="s">
        <v>106</v>
      </c>
      <c r="B32" s="93">
        <v>1559264838</v>
      </c>
      <c r="C32" s="89">
        <v>100</v>
      </c>
      <c r="D32" s="93">
        <v>1554537167.71</v>
      </c>
      <c r="E32" s="89">
        <v>100</v>
      </c>
      <c r="F32" s="40">
        <f t="shared" si="21"/>
        <v>-3.031986725272363E-3</v>
      </c>
      <c r="G32" s="40">
        <f t="shared" si="22"/>
        <v>0</v>
      </c>
      <c r="H32" s="93">
        <v>1626294813.99</v>
      </c>
      <c r="I32" s="89">
        <v>100</v>
      </c>
      <c r="J32" s="40">
        <f t="shared" si="23"/>
        <v>4.6160135486311128E-2</v>
      </c>
      <c r="K32" s="40">
        <f t="shared" si="24"/>
        <v>0</v>
      </c>
      <c r="L32" s="93">
        <v>1972572958</v>
      </c>
      <c r="M32" s="89">
        <v>100</v>
      </c>
      <c r="N32" s="40">
        <f t="shared" si="25"/>
        <v>0.21292458232737699</v>
      </c>
      <c r="O32" s="40">
        <f t="shared" si="25"/>
        <v>0</v>
      </c>
      <c r="P32" s="93">
        <v>1973686684.48</v>
      </c>
      <c r="Q32" s="89">
        <v>100</v>
      </c>
      <c r="R32" s="40">
        <f t="shared" si="26"/>
        <v>5.6460597590734032E-4</v>
      </c>
      <c r="S32" s="40">
        <f t="shared" si="27"/>
        <v>0</v>
      </c>
      <c r="T32" s="93">
        <v>1969273334.48</v>
      </c>
      <c r="U32" s="89">
        <v>100</v>
      </c>
      <c r="V32" s="40">
        <f t="shared" si="28"/>
        <v>-2.2360945304562203E-3</v>
      </c>
      <c r="W32" s="40">
        <f t="shared" si="29"/>
        <v>0</v>
      </c>
      <c r="X32" s="93">
        <v>1955444653.1700001</v>
      </c>
      <c r="Y32" s="89">
        <v>100</v>
      </c>
      <c r="Z32" s="40">
        <f t="shared" si="30"/>
        <v>-7.0222254411683787E-3</v>
      </c>
      <c r="AA32" s="40">
        <f t="shared" si="31"/>
        <v>0</v>
      </c>
      <c r="AB32" s="93">
        <v>1974557168.7</v>
      </c>
      <c r="AC32" s="89">
        <v>100</v>
      </c>
      <c r="AD32" s="40">
        <f t="shared" si="32"/>
        <v>9.7739997391469973E-3</v>
      </c>
      <c r="AE32" s="40">
        <f t="shared" si="33"/>
        <v>0</v>
      </c>
      <c r="AF32" s="86">
        <v>1964191176.1700001</v>
      </c>
      <c r="AG32" s="93">
        <v>100</v>
      </c>
      <c r="AH32" s="40">
        <f t="shared" si="34"/>
        <v>-5.2497809100278854E-3</v>
      </c>
      <c r="AI32" s="40">
        <f t="shared" si="35"/>
        <v>0</v>
      </c>
      <c r="AJ32" s="41">
        <f t="shared" si="15"/>
        <v>3.1485404490227208E-2</v>
      </c>
      <c r="AK32" s="41">
        <f t="shared" si="16"/>
        <v>0</v>
      </c>
      <c r="AL32" s="42">
        <f t="shared" si="17"/>
        <v>0.26352152715876476</v>
      </c>
      <c r="AM32" s="42">
        <f t="shared" si="18"/>
        <v>0</v>
      </c>
      <c r="AN32" s="43">
        <f t="shared" si="19"/>
        <v>7.5331557666195065E-2</v>
      </c>
      <c r="AO32" s="106">
        <f t="shared" si="20"/>
        <v>0</v>
      </c>
      <c r="AP32" s="47"/>
      <c r="AQ32" s="55"/>
      <c r="AR32" s="52"/>
      <c r="AS32" s="46"/>
      <c r="AT32" s="46"/>
    </row>
    <row r="33" spans="1:47">
      <c r="A33" s="297" t="s">
        <v>107</v>
      </c>
      <c r="B33" s="93">
        <v>8245719631.6899996</v>
      </c>
      <c r="C33" s="89">
        <v>100</v>
      </c>
      <c r="D33" s="93">
        <v>7887707037.7200003</v>
      </c>
      <c r="E33" s="89">
        <v>100</v>
      </c>
      <c r="F33" s="40">
        <f t="shared" si="21"/>
        <v>-4.3417992602377983E-2</v>
      </c>
      <c r="G33" s="40">
        <f t="shared" si="22"/>
        <v>0</v>
      </c>
      <c r="H33" s="93">
        <v>7856606341.75</v>
      </c>
      <c r="I33" s="89">
        <v>100</v>
      </c>
      <c r="J33" s="40">
        <f t="shared" si="23"/>
        <v>-3.9429324417442043E-3</v>
      </c>
      <c r="K33" s="40">
        <f t="shared" si="24"/>
        <v>0</v>
      </c>
      <c r="L33" s="93">
        <v>7846292351.7799997</v>
      </c>
      <c r="M33" s="89">
        <v>100</v>
      </c>
      <c r="N33" s="40">
        <f t="shared" si="25"/>
        <v>-1.3127792740730475E-3</v>
      </c>
      <c r="O33" s="40">
        <f t="shared" si="25"/>
        <v>0</v>
      </c>
      <c r="P33" s="93">
        <v>8108869564.96</v>
      </c>
      <c r="Q33" s="89">
        <v>100</v>
      </c>
      <c r="R33" s="40">
        <f t="shared" si="26"/>
        <v>3.3465132499228424E-2</v>
      </c>
      <c r="S33" s="40">
        <f t="shared" si="27"/>
        <v>0</v>
      </c>
      <c r="T33" s="93">
        <v>8270986519.4399996</v>
      </c>
      <c r="U33" s="89">
        <v>100</v>
      </c>
      <c r="V33" s="40">
        <f t="shared" si="28"/>
        <v>1.9992546825581999E-2</v>
      </c>
      <c r="W33" s="40">
        <f t="shared" si="29"/>
        <v>0</v>
      </c>
      <c r="X33" s="93">
        <v>8283494392.0299997</v>
      </c>
      <c r="Y33" s="89">
        <v>100</v>
      </c>
      <c r="Z33" s="40">
        <f t="shared" si="30"/>
        <v>1.5122588533546563E-3</v>
      </c>
      <c r="AA33" s="40">
        <f t="shared" si="31"/>
        <v>0</v>
      </c>
      <c r="AB33" s="93">
        <v>8295860686.2399998</v>
      </c>
      <c r="AC33" s="89">
        <v>100</v>
      </c>
      <c r="AD33" s="40">
        <f t="shared" si="32"/>
        <v>1.4928837546987804E-3</v>
      </c>
      <c r="AE33" s="40">
        <f t="shared" si="33"/>
        <v>0</v>
      </c>
      <c r="AF33" s="351">
        <v>7999396538.6599998</v>
      </c>
      <c r="AG33" s="93">
        <v>100</v>
      </c>
      <c r="AH33" s="40">
        <f t="shared" si="34"/>
        <v>-3.5736394184117955E-2</v>
      </c>
      <c r="AI33" s="40">
        <f t="shared" si="35"/>
        <v>0</v>
      </c>
      <c r="AJ33" s="41">
        <f t="shared" si="15"/>
        <v>-3.4934095711811669E-3</v>
      </c>
      <c r="AK33" s="41">
        <f t="shared" si="16"/>
        <v>0</v>
      </c>
      <c r="AL33" s="42">
        <f t="shared" si="17"/>
        <v>1.4159945394255446E-2</v>
      </c>
      <c r="AM33" s="42">
        <f t="shared" si="18"/>
        <v>0</v>
      </c>
      <c r="AN33" s="43">
        <f t="shared" si="19"/>
        <v>2.5651464518530037E-2</v>
      </c>
      <c r="AO33" s="106">
        <f t="shared" si="20"/>
        <v>0</v>
      </c>
      <c r="AP33" s="47"/>
      <c r="AQ33" s="55"/>
      <c r="AR33" s="52"/>
      <c r="AS33" s="46"/>
      <c r="AT33" s="46"/>
    </row>
    <row r="34" spans="1:47">
      <c r="A34" s="297" t="s">
        <v>110</v>
      </c>
      <c r="B34" s="159">
        <v>7840078469.5799999</v>
      </c>
      <c r="C34" s="89">
        <v>100</v>
      </c>
      <c r="D34" s="93">
        <v>7924689191.75</v>
      </c>
      <c r="E34" s="89">
        <v>100</v>
      </c>
      <c r="F34" s="40">
        <f t="shared" si="21"/>
        <v>1.0792075933716101E-2</v>
      </c>
      <c r="G34" s="40">
        <f t="shared" si="22"/>
        <v>0</v>
      </c>
      <c r="H34" s="93">
        <v>8204017708.3100004</v>
      </c>
      <c r="I34" s="89">
        <v>100</v>
      </c>
      <c r="J34" s="40">
        <f t="shared" si="23"/>
        <v>3.524788288868104E-2</v>
      </c>
      <c r="K34" s="40">
        <f t="shared" si="24"/>
        <v>0</v>
      </c>
      <c r="L34" s="93">
        <v>8276151052.1199999</v>
      </c>
      <c r="M34" s="89">
        <v>100</v>
      </c>
      <c r="N34" s="40">
        <f t="shared" si="25"/>
        <v>8.7924412616679597E-3</v>
      </c>
      <c r="O34" s="40">
        <f t="shared" si="25"/>
        <v>0</v>
      </c>
      <c r="P34" s="93">
        <v>8358496764.6499996</v>
      </c>
      <c r="Q34" s="89">
        <v>100</v>
      </c>
      <c r="R34" s="40">
        <f t="shared" si="26"/>
        <v>9.9497594970679327E-3</v>
      </c>
      <c r="S34" s="40">
        <f t="shared" si="27"/>
        <v>0</v>
      </c>
      <c r="T34" s="93">
        <v>8417409537.1000004</v>
      </c>
      <c r="U34" s="89">
        <v>100</v>
      </c>
      <c r="V34" s="40">
        <f t="shared" si="28"/>
        <v>7.0482497162834825E-3</v>
      </c>
      <c r="W34" s="40">
        <f t="shared" si="29"/>
        <v>0</v>
      </c>
      <c r="X34" s="93">
        <v>8407658728.8999996</v>
      </c>
      <c r="Y34" s="89">
        <v>100</v>
      </c>
      <c r="Z34" s="40">
        <f t="shared" si="30"/>
        <v>-1.1584096219892552E-3</v>
      </c>
      <c r="AA34" s="40">
        <f t="shared" si="31"/>
        <v>0</v>
      </c>
      <c r="AB34" s="93">
        <v>8349438856.29</v>
      </c>
      <c r="AC34" s="89">
        <v>100</v>
      </c>
      <c r="AD34" s="40">
        <f t="shared" si="32"/>
        <v>-6.924623666024649E-3</v>
      </c>
      <c r="AE34" s="40">
        <f t="shared" si="33"/>
        <v>0</v>
      </c>
      <c r="AF34" s="351">
        <v>8499079713.0500002</v>
      </c>
      <c r="AG34" s="89">
        <v>100</v>
      </c>
      <c r="AH34" s="40">
        <f t="shared" si="34"/>
        <v>1.7922265116926892E-2</v>
      </c>
      <c r="AI34" s="40">
        <f t="shared" si="35"/>
        <v>0</v>
      </c>
      <c r="AJ34" s="41">
        <f t="shared" si="15"/>
        <v>1.020870514079119E-2</v>
      </c>
      <c r="AK34" s="41">
        <f t="shared" si="16"/>
        <v>0</v>
      </c>
      <c r="AL34" s="42">
        <f t="shared" si="17"/>
        <v>7.2481141834303056E-2</v>
      </c>
      <c r="AM34" s="42">
        <f t="shared" si="18"/>
        <v>0</v>
      </c>
      <c r="AN34" s="43">
        <f t="shared" si="19"/>
        <v>1.2658274199807593E-2</v>
      </c>
      <c r="AO34" s="106">
        <f t="shared" si="20"/>
        <v>0</v>
      </c>
      <c r="AP34" s="47"/>
      <c r="AQ34" s="55"/>
      <c r="AR34" s="52"/>
      <c r="AS34" s="46"/>
      <c r="AT34" s="46"/>
    </row>
    <row r="35" spans="1:47">
      <c r="A35" s="297" t="s">
        <v>109</v>
      </c>
      <c r="B35" s="93">
        <v>359761042.97000003</v>
      </c>
      <c r="C35" s="89">
        <v>1000000</v>
      </c>
      <c r="D35" s="93">
        <v>410378954.11000001</v>
      </c>
      <c r="E35" s="89">
        <v>1000000</v>
      </c>
      <c r="F35" s="40">
        <f t="shared" si="21"/>
        <v>0.14069870023203412</v>
      </c>
      <c r="G35" s="40">
        <f t="shared" si="22"/>
        <v>0</v>
      </c>
      <c r="H35" s="93">
        <v>410942072.63</v>
      </c>
      <c r="I35" s="89">
        <v>1000000</v>
      </c>
      <c r="J35" s="40">
        <f t="shared" si="23"/>
        <v>1.372191518011033E-3</v>
      </c>
      <c r="K35" s="40">
        <f t="shared" si="24"/>
        <v>0</v>
      </c>
      <c r="L35" s="93">
        <v>401565889.63999999</v>
      </c>
      <c r="M35" s="89">
        <v>1000000</v>
      </c>
      <c r="N35" s="40">
        <f t="shared" si="25"/>
        <v>-2.2816313087616232E-2</v>
      </c>
      <c r="O35" s="40">
        <f t="shared" si="25"/>
        <v>0</v>
      </c>
      <c r="P35" s="93">
        <v>402191302.31999999</v>
      </c>
      <c r="Q35" s="89">
        <v>1000000</v>
      </c>
      <c r="R35" s="40">
        <f t="shared" si="26"/>
        <v>1.5574347725616927E-3</v>
      </c>
      <c r="S35" s="40">
        <f t="shared" si="27"/>
        <v>0</v>
      </c>
      <c r="T35" s="93">
        <v>412699182.76999998</v>
      </c>
      <c r="U35" s="89">
        <v>1000000</v>
      </c>
      <c r="V35" s="40">
        <f t="shared" si="28"/>
        <v>2.6126573074520355E-2</v>
      </c>
      <c r="W35" s="40">
        <f t="shared" si="29"/>
        <v>0</v>
      </c>
      <c r="X35" s="93">
        <v>413348021.32999998</v>
      </c>
      <c r="Y35" s="89">
        <v>1000000</v>
      </c>
      <c r="Z35" s="40">
        <f t="shared" si="30"/>
        <v>1.5721828079354459E-3</v>
      </c>
      <c r="AA35" s="40">
        <f t="shared" si="31"/>
        <v>0</v>
      </c>
      <c r="AB35" s="93">
        <v>419004283.94</v>
      </c>
      <c r="AC35" s="89">
        <v>1000000</v>
      </c>
      <c r="AD35" s="40">
        <f t="shared" si="32"/>
        <v>1.3684020046352873E-2</v>
      </c>
      <c r="AE35" s="40">
        <f t="shared" si="33"/>
        <v>0</v>
      </c>
      <c r="AF35" s="351">
        <v>414651760.48000002</v>
      </c>
      <c r="AG35" s="89">
        <v>1000000</v>
      </c>
      <c r="AH35" s="40">
        <f t="shared" si="34"/>
        <v>-1.0387777946020344E-2</v>
      </c>
      <c r="AI35" s="40">
        <f t="shared" si="35"/>
        <v>0</v>
      </c>
      <c r="AJ35" s="41">
        <f t="shared" si="15"/>
        <v>1.8975876427222375E-2</v>
      </c>
      <c r="AK35" s="41">
        <f t="shared" si="16"/>
        <v>0</v>
      </c>
      <c r="AL35" s="42">
        <f t="shared" si="17"/>
        <v>1.0411855498941353E-2</v>
      </c>
      <c r="AM35" s="42">
        <f t="shared" si="18"/>
        <v>0</v>
      </c>
      <c r="AN35" s="43">
        <f t="shared" si="19"/>
        <v>5.1298250774638281E-2</v>
      </c>
      <c r="AO35" s="106">
        <f t="shared" si="20"/>
        <v>0</v>
      </c>
      <c r="AP35" s="47"/>
      <c r="AQ35" s="55"/>
      <c r="AR35" s="52"/>
      <c r="AS35" s="46"/>
      <c r="AT35" s="46"/>
      <c r="AU35" s="131"/>
    </row>
    <row r="36" spans="1:47">
      <c r="A36" s="297" t="s">
        <v>119</v>
      </c>
      <c r="B36" s="93">
        <v>4902094136.7200003</v>
      </c>
      <c r="C36" s="89">
        <v>1</v>
      </c>
      <c r="D36" s="93">
        <v>4947873100.71</v>
      </c>
      <c r="E36" s="89">
        <v>1</v>
      </c>
      <c r="F36" s="40">
        <f t="shared" si="21"/>
        <v>9.3386546062190785E-3</v>
      </c>
      <c r="G36" s="40">
        <f t="shared" si="22"/>
        <v>0</v>
      </c>
      <c r="H36" s="93">
        <v>4944507057.5699997</v>
      </c>
      <c r="I36" s="89">
        <v>1</v>
      </c>
      <c r="J36" s="40">
        <f t="shared" si="23"/>
        <v>-6.8030102459930297E-4</v>
      </c>
      <c r="K36" s="40">
        <f t="shared" si="24"/>
        <v>0</v>
      </c>
      <c r="L36" s="93">
        <v>4953421320.5</v>
      </c>
      <c r="M36" s="89">
        <v>1</v>
      </c>
      <c r="N36" s="40">
        <f t="shared" si="25"/>
        <v>1.8028618072963697E-3</v>
      </c>
      <c r="O36" s="40">
        <f t="shared" si="25"/>
        <v>0</v>
      </c>
      <c r="P36" s="93">
        <v>4953853893</v>
      </c>
      <c r="Q36" s="89">
        <v>1</v>
      </c>
      <c r="R36" s="40">
        <f t="shared" si="26"/>
        <v>8.7328024815853136E-5</v>
      </c>
      <c r="S36" s="40">
        <f t="shared" si="27"/>
        <v>0</v>
      </c>
      <c r="T36" s="93">
        <v>4893978860.3000002</v>
      </c>
      <c r="U36" s="89">
        <v>1</v>
      </c>
      <c r="V36" s="40">
        <f t="shared" si="28"/>
        <v>-1.2086556041672062E-2</v>
      </c>
      <c r="W36" s="40">
        <f t="shared" si="29"/>
        <v>0</v>
      </c>
      <c r="X36" s="93">
        <v>5402520373.6899996</v>
      </c>
      <c r="Y36" s="89">
        <v>1</v>
      </c>
      <c r="Z36" s="40">
        <f t="shared" si="30"/>
        <v>0.1039116694016177</v>
      </c>
      <c r="AA36" s="40">
        <f t="shared" si="31"/>
        <v>0</v>
      </c>
      <c r="AB36" s="93">
        <v>5344357738.0500002</v>
      </c>
      <c r="AC36" s="89">
        <v>1</v>
      </c>
      <c r="AD36" s="40">
        <f t="shared" si="32"/>
        <v>-1.0765833651132253E-2</v>
      </c>
      <c r="AE36" s="40">
        <f t="shared" si="33"/>
        <v>0</v>
      </c>
      <c r="AF36" s="86">
        <v>5803481929.79</v>
      </c>
      <c r="AG36" s="93">
        <v>1</v>
      </c>
      <c r="AH36" s="40">
        <f t="shared" si="34"/>
        <v>8.5908207167943201E-2</v>
      </c>
      <c r="AI36" s="40">
        <f t="shared" si="35"/>
        <v>0</v>
      </c>
      <c r="AJ36" s="41">
        <f t="shared" si="15"/>
        <v>2.2189503786311071E-2</v>
      </c>
      <c r="AK36" s="41">
        <f t="shared" si="16"/>
        <v>0</v>
      </c>
      <c r="AL36" s="42">
        <f t="shared" si="17"/>
        <v>0.17292457014655924</v>
      </c>
      <c r="AM36" s="42">
        <f t="shared" si="18"/>
        <v>0</v>
      </c>
      <c r="AN36" s="43">
        <f t="shared" si="19"/>
        <v>4.5656765572429384E-2</v>
      </c>
      <c r="AO36" s="106">
        <f t="shared" si="20"/>
        <v>0</v>
      </c>
      <c r="AP36" s="47"/>
      <c r="AQ36" s="55"/>
      <c r="AR36" s="52"/>
      <c r="AS36" s="46"/>
      <c r="AT36" s="46"/>
    </row>
    <row r="37" spans="1:47" s="119" customFormat="1">
      <c r="A37" s="297" t="s">
        <v>124</v>
      </c>
      <c r="B37" s="93">
        <v>9733403713.6800003</v>
      </c>
      <c r="C37" s="89">
        <v>1</v>
      </c>
      <c r="D37" s="93">
        <v>9763761920.5799999</v>
      </c>
      <c r="E37" s="89">
        <v>1</v>
      </c>
      <c r="F37" s="40">
        <f t="shared" si="21"/>
        <v>3.1189713067518291E-3</v>
      </c>
      <c r="G37" s="40">
        <f t="shared" si="22"/>
        <v>0</v>
      </c>
      <c r="H37" s="93">
        <v>9898121961.7999992</v>
      </c>
      <c r="I37" s="89">
        <v>1</v>
      </c>
      <c r="J37" s="40">
        <f t="shared" si="23"/>
        <v>1.376109355317196E-2</v>
      </c>
      <c r="K37" s="40">
        <f t="shared" si="24"/>
        <v>0</v>
      </c>
      <c r="L37" s="93">
        <v>9884791875.0599995</v>
      </c>
      <c r="M37" s="89">
        <v>1</v>
      </c>
      <c r="N37" s="40">
        <f t="shared" si="25"/>
        <v>-1.3467288836654888E-3</v>
      </c>
      <c r="O37" s="40">
        <f t="shared" si="25"/>
        <v>0</v>
      </c>
      <c r="P37" s="93">
        <v>10016331425.129999</v>
      </c>
      <c r="Q37" s="89">
        <v>1</v>
      </c>
      <c r="R37" s="40">
        <f t="shared" si="26"/>
        <v>1.3307265517838864E-2</v>
      </c>
      <c r="S37" s="40">
        <f t="shared" si="27"/>
        <v>0</v>
      </c>
      <c r="T37" s="93">
        <v>10216135900.91</v>
      </c>
      <c r="U37" s="89">
        <v>1</v>
      </c>
      <c r="V37" s="40">
        <f t="shared" si="28"/>
        <v>1.99478698636819E-2</v>
      </c>
      <c r="W37" s="40">
        <f t="shared" si="29"/>
        <v>0</v>
      </c>
      <c r="X37" s="93">
        <v>10223299741.74</v>
      </c>
      <c r="Y37" s="89">
        <v>1</v>
      </c>
      <c r="Z37" s="40">
        <f t="shared" si="30"/>
        <v>7.012280278458126E-4</v>
      </c>
      <c r="AA37" s="40">
        <f t="shared" si="31"/>
        <v>0</v>
      </c>
      <c r="AB37" s="93">
        <v>10201997753.99</v>
      </c>
      <c r="AC37" s="89">
        <v>1</v>
      </c>
      <c r="AD37" s="40">
        <f t="shared" si="32"/>
        <v>-2.0836704672785437E-3</v>
      </c>
      <c r="AE37" s="40">
        <f t="shared" si="33"/>
        <v>0</v>
      </c>
      <c r="AF37" s="86">
        <v>10285451707.709999</v>
      </c>
      <c r="AG37" s="93">
        <v>1</v>
      </c>
      <c r="AH37" s="40">
        <f t="shared" si="34"/>
        <v>8.1801580173217047E-3</v>
      </c>
      <c r="AI37" s="40">
        <f t="shared" si="35"/>
        <v>0</v>
      </c>
      <c r="AJ37" s="41">
        <f t="shared" si="15"/>
        <v>6.9482733669585057E-3</v>
      </c>
      <c r="AK37" s="41">
        <f t="shared" si="16"/>
        <v>0</v>
      </c>
      <c r="AL37" s="42">
        <f t="shared" si="17"/>
        <v>5.3431227776087463E-2</v>
      </c>
      <c r="AM37" s="42">
        <f t="shared" si="18"/>
        <v>0</v>
      </c>
      <c r="AN37" s="43">
        <f t="shared" si="19"/>
        <v>8.1190301183081282E-3</v>
      </c>
      <c r="AO37" s="106">
        <f t="shared" si="20"/>
        <v>0</v>
      </c>
      <c r="AP37" s="47"/>
      <c r="AQ37" s="55"/>
      <c r="AR37" s="52"/>
      <c r="AS37" s="46"/>
      <c r="AT37" s="46"/>
    </row>
    <row r="38" spans="1:47" s="121" customFormat="1">
      <c r="A38" s="297" t="s">
        <v>127</v>
      </c>
      <c r="B38" s="158">
        <v>516452783.95999998</v>
      </c>
      <c r="C38" s="89">
        <v>100</v>
      </c>
      <c r="D38" s="158">
        <v>517356461.19</v>
      </c>
      <c r="E38" s="89">
        <v>100</v>
      </c>
      <c r="F38" s="40">
        <f t="shared" si="21"/>
        <v>1.7497770523587886E-3</v>
      </c>
      <c r="G38" s="40">
        <f t="shared" si="22"/>
        <v>0</v>
      </c>
      <c r="H38" s="158">
        <v>518115266.88</v>
      </c>
      <c r="I38" s="89">
        <v>100</v>
      </c>
      <c r="J38" s="40">
        <f t="shared" si="23"/>
        <v>1.4666980059640639E-3</v>
      </c>
      <c r="K38" s="40">
        <f t="shared" si="24"/>
        <v>0</v>
      </c>
      <c r="L38" s="158">
        <v>519701785.33999997</v>
      </c>
      <c r="M38" s="89">
        <v>100</v>
      </c>
      <c r="N38" s="40">
        <f t="shared" si="25"/>
        <v>3.0620955633168592E-3</v>
      </c>
      <c r="O38" s="40">
        <f t="shared" si="25"/>
        <v>0</v>
      </c>
      <c r="P38" s="158">
        <v>520351951.30000001</v>
      </c>
      <c r="Q38" s="89">
        <v>100</v>
      </c>
      <c r="R38" s="40">
        <f t="shared" si="26"/>
        <v>1.2510366104951625E-3</v>
      </c>
      <c r="S38" s="40">
        <f t="shared" si="27"/>
        <v>0</v>
      </c>
      <c r="T38" s="158">
        <v>520143799.94999999</v>
      </c>
      <c r="U38" s="89">
        <v>100</v>
      </c>
      <c r="V38" s="40">
        <f t="shared" si="28"/>
        <v>-4.0002031217524492E-4</v>
      </c>
      <c r="W38" s="40">
        <f t="shared" si="29"/>
        <v>0</v>
      </c>
      <c r="X38" s="158">
        <v>521728793.20999998</v>
      </c>
      <c r="Y38" s="89">
        <v>100</v>
      </c>
      <c r="Z38" s="40">
        <f t="shared" si="30"/>
        <v>3.0472212879445099E-3</v>
      </c>
      <c r="AA38" s="40">
        <f t="shared" si="31"/>
        <v>0</v>
      </c>
      <c r="AB38" s="158">
        <v>523028406.94</v>
      </c>
      <c r="AC38" s="89">
        <v>100</v>
      </c>
      <c r="AD38" s="40">
        <f t="shared" si="32"/>
        <v>2.4909756695696002E-3</v>
      </c>
      <c r="AE38" s="40">
        <f t="shared" si="33"/>
        <v>0</v>
      </c>
      <c r="AF38" s="86">
        <v>520459321.41000003</v>
      </c>
      <c r="AG38" s="93">
        <v>100</v>
      </c>
      <c r="AH38" s="40">
        <f t="shared" si="34"/>
        <v>-4.9119426323906874E-3</v>
      </c>
      <c r="AI38" s="40">
        <f t="shared" si="35"/>
        <v>0</v>
      </c>
      <c r="AJ38" s="41">
        <f t="shared" si="15"/>
        <v>9.6948015563538153E-4</v>
      </c>
      <c r="AK38" s="41">
        <f t="shared" si="16"/>
        <v>0</v>
      </c>
      <c r="AL38" s="42">
        <f t="shared" si="17"/>
        <v>5.997528692041401E-3</v>
      </c>
      <c r="AM38" s="42">
        <f t="shared" si="18"/>
        <v>0</v>
      </c>
      <c r="AN38" s="43">
        <f t="shared" si="19"/>
        <v>2.6298567172843086E-3</v>
      </c>
      <c r="AO38" s="106">
        <f t="shared" si="20"/>
        <v>0</v>
      </c>
      <c r="AP38" s="47"/>
      <c r="AQ38" s="55"/>
      <c r="AR38" s="52"/>
      <c r="AS38" s="46"/>
      <c r="AT38" s="46"/>
    </row>
    <row r="39" spans="1:47" s="121" customFormat="1">
      <c r="A39" s="297" t="s">
        <v>134</v>
      </c>
      <c r="B39" s="86">
        <v>4964791961.46</v>
      </c>
      <c r="C39" s="89">
        <v>1</v>
      </c>
      <c r="D39" s="86">
        <v>5003845005.8299999</v>
      </c>
      <c r="E39" s="89">
        <v>1</v>
      </c>
      <c r="F39" s="40">
        <f t="shared" si="21"/>
        <v>7.8659981471843037E-3</v>
      </c>
      <c r="G39" s="40">
        <f t="shared" si="22"/>
        <v>0</v>
      </c>
      <c r="H39" s="86">
        <v>4955435474.8800001</v>
      </c>
      <c r="I39" s="89">
        <v>1</v>
      </c>
      <c r="J39" s="40">
        <f t="shared" si="23"/>
        <v>-9.6744665139702913E-3</v>
      </c>
      <c r="K39" s="40">
        <f t="shared" si="24"/>
        <v>0</v>
      </c>
      <c r="L39" s="86">
        <v>4845314040.8100004</v>
      </c>
      <c r="M39" s="89">
        <v>1</v>
      </c>
      <c r="N39" s="40">
        <f t="shared" si="25"/>
        <v>-2.222235253152325E-2</v>
      </c>
      <c r="O39" s="40">
        <f t="shared" si="25"/>
        <v>0</v>
      </c>
      <c r="P39" s="86">
        <v>4793670406.1899996</v>
      </c>
      <c r="Q39" s="89">
        <v>1</v>
      </c>
      <c r="R39" s="40">
        <f t="shared" si="26"/>
        <v>-1.0658470056848467E-2</v>
      </c>
      <c r="S39" s="40">
        <f t="shared" si="27"/>
        <v>0</v>
      </c>
      <c r="T39" s="86">
        <v>4753684107.5699997</v>
      </c>
      <c r="U39" s="89">
        <v>1</v>
      </c>
      <c r="V39" s="40">
        <f t="shared" si="28"/>
        <v>-8.3414784980557141E-3</v>
      </c>
      <c r="W39" s="40">
        <f t="shared" si="29"/>
        <v>0</v>
      </c>
      <c r="X39" s="86">
        <v>4765022414.46</v>
      </c>
      <c r="Y39" s="89">
        <v>1</v>
      </c>
      <c r="Z39" s="40">
        <f t="shared" si="30"/>
        <v>2.3851620413617024E-3</v>
      </c>
      <c r="AA39" s="40">
        <f t="shared" si="31"/>
        <v>0</v>
      </c>
      <c r="AB39" s="86">
        <v>4699532088.5900002</v>
      </c>
      <c r="AC39" s="89">
        <v>1</v>
      </c>
      <c r="AD39" s="40">
        <f t="shared" si="32"/>
        <v>-1.3743970158726238E-2</v>
      </c>
      <c r="AE39" s="40">
        <f t="shared" si="33"/>
        <v>0</v>
      </c>
      <c r="AF39" s="86">
        <v>4711953617.6800003</v>
      </c>
      <c r="AG39" s="93">
        <v>1</v>
      </c>
      <c r="AH39" s="40">
        <f t="shared" si="34"/>
        <v>2.643141669392661E-3</v>
      </c>
      <c r="AI39" s="40">
        <f t="shared" si="35"/>
        <v>0</v>
      </c>
      <c r="AJ39" s="41">
        <f t="shared" si="15"/>
        <v>-6.4683044876481617E-3</v>
      </c>
      <c r="AK39" s="41">
        <f t="shared" si="16"/>
        <v>0</v>
      </c>
      <c r="AL39" s="42">
        <f t="shared" si="17"/>
        <v>-5.8333419162647081E-2</v>
      </c>
      <c r="AM39" s="42">
        <f t="shared" si="18"/>
        <v>0</v>
      </c>
      <c r="AN39" s="43">
        <f t="shared" si="19"/>
        <v>9.995324883704049E-3</v>
      </c>
      <c r="AO39" s="106">
        <f t="shared" si="20"/>
        <v>0</v>
      </c>
      <c r="AP39" s="47"/>
      <c r="AQ39" s="55"/>
      <c r="AR39" s="52"/>
      <c r="AS39" s="46"/>
      <c r="AT39" s="46"/>
    </row>
    <row r="40" spans="1:47" s="121" customFormat="1">
      <c r="A40" s="297" t="s">
        <v>135</v>
      </c>
      <c r="B40" s="158">
        <v>638063504.49000001</v>
      </c>
      <c r="C40" s="89">
        <v>10</v>
      </c>
      <c r="D40" s="86">
        <v>649763504.49000001</v>
      </c>
      <c r="E40" s="89">
        <v>10</v>
      </c>
      <c r="F40" s="40">
        <f t="shared" si="21"/>
        <v>1.8336732813690283E-2</v>
      </c>
      <c r="G40" s="40">
        <f t="shared" si="22"/>
        <v>0</v>
      </c>
      <c r="H40" s="86">
        <v>649763504.49000001</v>
      </c>
      <c r="I40" s="89">
        <v>10</v>
      </c>
      <c r="J40" s="40">
        <f t="shared" si="23"/>
        <v>0</v>
      </c>
      <c r="K40" s="40">
        <f t="shared" si="24"/>
        <v>0</v>
      </c>
      <c r="L40" s="86">
        <v>677541504.49000001</v>
      </c>
      <c r="M40" s="89">
        <v>10</v>
      </c>
      <c r="N40" s="40">
        <f t="shared" si="25"/>
        <v>4.2750939084833607E-2</v>
      </c>
      <c r="O40" s="40">
        <f t="shared" si="25"/>
        <v>0</v>
      </c>
      <c r="P40" s="86">
        <v>765452670.19000006</v>
      </c>
      <c r="Q40" s="89">
        <v>10</v>
      </c>
      <c r="R40" s="40">
        <f t="shared" si="26"/>
        <v>0.12975022949505161</v>
      </c>
      <c r="S40" s="40">
        <f t="shared" si="27"/>
        <v>0</v>
      </c>
      <c r="T40" s="86">
        <v>798155693.10000002</v>
      </c>
      <c r="U40" s="89">
        <v>10</v>
      </c>
      <c r="V40" s="40">
        <f t="shared" si="28"/>
        <v>4.2723768801907043E-2</v>
      </c>
      <c r="W40" s="40">
        <f t="shared" si="29"/>
        <v>0</v>
      </c>
      <c r="X40" s="86">
        <v>823155693.10000002</v>
      </c>
      <c r="Y40" s="89">
        <v>10</v>
      </c>
      <c r="Z40" s="40">
        <f t="shared" si="30"/>
        <v>3.132220970936278E-2</v>
      </c>
      <c r="AA40" s="40">
        <f t="shared" si="31"/>
        <v>0</v>
      </c>
      <c r="AB40" s="86">
        <v>835767956.11000013</v>
      </c>
      <c r="AC40" s="89">
        <v>10</v>
      </c>
      <c r="AD40" s="40">
        <f t="shared" si="32"/>
        <v>1.5321843869538694E-2</v>
      </c>
      <c r="AE40" s="40">
        <f t="shared" si="33"/>
        <v>0</v>
      </c>
      <c r="AF40" s="86">
        <v>847204895</v>
      </c>
      <c r="AG40" s="93">
        <v>10</v>
      </c>
      <c r="AH40" s="40">
        <f t="shared" si="34"/>
        <v>1.3684347199947669E-2</v>
      </c>
      <c r="AI40" s="40">
        <f t="shared" si="35"/>
        <v>0</v>
      </c>
      <c r="AJ40" s="41">
        <f t="shared" si="15"/>
        <v>3.6736258871791459E-2</v>
      </c>
      <c r="AK40" s="41">
        <f t="shared" si="16"/>
        <v>0</v>
      </c>
      <c r="AL40" s="42">
        <f t="shared" si="17"/>
        <v>0.30386654397429097</v>
      </c>
      <c r="AM40" s="42">
        <f t="shared" si="18"/>
        <v>0</v>
      </c>
      <c r="AN40" s="43">
        <f t="shared" si="19"/>
        <v>4.0410395390541892E-2</v>
      </c>
      <c r="AO40" s="106">
        <f t="shared" si="20"/>
        <v>0</v>
      </c>
      <c r="AP40" s="47"/>
      <c r="AQ40" s="55"/>
      <c r="AR40" s="52"/>
      <c r="AS40" s="46"/>
      <c r="AT40" s="46"/>
    </row>
    <row r="41" spans="1:47" s="121" customFormat="1">
      <c r="A41" s="297" t="s">
        <v>145</v>
      </c>
      <c r="B41" s="86">
        <v>730940700.47000003</v>
      </c>
      <c r="C41" s="89">
        <v>1</v>
      </c>
      <c r="D41" s="86">
        <v>729040042.34000003</v>
      </c>
      <c r="E41" s="89">
        <v>1</v>
      </c>
      <c r="F41" s="40">
        <f t="shared" si="21"/>
        <v>-2.6002904596472173E-3</v>
      </c>
      <c r="G41" s="40">
        <f t="shared" si="22"/>
        <v>0</v>
      </c>
      <c r="H41" s="86">
        <v>731411417.35000002</v>
      </c>
      <c r="I41" s="89">
        <v>1</v>
      </c>
      <c r="J41" s="40">
        <f t="shared" si="23"/>
        <v>3.2527363001743875E-3</v>
      </c>
      <c r="K41" s="40">
        <f t="shared" si="24"/>
        <v>0</v>
      </c>
      <c r="L41" s="86">
        <v>732503130.15999997</v>
      </c>
      <c r="M41" s="89">
        <v>1</v>
      </c>
      <c r="N41" s="40">
        <f t="shared" si="25"/>
        <v>1.4926111133941034E-3</v>
      </c>
      <c r="O41" s="40">
        <f t="shared" si="25"/>
        <v>0</v>
      </c>
      <c r="P41" s="86">
        <v>732266847.40999997</v>
      </c>
      <c r="Q41" s="89">
        <v>1</v>
      </c>
      <c r="R41" s="40">
        <f t="shared" si="26"/>
        <v>-3.2256892874763416E-4</v>
      </c>
      <c r="S41" s="40">
        <f t="shared" si="27"/>
        <v>0</v>
      </c>
      <c r="T41" s="86">
        <v>733239824.20000005</v>
      </c>
      <c r="U41" s="89">
        <v>1</v>
      </c>
      <c r="V41" s="40">
        <f t="shared" si="28"/>
        <v>1.3287188863478703E-3</v>
      </c>
      <c r="W41" s="40">
        <f t="shared" si="29"/>
        <v>0</v>
      </c>
      <c r="X41" s="86">
        <v>734235117.58000004</v>
      </c>
      <c r="Y41" s="89">
        <v>1</v>
      </c>
      <c r="Z41" s="40">
        <f t="shared" si="30"/>
        <v>1.3573913297547746E-3</v>
      </c>
      <c r="AA41" s="40">
        <f t="shared" si="31"/>
        <v>0</v>
      </c>
      <c r="AB41" s="86">
        <v>733137706.79999995</v>
      </c>
      <c r="AC41" s="89">
        <v>1</v>
      </c>
      <c r="AD41" s="40">
        <f t="shared" si="32"/>
        <v>-1.4946312887036762E-3</v>
      </c>
      <c r="AE41" s="40">
        <f t="shared" si="33"/>
        <v>0</v>
      </c>
      <c r="AF41" s="86">
        <v>733137706.79999995</v>
      </c>
      <c r="AG41" s="93">
        <v>1</v>
      </c>
      <c r="AH41" s="40">
        <f t="shared" si="34"/>
        <v>0</v>
      </c>
      <c r="AI41" s="40">
        <f t="shared" si="35"/>
        <v>0</v>
      </c>
      <c r="AJ41" s="41">
        <f t="shared" si="15"/>
        <v>3.7674586907157604E-4</v>
      </c>
      <c r="AK41" s="41">
        <f t="shared" si="16"/>
        <v>0</v>
      </c>
      <c r="AL41" s="42">
        <f t="shared" si="17"/>
        <v>5.6206301739581332E-3</v>
      </c>
      <c r="AM41" s="42">
        <f t="shared" si="18"/>
        <v>0</v>
      </c>
      <c r="AN41" s="43">
        <f t="shared" si="19"/>
        <v>1.8662479835958286E-3</v>
      </c>
      <c r="AO41" s="106">
        <f t="shared" si="20"/>
        <v>0</v>
      </c>
      <c r="AP41" s="47"/>
      <c r="AQ41" s="55"/>
      <c r="AR41" s="52"/>
      <c r="AS41" s="46"/>
      <c r="AT41" s="46"/>
    </row>
    <row r="42" spans="1:47" s="121" customFormat="1">
      <c r="A42" s="297" t="s">
        <v>183</v>
      </c>
      <c r="B42" s="158">
        <v>6160263293.1000004</v>
      </c>
      <c r="C42" s="89">
        <v>100</v>
      </c>
      <c r="D42" s="86">
        <v>6245774158.7299995</v>
      </c>
      <c r="E42" s="89">
        <v>100</v>
      </c>
      <c r="F42" s="40">
        <f t="shared" si="21"/>
        <v>1.3881040722038348E-2</v>
      </c>
      <c r="G42" s="40">
        <f t="shared" si="22"/>
        <v>0</v>
      </c>
      <c r="H42" s="86">
        <v>6222378757.7600002</v>
      </c>
      <c r="I42" s="89">
        <v>100</v>
      </c>
      <c r="J42" s="40">
        <f t="shared" si="23"/>
        <v>-3.7457968180451273E-3</v>
      </c>
      <c r="K42" s="40">
        <f t="shared" si="24"/>
        <v>0</v>
      </c>
      <c r="L42" s="86">
        <v>6364141986</v>
      </c>
      <c r="M42" s="89">
        <v>100</v>
      </c>
      <c r="N42" s="40">
        <f t="shared" si="25"/>
        <v>2.2782802808846248E-2</v>
      </c>
      <c r="O42" s="40">
        <f t="shared" si="25"/>
        <v>0</v>
      </c>
      <c r="P42" s="86">
        <v>6439946199.0799999</v>
      </c>
      <c r="Q42" s="89">
        <v>100</v>
      </c>
      <c r="R42" s="40">
        <f t="shared" si="26"/>
        <v>1.1911144227573165E-2</v>
      </c>
      <c r="S42" s="40">
        <f t="shared" si="27"/>
        <v>0</v>
      </c>
      <c r="T42" s="86">
        <v>6507944187.4399996</v>
      </c>
      <c r="U42" s="89">
        <v>100</v>
      </c>
      <c r="V42" s="40">
        <f t="shared" si="28"/>
        <v>1.0558782054687622E-2</v>
      </c>
      <c r="W42" s="40">
        <f t="shared" si="29"/>
        <v>0</v>
      </c>
      <c r="X42" s="86">
        <v>6475897823.4200001</v>
      </c>
      <c r="Y42" s="89">
        <v>100</v>
      </c>
      <c r="Z42" s="40">
        <f t="shared" si="30"/>
        <v>-4.9241915875442438E-3</v>
      </c>
      <c r="AA42" s="40">
        <f t="shared" si="31"/>
        <v>0</v>
      </c>
      <c r="AB42" s="86">
        <v>5985022602.4099998</v>
      </c>
      <c r="AC42" s="89">
        <v>100</v>
      </c>
      <c r="AD42" s="40">
        <f t="shared" si="32"/>
        <v>-7.5800334470188274E-2</v>
      </c>
      <c r="AE42" s="40">
        <f t="shared" si="33"/>
        <v>0</v>
      </c>
      <c r="AF42" s="86">
        <v>6027532748.8999996</v>
      </c>
      <c r="AG42" s="93">
        <v>100</v>
      </c>
      <c r="AH42" s="40">
        <f t="shared" si="34"/>
        <v>7.1027545448002372E-3</v>
      </c>
      <c r="AI42" s="40">
        <f t="shared" si="35"/>
        <v>0</v>
      </c>
      <c r="AJ42" s="41">
        <f t="shared" si="15"/>
        <v>-2.2792248147290028E-3</v>
      </c>
      <c r="AK42" s="41">
        <f t="shared" si="16"/>
        <v>0</v>
      </c>
      <c r="AL42" s="42">
        <f t="shared" si="17"/>
        <v>-3.4942251237975695E-2</v>
      </c>
      <c r="AM42" s="42">
        <f t="shared" si="18"/>
        <v>0</v>
      </c>
      <c r="AN42" s="43">
        <f t="shared" si="19"/>
        <v>3.1071259547559155E-2</v>
      </c>
      <c r="AO42" s="106">
        <f t="shared" si="20"/>
        <v>0</v>
      </c>
      <c r="AP42" s="47"/>
      <c r="AQ42" s="55"/>
      <c r="AR42" s="52"/>
      <c r="AS42" s="46"/>
      <c r="AT42" s="46"/>
    </row>
    <row r="43" spans="1:47" s="121" customFormat="1">
      <c r="A43" s="297" t="s">
        <v>148</v>
      </c>
      <c r="B43" s="160">
        <v>435237545.31</v>
      </c>
      <c r="C43" s="89">
        <v>1</v>
      </c>
      <c r="D43" s="86">
        <v>405626367.48000002</v>
      </c>
      <c r="E43" s="89">
        <v>1</v>
      </c>
      <c r="F43" s="40">
        <f t="shared" si="21"/>
        <v>-6.8034520801529844E-2</v>
      </c>
      <c r="G43" s="40">
        <f t="shared" si="22"/>
        <v>0</v>
      </c>
      <c r="H43" s="86">
        <v>406027428.67000002</v>
      </c>
      <c r="I43" s="89">
        <v>1</v>
      </c>
      <c r="J43" s="40">
        <f t="shared" si="23"/>
        <v>9.8874536310752156E-4</v>
      </c>
      <c r="K43" s="40">
        <f t="shared" si="24"/>
        <v>0</v>
      </c>
      <c r="L43" s="86">
        <v>406428860.57999998</v>
      </c>
      <c r="M43" s="89">
        <v>1</v>
      </c>
      <c r="N43" s="40">
        <f t="shared" si="25"/>
        <v>9.8868175313897712E-4</v>
      </c>
      <c r="O43" s="40">
        <f t="shared" si="25"/>
        <v>0</v>
      </c>
      <c r="P43" s="86">
        <v>399908132.04000002</v>
      </c>
      <c r="Q43" s="89">
        <v>1</v>
      </c>
      <c r="R43" s="40">
        <f t="shared" si="26"/>
        <v>-1.6043960388773731E-2</v>
      </c>
      <c r="S43" s="40">
        <f t="shared" si="27"/>
        <v>0</v>
      </c>
      <c r="T43" s="86">
        <v>392937692.75</v>
      </c>
      <c r="U43" s="89">
        <v>1</v>
      </c>
      <c r="V43" s="40">
        <f t="shared" si="28"/>
        <v>-1.7430101394644352E-2</v>
      </c>
      <c r="W43" s="40">
        <f t="shared" si="29"/>
        <v>0</v>
      </c>
      <c r="X43" s="86">
        <v>393525650.27999997</v>
      </c>
      <c r="Y43" s="89">
        <v>1</v>
      </c>
      <c r="Z43" s="40">
        <f t="shared" si="30"/>
        <v>1.4963123692336878E-3</v>
      </c>
      <c r="AA43" s="40">
        <f t="shared" si="31"/>
        <v>0</v>
      </c>
      <c r="AB43" s="86">
        <v>391785441.05000001</v>
      </c>
      <c r="AC43" s="89">
        <v>1</v>
      </c>
      <c r="AD43" s="40">
        <f t="shared" si="32"/>
        <v>-4.4220986071982146E-3</v>
      </c>
      <c r="AE43" s="40">
        <f t="shared" si="33"/>
        <v>0</v>
      </c>
      <c r="AF43" s="86">
        <v>411733036.25999999</v>
      </c>
      <c r="AG43" s="93">
        <v>1</v>
      </c>
      <c r="AH43" s="40">
        <f t="shared" si="34"/>
        <v>5.0914590283241912E-2</v>
      </c>
      <c r="AI43" s="40">
        <f t="shared" si="35"/>
        <v>0</v>
      </c>
      <c r="AJ43" s="41">
        <f t="shared" si="15"/>
        <v>-6.4427939279280075E-3</v>
      </c>
      <c r="AK43" s="41">
        <f t="shared" si="16"/>
        <v>0</v>
      </c>
      <c r="AL43" s="42">
        <f t="shared" si="17"/>
        <v>1.5054910798670083E-2</v>
      </c>
      <c r="AM43" s="42">
        <f t="shared" si="18"/>
        <v>0</v>
      </c>
      <c r="AN43" s="43">
        <f t="shared" si="19"/>
        <v>3.2675637256888913E-2</v>
      </c>
      <c r="AO43" s="106">
        <f t="shared" si="20"/>
        <v>0</v>
      </c>
      <c r="AP43" s="47"/>
      <c r="AQ43" s="55"/>
      <c r="AR43" s="52"/>
      <c r="AS43" s="46"/>
      <c r="AT43" s="46"/>
    </row>
    <row r="44" spans="1:47" s="121" customFormat="1">
      <c r="A44" s="297" t="s">
        <v>153</v>
      </c>
      <c r="B44" s="158">
        <v>235371583.53999999</v>
      </c>
      <c r="C44" s="89">
        <v>100</v>
      </c>
      <c r="D44" s="160">
        <v>241172413.09999999</v>
      </c>
      <c r="E44" s="89">
        <v>100</v>
      </c>
      <c r="F44" s="40">
        <f t="shared" si="21"/>
        <v>2.4645411620023306E-2</v>
      </c>
      <c r="G44" s="40">
        <f t="shared" si="22"/>
        <v>0</v>
      </c>
      <c r="H44" s="86">
        <v>242195831.91999999</v>
      </c>
      <c r="I44" s="89">
        <v>100</v>
      </c>
      <c r="J44" s="40">
        <f t="shared" si="23"/>
        <v>4.2435152795674081E-3</v>
      </c>
      <c r="K44" s="40">
        <f t="shared" si="24"/>
        <v>0</v>
      </c>
      <c r="L44" s="86">
        <v>237411112.40000001</v>
      </c>
      <c r="M44" s="89">
        <v>100</v>
      </c>
      <c r="N44" s="40">
        <f t="shared" si="25"/>
        <v>-1.9755581597211084E-2</v>
      </c>
      <c r="O44" s="40">
        <f t="shared" si="25"/>
        <v>0</v>
      </c>
      <c r="P44" s="86">
        <v>242871164.27000001</v>
      </c>
      <c r="Q44" s="89">
        <v>100</v>
      </c>
      <c r="R44" s="40">
        <f t="shared" si="26"/>
        <v>2.2998299510094897E-2</v>
      </c>
      <c r="S44" s="40">
        <f t="shared" si="27"/>
        <v>0</v>
      </c>
      <c r="T44" s="86">
        <v>242837042.91999999</v>
      </c>
      <c r="U44" s="89">
        <v>100</v>
      </c>
      <c r="V44" s="40">
        <f t="shared" si="28"/>
        <v>-1.404915651579416E-4</v>
      </c>
      <c r="W44" s="40">
        <f t="shared" si="29"/>
        <v>0</v>
      </c>
      <c r="X44" s="86">
        <v>242994199.28999999</v>
      </c>
      <c r="Y44" s="89">
        <v>100</v>
      </c>
      <c r="Z44" s="40">
        <f t="shared" si="30"/>
        <v>6.4716802720982819E-4</v>
      </c>
      <c r="AA44" s="40">
        <f t="shared" si="31"/>
        <v>0</v>
      </c>
      <c r="AB44" s="86">
        <v>242256498.94999999</v>
      </c>
      <c r="AC44" s="89">
        <v>100</v>
      </c>
      <c r="AD44" s="40">
        <f t="shared" si="32"/>
        <v>-3.0358763384289657E-3</v>
      </c>
      <c r="AE44" s="40">
        <f t="shared" si="33"/>
        <v>0</v>
      </c>
      <c r="AF44" s="86">
        <v>244579044.56</v>
      </c>
      <c r="AG44" s="93">
        <v>100</v>
      </c>
      <c r="AH44" s="40">
        <f t="shared" si="34"/>
        <v>9.5871343805697916E-3</v>
      </c>
      <c r="AI44" s="40">
        <f t="shared" si="35"/>
        <v>0</v>
      </c>
      <c r="AJ44" s="41">
        <f t="shared" si="15"/>
        <v>4.8986974145834045E-3</v>
      </c>
      <c r="AK44" s="41">
        <f t="shared" si="16"/>
        <v>0</v>
      </c>
      <c r="AL44" s="42">
        <f t="shared" si="17"/>
        <v>1.4125294913342676E-2</v>
      </c>
      <c r="AM44" s="42">
        <f t="shared" si="18"/>
        <v>0</v>
      </c>
      <c r="AN44" s="43">
        <f t="shared" si="19"/>
        <v>1.4413281993058092E-2</v>
      </c>
      <c r="AO44" s="106">
        <f t="shared" si="20"/>
        <v>0</v>
      </c>
      <c r="AP44" s="47"/>
      <c r="AQ44" s="55"/>
      <c r="AR44" s="52"/>
      <c r="AS44" s="46"/>
      <c r="AT44" s="46"/>
    </row>
    <row r="45" spans="1:47" s="138" customFormat="1">
      <c r="A45" s="297" t="s">
        <v>165</v>
      </c>
      <c r="B45" s="86">
        <v>109646892.64</v>
      </c>
      <c r="C45" s="89">
        <v>1</v>
      </c>
      <c r="D45" s="158">
        <v>109710837.1549276</v>
      </c>
      <c r="E45" s="89">
        <v>1</v>
      </c>
      <c r="F45" s="40">
        <f t="shared" si="21"/>
        <v>5.831858376282742E-4</v>
      </c>
      <c r="G45" s="40">
        <f t="shared" si="22"/>
        <v>0</v>
      </c>
      <c r="H45" s="86">
        <v>109736142.5276783</v>
      </c>
      <c r="I45" s="89">
        <v>1</v>
      </c>
      <c r="J45" s="40">
        <f t="shared" si="23"/>
        <v>2.3065517871278903E-4</v>
      </c>
      <c r="K45" s="40">
        <f t="shared" si="24"/>
        <v>0</v>
      </c>
      <c r="L45" s="86">
        <v>110178684.92</v>
      </c>
      <c r="M45" s="89">
        <v>1</v>
      </c>
      <c r="N45" s="40">
        <f t="shared" si="25"/>
        <v>4.0327861188494503E-3</v>
      </c>
      <c r="O45" s="40">
        <f t="shared" si="25"/>
        <v>0</v>
      </c>
      <c r="P45" s="86">
        <v>110247060.38</v>
      </c>
      <c r="Q45" s="89">
        <v>1</v>
      </c>
      <c r="R45" s="40">
        <f t="shared" si="26"/>
        <v>6.2058700418906253E-4</v>
      </c>
      <c r="S45" s="40">
        <f t="shared" si="27"/>
        <v>0</v>
      </c>
      <c r="T45" s="86">
        <v>110319944.52</v>
      </c>
      <c r="U45" s="89">
        <v>1</v>
      </c>
      <c r="V45" s="40">
        <f t="shared" si="28"/>
        <v>6.6109826192900978E-4</v>
      </c>
      <c r="W45" s="40">
        <f t="shared" si="29"/>
        <v>0</v>
      </c>
      <c r="X45" s="86">
        <v>110013605.11399607</v>
      </c>
      <c r="Y45" s="89">
        <v>1</v>
      </c>
      <c r="Z45" s="40">
        <f t="shared" si="30"/>
        <v>-2.7768270491505343E-3</v>
      </c>
      <c r="AA45" s="40">
        <f t="shared" si="31"/>
        <v>0</v>
      </c>
      <c r="AB45" s="86">
        <v>110063486.43744813</v>
      </c>
      <c r="AC45" s="89">
        <v>1</v>
      </c>
      <c r="AD45" s="40">
        <f t="shared" si="32"/>
        <v>4.5341049773224356E-4</v>
      </c>
      <c r="AE45" s="40">
        <f t="shared" si="33"/>
        <v>0</v>
      </c>
      <c r="AF45" s="86">
        <v>110044432.26000001</v>
      </c>
      <c r="AG45" s="93">
        <v>1</v>
      </c>
      <c r="AH45" s="40">
        <f t="shared" si="34"/>
        <v>-1.7311987894325578E-4</v>
      </c>
      <c r="AI45" s="40">
        <f t="shared" si="35"/>
        <v>0</v>
      </c>
      <c r="AJ45" s="41">
        <f t="shared" si="15"/>
        <v>4.539719963683799E-4</v>
      </c>
      <c r="AK45" s="41">
        <f t="shared" si="16"/>
        <v>0</v>
      </c>
      <c r="AL45" s="42">
        <f t="shared" si="17"/>
        <v>3.040675959853668E-3</v>
      </c>
      <c r="AM45" s="42">
        <f t="shared" si="18"/>
        <v>0</v>
      </c>
      <c r="AN45" s="43">
        <f t="shared" si="19"/>
        <v>1.8429962405858719E-3</v>
      </c>
      <c r="AO45" s="106">
        <f t="shared" si="20"/>
        <v>0</v>
      </c>
      <c r="AP45" s="47"/>
      <c r="AQ45" s="55"/>
      <c r="AR45" s="52"/>
      <c r="AS45" s="46"/>
      <c r="AT45" s="46"/>
    </row>
    <row r="46" spans="1:47" s="138" customFormat="1">
      <c r="A46" s="297" t="s">
        <v>173</v>
      </c>
      <c r="B46" s="160">
        <v>1643695913.3499999</v>
      </c>
      <c r="C46" s="89">
        <v>1</v>
      </c>
      <c r="D46" s="158">
        <v>1650537457.75</v>
      </c>
      <c r="E46" s="89">
        <v>1</v>
      </c>
      <c r="F46" s="40">
        <f t="shared" si="21"/>
        <v>4.1622932468429723E-3</v>
      </c>
      <c r="G46" s="40">
        <f t="shared" si="22"/>
        <v>0</v>
      </c>
      <c r="H46" s="158">
        <v>1642267712.6800001</v>
      </c>
      <c r="I46" s="89">
        <v>1</v>
      </c>
      <c r="J46" s="40">
        <f t="shared" si="23"/>
        <v>-5.0103346829057649E-3</v>
      </c>
      <c r="K46" s="40">
        <f t="shared" si="24"/>
        <v>0</v>
      </c>
      <c r="L46" s="158">
        <v>1303016433.3599999</v>
      </c>
      <c r="M46" s="89">
        <v>1</v>
      </c>
      <c r="N46" s="40">
        <f t="shared" si="25"/>
        <v>-0.20657489439792945</v>
      </c>
      <c r="O46" s="40">
        <f t="shared" si="25"/>
        <v>0</v>
      </c>
      <c r="P46" s="86">
        <v>1254965103.4300001</v>
      </c>
      <c r="Q46" s="89">
        <v>1</v>
      </c>
      <c r="R46" s="40">
        <f t="shared" si="26"/>
        <v>-3.6876994564138482E-2</v>
      </c>
      <c r="S46" s="40">
        <f t="shared" si="27"/>
        <v>0</v>
      </c>
      <c r="T46" s="86">
        <v>1256592533.3399999</v>
      </c>
      <c r="U46" s="89">
        <v>1</v>
      </c>
      <c r="V46" s="40">
        <f t="shared" si="28"/>
        <v>1.2967929590646365E-3</v>
      </c>
      <c r="W46" s="40">
        <f t="shared" si="29"/>
        <v>0</v>
      </c>
      <c r="X46" s="86">
        <v>1260751974.0699999</v>
      </c>
      <c r="Y46" s="89">
        <v>1</v>
      </c>
      <c r="Z46" s="40">
        <f t="shared" si="30"/>
        <v>3.3100950543962743E-3</v>
      </c>
      <c r="AA46" s="40">
        <f t="shared" si="31"/>
        <v>0</v>
      </c>
      <c r="AB46" s="86">
        <v>1277296290.21</v>
      </c>
      <c r="AC46" s="89">
        <v>1</v>
      </c>
      <c r="AD46" s="40">
        <f t="shared" si="32"/>
        <v>1.3122578017142589E-2</v>
      </c>
      <c r="AE46" s="40">
        <f t="shared" si="33"/>
        <v>0</v>
      </c>
      <c r="AF46" s="86">
        <v>1283510921.45</v>
      </c>
      <c r="AG46" s="93">
        <v>1</v>
      </c>
      <c r="AH46" s="40">
        <f t="shared" si="34"/>
        <v>4.8654578327932537E-3</v>
      </c>
      <c r="AI46" s="40">
        <f t="shared" si="35"/>
        <v>0</v>
      </c>
      <c r="AJ46" s="41">
        <f t="shared" si="15"/>
        <v>-2.7713125816841749E-2</v>
      </c>
      <c r="AK46" s="41">
        <f t="shared" si="16"/>
        <v>0</v>
      </c>
      <c r="AL46" s="42">
        <f t="shared" si="17"/>
        <v>-0.22236789269861693</v>
      </c>
      <c r="AM46" s="42">
        <f t="shared" si="18"/>
        <v>0</v>
      </c>
      <c r="AN46" s="43">
        <f t="shared" si="19"/>
        <v>7.3814344576659113E-2</v>
      </c>
      <c r="AO46" s="106">
        <f t="shared" si="20"/>
        <v>0</v>
      </c>
      <c r="AP46" s="47"/>
      <c r="AQ46" s="55"/>
      <c r="AR46" s="52"/>
      <c r="AS46" s="46"/>
      <c r="AT46" s="46"/>
    </row>
    <row r="47" spans="1:47" s="151" customFormat="1">
      <c r="A47" s="297" t="s">
        <v>178</v>
      </c>
      <c r="B47" s="86">
        <v>178767156.02000001</v>
      </c>
      <c r="C47" s="89">
        <v>1</v>
      </c>
      <c r="D47" s="160">
        <v>177487993.93000001</v>
      </c>
      <c r="E47" s="89">
        <v>1</v>
      </c>
      <c r="F47" s="40">
        <f t="shared" si="21"/>
        <v>-7.1554647871496834E-3</v>
      </c>
      <c r="G47" s="40">
        <f t="shared" si="22"/>
        <v>0</v>
      </c>
      <c r="H47" s="158">
        <v>177479836.38999999</v>
      </c>
      <c r="I47" s="89">
        <v>1</v>
      </c>
      <c r="J47" s="40">
        <f t="shared" si="23"/>
        <v>-4.59610806308326E-5</v>
      </c>
      <c r="K47" s="40">
        <f t="shared" si="24"/>
        <v>0</v>
      </c>
      <c r="L47" s="158">
        <v>178480714.22999999</v>
      </c>
      <c r="M47" s="89">
        <v>1</v>
      </c>
      <c r="N47" s="40">
        <f t="shared" si="25"/>
        <v>5.6393890165677297E-3</v>
      </c>
      <c r="O47" s="40">
        <f t="shared" si="25"/>
        <v>0</v>
      </c>
      <c r="P47" s="158">
        <v>161904863.44999999</v>
      </c>
      <c r="Q47" s="89">
        <v>1</v>
      </c>
      <c r="R47" s="40">
        <f t="shared" si="26"/>
        <v>-9.2871943344194907E-2</v>
      </c>
      <c r="S47" s="40">
        <f t="shared" si="27"/>
        <v>0</v>
      </c>
      <c r="T47" s="158">
        <v>159768710.56</v>
      </c>
      <c r="U47" s="89">
        <v>1</v>
      </c>
      <c r="V47" s="40">
        <f t="shared" si="28"/>
        <v>-1.319387722197536E-2</v>
      </c>
      <c r="W47" s="40">
        <f t="shared" si="29"/>
        <v>0</v>
      </c>
      <c r="X47" s="86">
        <v>160728703.30000001</v>
      </c>
      <c r="Y47" s="89">
        <v>1</v>
      </c>
      <c r="Z47" s="40">
        <f t="shared" si="30"/>
        <v>6.008640469308232E-3</v>
      </c>
      <c r="AA47" s="40">
        <f t="shared" si="31"/>
        <v>0</v>
      </c>
      <c r="AB47" s="86">
        <v>160815351.21000001</v>
      </c>
      <c r="AC47" s="89">
        <v>1</v>
      </c>
      <c r="AD47" s="40">
        <f t="shared" si="32"/>
        <v>5.3909418928284488E-4</v>
      </c>
      <c r="AE47" s="40">
        <f t="shared" si="33"/>
        <v>0</v>
      </c>
      <c r="AF47" s="86">
        <v>161414024.59</v>
      </c>
      <c r="AG47" s="93">
        <v>1</v>
      </c>
      <c r="AH47" s="40">
        <f t="shared" si="34"/>
        <v>3.7227377579035987E-3</v>
      </c>
      <c r="AI47" s="40">
        <f t="shared" si="35"/>
        <v>0</v>
      </c>
      <c r="AJ47" s="41">
        <f t="shared" si="15"/>
        <v>-1.2169673125111047E-2</v>
      </c>
      <c r="AK47" s="41">
        <f t="shared" si="16"/>
        <v>0</v>
      </c>
      <c r="AL47" s="42">
        <f t="shared" si="17"/>
        <v>-9.0563699459803804E-2</v>
      </c>
      <c r="AM47" s="42">
        <f t="shared" si="18"/>
        <v>0</v>
      </c>
      <c r="AN47" s="43">
        <f t="shared" si="19"/>
        <v>3.3268877265115453E-2</v>
      </c>
      <c r="AO47" s="106">
        <f t="shared" si="20"/>
        <v>0</v>
      </c>
      <c r="AP47" s="47"/>
      <c r="AQ47" s="55"/>
      <c r="AR47" s="52"/>
      <c r="AS47" s="46"/>
      <c r="AT47" s="46"/>
    </row>
    <row r="48" spans="1:47" s="151" customFormat="1">
      <c r="A48" s="297" t="s">
        <v>189</v>
      </c>
      <c r="B48" s="158">
        <v>684209709.23000002</v>
      </c>
      <c r="C48" s="89">
        <v>1</v>
      </c>
      <c r="D48" s="158">
        <v>718075111.61000001</v>
      </c>
      <c r="E48" s="89">
        <v>1</v>
      </c>
      <c r="F48" s="40">
        <f t="shared" si="21"/>
        <v>4.9495647201662253E-2</v>
      </c>
      <c r="G48" s="40">
        <f t="shared" si="22"/>
        <v>0</v>
      </c>
      <c r="H48" s="158">
        <v>716995579.62</v>
      </c>
      <c r="I48" s="89">
        <v>1</v>
      </c>
      <c r="J48" s="40">
        <f t="shared" si="23"/>
        <v>-1.5033691776053693E-3</v>
      </c>
      <c r="K48" s="40">
        <f t="shared" si="24"/>
        <v>0</v>
      </c>
      <c r="L48" s="158">
        <v>709750425.96000004</v>
      </c>
      <c r="M48" s="89">
        <v>1</v>
      </c>
      <c r="N48" s="40">
        <f t="shared" si="25"/>
        <v>-1.0104879117720391E-2</v>
      </c>
      <c r="O48" s="40">
        <f t="shared" si="25"/>
        <v>0</v>
      </c>
      <c r="P48" s="158">
        <v>706598302.48000002</v>
      </c>
      <c r="Q48" s="89">
        <v>1</v>
      </c>
      <c r="R48" s="40">
        <f t="shared" si="26"/>
        <v>-4.4411716635977981E-3</v>
      </c>
      <c r="S48" s="40">
        <f t="shared" si="27"/>
        <v>0</v>
      </c>
      <c r="T48" s="158">
        <v>707480403.60000002</v>
      </c>
      <c r="U48" s="89">
        <v>1</v>
      </c>
      <c r="V48" s="40">
        <f t="shared" si="28"/>
        <v>1.2483770720988568E-3</v>
      </c>
      <c r="W48" s="40">
        <f t="shared" si="29"/>
        <v>0</v>
      </c>
      <c r="X48" s="158">
        <v>707455400.26999998</v>
      </c>
      <c r="Y48" s="89">
        <v>1</v>
      </c>
      <c r="Z48" s="40">
        <f t="shared" si="30"/>
        <v>-3.5341374648419892E-5</v>
      </c>
      <c r="AA48" s="40">
        <f t="shared" si="31"/>
        <v>0</v>
      </c>
      <c r="AB48" s="158">
        <v>706595442.16999996</v>
      </c>
      <c r="AC48" s="89">
        <v>1</v>
      </c>
      <c r="AD48" s="40">
        <f t="shared" si="32"/>
        <v>-1.2155651079514289E-3</v>
      </c>
      <c r="AE48" s="40">
        <f t="shared" si="33"/>
        <v>0</v>
      </c>
      <c r="AF48" s="86">
        <v>706173869.49000001</v>
      </c>
      <c r="AG48" s="93">
        <v>1</v>
      </c>
      <c r="AH48" s="40">
        <f t="shared" si="34"/>
        <v>-5.9662524669741829E-4</v>
      </c>
      <c r="AI48" s="40">
        <f t="shared" si="35"/>
        <v>0</v>
      </c>
      <c r="AJ48" s="41">
        <f t="shared" si="15"/>
        <v>4.105884073192536E-3</v>
      </c>
      <c r="AK48" s="41">
        <f t="shared" si="16"/>
        <v>0</v>
      </c>
      <c r="AL48" s="42">
        <f t="shared" si="17"/>
        <v>-1.6573812304002802E-2</v>
      </c>
      <c r="AM48" s="42">
        <f t="shared" si="18"/>
        <v>0</v>
      </c>
      <c r="AN48" s="43">
        <f t="shared" si="19"/>
        <v>1.8679395756854955E-2</v>
      </c>
      <c r="AO48" s="106">
        <f t="shared" si="20"/>
        <v>0</v>
      </c>
      <c r="AP48" s="47"/>
      <c r="AQ48" s="55"/>
      <c r="AR48" s="52"/>
      <c r="AS48" s="46"/>
      <c r="AT48" s="46"/>
    </row>
    <row r="49" spans="1:48" s="162" customFormat="1">
      <c r="A49" s="297" t="s">
        <v>199</v>
      </c>
      <c r="B49" s="86">
        <v>7561500</v>
      </c>
      <c r="C49" s="89">
        <v>100</v>
      </c>
      <c r="D49" s="158">
        <v>7409020.6200000001</v>
      </c>
      <c r="E49" s="89">
        <v>100</v>
      </c>
      <c r="F49" s="40">
        <f t="shared" si="21"/>
        <v>-2.0165229121206094E-2</v>
      </c>
      <c r="G49" s="40">
        <f t="shared" si="22"/>
        <v>0</v>
      </c>
      <c r="H49" s="158">
        <v>7410938.54</v>
      </c>
      <c r="I49" s="89">
        <v>100</v>
      </c>
      <c r="J49" s="40">
        <f t="shared" si="23"/>
        <v>2.5886282389640932E-4</v>
      </c>
      <c r="K49" s="40">
        <f t="shared" si="24"/>
        <v>0</v>
      </c>
      <c r="L49" s="158">
        <v>7412855.9800000004</v>
      </c>
      <c r="M49" s="89">
        <v>100</v>
      </c>
      <c r="N49" s="40">
        <f t="shared" si="25"/>
        <v>2.5873106215240719E-4</v>
      </c>
      <c r="O49" s="40">
        <f t="shared" si="25"/>
        <v>0</v>
      </c>
      <c r="P49" s="158">
        <v>7151185.3399999999</v>
      </c>
      <c r="Q49" s="89">
        <v>100</v>
      </c>
      <c r="R49" s="40">
        <f t="shared" si="26"/>
        <v>-3.5299571542465144E-2</v>
      </c>
      <c r="S49" s="40">
        <f t="shared" si="27"/>
        <v>0</v>
      </c>
      <c r="T49" s="158">
        <v>7165981.1299999999</v>
      </c>
      <c r="U49" s="89">
        <v>100</v>
      </c>
      <c r="V49" s="40">
        <f t="shared" si="28"/>
        <v>2.0689982564484951E-3</v>
      </c>
      <c r="W49" s="40">
        <f t="shared" si="29"/>
        <v>0</v>
      </c>
      <c r="X49" s="158">
        <v>7167537.9133140389</v>
      </c>
      <c r="Y49" s="89">
        <v>100</v>
      </c>
      <c r="Z49" s="40">
        <f t="shared" si="30"/>
        <v>2.1724635968152478E-4</v>
      </c>
      <c r="AA49" s="40">
        <f t="shared" si="31"/>
        <v>0</v>
      </c>
      <c r="AB49" s="158">
        <v>7169479.79</v>
      </c>
      <c r="AC49" s="89">
        <v>100</v>
      </c>
      <c r="AD49" s="40">
        <f t="shared" si="32"/>
        <v>2.7092660121881215E-4</v>
      </c>
      <c r="AE49" s="40">
        <f t="shared" si="33"/>
        <v>0</v>
      </c>
      <c r="AF49" s="86">
        <v>7043916.5499999998</v>
      </c>
      <c r="AG49" s="93">
        <v>100</v>
      </c>
      <c r="AH49" s="40">
        <f t="shared" si="34"/>
        <v>-1.751357750880838E-2</v>
      </c>
      <c r="AI49" s="40">
        <f t="shared" si="35"/>
        <v>0</v>
      </c>
      <c r="AJ49" s="41">
        <f t="shared" si="15"/>
        <v>-8.7379516336352457E-3</v>
      </c>
      <c r="AK49" s="41">
        <f t="shared" si="16"/>
        <v>0</v>
      </c>
      <c r="AL49" s="42">
        <f t="shared" si="17"/>
        <v>-4.9278317435699118E-2</v>
      </c>
      <c r="AM49" s="42">
        <f t="shared" si="18"/>
        <v>0</v>
      </c>
      <c r="AN49" s="43">
        <f t="shared" si="19"/>
        <v>1.39034555131796E-2</v>
      </c>
      <c r="AO49" s="106">
        <f t="shared" si="20"/>
        <v>0</v>
      </c>
      <c r="AP49" s="47"/>
      <c r="AQ49" s="55"/>
      <c r="AR49" s="52"/>
      <c r="AS49" s="46"/>
      <c r="AT49" s="46"/>
    </row>
    <row r="50" spans="1:48">
      <c r="A50" s="297" t="s">
        <v>209</v>
      </c>
      <c r="B50" s="86">
        <v>505586510.47000003</v>
      </c>
      <c r="C50" s="89">
        <v>100</v>
      </c>
      <c r="D50" s="86">
        <v>512843850.61810988</v>
      </c>
      <c r="E50" s="89">
        <v>100</v>
      </c>
      <c r="F50" s="40">
        <f t="shared" si="21"/>
        <v>1.4354299408351168E-2</v>
      </c>
      <c r="G50" s="40">
        <f t="shared" si="22"/>
        <v>0</v>
      </c>
      <c r="H50" s="86">
        <v>498306690.73290247</v>
      </c>
      <c r="I50" s="89">
        <v>100</v>
      </c>
      <c r="J50" s="40">
        <f t="shared" si="23"/>
        <v>-2.83461717785762E-2</v>
      </c>
      <c r="K50" s="40">
        <f t="shared" si="24"/>
        <v>0</v>
      </c>
      <c r="L50" s="86">
        <v>557154654.17999995</v>
      </c>
      <c r="M50" s="89">
        <v>100</v>
      </c>
      <c r="N50" s="40">
        <f t="shared" si="25"/>
        <v>0.11809587256503565</v>
      </c>
      <c r="O50" s="40">
        <f t="shared" si="25"/>
        <v>0</v>
      </c>
      <c r="P50" s="86">
        <v>561173806.78999996</v>
      </c>
      <c r="Q50" s="89">
        <v>100</v>
      </c>
      <c r="R50" s="40">
        <f t="shared" si="26"/>
        <v>7.2137109146386972E-3</v>
      </c>
      <c r="S50" s="40">
        <f t="shared" si="27"/>
        <v>0</v>
      </c>
      <c r="T50" s="86">
        <v>560884732.94000006</v>
      </c>
      <c r="U50" s="89">
        <v>100</v>
      </c>
      <c r="V50" s="40">
        <f t="shared" si="28"/>
        <v>-5.1512356154584491E-4</v>
      </c>
      <c r="W50" s="40">
        <f t="shared" si="29"/>
        <v>0</v>
      </c>
      <c r="X50" s="86">
        <v>578073110.2252872</v>
      </c>
      <c r="Y50" s="89">
        <v>100</v>
      </c>
      <c r="Z50" s="40">
        <f t="shared" si="30"/>
        <v>3.064511525423504E-2</v>
      </c>
      <c r="AA50" s="40">
        <f t="shared" si="31"/>
        <v>0</v>
      </c>
      <c r="AB50" s="158">
        <v>584599149.47000003</v>
      </c>
      <c r="AC50" s="89">
        <v>100</v>
      </c>
      <c r="AD50" s="40">
        <f t="shared" si="32"/>
        <v>1.1289297373077076E-2</v>
      </c>
      <c r="AE50" s="40">
        <f t="shared" si="33"/>
        <v>0</v>
      </c>
      <c r="AF50" s="86">
        <v>584780020.16999996</v>
      </c>
      <c r="AG50" s="93">
        <v>100</v>
      </c>
      <c r="AH50" s="40">
        <f t="shared" si="34"/>
        <v>3.0939268413904909E-4</v>
      </c>
      <c r="AI50" s="40">
        <f t="shared" si="35"/>
        <v>0</v>
      </c>
      <c r="AJ50" s="41">
        <f t="shared" si="15"/>
        <v>1.9130799107419327E-2</v>
      </c>
      <c r="AK50" s="41">
        <f t="shared" si="16"/>
        <v>0</v>
      </c>
      <c r="AL50" s="42">
        <f t="shared" si="17"/>
        <v>0.1402691471589029</v>
      </c>
      <c r="AM50" s="42">
        <f t="shared" si="18"/>
        <v>0</v>
      </c>
      <c r="AN50" s="43">
        <f t="shared" si="19"/>
        <v>4.333796869192276E-2</v>
      </c>
      <c r="AO50" s="106">
        <f t="shared" si="20"/>
        <v>0</v>
      </c>
      <c r="AP50" s="47"/>
      <c r="AQ50" s="56">
        <v>2266908745.4000001</v>
      </c>
      <c r="AR50" s="52">
        <v>1</v>
      </c>
      <c r="AS50" s="46" t="e">
        <f>(#REF!/AQ50)-1</f>
        <v>#REF!</v>
      </c>
      <c r="AT50" s="46" t="e">
        <f>(#REF!/AR50)-1</f>
        <v>#REF!</v>
      </c>
    </row>
    <row r="51" spans="1:48">
      <c r="A51" s="299" t="s">
        <v>47</v>
      </c>
      <c r="B51" s="94">
        <f>SUM(B22:B50)</f>
        <v>532357098267.60992</v>
      </c>
      <c r="C51" s="95"/>
      <c r="D51" s="94">
        <f>SUM(D22:D50)</f>
        <v>534308319609.98053</v>
      </c>
      <c r="E51" s="95"/>
      <c r="F51" s="40">
        <f>((D51-B51)/B51)</f>
        <v>3.6652490381367067E-3</v>
      </c>
      <c r="G51" s="40"/>
      <c r="H51" s="94">
        <f>SUM(H22:H50)</f>
        <v>534163471340.02954</v>
      </c>
      <c r="I51" s="95"/>
      <c r="J51" s="40">
        <f>((H51-D51)/D51)</f>
        <v>-2.7109491773723656E-4</v>
      </c>
      <c r="K51" s="40"/>
      <c r="L51" s="94">
        <f>SUM(L22:L50)</f>
        <v>537109137206.31995</v>
      </c>
      <c r="M51" s="95"/>
      <c r="N51" s="40">
        <f>((L51-H51)/H51)</f>
        <v>5.5145400693550955E-3</v>
      </c>
      <c r="O51" s="40"/>
      <c r="P51" s="94">
        <f>SUM(P22:P50)</f>
        <v>538722554365.93011</v>
      </c>
      <c r="Q51" s="95"/>
      <c r="R51" s="40">
        <f>((P51-L51)/L51)</f>
        <v>3.0038907325279887E-3</v>
      </c>
      <c r="S51" s="40"/>
      <c r="T51" s="94">
        <f>SUM(T22:T50)</f>
        <v>541459981458.34991</v>
      </c>
      <c r="U51" s="95"/>
      <c r="V51" s="40">
        <f>((T51-P51)/P51)</f>
        <v>5.0813300282957679E-3</v>
      </c>
      <c r="W51" s="40"/>
      <c r="X51" s="94">
        <f>SUM(X22:X50)</f>
        <v>538215247916.04419</v>
      </c>
      <c r="Y51" s="95"/>
      <c r="Z51" s="40">
        <f>((X51-T51)/T51)</f>
        <v>-5.9925639076159791E-3</v>
      </c>
      <c r="AA51" s="40"/>
      <c r="AB51" s="94">
        <f>SUM(AB22:AB50)</f>
        <v>542548264283.8194</v>
      </c>
      <c r="AC51" s="95"/>
      <c r="AD51" s="40">
        <f>((AB51-X51)/X51)</f>
        <v>8.0507127669692327E-3</v>
      </c>
      <c r="AE51" s="40"/>
      <c r="AF51" s="101">
        <f>SUM(AF22:AF50)</f>
        <v>548165339384.65997</v>
      </c>
      <c r="AG51" s="120"/>
      <c r="AH51" s="40">
        <f>((AF51-AB51)/AB51)</f>
        <v>1.0353134404098206E-2</v>
      </c>
      <c r="AI51" s="40"/>
      <c r="AJ51" s="41">
        <f t="shared" si="15"/>
        <v>3.675649776753723E-3</v>
      </c>
      <c r="AK51" s="41"/>
      <c r="AL51" s="42">
        <f t="shared" si="17"/>
        <v>2.5934501234782203E-2</v>
      </c>
      <c r="AM51" s="42"/>
      <c r="AN51" s="43">
        <f t="shared" si="19"/>
        <v>5.0510246416453986E-3</v>
      </c>
      <c r="AO51" s="106"/>
      <c r="AP51" s="47"/>
      <c r="AQ51" s="60">
        <f>SUM(AQ22:AQ50)</f>
        <v>132930613532.55411</v>
      </c>
      <c r="AR51" s="61"/>
      <c r="AS51" s="46" t="e">
        <f>(#REF!/AQ51)-1</f>
        <v>#REF!</v>
      </c>
      <c r="AT51" s="46" t="e">
        <f>(#REF!/AR51)-1</f>
        <v>#REF!</v>
      </c>
    </row>
    <row r="52" spans="1:48" s="162" customFormat="1" ht="8.25" customHeight="1">
      <c r="A52" s="299"/>
      <c r="B52" s="94"/>
      <c r="C52" s="95"/>
      <c r="D52" s="94"/>
      <c r="E52" s="95"/>
      <c r="F52" s="40"/>
      <c r="G52" s="40"/>
      <c r="H52" s="94"/>
      <c r="I52" s="95"/>
      <c r="J52" s="40"/>
      <c r="K52" s="40"/>
      <c r="L52" s="94"/>
      <c r="M52" s="95"/>
      <c r="N52" s="40"/>
      <c r="O52" s="40"/>
      <c r="P52" s="94"/>
      <c r="Q52" s="95"/>
      <c r="R52" s="40"/>
      <c r="S52" s="40"/>
      <c r="T52" s="94"/>
      <c r="U52" s="95"/>
      <c r="V52" s="40"/>
      <c r="W52" s="40"/>
      <c r="X52" s="94"/>
      <c r="Y52" s="95"/>
      <c r="Z52" s="40"/>
      <c r="AA52" s="40"/>
      <c r="AB52" s="90"/>
      <c r="AC52" s="90"/>
      <c r="AD52" s="40"/>
      <c r="AE52" s="40"/>
      <c r="AF52" s="40"/>
      <c r="AG52" s="40"/>
      <c r="AH52" s="40"/>
      <c r="AI52" s="40"/>
      <c r="AJ52" s="41"/>
      <c r="AK52" s="41"/>
      <c r="AL52" s="42"/>
      <c r="AM52" s="42"/>
      <c r="AN52" s="43"/>
      <c r="AO52" s="106"/>
      <c r="AP52" s="47"/>
      <c r="AQ52" s="60"/>
      <c r="AR52" s="61"/>
      <c r="AS52" s="46"/>
      <c r="AT52" s="46"/>
    </row>
    <row r="53" spans="1:48">
      <c r="A53" s="300" t="s">
        <v>225</v>
      </c>
      <c r="B53" s="90"/>
      <c r="C53" s="92"/>
      <c r="D53" s="90"/>
      <c r="E53" s="92"/>
      <c r="F53" s="40"/>
      <c r="G53" s="40"/>
      <c r="H53" s="90"/>
      <c r="I53" s="92"/>
      <c r="J53" s="40"/>
      <c r="K53" s="40"/>
      <c r="L53" s="90"/>
      <c r="M53" s="92"/>
      <c r="N53" s="40"/>
      <c r="O53" s="40"/>
      <c r="P53" s="90"/>
      <c r="Q53" s="92"/>
      <c r="R53" s="40"/>
      <c r="S53" s="40"/>
      <c r="T53" s="90"/>
      <c r="U53" s="92"/>
      <c r="V53" s="40"/>
      <c r="W53" s="40"/>
      <c r="X53" s="90"/>
      <c r="Y53" s="92"/>
      <c r="Z53" s="40"/>
      <c r="AA53" s="40"/>
      <c r="AB53" s="90"/>
      <c r="AC53" s="90"/>
      <c r="AD53" s="40"/>
      <c r="AE53" s="40"/>
      <c r="AF53" s="40"/>
      <c r="AG53" s="40"/>
      <c r="AH53" s="40"/>
      <c r="AI53" s="40"/>
      <c r="AJ53" s="41"/>
      <c r="AK53" s="41"/>
      <c r="AL53" s="42"/>
      <c r="AM53" s="42"/>
      <c r="AN53" s="43"/>
      <c r="AO53" s="106"/>
      <c r="AP53" s="47"/>
      <c r="AQ53" s="57"/>
      <c r="AR53" s="30"/>
      <c r="AS53" s="46" t="e">
        <f>(#REF!/AQ53)-1</f>
        <v>#REF!</v>
      </c>
      <c r="AT53" s="46" t="e">
        <f>(#REF!/AR53)-1</f>
        <v>#REF!</v>
      </c>
    </row>
    <row r="54" spans="1:48">
      <c r="A54" s="297" t="s">
        <v>21</v>
      </c>
      <c r="B54" s="85">
        <v>97250600158.240005</v>
      </c>
      <c r="C54" s="97">
        <v>233.58</v>
      </c>
      <c r="D54" s="85">
        <v>96911432519.389999</v>
      </c>
      <c r="E54" s="97">
        <v>233.79</v>
      </c>
      <c r="F54" s="40">
        <f t="shared" ref="F54:F79" si="36">((D54-B54)/B54)</f>
        <v>-3.4875634525456298E-3</v>
      </c>
      <c r="G54" s="40">
        <f t="shared" ref="G54:G79" si="37">((E54-C54)/C54)</f>
        <v>8.9904957616225502E-4</v>
      </c>
      <c r="H54" s="85">
        <v>96826232993.169998</v>
      </c>
      <c r="I54" s="97">
        <v>233.94</v>
      </c>
      <c r="J54" s="40">
        <f t="shared" ref="J54:K59" si="38">((H54-D54)/D54)</f>
        <v>-8.7914835231596162E-4</v>
      </c>
      <c r="K54" s="40">
        <f t="shared" si="38"/>
        <v>6.4160143718724365E-4</v>
      </c>
      <c r="L54" s="85">
        <v>95759959030.229996</v>
      </c>
      <c r="M54" s="97">
        <v>234.11</v>
      </c>
      <c r="N54" s="40">
        <f t="shared" ref="N54:O57" si="39">((L54-H54)/H54)</f>
        <v>-1.1012242550169396E-2</v>
      </c>
      <c r="O54" s="40">
        <f t="shared" si="39"/>
        <v>7.2668205522790426E-4</v>
      </c>
      <c r="P54" s="85">
        <v>94097929457.960007</v>
      </c>
      <c r="Q54" s="97">
        <v>234.25</v>
      </c>
      <c r="R54" s="40">
        <f t="shared" ref="R54:S59" si="40">((P54-L54)/L54)</f>
        <v>-1.7356205966476145E-2</v>
      </c>
      <c r="S54" s="40">
        <f t="shared" si="40"/>
        <v>5.9800948272173914E-4</v>
      </c>
      <c r="T54" s="85">
        <v>94130155586.089996</v>
      </c>
      <c r="U54" s="97">
        <v>234.44</v>
      </c>
      <c r="V54" s="40">
        <f t="shared" ref="V54:W59" si="41">((T54-P54)/P54)</f>
        <v>3.4247435959137914E-4</v>
      </c>
      <c r="W54" s="40">
        <f t="shared" si="41"/>
        <v>8.1109925293488888E-4</v>
      </c>
      <c r="X54" s="85">
        <v>93064808740.369995</v>
      </c>
      <c r="Y54" s="97">
        <v>234.61</v>
      </c>
      <c r="Z54" s="40">
        <f t="shared" ref="Z54:AA59" si="42">((X54-T54)/T54)</f>
        <v>-1.1317806064238907E-2</v>
      </c>
      <c r="AA54" s="40">
        <f t="shared" si="42"/>
        <v>7.2513222999494927E-4</v>
      </c>
      <c r="AB54" s="85">
        <v>92335766582.529999</v>
      </c>
      <c r="AC54" s="97">
        <v>234.8</v>
      </c>
      <c r="AD54" s="40">
        <f t="shared" ref="AD54:AE59" si="43">((AB54-X54)/X54)</f>
        <v>-7.8337039285586562E-3</v>
      </c>
      <c r="AE54" s="40">
        <f t="shared" si="43"/>
        <v>8.0985465240184862E-4</v>
      </c>
      <c r="AF54" s="96">
        <v>91921415783.820007</v>
      </c>
      <c r="AG54" s="97">
        <v>234.98</v>
      </c>
      <c r="AH54" s="40">
        <f t="shared" ref="AH54:AH79" si="44">((AF54-AB54)/AB54)</f>
        <v>-4.4874355197954997E-3</v>
      </c>
      <c r="AI54" s="40">
        <f t="shared" ref="AI54:AI79" si="45">((AG54-AC54)/AC54)</f>
        <v>7.6660988074948205E-4</v>
      </c>
      <c r="AJ54" s="41">
        <f t="shared" si="15"/>
        <v>-7.0039539343136024E-3</v>
      </c>
      <c r="AK54" s="41">
        <f t="shared" si="16"/>
        <v>7.4725482092253886E-4</v>
      </c>
      <c r="AL54" s="42">
        <f t="shared" si="17"/>
        <v>-5.1490485754315841E-2</v>
      </c>
      <c r="AM54" s="42">
        <f t="shared" si="18"/>
        <v>5.0900380683519299E-3</v>
      </c>
      <c r="AN54" s="43">
        <f t="shared" si="19"/>
        <v>6.0084990289096529E-3</v>
      </c>
      <c r="AO54" s="106">
        <f t="shared" si="20"/>
        <v>9.6924545502801075E-5</v>
      </c>
      <c r="AP54" s="47"/>
      <c r="AQ54" s="45">
        <v>1092437778.4100001</v>
      </c>
      <c r="AR54" s="49">
        <v>143.21</v>
      </c>
      <c r="AS54" s="46" t="e">
        <f>(#REF!/AQ54)-1</f>
        <v>#REF!</v>
      </c>
      <c r="AT54" s="46" t="e">
        <f>(#REF!/AR54)-1</f>
        <v>#REF!</v>
      </c>
    </row>
    <row r="55" spans="1:48">
      <c r="A55" s="297" t="s">
        <v>22</v>
      </c>
      <c r="B55" s="158">
        <v>1341969829.0599999</v>
      </c>
      <c r="C55" s="97">
        <v>315.7287</v>
      </c>
      <c r="D55" s="158">
        <v>1348746697.3599999</v>
      </c>
      <c r="E55" s="97">
        <v>317.32310000000001</v>
      </c>
      <c r="F55" s="40">
        <f t="shared" si="36"/>
        <v>5.0499408803750057E-3</v>
      </c>
      <c r="G55" s="40">
        <f t="shared" si="37"/>
        <v>5.0499051875867078E-3</v>
      </c>
      <c r="H55" s="158">
        <v>1344647368.7</v>
      </c>
      <c r="I55" s="97">
        <v>316.35860000000002</v>
      </c>
      <c r="J55" s="40">
        <f t="shared" si="38"/>
        <v>-3.0393614071669364E-3</v>
      </c>
      <c r="K55" s="40">
        <f t="shared" si="38"/>
        <v>-3.039488773429942E-3</v>
      </c>
      <c r="L55" s="158">
        <v>1359057560.74</v>
      </c>
      <c r="M55" s="97">
        <v>319.74900000000002</v>
      </c>
      <c r="N55" s="40">
        <f t="shared" si="39"/>
        <v>1.0716707127409679E-2</v>
      </c>
      <c r="O55" s="40">
        <f t="shared" si="39"/>
        <v>1.0716952218147379E-2</v>
      </c>
      <c r="P55" s="158">
        <v>1363684432.25</v>
      </c>
      <c r="Q55" s="97">
        <v>320.81400000000002</v>
      </c>
      <c r="R55" s="40">
        <f t="shared" si="40"/>
        <v>3.4044706005540207E-3</v>
      </c>
      <c r="S55" s="40">
        <f t="shared" si="40"/>
        <v>3.3307375472636275E-3</v>
      </c>
      <c r="T55" s="158">
        <v>1364633192.5799999</v>
      </c>
      <c r="U55" s="97">
        <v>321.03719999999998</v>
      </c>
      <c r="V55" s="40">
        <f t="shared" si="41"/>
        <v>6.9573305052293103E-4</v>
      </c>
      <c r="W55" s="40">
        <f t="shared" si="41"/>
        <v>6.9573023621152124E-4</v>
      </c>
      <c r="X55" s="158">
        <v>1356759729.22</v>
      </c>
      <c r="Y55" s="97">
        <v>319.18490000000003</v>
      </c>
      <c r="Z55" s="40">
        <f t="shared" si="42"/>
        <v>-5.769655466986102E-3</v>
      </c>
      <c r="AA55" s="40">
        <f t="shared" si="42"/>
        <v>-5.7697363420810954E-3</v>
      </c>
      <c r="AB55" s="158">
        <v>1349679540.52</v>
      </c>
      <c r="AC55" s="97">
        <v>317.51929999999999</v>
      </c>
      <c r="AD55" s="40">
        <f t="shared" si="43"/>
        <v>-5.2184543420008798E-3</v>
      </c>
      <c r="AE55" s="40">
        <f t="shared" si="43"/>
        <v>-5.2182919680725508E-3</v>
      </c>
      <c r="AF55" s="96">
        <v>1349985249.4200001</v>
      </c>
      <c r="AG55" s="96">
        <v>317.59120000000001</v>
      </c>
      <c r="AH55" s="40">
        <f t="shared" si="44"/>
        <v>2.2650480415692815E-4</v>
      </c>
      <c r="AI55" s="40">
        <f t="shared" si="45"/>
        <v>2.2644292803627317E-4</v>
      </c>
      <c r="AJ55" s="41">
        <f t="shared" si="15"/>
        <v>7.5823565585808053E-4</v>
      </c>
      <c r="AK55" s="41">
        <f t="shared" si="16"/>
        <v>7.4903137920774012E-4</v>
      </c>
      <c r="AL55" s="42">
        <f t="shared" si="17"/>
        <v>9.1829849327860395E-4</v>
      </c>
      <c r="AM55" s="42">
        <f t="shared" si="18"/>
        <v>8.4488018678754865E-4</v>
      </c>
      <c r="AN55" s="43">
        <f t="shared" si="19"/>
        <v>5.5759050608849767E-3</v>
      </c>
      <c r="AO55" s="106">
        <f t="shared" si="20"/>
        <v>5.5710254671359734E-3</v>
      </c>
      <c r="AP55" s="47"/>
      <c r="AQ55" s="48">
        <v>1186217562.8099999</v>
      </c>
      <c r="AR55" s="52">
        <v>212.98</v>
      </c>
      <c r="AS55" s="46" t="e">
        <f>(#REF!/AQ55)-1</f>
        <v>#REF!</v>
      </c>
      <c r="AT55" s="46" t="e">
        <f>(#REF!/AR55)-1</f>
        <v>#REF!</v>
      </c>
      <c r="AU55" s="113"/>
      <c r="AV55" s="113"/>
    </row>
    <row r="56" spans="1:48">
      <c r="A56" s="297" t="s">
        <v>251</v>
      </c>
      <c r="B56" s="85">
        <v>35855862728.5</v>
      </c>
      <c r="C56" s="96">
        <v>1426.6</v>
      </c>
      <c r="D56" s="158">
        <v>35219728442.120003</v>
      </c>
      <c r="E56" s="97">
        <v>1430.07</v>
      </c>
      <c r="F56" s="40">
        <f t="shared" si="36"/>
        <v>-1.7741430214545263E-2</v>
      </c>
      <c r="G56" s="40">
        <f t="shared" si="37"/>
        <v>2.4323566521800275E-3</v>
      </c>
      <c r="H56" s="158">
        <v>35148284523.160004</v>
      </c>
      <c r="I56" s="97">
        <v>1433.14</v>
      </c>
      <c r="J56" s="40">
        <f t="shared" si="38"/>
        <v>-2.0285198699759939E-3</v>
      </c>
      <c r="K56" s="40">
        <f t="shared" si="38"/>
        <v>2.1467480612838278E-3</v>
      </c>
      <c r="L56" s="158">
        <v>35219728442.120003</v>
      </c>
      <c r="M56" s="96">
        <v>1436.15</v>
      </c>
      <c r="N56" s="40">
        <f t="shared" si="39"/>
        <v>2.0326431269475772E-3</v>
      </c>
      <c r="O56" s="40">
        <f t="shared" si="39"/>
        <v>2.1002832940256993E-3</v>
      </c>
      <c r="P56" s="158">
        <v>36210970361.82</v>
      </c>
      <c r="Q56" s="96">
        <v>1368.37</v>
      </c>
      <c r="R56" s="40">
        <f t="shared" si="40"/>
        <v>2.8144507738865759E-2</v>
      </c>
      <c r="S56" s="40">
        <f t="shared" si="40"/>
        <v>-4.719562719771625E-2</v>
      </c>
      <c r="T56" s="158">
        <v>36038893864.900002</v>
      </c>
      <c r="U56" s="97">
        <v>1371.27</v>
      </c>
      <c r="V56" s="40">
        <f t="shared" si="41"/>
        <v>-4.7520542863284214E-3</v>
      </c>
      <c r="W56" s="40">
        <f t="shared" si="41"/>
        <v>2.119309835790094E-3</v>
      </c>
      <c r="X56" s="245">
        <v>39079326157.050003</v>
      </c>
      <c r="Y56" s="96">
        <v>1374.19</v>
      </c>
      <c r="Z56" s="40">
        <f t="shared" si="42"/>
        <v>8.4365305537615953E-2</v>
      </c>
      <c r="AA56" s="40">
        <f t="shared" si="42"/>
        <v>2.1294128800309732E-3</v>
      </c>
      <c r="AB56" s="158">
        <v>39418887942.279999</v>
      </c>
      <c r="AC56" s="97">
        <v>1377.1</v>
      </c>
      <c r="AD56" s="40">
        <f t="shared" si="43"/>
        <v>8.6890389016786567E-3</v>
      </c>
      <c r="AE56" s="40">
        <f t="shared" si="43"/>
        <v>2.1176111018125984E-3</v>
      </c>
      <c r="AF56" s="96">
        <v>39247645104.330002</v>
      </c>
      <c r="AG56" s="96">
        <v>1379.97</v>
      </c>
      <c r="AH56" s="40">
        <f t="shared" si="44"/>
        <v>-4.3441823676188722E-3</v>
      </c>
      <c r="AI56" s="40">
        <f t="shared" si="45"/>
        <v>2.0840897538305994E-3</v>
      </c>
      <c r="AJ56" s="41">
        <f t="shared" si="15"/>
        <v>1.1795663570829925E-2</v>
      </c>
      <c r="AK56" s="41">
        <f t="shared" si="16"/>
        <v>-4.0082269523453035E-3</v>
      </c>
      <c r="AL56" s="42">
        <f t="shared" si="17"/>
        <v>0.11436535261279671</v>
      </c>
      <c r="AM56" s="42">
        <f t="shared" si="18"/>
        <v>-3.5033250120623402E-2</v>
      </c>
      <c r="AN56" s="43">
        <f t="shared" si="19"/>
        <v>3.215248241055859E-2</v>
      </c>
      <c r="AO56" s="106">
        <f t="shared" si="20"/>
        <v>1.745070533361744E-2</v>
      </c>
      <c r="AP56" s="47"/>
      <c r="AQ56" s="48">
        <v>4662655514.79</v>
      </c>
      <c r="AR56" s="52">
        <v>1067.58</v>
      </c>
      <c r="AS56" s="46" t="e">
        <f>(#REF!/AQ56)-1</f>
        <v>#REF!</v>
      </c>
      <c r="AT56" s="46" t="e">
        <f>(#REF!/AR56)-1</f>
        <v>#REF!</v>
      </c>
    </row>
    <row r="57" spans="1:48" s="151" customFormat="1">
      <c r="A57" s="297" t="s">
        <v>190</v>
      </c>
      <c r="B57" s="158">
        <v>610274166.85000002</v>
      </c>
      <c r="C57" s="96">
        <v>1.0233000000000001</v>
      </c>
      <c r="D57" s="158">
        <v>608491806.23000002</v>
      </c>
      <c r="E57" s="96">
        <v>1.0249999999999999</v>
      </c>
      <c r="F57" s="40">
        <f t="shared" si="36"/>
        <v>-2.9205899853173584E-3</v>
      </c>
      <c r="G57" s="40">
        <f t="shared" si="37"/>
        <v>1.6612918987587342E-3</v>
      </c>
      <c r="H57" s="158">
        <v>609479625.38</v>
      </c>
      <c r="I57" s="96">
        <v>1.0266999999999999</v>
      </c>
      <c r="J57" s="40">
        <f t="shared" si="38"/>
        <v>1.623389402924181E-3</v>
      </c>
      <c r="K57" s="40">
        <f t="shared" si="38"/>
        <v>1.6585365853658879E-3</v>
      </c>
      <c r="L57" s="158">
        <v>610638139.55999994</v>
      </c>
      <c r="M57" s="96">
        <v>1.0286</v>
      </c>
      <c r="N57" s="40">
        <f t="shared" si="39"/>
        <v>1.9008251166355791E-3</v>
      </c>
      <c r="O57" s="40">
        <f t="shared" si="39"/>
        <v>1.8505892665822664E-3</v>
      </c>
      <c r="P57" s="158">
        <v>611482980.13999999</v>
      </c>
      <c r="Q57" s="96">
        <v>1.03</v>
      </c>
      <c r="R57" s="40">
        <f t="shared" si="40"/>
        <v>1.3835371970194973E-3</v>
      </c>
      <c r="S57" s="40">
        <f t="shared" si="40"/>
        <v>1.3610733035194127E-3</v>
      </c>
      <c r="T57" s="158">
        <v>612443812.75</v>
      </c>
      <c r="U57" s="96">
        <v>1.0316000000000001</v>
      </c>
      <c r="V57" s="40">
        <f t="shared" si="41"/>
        <v>1.5713153778704194E-3</v>
      </c>
      <c r="W57" s="40">
        <f t="shared" si="41"/>
        <v>1.5533980582524717E-3</v>
      </c>
      <c r="X57" s="158">
        <v>614035716.47000003</v>
      </c>
      <c r="Y57" s="96">
        <v>1.0343</v>
      </c>
      <c r="Z57" s="40">
        <f t="shared" si="42"/>
        <v>2.599264923343825E-3</v>
      </c>
      <c r="AA57" s="40">
        <f t="shared" si="42"/>
        <v>2.6172935246218734E-3</v>
      </c>
      <c r="AB57" s="158">
        <v>615052533.88</v>
      </c>
      <c r="AC57" s="96">
        <v>1.0359</v>
      </c>
      <c r="AD57" s="40">
        <f t="shared" si="43"/>
        <v>1.655958086356114E-3</v>
      </c>
      <c r="AE57" s="40">
        <f t="shared" si="43"/>
        <v>1.5469399593928705E-3</v>
      </c>
      <c r="AF57" s="96">
        <v>616015461.30999994</v>
      </c>
      <c r="AG57" s="96">
        <v>1.0379</v>
      </c>
      <c r="AH57" s="40">
        <f t="shared" si="44"/>
        <v>1.5656019233437055E-3</v>
      </c>
      <c r="AI57" s="40">
        <f t="shared" si="45"/>
        <v>1.9306882903755206E-3</v>
      </c>
      <c r="AJ57" s="41">
        <f t="shared" si="15"/>
        <v>1.1724127552719954E-3</v>
      </c>
      <c r="AK57" s="41">
        <f t="shared" si="16"/>
        <v>1.7724763608586295E-3</v>
      </c>
      <c r="AL57" s="42">
        <f t="shared" si="17"/>
        <v>1.236443121003359E-2</v>
      </c>
      <c r="AM57" s="42">
        <f t="shared" si="18"/>
        <v>1.2585365853658667E-2</v>
      </c>
      <c r="AN57" s="43">
        <f t="shared" si="19"/>
        <v>1.6951465882773925E-3</v>
      </c>
      <c r="AO57" s="106">
        <f t="shared" si="20"/>
        <v>3.8513585442946028E-4</v>
      </c>
      <c r="AP57" s="47"/>
      <c r="AQ57" s="48"/>
      <c r="AR57" s="48"/>
      <c r="AS57" s="46"/>
      <c r="AT57" s="46"/>
    </row>
    <row r="58" spans="1:48">
      <c r="A58" s="298" t="s">
        <v>23</v>
      </c>
      <c r="B58" s="158">
        <v>2905601938.4699998</v>
      </c>
      <c r="C58" s="96">
        <v>3414.72</v>
      </c>
      <c r="D58" s="158">
        <v>2907129535.1900001</v>
      </c>
      <c r="E58" s="96">
        <v>3417.92</v>
      </c>
      <c r="F58" s="40">
        <f t="shared" si="36"/>
        <v>5.2574191246742229E-4</v>
      </c>
      <c r="G58" s="40">
        <f t="shared" si="37"/>
        <v>9.3711929528636994E-4</v>
      </c>
      <c r="H58" s="158">
        <v>2896363596.1300001</v>
      </c>
      <c r="I58" s="96">
        <v>3420.86</v>
      </c>
      <c r="J58" s="40">
        <f t="shared" si="38"/>
        <v>-3.7032883914119492E-3</v>
      </c>
      <c r="K58" s="40">
        <f t="shared" si="38"/>
        <v>8.601722685142E-4</v>
      </c>
      <c r="L58" s="158">
        <v>2887397543.04</v>
      </c>
      <c r="M58" s="96">
        <v>3425.03</v>
      </c>
      <c r="N58" s="40">
        <f>((L58-H58)/H58)</f>
        <v>-3.0956241481491543E-3</v>
      </c>
      <c r="O58" s="40">
        <f>((M58-I58)/I58)</f>
        <v>1.2189917155335421E-3</v>
      </c>
      <c r="P58" s="158">
        <v>2881060235.4299998</v>
      </c>
      <c r="Q58" s="96">
        <v>3430.39</v>
      </c>
      <c r="R58" s="40">
        <f t="shared" si="40"/>
        <v>-2.1948164447517992E-3</v>
      </c>
      <c r="S58" s="40">
        <f t="shared" si="40"/>
        <v>1.5649497960600848E-3</v>
      </c>
      <c r="T58" s="158">
        <v>2811822958.3600001</v>
      </c>
      <c r="U58" s="89">
        <v>3435.82</v>
      </c>
      <c r="V58" s="40">
        <f t="shared" si="41"/>
        <v>-2.4031874175538016E-2</v>
      </c>
      <c r="W58" s="40">
        <f t="shared" si="41"/>
        <v>1.5829103979431759E-3</v>
      </c>
      <c r="X58" s="158">
        <v>2946942457.1199999</v>
      </c>
      <c r="Y58" s="89">
        <v>3440.97</v>
      </c>
      <c r="Z58" s="40">
        <f t="shared" si="42"/>
        <v>4.8054056304742743E-2</v>
      </c>
      <c r="AA58" s="40">
        <f t="shared" si="42"/>
        <v>1.498914378517977E-3</v>
      </c>
      <c r="AB58" s="158">
        <v>2941452291.96</v>
      </c>
      <c r="AC58" s="89">
        <v>3447.81</v>
      </c>
      <c r="AD58" s="40">
        <f t="shared" si="43"/>
        <v>-1.8630038556522405E-3</v>
      </c>
      <c r="AE58" s="40">
        <f t="shared" si="43"/>
        <v>1.9878115763869333E-3</v>
      </c>
      <c r="AF58" s="96">
        <v>2941724620.27</v>
      </c>
      <c r="AG58" s="96">
        <v>3452.13</v>
      </c>
      <c r="AH58" s="40">
        <f t="shared" si="44"/>
        <v>9.2582943039501146E-5</v>
      </c>
      <c r="AI58" s="40">
        <f t="shared" si="45"/>
        <v>1.2529692761492552E-3</v>
      </c>
      <c r="AJ58" s="41">
        <f t="shared" si="15"/>
        <v>1.7229717680933138E-3</v>
      </c>
      <c r="AK58" s="41">
        <f t="shared" si="16"/>
        <v>1.3629798380489424E-3</v>
      </c>
      <c r="AL58" s="42">
        <f t="shared" si="17"/>
        <v>1.1900083797861765E-2</v>
      </c>
      <c r="AM58" s="42">
        <f t="shared" si="18"/>
        <v>1.0009011328527303E-2</v>
      </c>
      <c r="AN58" s="43">
        <f t="shared" si="19"/>
        <v>2.0335909346164235E-2</v>
      </c>
      <c r="AO58" s="106">
        <f t="shared" si="20"/>
        <v>3.7130306694510334E-4</v>
      </c>
      <c r="AP58" s="47"/>
      <c r="AQ58" s="62">
        <v>1198249163.9190199</v>
      </c>
      <c r="AR58" s="62">
        <v>1987.7461478934799</v>
      </c>
      <c r="AS58" s="46" t="e">
        <f>(#REF!/AQ58)-1</f>
        <v>#REF!</v>
      </c>
      <c r="AT58" s="46" t="e">
        <f>(#REF!/AR58)-1</f>
        <v>#REF!</v>
      </c>
    </row>
    <row r="59" spans="1:48">
      <c r="A59" s="297" t="s">
        <v>171</v>
      </c>
      <c r="B59" s="85">
        <v>114986928811.03</v>
      </c>
      <c r="C59" s="96">
        <v>1.9263999999999999</v>
      </c>
      <c r="D59" s="158">
        <v>115202374596.64</v>
      </c>
      <c r="E59" s="96">
        <v>1.9289000000000001</v>
      </c>
      <c r="F59" s="40">
        <f t="shared" si="36"/>
        <v>1.8736545782874602E-3</v>
      </c>
      <c r="G59" s="40">
        <f t="shared" si="37"/>
        <v>1.2977574750831441E-3</v>
      </c>
      <c r="H59" s="158">
        <v>115244791544.49001</v>
      </c>
      <c r="I59" s="96">
        <v>1.9313</v>
      </c>
      <c r="J59" s="40">
        <f t="shared" si="38"/>
        <v>3.6819508277083064E-4</v>
      </c>
      <c r="K59" s="40">
        <f t="shared" si="38"/>
        <v>1.2442324640986871E-3</v>
      </c>
      <c r="L59" s="158">
        <v>114583926150.72</v>
      </c>
      <c r="M59" s="96">
        <v>1.9338</v>
      </c>
      <c r="N59" s="40">
        <f>((L59-H59)/H59)</f>
        <v>-5.7344491227170006E-3</v>
      </c>
      <c r="O59" s="40">
        <f>((M59-I59)/I59)</f>
        <v>1.2944648682234488E-3</v>
      </c>
      <c r="P59" s="158">
        <v>114401417415.59</v>
      </c>
      <c r="Q59" s="96">
        <v>1.9371</v>
      </c>
      <c r="R59" s="40">
        <f t="shared" si="40"/>
        <v>-1.5927952659776973E-3</v>
      </c>
      <c r="S59" s="40">
        <f t="shared" si="40"/>
        <v>1.7064846416382669E-3</v>
      </c>
      <c r="T59" s="158">
        <v>114881928091.59</v>
      </c>
      <c r="U59" s="89">
        <v>1.9396</v>
      </c>
      <c r="V59" s="40">
        <f t="shared" si="41"/>
        <v>4.2002161061906445E-3</v>
      </c>
      <c r="W59" s="40">
        <f t="shared" si="41"/>
        <v>1.2905890248309053E-3</v>
      </c>
      <c r="X59" s="158">
        <v>115394870608.94</v>
      </c>
      <c r="Y59" s="89">
        <v>1.9420999999999999</v>
      </c>
      <c r="Z59" s="40">
        <f t="shared" si="42"/>
        <v>4.4649539389786438E-3</v>
      </c>
      <c r="AA59" s="40">
        <f t="shared" si="42"/>
        <v>1.2889255516601087E-3</v>
      </c>
      <c r="AB59" s="158">
        <v>114452475328.69</v>
      </c>
      <c r="AC59" s="89">
        <v>1.9446000000000001</v>
      </c>
      <c r="AD59" s="40">
        <f t="shared" si="43"/>
        <v>-8.1666999172230938E-3</v>
      </c>
      <c r="AE59" s="40">
        <f t="shared" si="43"/>
        <v>1.2872663611555371E-3</v>
      </c>
      <c r="AF59" s="96">
        <v>112217211339.07001</v>
      </c>
      <c r="AG59" s="96">
        <v>1.9473</v>
      </c>
      <c r="AH59" s="40">
        <f t="shared" si="44"/>
        <v>-1.9530062440333062E-2</v>
      </c>
      <c r="AI59" s="40">
        <f t="shared" si="45"/>
        <v>1.3884603517432502E-3</v>
      </c>
      <c r="AJ59" s="41">
        <f t="shared" si="15"/>
        <v>-3.0146233800029095E-3</v>
      </c>
      <c r="AK59" s="41">
        <f t="shared" si="16"/>
        <v>1.3497725923041683E-3</v>
      </c>
      <c r="AL59" s="42">
        <f t="shared" si="17"/>
        <v>-2.5912341373361392E-2</v>
      </c>
      <c r="AM59" s="42">
        <f t="shared" si="18"/>
        <v>9.5391155580900888E-3</v>
      </c>
      <c r="AN59" s="43">
        <f t="shared" si="19"/>
        <v>8.0361626866946867E-3</v>
      </c>
      <c r="AO59" s="106">
        <f t="shared" si="20"/>
        <v>1.4964508022130812E-4</v>
      </c>
      <c r="AP59" s="47"/>
      <c r="AQ59" s="45">
        <v>609639394.97000003</v>
      </c>
      <c r="AR59" s="49">
        <v>1.1629</v>
      </c>
      <c r="AS59" s="46" t="e">
        <f>(#REF!/AQ59)-1</f>
        <v>#REF!</v>
      </c>
      <c r="AT59" s="46" t="e">
        <f>(#REF!/AR59)-1</f>
        <v>#REF!</v>
      </c>
    </row>
    <row r="60" spans="1:48">
      <c r="A60" s="297" t="s">
        <v>55</v>
      </c>
      <c r="B60" s="85">
        <v>11099501416.190001</v>
      </c>
      <c r="C60" s="89">
        <v>1</v>
      </c>
      <c r="D60" s="158">
        <v>11052906071.360001</v>
      </c>
      <c r="E60" s="89">
        <v>1</v>
      </c>
      <c r="F60" s="40">
        <f t="shared" si="36"/>
        <v>-4.1979673755466913E-3</v>
      </c>
      <c r="G60" s="40">
        <f t="shared" si="37"/>
        <v>0</v>
      </c>
      <c r="H60" s="158">
        <v>11038556910.52</v>
      </c>
      <c r="I60" s="89">
        <v>1</v>
      </c>
      <c r="J60" s="40">
        <f t="shared" ref="J60:J78" si="46">((H60-D60)/D60)</f>
        <v>-1.2982251678751999E-3</v>
      </c>
      <c r="K60" s="40">
        <f t="shared" ref="K60:K78" si="47">((I60-E60)/E60)</f>
        <v>0</v>
      </c>
      <c r="L60" s="158">
        <v>10946788045.75</v>
      </c>
      <c r="M60" s="89">
        <v>1</v>
      </c>
      <c r="N60" s="40">
        <f t="shared" ref="N60:O78" si="48">((L60-H60)/H60)</f>
        <v>-8.313483865136629E-3</v>
      </c>
      <c r="O60" s="40">
        <f t="shared" si="48"/>
        <v>0</v>
      </c>
      <c r="P60" s="158">
        <v>10863482648.57</v>
      </c>
      <c r="Q60" s="89">
        <v>1</v>
      </c>
      <c r="R60" s="40">
        <f t="shared" ref="R60:R78" si="49">((P60-L60)/L60)</f>
        <v>-7.6100310732099118E-3</v>
      </c>
      <c r="S60" s="40">
        <f t="shared" ref="S60:S78" si="50">((Q60-M60)/M60)</f>
        <v>0</v>
      </c>
      <c r="T60" s="158">
        <v>10685033062.27</v>
      </c>
      <c r="U60" s="89">
        <v>1</v>
      </c>
      <c r="V60" s="40">
        <f t="shared" ref="V60:V78" si="51">((T60-P60)/P60)</f>
        <v>-1.6426554179058705E-2</v>
      </c>
      <c r="W60" s="40">
        <f t="shared" ref="W60:W78" si="52">((U60-Q60)/Q60)</f>
        <v>0</v>
      </c>
      <c r="X60" s="158">
        <v>10814484157.889999</v>
      </c>
      <c r="Y60" s="89">
        <v>1</v>
      </c>
      <c r="Z60" s="40">
        <f t="shared" ref="Z60:Z79" si="53">((X60-T60)/T60)</f>
        <v>1.2115179697206989E-2</v>
      </c>
      <c r="AA60" s="40">
        <f t="shared" ref="AA60:AA79" si="54">((Y60-U60)/U60)</f>
        <v>0</v>
      </c>
      <c r="AB60" s="158">
        <v>10862676419.440001</v>
      </c>
      <c r="AC60" s="89">
        <v>1</v>
      </c>
      <c r="AD60" s="40">
        <f t="shared" ref="AD60:AD79" si="55">((AB60-X60)/X60)</f>
        <v>4.456270021426882E-3</v>
      </c>
      <c r="AE60" s="40">
        <f t="shared" ref="AE60:AE79" si="56">((AC60-Y60)/Y60)</f>
        <v>0</v>
      </c>
      <c r="AF60" s="350">
        <v>10716105539.370001</v>
      </c>
      <c r="AG60" s="96">
        <v>1</v>
      </c>
      <c r="AH60" s="40">
        <f t="shared" si="44"/>
        <v>-1.3493072463034465E-2</v>
      </c>
      <c r="AI60" s="40">
        <f t="shared" si="45"/>
        <v>0</v>
      </c>
      <c r="AJ60" s="41">
        <f t="shared" si="15"/>
        <v>-4.3459855506534657E-3</v>
      </c>
      <c r="AK60" s="41">
        <f t="shared" si="16"/>
        <v>0</v>
      </c>
      <c r="AL60" s="42">
        <f t="shared" si="17"/>
        <v>-3.047167231998003E-2</v>
      </c>
      <c r="AM60" s="42">
        <f t="shared" si="18"/>
        <v>0</v>
      </c>
      <c r="AN60" s="43">
        <f t="shared" si="19"/>
        <v>9.3637964722922615E-3</v>
      </c>
      <c r="AO60" s="106">
        <f t="shared" si="20"/>
        <v>0</v>
      </c>
      <c r="AP60" s="47"/>
      <c r="AQ60" s="45">
        <v>4056683843.0900002</v>
      </c>
      <c r="AR60" s="52">
        <v>1</v>
      </c>
      <c r="AS60" s="46" t="e">
        <f>(#REF!/AQ60)-1</f>
        <v>#REF!</v>
      </c>
      <c r="AT60" s="46" t="e">
        <f>(#REF!/AR60)-1</f>
        <v>#REF!</v>
      </c>
    </row>
    <row r="61" spans="1:48" ht="15" customHeight="1">
      <c r="A61" s="297" t="s">
        <v>24</v>
      </c>
      <c r="B61" s="85">
        <v>13212887847.49</v>
      </c>
      <c r="C61" s="89">
        <v>24.4329</v>
      </c>
      <c r="D61" s="158">
        <v>13005902926.190001</v>
      </c>
      <c r="E61" s="89">
        <v>24.547599999999999</v>
      </c>
      <c r="F61" s="40">
        <f t="shared" si="36"/>
        <v>-1.5665380928766404E-2</v>
      </c>
      <c r="G61" s="40">
        <f t="shared" si="37"/>
        <v>4.6944898067768923E-3</v>
      </c>
      <c r="H61" s="158">
        <v>11994355918.24</v>
      </c>
      <c r="I61" s="89">
        <v>24.567399999999999</v>
      </c>
      <c r="J61" s="40">
        <f t="shared" si="46"/>
        <v>-7.7775992462087926E-2</v>
      </c>
      <c r="K61" s="40">
        <f t="shared" si="47"/>
        <v>8.0659616418713191E-4</v>
      </c>
      <c r="L61" s="158">
        <v>11987099570.83</v>
      </c>
      <c r="M61" s="89">
        <v>24.588100000000001</v>
      </c>
      <c r="N61" s="40">
        <f t="shared" si="48"/>
        <v>-6.0498016395903425E-4</v>
      </c>
      <c r="O61" s="40">
        <f t="shared" si="48"/>
        <v>8.4258000439613049E-4</v>
      </c>
      <c r="P61" s="158">
        <v>11937073847.049999</v>
      </c>
      <c r="Q61" s="89">
        <v>24.608899999999998</v>
      </c>
      <c r="R61" s="40">
        <f t="shared" si="49"/>
        <v>-4.1732967582696779E-3</v>
      </c>
      <c r="S61" s="40">
        <f t="shared" si="50"/>
        <v>8.4593766903492777E-4</v>
      </c>
      <c r="T61" s="158">
        <v>11889729137.709999</v>
      </c>
      <c r="U61" s="89">
        <v>24.620799999999999</v>
      </c>
      <c r="V61" s="40">
        <f t="shared" si="51"/>
        <v>-3.9661905377003613E-3</v>
      </c>
      <c r="W61" s="40">
        <f t="shared" si="52"/>
        <v>4.8356488912550696E-4</v>
      </c>
      <c r="X61" s="158">
        <v>4846052691.9099998</v>
      </c>
      <c r="Y61" s="89">
        <v>24.636399999999998</v>
      </c>
      <c r="Z61" s="40">
        <f t="shared" si="53"/>
        <v>-0.59241689732526859</v>
      </c>
      <c r="AA61" s="40">
        <f t="shared" si="54"/>
        <v>6.3361060566671963E-4</v>
      </c>
      <c r="AB61" s="158">
        <v>4851864889.25</v>
      </c>
      <c r="AC61" s="89">
        <v>24.755299999999998</v>
      </c>
      <c r="AD61" s="40">
        <f t="shared" si="55"/>
        <v>1.1993673427660072E-3</v>
      </c>
      <c r="AE61" s="40">
        <f t="shared" si="56"/>
        <v>4.8261921384617889E-3</v>
      </c>
      <c r="AF61" s="350">
        <v>4833038328.8900003</v>
      </c>
      <c r="AG61" s="96">
        <v>24.779599999999999</v>
      </c>
      <c r="AH61" s="40">
        <f t="shared" si="44"/>
        <v>-3.8802730063058006E-3</v>
      </c>
      <c r="AI61" s="40">
        <f t="shared" si="45"/>
        <v>9.8160797889745681E-4</v>
      </c>
      <c r="AJ61" s="41">
        <f t="shared" si="15"/>
        <v>-8.7160455479948967E-2</v>
      </c>
      <c r="AK61" s="41">
        <f t="shared" si="16"/>
        <v>1.7643224070683192E-3</v>
      </c>
      <c r="AL61" s="42">
        <f t="shared" si="17"/>
        <v>-0.62839655529354244</v>
      </c>
      <c r="AM61" s="42">
        <f t="shared" si="18"/>
        <v>9.4510257621926112E-3</v>
      </c>
      <c r="AN61" s="43">
        <f t="shared" si="19"/>
        <v>0.20581778955413996</v>
      </c>
      <c r="AO61" s="106">
        <f t="shared" si="20"/>
        <v>1.8555976032473441E-3</v>
      </c>
      <c r="AP61" s="47"/>
      <c r="AQ61" s="45">
        <v>739078842.02999997</v>
      </c>
      <c r="AR61" s="49">
        <v>16.871500000000001</v>
      </c>
      <c r="AS61" s="46" t="e">
        <f>(#REF!/AQ61)-1</f>
        <v>#REF!</v>
      </c>
      <c r="AT61" s="46" t="e">
        <f>(#REF!/AR61)-1</f>
        <v>#REF!</v>
      </c>
    </row>
    <row r="62" spans="1:48">
      <c r="A62" s="297" t="s">
        <v>116</v>
      </c>
      <c r="B62" s="85">
        <v>503326752.68000001</v>
      </c>
      <c r="C62" s="89">
        <v>2.0661</v>
      </c>
      <c r="D62" s="85">
        <v>504131559.73000002</v>
      </c>
      <c r="E62" s="89">
        <v>2.0693999999999999</v>
      </c>
      <c r="F62" s="40">
        <f t="shared" si="36"/>
        <v>1.5989753092096894E-3</v>
      </c>
      <c r="G62" s="40">
        <f t="shared" si="37"/>
        <v>1.5972121388121866E-3</v>
      </c>
      <c r="H62" s="158">
        <v>475911129.94999999</v>
      </c>
      <c r="I62" s="89">
        <v>2.0701000000000001</v>
      </c>
      <c r="J62" s="40">
        <f t="shared" si="46"/>
        <v>-5.5978304145676124E-2</v>
      </c>
      <c r="K62" s="40">
        <f t="shared" si="47"/>
        <v>3.3826229825077074E-4</v>
      </c>
      <c r="L62" s="158">
        <v>476761430.27999997</v>
      </c>
      <c r="M62" s="89">
        <v>2.0737999999999999</v>
      </c>
      <c r="N62" s="40">
        <f t="shared" si="48"/>
        <v>1.7866788072162072E-3</v>
      </c>
      <c r="O62" s="40">
        <f t="shared" si="48"/>
        <v>1.78735326795798E-3</v>
      </c>
      <c r="P62" s="158">
        <v>476692130.07999998</v>
      </c>
      <c r="Q62" s="89">
        <v>2.0733999999999999</v>
      </c>
      <c r="R62" s="40">
        <f t="shared" si="49"/>
        <v>-1.453561374696111E-4</v>
      </c>
      <c r="S62" s="40">
        <f t="shared" si="50"/>
        <v>-1.9288263091906451E-4</v>
      </c>
      <c r="T62" s="158">
        <v>476455557.42000002</v>
      </c>
      <c r="U62" s="89">
        <v>2.0724</v>
      </c>
      <c r="V62" s="40">
        <f t="shared" si="51"/>
        <v>-4.9627976857990975E-4</v>
      </c>
      <c r="W62" s="40">
        <f t="shared" si="52"/>
        <v>-4.8229960451427121E-4</v>
      </c>
      <c r="X62" s="158">
        <v>465700662.75999999</v>
      </c>
      <c r="Y62" s="89">
        <v>2.0255000000000001</v>
      </c>
      <c r="Z62" s="40">
        <f t="shared" si="53"/>
        <v>-2.2572713220594228E-2</v>
      </c>
      <c r="AA62" s="40">
        <f t="shared" si="54"/>
        <v>-2.2630766261339481E-2</v>
      </c>
      <c r="AB62" s="158">
        <v>468647107.54000002</v>
      </c>
      <c r="AC62" s="89">
        <v>2.0316999999999998</v>
      </c>
      <c r="AD62" s="40">
        <f t="shared" si="55"/>
        <v>6.3269069932985877E-3</v>
      </c>
      <c r="AE62" s="40">
        <f t="shared" si="56"/>
        <v>3.0609725993580653E-3</v>
      </c>
      <c r="AF62" s="350">
        <v>469849453.00999999</v>
      </c>
      <c r="AG62" s="96">
        <v>2.0369000000000002</v>
      </c>
      <c r="AH62" s="40">
        <f t="shared" si="44"/>
        <v>2.5655668212938802E-3</v>
      </c>
      <c r="AI62" s="40">
        <f t="shared" si="45"/>
        <v>2.5594329871537706E-3</v>
      </c>
      <c r="AJ62" s="41">
        <f t="shared" si="15"/>
        <v>-8.3643156676626879E-3</v>
      </c>
      <c r="AK62" s="41">
        <f t="shared" si="16"/>
        <v>-1.7453394006550057E-3</v>
      </c>
      <c r="AL62" s="42">
        <f t="shared" si="17"/>
        <v>-6.8002302292601263E-2</v>
      </c>
      <c r="AM62" s="42">
        <f t="shared" si="18"/>
        <v>-1.5705035275925268E-2</v>
      </c>
      <c r="AN62" s="43">
        <f t="shared" si="19"/>
        <v>2.116611832585932E-2</v>
      </c>
      <c r="AO62" s="106">
        <f t="shared" si="20"/>
        <v>8.5342345156634945E-3</v>
      </c>
      <c r="AP62" s="47"/>
      <c r="AQ62" s="53">
        <v>0</v>
      </c>
      <c r="AR62" s="54">
        <v>0</v>
      </c>
      <c r="AS62" s="46" t="e">
        <f>(#REF!/AQ62)-1</f>
        <v>#REF!</v>
      </c>
      <c r="AT62" s="46" t="e">
        <f>(#REF!/AR62)-1</f>
        <v>#REF!</v>
      </c>
    </row>
    <row r="63" spans="1:48">
      <c r="A63" s="297" t="s">
        <v>71</v>
      </c>
      <c r="B63" s="85">
        <v>27178183878.779999</v>
      </c>
      <c r="C63" s="97">
        <v>308.62</v>
      </c>
      <c r="D63" s="85">
        <v>27102922986.5</v>
      </c>
      <c r="E63" s="97">
        <v>309.01</v>
      </c>
      <c r="F63" s="40">
        <f t="shared" si="36"/>
        <v>-2.7691656151741795E-3</v>
      </c>
      <c r="G63" s="40">
        <f t="shared" si="37"/>
        <v>1.2636899747261563E-3</v>
      </c>
      <c r="H63" s="85">
        <v>26723693118.630001</v>
      </c>
      <c r="I63" s="97">
        <v>309.31</v>
      </c>
      <c r="J63" s="40">
        <f t="shared" si="46"/>
        <v>-1.3992212871611441E-2</v>
      </c>
      <c r="K63" s="40">
        <f t="shared" si="47"/>
        <v>9.7084236756095723E-4</v>
      </c>
      <c r="L63" s="85">
        <v>26069630845.91</v>
      </c>
      <c r="M63" s="97">
        <v>309.67</v>
      </c>
      <c r="N63" s="40">
        <f t="shared" si="48"/>
        <v>-2.4474995645868722E-2</v>
      </c>
      <c r="O63" s="40">
        <f t="shared" si="48"/>
        <v>1.1638808961883342E-3</v>
      </c>
      <c r="P63" s="85">
        <v>26010571310.509998</v>
      </c>
      <c r="Q63" s="97">
        <v>310.02999999999997</v>
      </c>
      <c r="R63" s="40">
        <f t="shared" si="49"/>
        <v>-2.2654534599697729E-3</v>
      </c>
      <c r="S63" s="40">
        <f t="shared" si="50"/>
        <v>1.1625278522296534E-3</v>
      </c>
      <c r="T63" s="85">
        <v>25889616529.32</v>
      </c>
      <c r="U63" s="97">
        <v>310.43</v>
      </c>
      <c r="V63" s="40">
        <f t="shared" si="51"/>
        <v>-4.6502162426984009E-3</v>
      </c>
      <c r="W63" s="40">
        <f t="shared" si="52"/>
        <v>1.2901977228011294E-3</v>
      </c>
      <c r="X63" s="85">
        <v>25781882073.200001</v>
      </c>
      <c r="Y63" s="97">
        <v>310.83</v>
      </c>
      <c r="Z63" s="40">
        <f t="shared" si="53"/>
        <v>-4.1612998013311484E-3</v>
      </c>
      <c r="AA63" s="40">
        <f t="shared" si="54"/>
        <v>1.2885352575459114E-3</v>
      </c>
      <c r="AB63" s="85">
        <v>25098776969.009998</v>
      </c>
      <c r="AC63" s="97">
        <v>311.23</v>
      </c>
      <c r="AD63" s="40">
        <f t="shared" si="55"/>
        <v>-2.6495548395207468E-2</v>
      </c>
      <c r="AE63" s="40">
        <f t="shared" si="56"/>
        <v>1.286877071067896E-3</v>
      </c>
      <c r="AF63" s="96">
        <v>25115530840.48</v>
      </c>
      <c r="AG63" s="96">
        <v>311.63</v>
      </c>
      <c r="AH63" s="40">
        <f t="shared" si="44"/>
        <v>6.6751744480169641E-4</v>
      </c>
      <c r="AI63" s="40">
        <f t="shared" si="45"/>
        <v>1.2852231468688019E-3</v>
      </c>
      <c r="AJ63" s="41">
        <f t="shared" si="15"/>
        <v>-9.7676718233824286E-3</v>
      </c>
      <c r="AK63" s="41">
        <f t="shared" si="16"/>
        <v>1.2139717861236051E-3</v>
      </c>
      <c r="AL63" s="42">
        <f t="shared" si="17"/>
        <v>-7.3327594481596065E-2</v>
      </c>
      <c r="AM63" s="42">
        <f t="shared" si="18"/>
        <v>8.4786900100320521E-3</v>
      </c>
      <c r="AN63" s="43">
        <f t="shared" si="19"/>
        <v>1.0594805190289195E-2</v>
      </c>
      <c r="AO63" s="106">
        <f t="shared" si="20"/>
        <v>1.1244136866530181E-4</v>
      </c>
      <c r="AP63" s="47"/>
      <c r="AQ63" s="45">
        <v>3320655667.8400002</v>
      </c>
      <c r="AR63" s="49">
        <v>177.09</v>
      </c>
      <c r="AS63" s="46" t="e">
        <f>(#REF!/AQ63)-1</f>
        <v>#REF!</v>
      </c>
      <c r="AT63" s="46" t="e">
        <f>(#REF!/AR63)-1</f>
        <v>#REF!</v>
      </c>
    </row>
    <row r="64" spans="1:48">
      <c r="A64" s="297" t="s">
        <v>40</v>
      </c>
      <c r="B64" s="85">
        <v>6564682212.2399998</v>
      </c>
      <c r="C64" s="97">
        <v>1.06</v>
      </c>
      <c r="D64" s="86">
        <v>6472912309.2299995</v>
      </c>
      <c r="E64" s="97">
        <v>1.06</v>
      </c>
      <c r="F64" s="40">
        <f t="shared" si="36"/>
        <v>-1.3979336705574743E-2</v>
      </c>
      <c r="G64" s="40">
        <f t="shared" si="37"/>
        <v>0</v>
      </c>
      <c r="H64" s="85">
        <v>6428385518.4099998</v>
      </c>
      <c r="I64" s="97">
        <v>1.07</v>
      </c>
      <c r="J64" s="40">
        <f t="shared" si="46"/>
        <v>-6.8789423821649896E-3</v>
      </c>
      <c r="K64" s="40">
        <f t="shared" si="47"/>
        <v>9.4339622641509517E-3</v>
      </c>
      <c r="L64" s="85">
        <v>6387899993.8299999</v>
      </c>
      <c r="M64" s="97">
        <v>1.07</v>
      </c>
      <c r="N64" s="40">
        <f t="shared" si="48"/>
        <v>-6.2979304001066876E-3</v>
      </c>
      <c r="O64" s="40">
        <f t="shared" si="48"/>
        <v>0</v>
      </c>
      <c r="P64" s="85">
        <v>6327518257.0299997</v>
      </c>
      <c r="Q64" s="97">
        <v>1.07</v>
      </c>
      <c r="R64" s="40">
        <f t="shared" si="49"/>
        <v>-9.4525175501060169E-3</v>
      </c>
      <c r="S64" s="40">
        <f t="shared" si="50"/>
        <v>0</v>
      </c>
      <c r="T64" s="85">
        <v>6316449666.1400003</v>
      </c>
      <c r="U64" s="97">
        <v>1.07</v>
      </c>
      <c r="V64" s="40">
        <f t="shared" si="51"/>
        <v>-1.7492783806197577E-3</v>
      </c>
      <c r="W64" s="40">
        <f t="shared" si="52"/>
        <v>0</v>
      </c>
      <c r="X64" s="85">
        <v>6346225147.6599998</v>
      </c>
      <c r="Y64" s="97">
        <v>1.07</v>
      </c>
      <c r="Z64" s="40">
        <f t="shared" si="53"/>
        <v>4.7139584883600259E-3</v>
      </c>
      <c r="AA64" s="40">
        <f t="shared" si="54"/>
        <v>0</v>
      </c>
      <c r="AB64" s="85">
        <v>6326375417.0699997</v>
      </c>
      <c r="AC64" s="97">
        <v>1.07</v>
      </c>
      <c r="AD64" s="40">
        <f t="shared" si="55"/>
        <v>-3.1278011933313157E-3</v>
      </c>
      <c r="AE64" s="40">
        <f t="shared" si="56"/>
        <v>0</v>
      </c>
      <c r="AF64" s="96">
        <v>6277682800</v>
      </c>
      <c r="AG64" s="96">
        <v>1.08</v>
      </c>
      <c r="AH64" s="40">
        <f t="shared" si="44"/>
        <v>-7.6967637643848858E-3</v>
      </c>
      <c r="AI64" s="40">
        <f t="shared" si="45"/>
        <v>9.3457943925233725E-3</v>
      </c>
      <c r="AJ64" s="41">
        <f t="shared" si="15"/>
        <v>-5.5585764859910469E-3</v>
      </c>
      <c r="AK64" s="41">
        <f t="shared" si="16"/>
        <v>2.3474695820842905E-3</v>
      </c>
      <c r="AL64" s="42">
        <f t="shared" si="17"/>
        <v>-3.0161000165507188E-2</v>
      </c>
      <c r="AM64" s="42">
        <f t="shared" si="18"/>
        <v>1.8867924528301903E-2</v>
      </c>
      <c r="AN64" s="43">
        <f t="shared" si="19"/>
        <v>5.5918081692567139E-3</v>
      </c>
      <c r="AO64" s="106">
        <f t="shared" si="20"/>
        <v>4.3467329162792329E-3</v>
      </c>
      <c r="AP64" s="47"/>
      <c r="AQ64" s="63">
        <v>1300500308</v>
      </c>
      <c r="AR64" s="49">
        <v>1.19</v>
      </c>
      <c r="AS64" s="46" t="e">
        <f>(#REF!/AQ64)-1</f>
        <v>#REF!</v>
      </c>
      <c r="AT64" s="46" t="e">
        <f>(#REF!/AR64)-1</f>
        <v>#REF!</v>
      </c>
    </row>
    <row r="65" spans="1:46">
      <c r="A65" s="297" t="s">
        <v>123</v>
      </c>
      <c r="B65" s="86">
        <v>7924874070.5299997</v>
      </c>
      <c r="C65" s="97">
        <v>3.98</v>
      </c>
      <c r="D65" s="86">
        <v>7677847957.3100004</v>
      </c>
      <c r="E65" s="97">
        <v>3.98</v>
      </c>
      <c r="F65" s="40">
        <f t="shared" si="36"/>
        <v>-3.1170982784270124E-2</v>
      </c>
      <c r="G65" s="40">
        <f t="shared" si="37"/>
        <v>0</v>
      </c>
      <c r="H65" s="86">
        <v>7526317875.54</v>
      </c>
      <c r="I65" s="97">
        <v>3.98</v>
      </c>
      <c r="J65" s="40">
        <f t="shared" si="46"/>
        <v>-1.9736009701224966E-2</v>
      </c>
      <c r="K65" s="40">
        <f t="shared" si="47"/>
        <v>0</v>
      </c>
      <c r="L65" s="86">
        <v>7407407383.0100002</v>
      </c>
      <c r="M65" s="97">
        <v>3.99</v>
      </c>
      <c r="N65" s="40">
        <f t="shared" si="48"/>
        <v>-1.5799291831195491E-2</v>
      </c>
      <c r="O65" s="40">
        <f t="shared" si="48"/>
        <v>2.5125628140704099E-3</v>
      </c>
      <c r="P65" s="86">
        <v>7416761894.3000002</v>
      </c>
      <c r="Q65" s="97">
        <v>3.99</v>
      </c>
      <c r="R65" s="40">
        <f t="shared" si="49"/>
        <v>1.2628590283094104E-3</v>
      </c>
      <c r="S65" s="40">
        <f t="shared" si="50"/>
        <v>0</v>
      </c>
      <c r="T65" s="86">
        <v>7137395965.1400003</v>
      </c>
      <c r="U65" s="97">
        <v>3.99</v>
      </c>
      <c r="V65" s="40">
        <f t="shared" si="51"/>
        <v>-3.766683266112409E-2</v>
      </c>
      <c r="W65" s="40">
        <f t="shared" si="52"/>
        <v>0</v>
      </c>
      <c r="X65" s="86">
        <v>7054463135.1199999</v>
      </c>
      <c r="Y65" s="97">
        <v>3.99</v>
      </c>
      <c r="Z65" s="40">
        <f t="shared" si="53"/>
        <v>-1.1619480049174171E-2</v>
      </c>
      <c r="AA65" s="40">
        <f t="shared" si="54"/>
        <v>0</v>
      </c>
      <c r="AB65" s="86">
        <v>6923887152.5299997</v>
      </c>
      <c r="AC65" s="97">
        <v>3.99</v>
      </c>
      <c r="AD65" s="40">
        <f t="shared" si="55"/>
        <v>-1.850969805766502E-2</v>
      </c>
      <c r="AE65" s="40">
        <f t="shared" si="56"/>
        <v>0</v>
      </c>
      <c r="AF65" s="96">
        <v>6788113699.04</v>
      </c>
      <c r="AG65" s="96">
        <v>4</v>
      </c>
      <c r="AH65" s="40">
        <f t="shared" si="44"/>
        <v>-1.960942610689256E-2</v>
      </c>
      <c r="AI65" s="40">
        <f t="shared" si="45"/>
        <v>2.5062656641603475E-3</v>
      </c>
      <c r="AJ65" s="41">
        <f t="shared" si="15"/>
        <v>-1.9106107770404626E-2</v>
      </c>
      <c r="AK65" s="41">
        <f t="shared" si="16"/>
        <v>6.2735355977884468E-4</v>
      </c>
      <c r="AL65" s="42">
        <f t="shared" si="17"/>
        <v>-0.11588328698576189</v>
      </c>
      <c r="AM65" s="42">
        <f t="shared" si="18"/>
        <v>5.0251256281407079E-3</v>
      </c>
      <c r="AN65" s="43">
        <f t="shared" si="19"/>
        <v>1.1789504791757638E-2</v>
      </c>
      <c r="AO65" s="106">
        <f t="shared" si="20"/>
        <v>1.1616342897746025E-3</v>
      </c>
      <c r="AP65" s="47"/>
      <c r="AQ65" s="48">
        <v>776682398.99000001</v>
      </c>
      <c r="AR65" s="52">
        <v>2.4700000000000002</v>
      </c>
      <c r="AS65" s="46" t="e">
        <f>(#REF!/AQ65)-1</f>
        <v>#REF!</v>
      </c>
      <c r="AT65" s="46" t="e">
        <f>(#REF!/AR65)-1</f>
        <v>#REF!</v>
      </c>
    </row>
    <row r="66" spans="1:46">
      <c r="A66" s="298" t="s">
        <v>76</v>
      </c>
      <c r="B66" s="85">
        <v>38378424900.220001</v>
      </c>
      <c r="C66" s="85">
        <v>4165.96</v>
      </c>
      <c r="D66" s="85">
        <v>38968476660.209999</v>
      </c>
      <c r="E66" s="85">
        <v>4173.37</v>
      </c>
      <c r="F66" s="40">
        <f t="shared" si="36"/>
        <v>1.5374569475534037E-2</v>
      </c>
      <c r="G66" s="40">
        <f t="shared" si="37"/>
        <v>1.7787016678028245E-3</v>
      </c>
      <c r="H66" s="85">
        <v>39368284981.779999</v>
      </c>
      <c r="I66" s="85">
        <v>4180.76</v>
      </c>
      <c r="J66" s="40">
        <f t="shared" si="46"/>
        <v>1.0259788317007442E-2</v>
      </c>
      <c r="K66" s="40">
        <f t="shared" si="47"/>
        <v>1.7707512154446713E-3</v>
      </c>
      <c r="L66" s="85">
        <v>40727515638.449997</v>
      </c>
      <c r="M66" s="85">
        <v>4187.93</v>
      </c>
      <c r="N66" s="40">
        <f t="shared" si="48"/>
        <v>3.4526031735928109E-2</v>
      </c>
      <c r="O66" s="40">
        <f t="shared" si="48"/>
        <v>1.7149991867507516E-3</v>
      </c>
      <c r="P66" s="85">
        <v>42216260338.57</v>
      </c>
      <c r="Q66" s="85">
        <v>4195.3100000000004</v>
      </c>
      <c r="R66" s="40">
        <f t="shared" si="49"/>
        <v>3.6553781314235381E-2</v>
      </c>
      <c r="S66" s="40">
        <f t="shared" si="50"/>
        <v>1.7622071047033042E-3</v>
      </c>
      <c r="T66" s="85">
        <v>42871398933.110001</v>
      </c>
      <c r="U66" s="85">
        <v>4202.4399999999996</v>
      </c>
      <c r="V66" s="40">
        <f t="shared" si="51"/>
        <v>1.5518631666705146E-2</v>
      </c>
      <c r="W66" s="40">
        <f t="shared" si="52"/>
        <v>1.699516841425115E-3</v>
      </c>
      <c r="X66" s="85">
        <v>43526165258.760002</v>
      </c>
      <c r="Y66" s="85">
        <v>4209.62</v>
      </c>
      <c r="Z66" s="40">
        <f t="shared" si="53"/>
        <v>1.5272800560382906E-2</v>
      </c>
      <c r="AA66" s="40">
        <f t="shared" si="54"/>
        <v>1.7085312342354185E-3</v>
      </c>
      <c r="AB66" s="85">
        <v>42391507451.639999</v>
      </c>
      <c r="AC66" s="85">
        <v>4217.55</v>
      </c>
      <c r="AD66" s="40">
        <f t="shared" si="55"/>
        <v>-2.6068407367718743E-2</v>
      </c>
      <c r="AE66" s="40">
        <f t="shared" si="56"/>
        <v>1.8837804837491961E-3</v>
      </c>
      <c r="AF66" s="96">
        <v>42944739878.690002</v>
      </c>
      <c r="AG66" s="96">
        <v>4225.13</v>
      </c>
      <c r="AH66" s="40">
        <f t="shared" si="44"/>
        <v>1.3050548572284852E-2</v>
      </c>
      <c r="AI66" s="40">
        <f t="shared" si="45"/>
        <v>1.7972519590757493E-3</v>
      </c>
      <c r="AJ66" s="41">
        <f t="shared" si="15"/>
        <v>1.4310968034294892E-2</v>
      </c>
      <c r="AK66" s="41">
        <f t="shared" si="16"/>
        <v>1.7644674616483788E-3</v>
      </c>
      <c r="AL66" s="42">
        <f t="shared" si="17"/>
        <v>0.10203794346777977</v>
      </c>
      <c r="AM66" s="42">
        <f t="shared" si="18"/>
        <v>1.2402446943357579E-2</v>
      </c>
      <c r="AN66" s="43">
        <f t="shared" si="19"/>
        <v>1.910647248794875E-2</v>
      </c>
      <c r="AO66" s="106">
        <f t="shared" si="20"/>
        <v>6.0180897230721309E-5</v>
      </c>
      <c r="AP66" s="47"/>
      <c r="AQ66" s="45">
        <v>8144502990.9799995</v>
      </c>
      <c r="AR66" s="45">
        <v>2263.5700000000002</v>
      </c>
      <c r="AS66" s="46" t="e">
        <f>(#REF!/AQ66)-1</f>
        <v>#REF!</v>
      </c>
      <c r="AT66" s="46" t="e">
        <f>(#REF!/AR66)-1</f>
        <v>#REF!</v>
      </c>
    </row>
    <row r="67" spans="1:46">
      <c r="A67" s="298" t="s">
        <v>77</v>
      </c>
      <c r="B67" s="85">
        <v>233845401.24000001</v>
      </c>
      <c r="C67" s="85">
        <v>3744.64</v>
      </c>
      <c r="D67" s="85">
        <v>238832602.19</v>
      </c>
      <c r="E67" s="85">
        <v>3784.27</v>
      </c>
      <c r="F67" s="40">
        <f t="shared" si="36"/>
        <v>2.1326914805912853E-2</v>
      </c>
      <c r="G67" s="40">
        <f t="shared" si="37"/>
        <v>1.058312681592893E-2</v>
      </c>
      <c r="H67" s="85">
        <v>240078323.05000001</v>
      </c>
      <c r="I67" s="85">
        <v>3804.08</v>
      </c>
      <c r="J67" s="40">
        <f t="shared" si="46"/>
        <v>5.2158744182211701E-3</v>
      </c>
      <c r="K67" s="40">
        <f t="shared" si="47"/>
        <v>5.2348273246887629E-3</v>
      </c>
      <c r="L67" s="85">
        <v>241542077.88</v>
      </c>
      <c r="M67" s="85">
        <v>3805.69</v>
      </c>
      <c r="N67" s="40">
        <f t="shared" si="48"/>
        <v>6.0969887301950782E-3</v>
      </c>
      <c r="O67" s="40">
        <f t="shared" si="48"/>
        <v>4.2322979537762808E-4</v>
      </c>
      <c r="P67" s="85">
        <v>241740414.96000001</v>
      </c>
      <c r="Q67" s="85">
        <v>3808.73</v>
      </c>
      <c r="R67" s="40">
        <f t="shared" si="49"/>
        <v>8.2112848304032775E-4</v>
      </c>
      <c r="S67" s="40">
        <f t="shared" si="50"/>
        <v>7.9880389627110025E-4</v>
      </c>
      <c r="T67" s="85">
        <v>241642529.15000001</v>
      </c>
      <c r="U67" s="85">
        <v>3807.28</v>
      </c>
      <c r="V67" s="40">
        <f t="shared" si="51"/>
        <v>-4.0492116312532692E-4</v>
      </c>
      <c r="W67" s="40">
        <f t="shared" si="52"/>
        <v>-3.8070432926456276E-4</v>
      </c>
      <c r="X67" s="85">
        <v>241169699.56999999</v>
      </c>
      <c r="Y67" s="85">
        <v>3821.35</v>
      </c>
      <c r="Z67" s="40">
        <f t="shared" si="53"/>
        <v>-1.9567316302442081E-3</v>
      </c>
      <c r="AA67" s="40">
        <f t="shared" si="54"/>
        <v>3.6955516799394078E-3</v>
      </c>
      <c r="AB67" s="85">
        <v>241508394.65000001</v>
      </c>
      <c r="AC67" s="85">
        <v>3826.7</v>
      </c>
      <c r="AD67" s="40">
        <f t="shared" si="55"/>
        <v>1.4043848816990634E-3</v>
      </c>
      <c r="AE67" s="40">
        <f t="shared" si="56"/>
        <v>1.4000287856385594E-3</v>
      </c>
      <c r="AF67" s="96">
        <v>240242614.13999999</v>
      </c>
      <c r="AG67" s="96">
        <v>3806.52</v>
      </c>
      <c r="AH67" s="40">
        <f t="shared" si="44"/>
        <v>-5.2411449789744203E-3</v>
      </c>
      <c r="AI67" s="40">
        <f t="shared" si="45"/>
        <v>-5.2734732275850835E-3</v>
      </c>
      <c r="AJ67" s="41">
        <f t="shared" si="15"/>
        <v>3.4078116933405666E-3</v>
      </c>
      <c r="AK67" s="41">
        <f t="shared" si="16"/>
        <v>2.0601738426243429E-3</v>
      </c>
      <c r="AL67" s="42">
        <f t="shared" si="17"/>
        <v>5.9037666427059756E-3</v>
      </c>
      <c r="AM67" s="42">
        <f t="shared" si="18"/>
        <v>5.8796016140497372E-3</v>
      </c>
      <c r="AN67" s="43">
        <f t="shared" si="19"/>
        <v>8.1101292728526803E-3</v>
      </c>
      <c r="AO67" s="106">
        <f t="shared" si="20"/>
        <v>4.6266357700225341E-3</v>
      </c>
      <c r="AP67" s="47"/>
      <c r="AQ67" s="45"/>
      <c r="AR67" s="45"/>
      <c r="AS67" s="46"/>
      <c r="AT67" s="46"/>
    </row>
    <row r="68" spans="1:46">
      <c r="A68" s="298" t="s">
        <v>100</v>
      </c>
      <c r="B68" s="160">
        <v>52780326.289999999</v>
      </c>
      <c r="C68" s="85">
        <v>11.1929</v>
      </c>
      <c r="D68" s="85">
        <v>52883948.549999997</v>
      </c>
      <c r="E68" s="85">
        <v>11.215400000000001</v>
      </c>
      <c r="F68" s="40">
        <f t="shared" si="36"/>
        <v>1.9632743350362853E-3</v>
      </c>
      <c r="G68" s="40">
        <f t="shared" si="37"/>
        <v>2.0102028964790941E-3</v>
      </c>
      <c r="H68" s="85">
        <v>52795985.149999999</v>
      </c>
      <c r="I68" s="85">
        <v>11.199299999999999</v>
      </c>
      <c r="J68" s="40">
        <f t="shared" si="46"/>
        <v>-1.6633289005799571E-3</v>
      </c>
      <c r="K68" s="40">
        <f t="shared" si="47"/>
        <v>-1.4355261515417691E-3</v>
      </c>
      <c r="L68" s="85">
        <v>51970722.740000002</v>
      </c>
      <c r="M68" s="85">
        <v>11.020099999999999</v>
      </c>
      <c r="N68" s="40">
        <f t="shared" si="48"/>
        <v>-1.5631158461298197E-2</v>
      </c>
      <c r="O68" s="40">
        <f t="shared" si="48"/>
        <v>-1.6001000062503889E-2</v>
      </c>
      <c r="P68" s="85">
        <v>51505390.289999999</v>
      </c>
      <c r="Q68" s="85">
        <v>11.053699999999999</v>
      </c>
      <c r="R68" s="40">
        <f t="shared" si="49"/>
        <v>-8.9537421353167619E-3</v>
      </c>
      <c r="S68" s="40">
        <f t="shared" si="50"/>
        <v>3.0489741472400299E-3</v>
      </c>
      <c r="T68" s="85">
        <v>51600822.740000002</v>
      </c>
      <c r="U68" s="85">
        <v>11.061500000000001</v>
      </c>
      <c r="V68" s="40">
        <f t="shared" si="51"/>
        <v>1.8528633500818575E-3</v>
      </c>
      <c r="W68" s="40">
        <f t="shared" si="52"/>
        <v>7.0564607326066044E-4</v>
      </c>
      <c r="X68" s="85">
        <v>51675100.159999996</v>
      </c>
      <c r="Y68" s="85">
        <v>11.1021</v>
      </c>
      <c r="Z68" s="40">
        <f t="shared" si="53"/>
        <v>1.4394619321140369E-3</v>
      </c>
      <c r="AA68" s="40">
        <f t="shared" si="54"/>
        <v>3.6703882836866177E-3</v>
      </c>
      <c r="AB68" s="85">
        <v>51642153.060000002</v>
      </c>
      <c r="AC68" s="85">
        <v>11.0936</v>
      </c>
      <c r="AD68" s="40">
        <f t="shared" si="55"/>
        <v>-6.375817346842283E-4</v>
      </c>
      <c r="AE68" s="40">
        <f t="shared" si="56"/>
        <v>-7.6562091856493186E-4</v>
      </c>
      <c r="AF68" s="96">
        <v>51746286.359999999</v>
      </c>
      <c r="AG68" s="349">
        <v>11.113125999999999</v>
      </c>
      <c r="AH68" s="40">
        <f t="shared" si="44"/>
        <v>2.0164399396557036E-3</v>
      </c>
      <c r="AI68" s="40">
        <f t="shared" si="45"/>
        <v>1.7601139395686742E-3</v>
      </c>
      <c r="AJ68" s="41">
        <f t="shared" si="15"/>
        <v>-2.4517214593739074E-3</v>
      </c>
      <c r="AK68" s="41">
        <f t="shared" si="16"/>
        <v>-8.7585272404693915E-4</v>
      </c>
      <c r="AL68" s="42">
        <f t="shared" si="17"/>
        <v>-2.1512429029847804E-2</v>
      </c>
      <c r="AM68" s="42">
        <f t="shared" si="18"/>
        <v>-9.1190684237745685E-3</v>
      </c>
      <c r="AN68" s="43">
        <f t="shared" si="19"/>
        <v>6.4698632249394266E-3</v>
      </c>
      <c r="AO68" s="106">
        <f t="shared" si="20"/>
        <v>6.3577491122334615E-3</v>
      </c>
      <c r="AP68" s="47"/>
      <c r="AQ68" s="45">
        <v>421796041.39999998</v>
      </c>
      <c r="AR68" s="45">
        <v>2004.5</v>
      </c>
      <c r="AS68" s="46" t="e">
        <f>(#REF!/AQ68)-1</f>
        <v>#REF!</v>
      </c>
      <c r="AT68" s="46" t="e">
        <f>(#REF!/AR68)-1</f>
        <v>#REF!</v>
      </c>
    </row>
    <row r="69" spans="1:46">
      <c r="A69" s="297" t="s">
        <v>94</v>
      </c>
      <c r="B69" s="85">
        <v>14835770153.9</v>
      </c>
      <c r="C69" s="85">
        <v>1158.8900000000001</v>
      </c>
      <c r="D69" s="85">
        <v>14492922765.6</v>
      </c>
      <c r="E69" s="85">
        <v>1139.94</v>
      </c>
      <c r="F69" s="40">
        <f t="shared" si="36"/>
        <v>-2.3109510645112828E-2</v>
      </c>
      <c r="G69" s="40">
        <f t="shared" si="37"/>
        <v>-1.6351853929190901E-2</v>
      </c>
      <c r="H69" s="85">
        <v>14984981989.200001</v>
      </c>
      <c r="I69" s="85">
        <v>1141.8399999999999</v>
      </c>
      <c r="J69" s="40">
        <f t="shared" si="46"/>
        <v>3.3951690184117901E-2</v>
      </c>
      <c r="K69" s="40">
        <f t="shared" si="47"/>
        <v>1.6667543905818406E-3</v>
      </c>
      <c r="L69" s="85">
        <v>15010913253.07</v>
      </c>
      <c r="M69" s="85">
        <v>1143.0999999999999</v>
      </c>
      <c r="N69" s="40">
        <f t="shared" si="48"/>
        <v>1.7304834859787053E-3</v>
      </c>
      <c r="O69" s="40">
        <f t="shared" si="48"/>
        <v>1.1034820990681628E-3</v>
      </c>
      <c r="P69" s="85">
        <v>15010913253.07</v>
      </c>
      <c r="Q69" s="85">
        <v>1143.0999999999999</v>
      </c>
      <c r="R69" s="40">
        <f t="shared" si="49"/>
        <v>0</v>
      </c>
      <c r="S69" s="40">
        <f t="shared" si="50"/>
        <v>0</v>
      </c>
      <c r="T69" s="85">
        <v>14637195530.549999</v>
      </c>
      <c r="U69" s="85">
        <v>1147.1500000000001</v>
      </c>
      <c r="V69" s="40">
        <f t="shared" si="51"/>
        <v>-2.4896401452694325E-2</v>
      </c>
      <c r="W69" s="40">
        <f t="shared" si="52"/>
        <v>3.5429971131136226E-3</v>
      </c>
      <c r="X69" s="85">
        <v>14874834977.950001</v>
      </c>
      <c r="Y69" s="85">
        <v>1149.5</v>
      </c>
      <c r="Z69" s="40">
        <f t="shared" si="53"/>
        <v>1.6235312762203163E-2</v>
      </c>
      <c r="AA69" s="40">
        <f t="shared" si="54"/>
        <v>2.0485551148497656E-3</v>
      </c>
      <c r="AB69" s="85">
        <v>14825765870.74</v>
      </c>
      <c r="AC69" s="85">
        <v>1151.73</v>
      </c>
      <c r="AD69" s="40">
        <f t="shared" si="55"/>
        <v>-3.2988001065382931E-3</v>
      </c>
      <c r="AE69" s="40">
        <f t="shared" si="56"/>
        <v>1.9399739016964055E-3</v>
      </c>
      <c r="AF69" s="96">
        <v>14893598898.52</v>
      </c>
      <c r="AG69" s="96">
        <v>1152.48</v>
      </c>
      <c r="AH69" s="40">
        <f t="shared" si="44"/>
        <v>4.5753472954726303E-3</v>
      </c>
      <c r="AI69" s="40">
        <f t="shared" si="45"/>
        <v>6.5119429032846235E-4</v>
      </c>
      <c r="AJ69" s="41">
        <f t="shared" si="15"/>
        <v>6.4851519042836926E-4</v>
      </c>
      <c r="AK69" s="41">
        <f t="shared" si="16"/>
        <v>-6.7486212744408028E-4</v>
      </c>
      <c r="AL69" s="42">
        <f t="shared" si="17"/>
        <v>2.7646330515955955E-2</v>
      </c>
      <c r="AM69" s="42">
        <f t="shared" si="18"/>
        <v>1.1000578977840906E-2</v>
      </c>
      <c r="AN69" s="43">
        <f t="shared" si="19"/>
        <v>1.9278518085052182E-2</v>
      </c>
      <c r="AO69" s="106">
        <f t="shared" si="20"/>
        <v>6.4217522984634581E-3</v>
      </c>
      <c r="AP69" s="47"/>
      <c r="AQ69" s="45"/>
      <c r="AR69" s="45"/>
      <c r="AS69" s="46"/>
      <c r="AT69" s="46"/>
    </row>
    <row r="70" spans="1:46">
      <c r="A70" s="297" t="s">
        <v>194</v>
      </c>
      <c r="B70" s="158">
        <v>21033196</v>
      </c>
      <c r="C70" s="85">
        <v>0.78</v>
      </c>
      <c r="D70" s="85">
        <v>21029703</v>
      </c>
      <c r="E70" s="85">
        <v>0.78</v>
      </c>
      <c r="F70" s="40">
        <f t="shared" si="36"/>
        <v>-1.6607081491562195E-4</v>
      </c>
      <c r="G70" s="40">
        <f t="shared" si="37"/>
        <v>0</v>
      </c>
      <c r="H70" s="85">
        <v>20991070</v>
      </c>
      <c r="I70" s="85">
        <v>0.78</v>
      </c>
      <c r="J70" s="40">
        <f t="shared" si="46"/>
        <v>-1.8370682648252332E-3</v>
      </c>
      <c r="K70" s="40">
        <f t="shared" si="47"/>
        <v>0</v>
      </c>
      <c r="L70" s="85">
        <v>21004718</v>
      </c>
      <c r="M70" s="85">
        <v>0.78</v>
      </c>
      <c r="N70" s="40">
        <f t="shared" si="48"/>
        <v>6.501812437384088E-4</v>
      </c>
      <c r="O70" s="40">
        <f t="shared" si="48"/>
        <v>0</v>
      </c>
      <c r="P70" s="85">
        <v>20966221</v>
      </c>
      <c r="Q70" s="85">
        <v>0.78</v>
      </c>
      <c r="R70" s="40">
        <f t="shared" si="49"/>
        <v>-1.8327787119065346E-3</v>
      </c>
      <c r="S70" s="40">
        <f t="shared" si="50"/>
        <v>0</v>
      </c>
      <c r="T70" s="85">
        <v>20945108</v>
      </c>
      <c r="U70" s="85">
        <v>0.78</v>
      </c>
      <c r="V70" s="40">
        <f t="shared" si="51"/>
        <v>-1.0070007370426937E-3</v>
      </c>
      <c r="W70" s="40">
        <f t="shared" si="52"/>
        <v>0</v>
      </c>
      <c r="X70" s="85">
        <v>20915245</v>
      </c>
      <c r="Y70" s="85">
        <v>0.78</v>
      </c>
      <c r="Z70" s="40">
        <f t="shared" si="53"/>
        <v>-1.4257744576919823E-3</v>
      </c>
      <c r="AA70" s="40">
        <f t="shared" si="54"/>
        <v>0</v>
      </c>
      <c r="AB70" s="85">
        <v>20885327</v>
      </c>
      <c r="AC70" s="85">
        <v>0.77</v>
      </c>
      <c r="AD70" s="40">
        <f t="shared" si="55"/>
        <v>-1.4304398538004216E-3</v>
      </c>
      <c r="AE70" s="40">
        <f t="shared" si="56"/>
        <v>-1.2820512820512832E-2</v>
      </c>
      <c r="AF70" s="96">
        <v>20861538</v>
      </c>
      <c r="AG70" s="97">
        <v>0.79</v>
      </c>
      <c r="AH70" s="40">
        <f t="shared" si="44"/>
        <v>-1.1390293290595834E-3</v>
      </c>
      <c r="AI70" s="40">
        <f t="shared" si="45"/>
        <v>2.5974025974025997E-2</v>
      </c>
      <c r="AJ70" s="41">
        <f t="shared" ref="AJ70:AJ132" si="57">AVERAGE(F70,J70,N70,R70,V70,Z70,AD70,AH70)</f>
        <v>-1.0234976156879576E-3</v>
      </c>
      <c r="AK70" s="41">
        <f t="shared" ref="AK70:AK131" si="58">AVERAGE(G70,K70,O70,S70,W70,AA70,AE70,AI70)</f>
        <v>1.6441891441891455E-3</v>
      </c>
      <c r="AL70" s="42">
        <f t="shared" ref="AL70:AL132" si="59">((AF70-D70)/D70)</f>
        <v>-7.9965465988749342E-3</v>
      </c>
      <c r="AM70" s="42">
        <f t="shared" ref="AM70:AM131" si="60">((AG70-E70)/E70)</f>
        <v>1.2820512820512832E-2</v>
      </c>
      <c r="AN70" s="43">
        <f t="shared" ref="AN70:AN132" si="61">STDEV(F70,J70,N70,R70,V70,Z70,AD70,AH70)</f>
        <v>8.6141603550533895E-4</v>
      </c>
      <c r="AO70" s="106">
        <f t="shared" ref="AO70:AO131" si="62">STDEV(G70,K70,O70,S70,W70,AA70,AE70,AI70)</f>
        <v>1.0806008320409765E-2</v>
      </c>
      <c r="AP70" s="47"/>
      <c r="AQ70" s="45"/>
      <c r="AR70" s="45"/>
      <c r="AS70" s="46"/>
      <c r="AT70" s="46"/>
    </row>
    <row r="71" spans="1:46">
      <c r="A71" s="297" t="s">
        <v>111</v>
      </c>
      <c r="B71" s="159">
        <v>895155841.97000003</v>
      </c>
      <c r="C71" s="85">
        <v>1184.9100000000001</v>
      </c>
      <c r="D71" s="158">
        <v>893201398.33000004</v>
      </c>
      <c r="E71" s="85">
        <v>1183.1099999999999</v>
      </c>
      <c r="F71" s="40">
        <f t="shared" si="36"/>
        <v>-2.1833557335656493E-3</v>
      </c>
      <c r="G71" s="40">
        <f t="shared" si="37"/>
        <v>-1.5191027166621784E-3</v>
      </c>
      <c r="H71" s="85">
        <v>861072639.47000003</v>
      </c>
      <c r="I71" s="85">
        <v>1188.77</v>
      </c>
      <c r="J71" s="40">
        <f t="shared" si="46"/>
        <v>-3.5970340978048715E-2</v>
      </c>
      <c r="K71" s="40">
        <f t="shared" si="47"/>
        <v>4.7840014876047721E-3</v>
      </c>
      <c r="L71" s="85">
        <v>854988184.45000005</v>
      </c>
      <c r="M71" s="85">
        <v>1159.4000000000001</v>
      </c>
      <c r="N71" s="40">
        <f t="shared" si="48"/>
        <v>-7.0661344247856164E-3</v>
      </c>
      <c r="O71" s="40">
        <f t="shared" si="48"/>
        <v>-2.4706208938650782E-2</v>
      </c>
      <c r="P71" s="85">
        <v>860656505.88999999</v>
      </c>
      <c r="Q71" s="85">
        <v>1187.42</v>
      </c>
      <c r="R71" s="40">
        <f t="shared" si="49"/>
        <v>6.6297073375888539E-3</v>
      </c>
      <c r="S71" s="40">
        <f t="shared" si="50"/>
        <v>2.4167672934276331E-2</v>
      </c>
      <c r="T71" s="85">
        <v>876510304.73000002</v>
      </c>
      <c r="U71" s="85">
        <v>1167.8599999999999</v>
      </c>
      <c r="V71" s="40">
        <f t="shared" si="51"/>
        <v>1.8420587925034867E-2</v>
      </c>
      <c r="W71" s="40">
        <f t="shared" si="52"/>
        <v>-1.647268868639586E-2</v>
      </c>
      <c r="X71" s="85">
        <v>813509432.25</v>
      </c>
      <c r="Y71" s="85">
        <v>1193.26</v>
      </c>
      <c r="Z71" s="40">
        <f t="shared" si="53"/>
        <v>-7.1876933037777341E-2</v>
      </c>
      <c r="AA71" s="40">
        <f t="shared" si="54"/>
        <v>2.1749182264997596E-2</v>
      </c>
      <c r="AB71" s="85">
        <v>813579782.09000003</v>
      </c>
      <c r="AC71" s="85">
        <v>1192.93</v>
      </c>
      <c r="AD71" s="40">
        <f t="shared" si="55"/>
        <v>8.6476981349140815E-5</v>
      </c>
      <c r="AE71" s="40">
        <f t="shared" si="56"/>
        <v>-2.7655330774510774E-4</v>
      </c>
      <c r="AF71" s="96">
        <v>815399145.64999998</v>
      </c>
      <c r="AG71" s="96">
        <v>1194.8</v>
      </c>
      <c r="AH71" s="40">
        <f t="shared" si="44"/>
        <v>2.2362448035842179E-3</v>
      </c>
      <c r="AI71" s="40">
        <f t="shared" si="45"/>
        <v>1.5675689269277248E-3</v>
      </c>
      <c r="AJ71" s="41">
        <f t="shared" si="57"/>
        <v>-1.1215468390827531E-2</v>
      </c>
      <c r="AK71" s="41">
        <f t="shared" si="58"/>
        <v>1.161733995544062E-3</v>
      </c>
      <c r="AL71" s="42">
        <f t="shared" si="59"/>
        <v>-8.7104938287675446E-2</v>
      </c>
      <c r="AM71" s="42">
        <f t="shared" si="60"/>
        <v>9.8807380547878514E-3</v>
      </c>
      <c r="AN71" s="43">
        <f t="shared" si="61"/>
        <v>2.9024230589367227E-2</v>
      </c>
      <c r="AO71" s="106">
        <f t="shared" si="62"/>
        <v>1.6715179872935294E-2</v>
      </c>
      <c r="AP71" s="47"/>
      <c r="AQ71" s="45"/>
      <c r="AR71" s="45"/>
      <c r="AS71" s="46"/>
      <c r="AT71" s="46"/>
    </row>
    <row r="72" spans="1:46" s="121" customFormat="1">
      <c r="A72" s="297" t="s">
        <v>112</v>
      </c>
      <c r="B72" s="85">
        <v>178407287.88</v>
      </c>
      <c r="C72" s="85">
        <v>154.11000000000001</v>
      </c>
      <c r="D72" s="159">
        <v>174642330.63</v>
      </c>
      <c r="E72" s="85">
        <v>154.31</v>
      </c>
      <c r="F72" s="40">
        <f t="shared" si="36"/>
        <v>-2.1103158367232054E-2</v>
      </c>
      <c r="G72" s="40">
        <f t="shared" si="37"/>
        <v>1.2977743170461918E-3</v>
      </c>
      <c r="H72" s="85">
        <v>178877323.52000001</v>
      </c>
      <c r="I72" s="85">
        <v>154.52000000000001</v>
      </c>
      <c r="J72" s="40">
        <f t="shared" si="46"/>
        <v>2.4249521148296736E-2</v>
      </c>
      <c r="K72" s="40">
        <f t="shared" si="47"/>
        <v>1.3608968958590368E-3</v>
      </c>
      <c r="L72" s="85">
        <v>179116787.12</v>
      </c>
      <c r="M72" s="85">
        <v>154.44999999999999</v>
      </c>
      <c r="N72" s="40">
        <f t="shared" si="48"/>
        <v>1.3387029461742811E-3</v>
      </c>
      <c r="O72" s="40">
        <f t="shared" si="48"/>
        <v>-4.5301579083627746E-4</v>
      </c>
      <c r="P72" s="85">
        <v>179367499.99000001</v>
      </c>
      <c r="Q72" s="85">
        <v>154.66</v>
      </c>
      <c r="R72" s="40">
        <f t="shared" si="49"/>
        <v>1.3997173242731218E-3</v>
      </c>
      <c r="S72" s="40">
        <f t="shared" si="50"/>
        <v>1.3596633214633083E-3</v>
      </c>
      <c r="T72" s="85">
        <v>179618105.78999999</v>
      </c>
      <c r="U72" s="85">
        <v>155.16</v>
      </c>
      <c r="V72" s="40">
        <f t="shared" si="51"/>
        <v>1.3971639233080339E-3</v>
      </c>
      <c r="W72" s="40">
        <f t="shared" si="52"/>
        <v>3.2328979697400749E-3</v>
      </c>
      <c r="X72" s="85">
        <v>179868712.61000001</v>
      </c>
      <c r="Y72" s="85">
        <v>155.37</v>
      </c>
      <c r="Z72" s="40">
        <f t="shared" si="53"/>
        <v>1.395220258546869E-3</v>
      </c>
      <c r="AA72" s="40">
        <f t="shared" si="54"/>
        <v>1.3534416086620777E-3</v>
      </c>
      <c r="AB72" s="85">
        <v>180119266.13</v>
      </c>
      <c r="AC72" s="85">
        <v>155.59</v>
      </c>
      <c r="AD72" s="40">
        <f t="shared" si="55"/>
        <v>1.3929800039390013E-3</v>
      </c>
      <c r="AE72" s="40">
        <f t="shared" si="56"/>
        <v>1.4159747699040925E-3</v>
      </c>
      <c r="AF72" s="96">
        <v>180370635.22</v>
      </c>
      <c r="AG72" s="97">
        <v>155.8064</v>
      </c>
      <c r="AH72" s="40">
        <f t="shared" si="44"/>
        <v>1.395570254092527E-3</v>
      </c>
      <c r="AI72" s="40">
        <f t="shared" si="45"/>
        <v>1.3908348865607882E-3</v>
      </c>
      <c r="AJ72" s="41">
        <f t="shared" si="57"/>
        <v>1.4332146864248145E-3</v>
      </c>
      <c r="AK72" s="41">
        <f t="shared" si="58"/>
        <v>1.3698084972999117E-3</v>
      </c>
      <c r="AL72" s="42">
        <f t="shared" si="59"/>
        <v>3.2800206967783088E-2</v>
      </c>
      <c r="AM72" s="42">
        <f t="shared" si="60"/>
        <v>9.6973624522065597E-3</v>
      </c>
      <c r="AN72" s="43">
        <f t="shared" si="61"/>
        <v>1.2121337648278389E-2</v>
      </c>
      <c r="AO72" s="106">
        <f t="shared" si="62"/>
        <v>9.8575593479678539E-4</v>
      </c>
      <c r="AP72" s="47"/>
      <c r="AQ72" s="45"/>
      <c r="AR72" s="45"/>
      <c r="AS72" s="46"/>
      <c r="AT72" s="46"/>
    </row>
    <row r="73" spans="1:46">
      <c r="A73" s="297" t="s">
        <v>115</v>
      </c>
      <c r="B73" s="160">
        <v>664015290.29999995</v>
      </c>
      <c r="C73" s="85">
        <v>183.58593300000001</v>
      </c>
      <c r="D73" s="85">
        <v>688277730.33000004</v>
      </c>
      <c r="E73" s="85">
        <v>183.893111</v>
      </c>
      <c r="F73" s="40">
        <f t="shared" si="36"/>
        <v>3.6538977918774126E-2</v>
      </c>
      <c r="G73" s="40">
        <f t="shared" si="37"/>
        <v>1.6732109861597798E-3</v>
      </c>
      <c r="H73" s="85">
        <v>692433441.87</v>
      </c>
      <c r="I73" s="85">
        <v>184.20515700000001</v>
      </c>
      <c r="J73" s="40">
        <f t="shared" si="46"/>
        <v>6.0378410587358013E-3</v>
      </c>
      <c r="K73" s="40">
        <f t="shared" si="47"/>
        <v>1.6968879274656969E-3</v>
      </c>
      <c r="L73" s="85">
        <v>691709482.47000003</v>
      </c>
      <c r="M73" s="85">
        <v>183.333643</v>
      </c>
      <c r="N73" s="40">
        <f t="shared" si="48"/>
        <v>-1.0455292252275344E-3</v>
      </c>
      <c r="O73" s="40">
        <f t="shared" si="48"/>
        <v>-4.7312139040712031E-3</v>
      </c>
      <c r="P73" s="85">
        <v>692365846.42999995</v>
      </c>
      <c r="Q73" s="85">
        <v>184.54325600000001</v>
      </c>
      <c r="R73" s="40">
        <f t="shared" si="49"/>
        <v>9.4890120293874376E-4</v>
      </c>
      <c r="S73" s="40">
        <f t="shared" si="50"/>
        <v>6.597877946493534E-3</v>
      </c>
      <c r="T73" s="85">
        <v>687913878.20000005</v>
      </c>
      <c r="U73" s="85">
        <v>184.86787000000001</v>
      </c>
      <c r="V73" s="40">
        <f t="shared" si="51"/>
        <v>-6.430080647327259E-3</v>
      </c>
      <c r="W73" s="40">
        <f t="shared" si="52"/>
        <v>1.7590130738779034E-3</v>
      </c>
      <c r="X73" s="85">
        <v>700205998.25</v>
      </c>
      <c r="Y73" s="86">
        <v>184.946594</v>
      </c>
      <c r="Z73" s="40">
        <f t="shared" si="53"/>
        <v>1.7868690310716792E-2</v>
      </c>
      <c r="AA73" s="40">
        <f t="shared" si="54"/>
        <v>4.2583927645184645E-4</v>
      </c>
      <c r="AB73" s="85">
        <v>698842632.64999998</v>
      </c>
      <c r="AC73" s="85">
        <v>185.363597</v>
      </c>
      <c r="AD73" s="40">
        <f t="shared" si="55"/>
        <v>-1.9470921463218469E-3</v>
      </c>
      <c r="AE73" s="40">
        <f t="shared" si="56"/>
        <v>2.2547211656138637E-3</v>
      </c>
      <c r="AF73" s="96">
        <v>689353140.79999995</v>
      </c>
      <c r="AG73" s="97">
        <v>185.69151600000001</v>
      </c>
      <c r="AH73" s="40">
        <f t="shared" si="44"/>
        <v>-1.3578867983505849E-2</v>
      </c>
      <c r="AI73" s="40">
        <f t="shared" si="45"/>
        <v>1.7690582471811254E-3</v>
      </c>
      <c r="AJ73" s="41">
        <f t="shared" si="57"/>
        <v>4.7991050610978721E-3</v>
      </c>
      <c r="AK73" s="41">
        <f t="shared" si="58"/>
        <v>1.4306743398965682E-3</v>
      </c>
      <c r="AL73" s="42">
        <f t="shared" si="59"/>
        <v>1.5624658805745402E-3</v>
      </c>
      <c r="AM73" s="42">
        <f t="shared" si="60"/>
        <v>9.779621380161448E-3</v>
      </c>
      <c r="AN73" s="43">
        <f t="shared" si="61"/>
        <v>1.5757572129181514E-2</v>
      </c>
      <c r="AO73" s="106">
        <f t="shared" si="62"/>
        <v>3.0870607891374203E-3</v>
      </c>
      <c r="AP73" s="47"/>
      <c r="AQ73" s="45"/>
      <c r="AR73" s="45"/>
      <c r="AS73" s="46"/>
      <c r="AT73" s="46"/>
    </row>
    <row r="74" spans="1:46" s="121" customFormat="1">
      <c r="A74" s="297" t="s">
        <v>121</v>
      </c>
      <c r="B74" s="85">
        <v>1116677476.3599999</v>
      </c>
      <c r="C74" s="85">
        <v>1.4189000000000001</v>
      </c>
      <c r="D74" s="160">
        <v>1116276574.4400001</v>
      </c>
      <c r="E74" s="85">
        <v>1.4184000000000001</v>
      </c>
      <c r="F74" s="40">
        <f t="shared" si="36"/>
        <v>-3.590131694127528E-4</v>
      </c>
      <c r="G74" s="40">
        <f t="shared" si="37"/>
        <v>-3.523856508562583E-4</v>
      </c>
      <c r="H74" s="85">
        <v>1112842862.3099999</v>
      </c>
      <c r="I74" s="85">
        <v>1.4139999999999999</v>
      </c>
      <c r="J74" s="40">
        <f t="shared" si="46"/>
        <v>-3.0760406592987019E-3</v>
      </c>
      <c r="K74" s="40">
        <f t="shared" si="47"/>
        <v>-3.1020868584321639E-3</v>
      </c>
      <c r="L74" s="85">
        <v>1092717873.5799999</v>
      </c>
      <c r="M74" s="85">
        <v>1.4075</v>
      </c>
      <c r="N74" s="40">
        <f t="shared" si="48"/>
        <v>-1.808430409323494E-2</v>
      </c>
      <c r="O74" s="40">
        <f t="shared" si="48"/>
        <v>-4.5968882602545622E-3</v>
      </c>
      <c r="P74" s="85">
        <v>1094326362.9200001</v>
      </c>
      <c r="Q74" s="85">
        <v>1.4096</v>
      </c>
      <c r="R74" s="40">
        <f t="shared" si="49"/>
        <v>1.4720078978212048E-3</v>
      </c>
      <c r="S74" s="40">
        <f t="shared" si="50"/>
        <v>1.4920071047957305E-3</v>
      </c>
      <c r="T74" s="85">
        <v>1097693118.97</v>
      </c>
      <c r="U74" s="85">
        <v>1.4142999999999999</v>
      </c>
      <c r="V74" s="40">
        <f t="shared" si="51"/>
        <v>3.0765557370073856E-3</v>
      </c>
      <c r="W74" s="40">
        <f t="shared" si="52"/>
        <v>3.3342792281497776E-3</v>
      </c>
      <c r="X74" s="85">
        <v>1102543574.78</v>
      </c>
      <c r="Y74" s="86">
        <v>1.4201999999999999</v>
      </c>
      <c r="Z74" s="40">
        <f t="shared" si="53"/>
        <v>4.4187721742769762E-3</v>
      </c>
      <c r="AA74" s="40">
        <f t="shared" si="54"/>
        <v>4.1716750335855316E-3</v>
      </c>
      <c r="AB74" s="85">
        <v>1081837669.8099999</v>
      </c>
      <c r="AC74" s="85">
        <v>1.4221999999999999</v>
      </c>
      <c r="AD74" s="40">
        <f t="shared" si="55"/>
        <v>-1.8780123927647628E-2</v>
      </c>
      <c r="AE74" s="40">
        <f t="shared" si="56"/>
        <v>1.4082523588227023E-3</v>
      </c>
      <c r="AF74" s="96">
        <v>1083679833.45</v>
      </c>
      <c r="AG74" s="97">
        <v>1.4146000000000001</v>
      </c>
      <c r="AH74" s="40">
        <f t="shared" si="44"/>
        <v>1.7028096648951398E-3</v>
      </c>
      <c r="AI74" s="40">
        <f t="shared" si="45"/>
        <v>-5.3438334973982772E-3</v>
      </c>
      <c r="AJ74" s="41">
        <f t="shared" si="57"/>
        <v>-3.7036670469491649E-3</v>
      </c>
      <c r="AK74" s="41">
        <f t="shared" si="58"/>
        <v>-3.7362256769844012E-4</v>
      </c>
      <c r="AL74" s="42">
        <f t="shared" si="59"/>
        <v>-2.9201312413415774E-2</v>
      </c>
      <c r="AM74" s="42">
        <f t="shared" si="60"/>
        <v>-2.6790750141004126E-3</v>
      </c>
      <c r="AN74" s="43">
        <f t="shared" si="61"/>
        <v>9.3628898152516103E-3</v>
      </c>
      <c r="AO74" s="106">
        <f t="shared" si="62"/>
        <v>3.6064992232005461E-3</v>
      </c>
      <c r="AP74" s="47"/>
      <c r="AQ74" s="45"/>
      <c r="AR74" s="45"/>
      <c r="AS74" s="46"/>
      <c r="AT74" s="46"/>
    </row>
    <row r="75" spans="1:46" s="121" customFormat="1">
      <c r="A75" s="297" t="s">
        <v>152</v>
      </c>
      <c r="B75" s="85">
        <v>553044775.95000005</v>
      </c>
      <c r="C75" s="97">
        <v>1.1299999999999999</v>
      </c>
      <c r="D75" s="85">
        <v>496241734.55000001</v>
      </c>
      <c r="E75" s="97">
        <v>1.1377999999999999</v>
      </c>
      <c r="F75" s="40">
        <f t="shared" si="36"/>
        <v>-0.10270966089938352</v>
      </c>
      <c r="G75" s="40">
        <f t="shared" si="37"/>
        <v>6.9026548672566634E-3</v>
      </c>
      <c r="H75" s="85">
        <v>493086983.92000002</v>
      </c>
      <c r="I75" s="97">
        <v>1.1332</v>
      </c>
      <c r="J75" s="40">
        <f t="shared" si="46"/>
        <v>-6.3572859966338257E-3</v>
      </c>
      <c r="K75" s="40">
        <f t="shared" si="47"/>
        <v>-4.0428897873087868E-3</v>
      </c>
      <c r="L75" s="85">
        <v>500902784.44999999</v>
      </c>
      <c r="M75" s="97">
        <v>1.1399999999999999</v>
      </c>
      <c r="N75" s="40">
        <f t="shared" si="48"/>
        <v>1.5850754095889968E-2</v>
      </c>
      <c r="O75" s="40">
        <f t="shared" si="48"/>
        <v>6.0007059654076222E-3</v>
      </c>
      <c r="P75" s="96">
        <v>502136054.10000002</v>
      </c>
      <c r="Q75" s="97">
        <v>1.1445000000000001</v>
      </c>
      <c r="R75" s="40">
        <f t="shared" si="49"/>
        <v>2.4620938199698518E-3</v>
      </c>
      <c r="S75" s="40">
        <f t="shared" si="50"/>
        <v>3.9473684210527818E-3</v>
      </c>
      <c r="T75" s="96">
        <v>501532410.38</v>
      </c>
      <c r="U75" s="97">
        <v>1.1399999999999999</v>
      </c>
      <c r="V75" s="40">
        <f t="shared" si="51"/>
        <v>-1.2021517177888473E-3</v>
      </c>
      <c r="W75" s="40">
        <f t="shared" si="52"/>
        <v>-3.931847968545365E-3</v>
      </c>
      <c r="X75" s="96">
        <v>501417883.38999999</v>
      </c>
      <c r="Y75" s="97">
        <v>1.1443000000000001</v>
      </c>
      <c r="Z75" s="40">
        <f t="shared" si="53"/>
        <v>-2.2835411556600094E-4</v>
      </c>
      <c r="AA75" s="40">
        <f t="shared" si="54"/>
        <v>3.7719298245615729E-3</v>
      </c>
      <c r="AB75" s="96">
        <v>500658599.26999998</v>
      </c>
      <c r="AC75" s="97">
        <v>1.1425000000000001</v>
      </c>
      <c r="AD75" s="40">
        <f t="shared" si="55"/>
        <v>-1.5142741117780156E-3</v>
      </c>
      <c r="AE75" s="40">
        <f t="shared" si="56"/>
        <v>-1.5730140697369777E-3</v>
      </c>
      <c r="AF75" s="96">
        <v>500628742.38999999</v>
      </c>
      <c r="AG75" s="97">
        <v>1.1399999999999999</v>
      </c>
      <c r="AH75" s="40">
        <f t="shared" si="44"/>
        <v>-5.9635208590302726E-5</v>
      </c>
      <c r="AI75" s="40">
        <f t="shared" si="45"/>
        <v>-2.1881838074399723E-3</v>
      </c>
      <c r="AJ75" s="41">
        <f t="shared" si="57"/>
        <v>-1.1719814266735084E-2</v>
      </c>
      <c r="AK75" s="41">
        <f t="shared" si="58"/>
        <v>1.1108404306559424E-3</v>
      </c>
      <c r="AL75" s="42">
        <f t="shared" si="59"/>
        <v>8.8404653106780376E-3</v>
      </c>
      <c r="AM75" s="42">
        <f t="shared" si="60"/>
        <v>1.9335559852346458E-3</v>
      </c>
      <c r="AN75" s="43">
        <f t="shared" si="61"/>
        <v>3.7324751197946579E-2</v>
      </c>
      <c r="AO75" s="106">
        <f t="shared" si="62"/>
        <v>4.5144128644100476E-3</v>
      </c>
      <c r="AP75" s="47"/>
      <c r="AQ75" s="45"/>
      <c r="AR75" s="45"/>
      <c r="AS75" s="46"/>
      <c r="AT75" s="46"/>
    </row>
    <row r="76" spans="1:46" s="121" customFormat="1">
      <c r="A76" s="297" t="s">
        <v>158</v>
      </c>
      <c r="B76" s="85">
        <v>1600877956.8399999</v>
      </c>
      <c r="C76" s="96">
        <v>0.9859</v>
      </c>
      <c r="D76" s="85">
        <v>1565697948.55</v>
      </c>
      <c r="E76" s="96">
        <v>0.98860000000000003</v>
      </c>
      <c r="F76" s="40">
        <f t="shared" si="36"/>
        <v>-2.1975446747634887E-2</v>
      </c>
      <c r="G76" s="40">
        <f t="shared" si="37"/>
        <v>2.7386144639416125E-3</v>
      </c>
      <c r="H76" s="85">
        <v>1559240690.1900001</v>
      </c>
      <c r="I76" s="96">
        <v>0.98950000000000005</v>
      </c>
      <c r="J76" s="40">
        <f t="shared" si="46"/>
        <v>-4.1242043945832535E-3</v>
      </c>
      <c r="K76" s="40">
        <f t="shared" si="47"/>
        <v>9.1037831276553904E-4</v>
      </c>
      <c r="L76" s="85">
        <v>1557023459.9300001</v>
      </c>
      <c r="M76" s="96">
        <v>0.98460000000000003</v>
      </c>
      <c r="N76" s="40">
        <f t="shared" si="48"/>
        <v>-1.4219935856918996E-3</v>
      </c>
      <c r="O76" s="40">
        <f t="shared" si="48"/>
        <v>-4.951995957554336E-3</v>
      </c>
      <c r="P76" s="85">
        <v>1559125484.01</v>
      </c>
      <c r="Q76" s="96">
        <v>0.99060000000000004</v>
      </c>
      <c r="R76" s="40">
        <f t="shared" si="49"/>
        <v>1.3500272372867301E-3</v>
      </c>
      <c r="S76" s="40">
        <f t="shared" si="50"/>
        <v>6.0938452163315105E-3</v>
      </c>
      <c r="T76" s="85">
        <v>1548962340.76</v>
      </c>
      <c r="U76" s="96">
        <v>0.98570000000000002</v>
      </c>
      <c r="V76" s="40">
        <f t="shared" si="51"/>
        <v>-6.518489598323322E-3</v>
      </c>
      <c r="W76" s="40">
        <f t="shared" si="52"/>
        <v>-4.9464970724813397E-3</v>
      </c>
      <c r="X76" s="96">
        <v>1546195059.2</v>
      </c>
      <c r="Y76" s="96">
        <v>0.99170000000000003</v>
      </c>
      <c r="Z76" s="40">
        <f t="shared" si="53"/>
        <v>-1.7865389539697739E-3</v>
      </c>
      <c r="AA76" s="40">
        <f t="shared" si="54"/>
        <v>6.087044739778843E-3</v>
      </c>
      <c r="AB76" s="96">
        <v>1483322738.1900001</v>
      </c>
      <c r="AC76" s="97">
        <v>0.99299999999999999</v>
      </c>
      <c r="AD76" s="40">
        <f t="shared" si="55"/>
        <v>-4.0662606335406394E-2</v>
      </c>
      <c r="AE76" s="40">
        <f t="shared" si="56"/>
        <v>1.3108803065442853E-3</v>
      </c>
      <c r="AF76" s="96">
        <v>1465223097.3900001</v>
      </c>
      <c r="AG76" s="97">
        <v>0.99360000000000004</v>
      </c>
      <c r="AH76" s="40">
        <f t="shared" si="44"/>
        <v>-1.2202092190729671E-2</v>
      </c>
      <c r="AI76" s="40">
        <f t="shared" si="45"/>
        <v>6.042296072508005E-4</v>
      </c>
      <c r="AJ76" s="41">
        <f t="shared" si="57"/>
        <v>-1.0917668071131559E-2</v>
      </c>
      <c r="AK76" s="41">
        <f t="shared" si="58"/>
        <v>9.8081245207211429E-4</v>
      </c>
      <c r="AL76" s="42">
        <f t="shared" si="59"/>
        <v>-6.4172563586131076E-2</v>
      </c>
      <c r="AM76" s="42">
        <f t="shared" si="60"/>
        <v>5.0576572931418208E-3</v>
      </c>
      <c r="AN76" s="43">
        <f t="shared" si="61"/>
        <v>1.4133198950147516E-2</v>
      </c>
      <c r="AO76" s="106">
        <f t="shared" si="62"/>
        <v>4.240847529143321E-3</v>
      </c>
      <c r="AP76" s="47"/>
      <c r="AQ76" s="45"/>
      <c r="AR76" s="45"/>
      <c r="AS76" s="46"/>
      <c r="AT76" s="46"/>
    </row>
    <row r="77" spans="1:46" s="151" customFormat="1" ht="15.75" customHeight="1">
      <c r="A77" s="297" t="s">
        <v>182</v>
      </c>
      <c r="B77" s="85">
        <v>12384924667.049999</v>
      </c>
      <c r="C77" s="96">
        <v>104.34</v>
      </c>
      <c r="D77" s="85">
        <v>12556806158.219999</v>
      </c>
      <c r="E77" s="96">
        <v>104.52</v>
      </c>
      <c r="F77" s="40">
        <f t="shared" si="36"/>
        <v>1.3878283137828809E-2</v>
      </c>
      <c r="G77" s="40">
        <f t="shared" si="37"/>
        <v>1.725129384703782E-3</v>
      </c>
      <c r="H77" s="85">
        <v>13618484990.040001</v>
      </c>
      <c r="I77" s="96">
        <v>104.69</v>
      </c>
      <c r="J77" s="40">
        <f t="shared" si="46"/>
        <v>8.4550069376120779E-2</v>
      </c>
      <c r="K77" s="40">
        <f t="shared" si="47"/>
        <v>1.6264829697665683E-3</v>
      </c>
      <c r="L77" s="85">
        <v>14483497315.559999</v>
      </c>
      <c r="M77" s="96">
        <v>104.87</v>
      </c>
      <c r="N77" s="40">
        <f t="shared" si="48"/>
        <v>6.3517515065195054E-2</v>
      </c>
      <c r="O77" s="40">
        <f t="shared" si="48"/>
        <v>1.719361925685422E-3</v>
      </c>
      <c r="P77" s="85">
        <v>15134675974.16</v>
      </c>
      <c r="Q77" s="96">
        <v>105.03</v>
      </c>
      <c r="R77" s="40">
        <f t="shared" si="49"/>
        <v>4.496004275848639E-2</v>
      </c>
      <c r="S77" s="40">
        <f t="shared" si="50"/>
        <v>1.5256984838370991E-3</v>
      </c>
      <c r="T77" s="85">
        <v>15380246218.65</v>
      </c>
      <c r="U77" s="96">
        <v>105.2</v>
      </c>
      <c r="V77" s="40">
        <f t="shared" si="51"/>
        <v>1.6225669113053433E-2</v>
      </c>
      <c r="W77" s="40">
        <f t="shared" si="52"/>
        <v>1.618585166143023E-3</v>
      </c>
      <c r="X77" s="85">
        <v>15883110325.76</v>
      </c>
      <c r="Y77" s="96">
        <v>105.39</v>
      </c>
      <c r="Z77" s="40">
        <f t="shared" si="53"/>
        <v>3.2695452332891166E-2</v>
      </c>
      <c r="AA77" s="40">
        <f t="shared" si="54"/>
        <v>1.8060836501900923E-3</v>
      </c>
      <c r="AB77" s="85">
        <v>16653999919.110001</v>
      </c>
      <c r="AC77" s="96">
        <v>105.57</v>
      </c>
      <c r="AD77" s="40">
        <f t="shared" si="55"/>
        <v>4.8535178408962772E-2</v>
      </c>
      <c r="AE77" s="40">
        <f t="shared" si="56"/>
        <v>1.7079419299743108E-3</v>
      </c>
      <c r="AF77" s="96">
        <v>17136187323.93</v>
      </c>
      <c r="AG77" s="97">
        <v>105.74</v>
      </c>
      <c r="AH77" s="40">
        <f t="shared" si="44"/>
        <v>2.8953248898884832E-2</v>
      </c>
      <c r="AI77" s="40">
        <f t="shared" si="45"/>
        <v>1.6103059581320613E-3</v>
      </c>
      <c r="AJ77" s="41">
        <f t="shared" si="57"/>
        <v>4.1664432386427905E-2</v>
      </c>
      <c r="AK77" s="41">
        <f t="shared" si="58"/>
        <v>1.6674486835540449E-3</v>
      </c>
      <c r="AL77" s="42">
        <f t="shared" si="59"/>
        <v>0.36469314792378343</v>
      </c>
      <c r="AM77" s="42">
        <f t="shared" si="60"/>
        <v>1.1672407194795243E-2</v>
      </c>
      <c r="AN77" s="43">
        <f t="shared" si="61"/>
        <v>2.4011963794879659E-2</v>
      </c>
      <c r="AO77" s="106">
        <f t="shared" si="62"/>
        <v>8.807922424230808E-5</v>
      </c>
      <c r="AP77" s="47"/>
      <c r="AQ77" s="45"/>
      <c r="AR77" s="45"/>
      <c r="AS77" s="46"/>
      <c r="AT77" s="46"/>
    </row>
    <row r="78" spans="1:46" s="151" customFormat="1" ht="15.75" customHeight="1">
      <c r="A78" s="297" t="s">
        <v>187</v>
      </c>
      <c r="B78" s="85">
        <v>301669504.56</v>
      </c>
      <c r="C78" s="96">
        <v>1040.99</v>
      </c>
      <c r="D78" s="85">
        <v>302332808.82999998</v>
      </c>
      <c r="E78" s="96">
        <v>1043.1400000000001</v>
      </c>
      <c r="F78" s="40">
        <f t="shared" si="36"/>
        <v>2.1987780003399522E-3</v>
      </c>
      <c r="G78" s="40">
        <f t="shared" si="37"/>
        <v>2.0653416459332856E-3</v>
      </c>
      <c r="H78" s="85">
        <v>296129449</v>
      </c>
      <c r="I78" s="96">
        <v>1045.29</v>
      </c>
      <c r="J78" s="40">
        <f t="shared" si="46"/>
        <v>-2.0518315078030772E-2</v>
      </c>
      <c r="K78" s="40">
        <f t="shared" si="47"/>
        <v>2.0610848016564061E-3</v>
      </c>
      <c r="L78" s="85">
        <v>295488823.31999999</v>
      </c>
      <c r="M78" s="96">
        <v>1047.83</v>
      </c>
      <c r="N78" s="40">
        <f t="shared" si="48"/>
        <v>-2.1633298618672914E-3</v>
      </c>
      <c r="O78" s="40">
        <f t="shared" si="48"/>
        <v>2.4299476700245519E-3</v>
      </c>
      <c r="P78" s="85">
        <v>290947579.29000002</v>
      </c>
      <c r="Q78" s="96">
        <v>1050.05</v>
      </c>
      <c r="R78" s="40">
        <f t="shared" si="49"/>
        <v>-1.5368581386518384E-2</v>
      </c>
      <c r="S78" s="40">
        <f t="shared" si="50"/>
        <v>2.118664287145842E-3</v>
      </c>
      <c r="T78" s="85">
        <v>296919377.52999997</v>
      </c>
      <c r="U78" s="96">
        <v>1052.23</v>
      </c>
      <c r="V78" s="40">
        <f t="shared" si="51"/>
        <v>2.052534086921411E-2</v>
      </c>
      <c r="W78" s="40">
        <f t="shared" si="52"/>
        <v>2.0760916146850758E-3</v>
      </c>
      <c r="X78" s="85">
        <v>293297848.31999999</v>
      </c>
      <c r="Y78" s="96">
        <v>1054.42</v>
      </c>
      <c r="Z78" s="40">
        <f t="shared" si="53"/>
        <v>-1.2197011997420305E-2</v>
      </c>
      <c r="AA78" s="40">
        <f t="shared" si="54"/>
        <v>2.0812940136662656E-3</v>
      </c>
      <c r="AB78" s="85">
        <v>292811208.00999999</v>
      </c>
      <c r="AC78" s="96">
        <v>1056.6199999999999</v>
      </c>
      <c r="AD78" s="40">
        <f t="shared" si="55"/>
        <v>-1.6592017731717481E-3</v>
      </c>
      <c r="AE78" s="40">
        <f t="shared" si="56"/>
        <v>2.0864551127632424E-3</v>
      </c>
      <c r="AF78" s="96">
        <v>293170039.05000001</v>
      </c>
      <c r="AG78" s="97">
        <v>1058.83</v>
      </c>
      <c r="AH78" s="40">
        <f t="shared" si="44"/>
        <v>1.225468937608996E-3</v>
      </c>
      <c r="AI78" s="40">
        <f t="shared" si="45"/>
        <v>2.0915750222407644E-3</v>
      </c>
      <c r="AJ78" s="41">
        <f t="shared" si="57"/>
        <v>-3.4946065362306796E-3</v>
      </c>
      <c r="AK78" s="41">
        <f t="shared" si="58"/>
        <v>2.1263067710144291E-3</v>
      </c>
      <c r="AL78" s="42">
        <f t="shared" si="59"/>
        <v>-3.030689859780367E-2</v>
      </c>
      <c r="AM78" s="42">
        <f t="shared" si="60"/>
        <v>1.5041125831623585E-2</v>
      </c>
      <c r="AN78" s="43">
        <f t="shared" si="61"/>
        <v>1.2780131977971941E-2</v>
      </c>
      <c r="AO78" s="106">
        <f t="shared" si="62"/>
        <v>1.23963712525635E-4</v>
      </c>
      <c r="AP78" s="47"/>
      <c r="AQ78" s="45"/>
      <c r="AR78" s="45"/>
      <c r="AS78" s="46"/>
      <c r="AT78" s="46"/>
    </row>
    <row r="79" spans="1:46" s="162" customFormat="1" ht="15.75" customHeight="1">
      <c r="A79" s="297" t="s">
        <v>196</v>
      </c>
      <c r="B79" s="160">
        <v>1866956438.96</v>
      </c>
      <c r="C79" s="96">
        <v>1.0196000000000001</v>
      </c>
      <c r="D79" s="85">
        <v>1862923546.03</v>
      </c>
      <c r="E79" s="96">
        <v>1.0215000000000001</v>
      </c>
      <c r="F79" s="40">
        <f t="shared" si="36"/>
        <v>-2.1601430252152082E-3</v>
      </c>
      <c r="G79" s="40">
        <f t="shared" si="37"/>
        <v>1.8634758728913424E-3</v>
      </c>
      <c r="H79" s="85">
        <v>1871727024.3900001</v>
      </c>
      <c r="I79" s="96">
        <v>1.0237000000000001</v>
      </c>
      <c r="J79" s="40">
        <f>((H79-D79)/D79)</f>
        <v>4.7256251491162183E-3</v>
      </c>
      <c r="K79" s="40">
        <f>((I79-E79)/E79)</f>
        <v>2.1536955457660103E-3</v>
      </c>
      <c r="L79" s="85">
        <v>1819563996.3800001</v>
      </c>
      <c r="M79" s="96">
        <v>1.0255000000000001</v>
      </c>
      <c r="N79" s="40">
        <f>((L79-H79)/H79)</f>
        <v>-2.7868929245705599E-2</v>
      </c>
      <c r="O79" s="40">
        <f>((M79-I79)/I79)</f>
        <v>1.7583276350493541E-3</v>
      </c>
      <c r="P79" s="85">
        <v>1823583872.1700001</v>
      </c>
      <c r="Q79" s="96">
        <v>1.0270999999999999</v>
      </c>
      <c r="R79" s="40">
        <f>((P79-L79)/L79)</f>
        <v>2.2092522153644798E-3</v>
      </c>
      <c r="S79" s="40">
        <f>((Q79-M79)/M79)</f>
        <v>1.560214529497634E-3</v>
      </c>
      <c r="T79" s="85">
        <v>1812157052.95</v>
      </c>
      <c r="U79" s="96">
        <v>1.0287999999999999</v>
      </c>
      <c r="V79" s="40">
        <f>((T79-P79)/P79)</f>
        <v>-6.2661330769516622E-3</v>
      </c>
      <c r="W79" s="40">
        <f>((U79-Q79)/Q79)</f>
        <v>1.6551455554474101E-3</v>
      </c>
      <c r="X79" s="85">
        <v>1601761647.46</v>
      </c>
      <c r="Y79" s="96">
        <v>1.0305</v>
      </c>
      <c r="Z79" s="40">
        <f t="shared" si="53"/>
        <v>-0.11610219166572706</v>
      </c>
      <c r="AA79" s="40">
        <f t="shared" si="54"/>
        <v>1.6524105754277168E-3</v>
      </c>
      <c r="AB79" s="85">
        <v>1622302708.6600001</v>
      </c>
      <c r="AC79" s="96">
        <v>1.0331999999999999</v>
      </c>
      <c r="AD79" s="40">
        <f t="shared" si="55"/>
        <v>1.2824043597605873E-2</v>
      </c>
      <c r="AE79" s="40">
        <f t="shared" si="56"/>
        <v>2.6200873362444686E-3</v>
      </c>
      <c r="AF79" s="96">
        <v>1619394999.0699999</v>
      </c>
      <c r="AG79" s="97">
        <v>1.0347</v>
      </c>
      <c r="AH79" s="40">
        <f t="shared" si="44"/>
        <v>-1.7923347933024663E-3</v>
      </c>
      <c r="AI79" s="40">
        <f t="shared" si="45"/>
        <v>1.4518002322880922E-3</v>
      </c>
      <c r="AJ79" s="41">
        <f t="shared" si="57"/>
        <v>-1.6803851355601928E-2</v>
      </c>
      <c r="AK79" s="41">
        <f t="shared" si="58"/>
        <v>1.8393946603265034E-3</v>
      </c>
      <c r="AL79" s="42">
        <f t="shared" si="59"/>
        <v>-0.13072385470620829</v>
      </c>
      <c r="AM79" s="42">
        <f t="shared" si="60"/>
        <v>1.2922173274596062E-2</v>
      </c>
      <c r="AN79" s="43">
        <f t="shared" si="61"/>
        <v>4.1809520945885616E-2</v>
      </c>
      <c r="AO79" s="106">
        <f t="shared" si="62"/>
        <v>3.8031934606818469E-4</v>
      </c>
      <c r="AP79" s="47"/>
      <c r="AQ79" s="45"/>
      <c r="AR79" s="45"/>
      <c r="AS79" s="46"/>
      <c r="AT79" s="46"/>
    </row>
    <row r="80" spans="1:46">
      <c r="A80" s="299" t="s">
        <v>47</v>
      </c>
      <c r="B80" s="90">
        <f>SUM(B54:B79)</f>
        <v>392518277027.58002</v>
      </c>
      <c r="C80" s="92"/>
      <c r="D80" s="90">
        <f>SUM(D54:D79)</f>
        <v>391445073316.70996</v>
      </c>
      <c r="E80" s="92"/>
      <c r="F80" s="40">
        <f>((D80-B80)/B80)</f>
        <v>-2.7341496528444412E-3</v>
      </c>
      <c r="G80" s="40"/>
      <c r="H80" s="90">
        <f>SUM(H54:H79)</f>
        <v>391608047876.20996</v>
      </c>
      <c r="I80" s="92"/>
      <c r="J80" s="40">
        <f>((H80-D80)/D80)</f>
        <v>4.1634081154507394E-4</v>
      </c>
      <c r="K80" s="40"/>
      <c r="L80" s="90">
        <f>SUM(L54:L79)</f>
        <v>391224249253.41998</v>
      </c>
      <c r="M80" s="92"/>
      <c r="N80" s="40">
        <f>((L80-H80)/H80)</f>
        <v>-9.8005805772229549E-4</v>
      </c>
      <c r="O80" s="40"/>
      <c r="P80" s="90">
        <f>SUM(P54:P79)</f>
        <v>392277215767.5799</v>
      </c>
      <c r="Q80" s="92"/>
      <c r="R80" s="40">
        <f>((P80-L80)/L80)</f>
        <v>2.6914653582166912E-3</v>
      </c>
      <c r="S80" s="40"/>
      <c r="T80" s="90">
        <f>SUM(T54:T79)</f>
        <v>392438893155.78003</v>
      </c>
      <c r="U80" s="92"/>
      <c r="V80" s="40">
        <f>((T80-P80)/P80)</f>
        <v>4.1215085072880301E-4</v>
      </c>
      <c r="W80" s="40"/>
      <c r="X80" s="90">
        <f>SUM(X54:X79)</f>
        <v>389102222041.17004</v>
      </c>
      <c r="Y80" s="92"/>
      <c r="Z80" s="40">
        <f>((X80-T80)/T80)</f>
        <v>-8.5023966095161777E-3</v>
      </c>
      <c r="AA80" s="40"/>
      <c r="AB80" s="101">
        <f>SUM(AB54:AB79)</f>
        <v>386504325895.71014</v>
      </c>
      <c r="AC80" s="95"/>
      <c r="AD80" s="40">
        <f>((AB80-X80)/X80)</f>
        <v>-6.6766417622385671E-3</v>
      </c>
      <c r="AE80" s="40"/>
      <c r="AF80" s="101">
        <f>SUM(AF54:AF79)</f>
        <v>384428914391.67004</v>
      </c>
      <c r="AG80" s="120"/>
      <c r="AH80" s="40">
        <f>((AF80-AB80)/AB80)</f>
        <v>-5.3696979955668214E-3</v>
      </c>
      <c r="AI80" s="40"/>
      <c r="AJ80" s="41">
        <f t="shared" si="57"/>
        <v>-2.5928733821747171E-3</v>
      </c>
      <c r="AK80" s="41"/>
      <c r="AL80" s="42">
        <f t="shared" si="59"/>
        <v>-1.7923737973228472E-2</v>
      </c>
      <c r="AM80" s="42"/>
      <c r="AN80" s="43">
        <f t="shared" si="61"/>
        <v>3.9268542985212576E-3</v>
      </c>
      <c r="AO80" s="106"/>
      <c r="AP80" s="47"/>
      <c r="AQ80" s="57"/>
      <c r="AR80" s="30"/>
      <c r="AS80" s="46" t="e">
        <f>(#REF!/AQ80)-1</f>
        <v>#REF!</v>
      </c>
      <c r="AT80" s="46" t="e">
        <f>(#REF!/AR80)-1</f>
        <v>#REF!</v>
      </c>
    </row>
    <row r="81" spans="1:46" s="162" customFormat="1" ht="7.5" customHeight="1">
      <c r="A81" s="299"/>
      <c r="B81" s="90"/>
      <c r="C81" s="92"/>
      <c r="D81" s="90"/>
      <c r="E81" s="92"/>
      <c r="F81" s="40"/>
      <c r="G81" s="40"/>
      <c r="H81" s="90"/>
      <c r="I81" s="92"/>
      <c r="J81" s="40"/>
      <c r="K81" s="40"/>
      <c r="L81" s="90"/>
      <c r="M81" s="92"/>
      <c r="N81" s="40"/>
      <c r="O81" s="40"/>
      <c r="P81" s="90"/>
      <c r="Q81" s="92"/>
      <c r="R81" s="40"/>
      <c r="S81" s="40"/>
      <c r="T81" s="90"/>
      <c r="U81" s="92"/>
      <c r="V81" s="40"/>
      <c r="W81" s="40"/>
      <c r="X81" s="90"/>
      <c r="Y81" s="92"/>
      <c r="Z81" s="40"/>
      <c r="AA81" s="40"/>
      <c r="AB81" s="90"/>
      <c r="AC81" s="90"/>
      <c r="AD81" s="40"/>
      <c r="AE81" s="40"/>
      <c r="AF81" s="40"/>
      <c r="AG81" s="40"/>
      <c r="AH81" s="40"/>
      <c r="AI81" s="40"/>
      <c r="AJ81" s="41"/>
      <c r="AK81" s="41"/>
      <c r="AL81" s="42"/>
      <c r="AM81" s="42"/>
      <c r="AN81" s="43"/>
      <c r="AO81" s="106"/>
      <c r="AP81" s="47"/>
      <c r="AQ81" s="57"/>
      <c r="AR81" s="30"/>
      <c r="AS81" s="46"/>
      <c r="AT81" s="46"/>
    </row>
    <row r="82" spans="1:46" s="162" customFormat="1">
      <c r="A82" s="296" t="s">
        <v>227</v>
      </c>
      <c r="B82" s="90"/>
      <c r="C82" s="92"/>
      <c r="D82" s="90"/>
      <c r="E82" s="92"/>
      <c r="F82" s="40"/>
      <c r="G82" s="40"/>
      <c r="H82" s="90"/>
      <c r="I82" s="92"/>
      <c r="J82" s="40"/>
      <c r="K82" s="40"/>
      <c r="L82" s="90"/>
      <c r="M82" s="92"/>
      <c r="N82" s="40"/>
      <c r="O82" s="40"/>
      <c r="P82" s="90"/>
      <c r="Q82" s="92"/>
      <c r="R82" s="40"/>
      <c r="S82" s="40"/>
      <c r="T82" s="90"/>
      <c r="U82" s="92"/>
      <c r="V82" s="40"/>
      <c r="W82" s="40"/>
      <c r="X82" s="90"/>
      <c r="Y82" s="92"/>
      <c r="Z82" s="40"/>
      <c r="AA82" s="40"/>
      <c r="AB82" s="90"/>
      <c r="AC82" s="90"/>
      <c r="AD82" s="40"/>
      <c r="AE82" s="40"/>
      <c r="AF82" s="120"/>
      <c r="AG82" s="120"/>
      <c r="AH82" s="40"/>
      <c r="AI82" s="40"/>
      <c r="AJ82" s="41"/>
      <c r="AK82" s="41"/>
      <c r="AL82" s="42"/>
      <c r="AM82" s="42"/>
      <c r="AN82" s="43"/>
      <c r="AO82" s="106"/>
      <c r="AP82" s="47"/>
      <c r="AQ82" s="57"/>
      <c r="AR82" s="30"/>
      <c r="AS82" s="46"/>
      <c r="AT82" s="46"/>
    </row>
    <row r="83" spans="1:46" s="162" customFormat="1">
      <c r="A83" s="295" t="s">
        <v>228</v>
      </c>
      <c r="B83" s="90"/>
      <c r="C83" s="92"/>
      <c r="D83" s="90"/>
      <c r="E83" s="92"/>
      <c r="F83" s="40"/>
      <c r="G83" s="40"/>
      <c r="H83" s="90"/>
      <c r="I83" s="92"/>
      <c r="J83" s="40"/>
      <c r="K83" s="40"/>
      <c r="L83" s="90"/>
      <c r="M83" s="92"/>
      <c r="N83" s="40"/>
      <c r="O83" s="40"/>
      <c r="P83" s="90"/>
      <c r="Q83" s="92"/>
      <c r="R83" s="40"/>
      <c r="S83" s="40"/>
      <c r="T83" s="90"/>
      <c r="U83" s="92"/>
      <c r="V83" s="40"/>
      <c r="W83" s="40"/>
      <c r="X83" s="90"/>
      <c r="Y83" s="92"/>
      <c r="Z83" s="40"/>
      <c r="AA83" s="40"/>
      <c r="AB83" s="90"/>
      <c r="AC83" s="90"/>
      <c r="AD83" s="40"/>
      <c r="AE83" s="40"/>
      <c r="AF83" s="120"/>
      <c r="AG83" s="120"/>
      <c r="AH83" s="40"/>
      <c r="AI83" s="40"/>
      <c r="AJ83" s="41"/>
      <c r="AK83" s="41"/>
      <c r="AL83" s="42"/>
      <c r="AM83" s="42"/>
      <c r="AN83" s="43"/>
      <c r="AO83" s="106"/>
      <c r="AP83" s="47"/>
      <c r="AQ83" s="57"/>
      <c r="AR83" s="30"/>
      <c r="AS83" s="46"/>
      <c r="AT83" s="46"/>
    </row>
    <row r="84" spans="1:46">
      <c r="A84" s="297" t="s">
        <v>249</v>
      </c>
      <c r="B84" s="85">
        <v>7210649615.5699997</v>
      </c>
      <c r="C84" s="96">
        <v>53718.14</v>
      </c>
      <c r="D84" s="85">
        <v>7248671267.21</v>
      </c>
      <c r="E84" s="96">
        <v>53847.03</v>
      </c>
      <c r="F84" s="40">
        <f t="shared" ref="F84:G91" si="63">((D84-B84)/B84)</f>
        <v>5.2729856069971782E-3</v>
      </c>
      <c r="G84" s="40">
        <f t="shared" si="63"/>
        <v>2.3993757043709895E-3</v>
      </c>
      <c r="H84" s="158">
        <v>7496174302.3999996</v>
      </c>
      <c r="I84" s="96">
        <v>53880.24</v>
      </c>
      <c r="J84" s="40">
        <f t="shared" ref="J84:J90" si="64">((H84-D84)/D84)</f>
        <v>3.4144607482698416E-2</v>
      </c>
      <c r="K84" s="40">
        <f t="shared" ref="K84:K90" si="65">((I84-E84)/E84)</f>
        <v>6.1674710750062034E-4</v>
      </c>
      <c r="L84" s="96">
        <v>7662909315.9200001</v>
      </c>
      <c r="M84" s="96">
        <v>53913.440000000002</v>
      </c>
      <c r="N84" s="40">
        <f t="shared" ref="N84:N90" si="66">((L84-H84)/H84)</f>
        <v>2.2242680972161765E-2</v>
      </c>
      <c r="O84" s="40">
        <f t="shared" ref="O84:O90" si="67">((M84-I84)/I84)</f>
        <v>6.1618136816028225E-4</v>
      </c>
      <c r="P84" s="158">
        <v>7655889460.9799995</v>
      </c>
      <c r="Q84" s="96">
        <v>53834.14</v>
      </c>
      <c r="R84" s="40">
        <f t="shared" ref="R84:R90" si="68">((P84-L84)/L84)</f>
        <v>-9.1608221506895627E-4</v>
      </c>
      <c r="S84" s="40">
        <f t="shared" ref="S84:S90" si="69">((Q84-M84)/M84)</f>
        <v>-1.4708762787164556E-3</v>
      </c>
      <c r="T84" s="158">
        <v>7709991411.6199999</v>
      </c>
      <c r="U84" s="96">
        <v>51572.02</v>
      </c>
      <c r="V84" s="40">
        <f t="shared" ref="V84:V90" si="70">((T84-P84)/P84)</f>
        <v>7.0667100035526073E-3</v>
      </c>
      <c r="W84" s="40">
        <f t="shared" ref="W84:W90" si="71">((U84-Q84)/Q84)</f>
        <v>-4.2020175301398011E-2</v>
      </c>
      <c r="X84" s="96">
        <v>7705078774.8500004</v>
      </c>
      <c r="Y84" s="96">
        <v>51593.2</v>
      </c>
      <c r="Z84" s="40">
        <f t="shared" ref="Z84:Z90" si="72">((X84-T84)/T84)</f>
        <v>-6.371779821434685E-4</v>
      </c>
      <c r="AA84" s="40">
        <f t="shared" ref="AA84:AA90" si="73">((Y84-U84)/U84)</f>
        <v>4.1068781094865574E-4</v>
      </c>
      <c r="AB84" s="245">
        <v>7705078774.8500004</v>
      </c>
      <c r="AC84" s="96">
        <v>51626.41</v>
      </c>
      <c r="AD84" s="40">
        <f t="shared" ref="AD84:AD90" si="74">((AB84-X84)/X84)</f>
        <v>0</v>
      </c>
      <c r="AE84" s="40">
        <f t="shared" ref="AE84:AE90" si="75">((AC84-Y84)/Y84)</f>
        <v>6.4368947845852564E-4</v>
      </c>
      <c r="AF84" s="96">
        <v>7640752828.29</v>
      </c>
      <c r="AG84" s="96">
        <v>51613.15</v>
      </c>
      <c r="AH84" s="40">
        <f t="shared" ref="AH84:AH90" si="76">((AF84-AB84)/AB84)</f>
        <v>-8.348512512288065E-3</v>
      </c>
      <c r="AI84" s="40">
        <f t="shared" ref="AI84:AI90" si="77">((AG84-AC84)/AC84)</f>
        <v>-2.5684528519418718E-4</v>
      </c>
      <c r="AJ84" s="41">
        <f t="shared" si="57"/>
        <v>7.3531514194886856E-3</v>
      </c>
      <c r="AK84" s="41">
        <f t="shared" si="58"/>
        <v>-4.8826519244836971E-3</v>
      </c>
      <c r="AL84" s="42">
        <f t="shared" si="59"/>
        <v>5.4090128607930568E-2</v>
      </c>
      <c r="AM84" s="42">
        <f t="shared" si="60"/>
        <v>-4.1485667826062042E-2</v>
      </c>
      <c r="AN84" s="43">
        <f t="shared" si="61"/>
        <v>1.4024091626569504E-2</v>
      </c>
      <c r="AO84" s="106">
        <f t="shared" si="62"/>
        <v>1.5044231553414495E-2</v>
      </c>
      <c r="AP84" s="47"/>
      <c r="AQ84" s="66">
        <v>31507613595.857655</v>
      </c>
      <c r="AR84" s="66">
        <v>11.808257597614354</v>
      </c>
      <c r="AS84" s="46" t="e">
        <f>(#REF!/AQ84)-1</f>
        <v>#REF!</v>
      </c>
      <c r="AT84" s="46" t="e">
        <f>(#REF!/AR84)-1</f>
        <v>#REF!</v>
      </c>
    </row>
    <row r="85" spans="1:46" s="138" customFormat="1">
      <c r="A85" s="297" t="s">
        <v>250</v>
      </c>
      <c r="B85" s="85">
        <v>626143220.60000002</v>
      </c>
      <c r="C85" s="96">
        <v>53593.85</v>
      </c>
      <c r="D85" s="85">
        <v>627723983.44000006</v>
      </c>
      <c r="E85" s="96">
        <v>53726.66</v>
      </c>
      <c r="F85" s="40">
        <f t="shared" si="63"/>
        <v>2.5246026595724725E-3</v>
      </c>
      <c r="G85" s="40">
        <f t="shared" si="63"/>
        <v>2.4780828397289044E-3</v>
      </c>
      <c r="H85" s="158">
        <v>628108531.25</v>
      </c>
      <c r="I85" s="96">
        <v>53759.87</v>
      </c>
      <c r="J85" s="40">
        <f t="shared" si="64"/>
        <v>6.1260652794015657E-4</v>
      </c>
      <c r="K85" s="40">
        <f t="shared" si="65"/>
        <v>6.1812887679969547E-4</v>
      </c>
      <c r="L85" s="96">
        <v>628514381.45000005</v>
      </c>
      <c r="M85" s="96">
        <v>53793.07</v>
      </c>
      <c r="N85" s="40">
        <f t="shared" si="66"/>
        <v>6.4614661289883206E-4</v>
      </c>
      <c r="O85" s="40">
        <f t="shared" si="67"/>
        <v>6.1756101716758406E-4</v>
      </c>
      <c r="P85" s="158">
        <v>627656648.49000001</v>
      </c>
      <c r="Q85" s="96">
        <v>53718.14</v>
      </c>
      <c r="R85" s="40">
        <f t="shared" si="68"/>
        <v>-1.3646990193306708E-3</v>
      </c>
      <c r="S85" s="40">
        <f t="shared" si="69"/>
        <v>-1.392930353296443E-3</v>
      </c>
      <c r="T85" s="158">
        <v>629360401.73000002</v>
      </c>
      <c r="U85" s="96">
        <v>51464.1</v>
      </c>
      <c r="V85" s="40">
        <f t="shared" si="70"/>
        <v>2.7144669686824073E-3</v>
      </c>
      <c r="W85" s="40">
        <f t="shared" si="71"/>
        <v>-4.1960499749246732E-2</v>
      </c>
      <c r="X85" s="96">
        <v>629685670.65999997</v>
      </c>
      <c r="Y85" s="96">
        <v>51489.43</v>
      </c>
      <c r="Z85" s="40">
        <f t="shared" si="72"/>
        <v>5.1682458747935361E-4</v>
      </c>
      <c r="AA85" s="40">
        <f t="shared" si="73"/>
        <v>4.9218775806827953E-4</v>
      </c>
      <c r="AB85" s="245">
        <v>629685670.65999997</v>
      </c>
      <c r="AC85" s="96">
        <v>51522.64</v>
      </c>
      <c r="AD85" s="40">
        <f t="shared" si="74"/>
        <v>0</v>
      </c>
      <c r="AE85" s="40">
        <f t="shared" si="75"/>
        <v>6.4498674776549531E-4</v>
      </c>
      <c r="AF85" s="96">
        <v>630067482.17999995</v>
      </c>
      <c r="AG85" s="96">
        <v>51517.760000000002</v>
      </c>
      <c r="AH85" s="40">
        <f t="shared" si="76"/>
        <v>6.0635256254090752E-4</v>
      </c>
      <c r="AI85" s="40">
        <f t="shared" si="77"/>
        <v>-9.4715643453002039E-5</v>
      </c>
      <c r="AJ85" s="41">
        <f t="shared" si="57"/>
        <v>7.8203761247293226E-4</v>
      </c>
      <c r="AK85" s="41">
        <f t="shared" si="58"/>
        <v>-4.8246498133082769E-3</v>
      </c>
      <c r="AL85" s="42">
        <f t="shared" si="59"/>
        <v>3.7333267516038594E-3</v>
      </c>
      <c r="AM85" s="42">
        <f t="shared" si="60"/>
        <v>-4.1113666846217527E-2</v>
      </c>
      <c r="AN85" s="43">
        <f t="shared" si="61"/>
        <v>1.3168823353083435E-3</v>
      </c>
      <c r="AO85" s="106">
        <f t="shared" si="62"/>
        <v>1.5042688849846829E-2</v>
      </c>
      <c r="AP85" s="47"/>
      <c r="AQ85" s="66"/>
      <c r="AR85" s="66"/>
      <c r="AS85" s="46"/>
      <c r="AT85" s="46"/>
    </row>
    <row r="86" spans="1:46">
      <c r="A86" s="297" t="s">
        <v>181</v>
      </c>
      <c r="B86" s="85">
        <v>57639555693.779999</v>
      </c>
      <c r="C86" s="96">
        <v>50024.32</v>
      </c>
      <c r="D86" s="85">
        <v>57919841886.279999</v>
      </c>
      <c r="E86" s="96">
        <v>50169.05</v>
      </c>
      <c r="F86" s="40">
        <f t="shared" si="63"/>
        <v>4.8627403373660326E-3</v>
      </c>
      <c r="G86" s="40">
        <f t="shared" si="63"/>
        <v>2.8931927510459552E-3</v>
      </c>
      <c r="H86" s="85">
        <v>58263846855.019997</v>
      </c>
      <c r="I86" s="96">
        <v>50239.66</v>
      </c>
      <c r="J86" s="40">
        <f t="shared" si="64"/>
        <v>5.9393285191526989E-3</v>
      </c>
      <c r="K86" s="40">
        <f t="shared" si="65"/>
        <v>1.4074414404897158E-3</v>
      </c>
      <c r="L86" s="85">
        <v>58508735343.440002</v>
      </c>
      <c r="M86" s="96">
        <v>50312.74</v>
      </c>
      <c r="N86" s="40">
        <f t="shared" si="66"/>
        <v>4.2030950862096449E-3</v>
      </c>
      <c r="O86" s="40">
        <f t="shared" si="67"/>
        <v>1.4546276786107722E-3</v>
      </c>
      <c r="P86" s="85">
        <v>54727784717.779999</v>
      </c>
      <c r="Q86" s="96">
        <v>50277.09</v>
      </c>
      <c r="R86" s="40">
        <f t="shared" si="68"/>
        <v>-6.4621985135488377E-2</v>
      </c>
      <c r="S86" s="40">
        <f t="shared" si="69"/>
        <v>-7.0856804856983448E-4</v>
      </c>
      <c r="T86" s="158">
        <v>55648663766.389999</v>
      </c>
      <c r="U86" s="96">
        <v>50277.09</v>
      </c>
      <c r="V86" s="40">
        <f t="shared" si="70"/>
        <v>1.6826536161819554E-2</v>
      </c>
      <c r="W86" s="40">
        <f t="shared" si="71"/>
        <v>0</v>
      </c>
      <c r="X86" s="96">
        <v>55204804518.529999</v>
      </c>
      <c r="Y86" s="96">
        <v>50385.61</v>
      </c>
      <c r="Z86" s="40">
        <f t="shared" si="72"/>
        <v>-7.9760989360552672E-3</v>
      </c>
      <c r="AA86" s="40">
        <f t="shared" si="73"/>
        <v>2.1584383662619313E-3</v>
      </c>
      <c r="AB86" s="96">
        <v>55527029805.589996</v>
      </c>
      <c r="AC86" s="96">
        <v>50524.52</v>
      </c>
      <c r="AD86" s="40">
        <f t="shared" si="74"/>
        <v>5.8369065857635577E-3</v>
      </c>
      <c r="AE86" s="40">
        <f t="shared" si="75"/>
        <v>2.7569379431944202E-3</v>
      </c>
      <c r="AF86" s="96">
        <v>57907529333.019997</v>
      </c>
      <c r="AG86" s="96">
        <v>50533.36</v>
      </c>
      <c r="AH86" s="40">
        <f t="shared" si="76"/>
        <v>4.2871004189573118E-2</v>
      </c>
      <c r="AI86" s="40">
        <f t="shared" si="77"/>
        <v>1.749645518651891E-4</v>
      </c>
      <c r="AJ86" s="41">
        <f t="shared" si="57"/>
        <v>9.9269085104262012E-4</v>
      </c>
      <c r="AK86" s="41">
        <f t="shared" si="58"/>
        <v>1.2671293353622689E-3</v>
      </c>
      <c r="AL86" s="42">
        <f t="shared" si="59"/>
        <v>-2.125791932266777E-4</v>
      </c>
      <c r="AM86" s="42">
        <f t="shared" si="60"/>
        <v>7.2616483668715599E-3</v>
      </c>
      <c r="AN86" s="43">
        <f t="shared" si="61"/>
        <v>3.0386670736530438E-2</v>
      </c>
      <c r="AO86" s="106">
        <f t="shared" si="62"/>
        <v>1.3317393376251652E-3</v>
      </c>
      <c r="AP86" s="47"/>
      <c r="AQ86" s="57">
        <f>SUM(AQ84:AQ84)</f>
        <v>31507613595.857655</v>
      </c>
      <c r="AR86" s="30"/>
      <c r="AS86" s="46" t="e">
        <f>(#REF!/AQ86)-1</f>
        <v>#REF!</v>
      </c>
      <c r="AT86" s="46" t="e">
        <f>(#REF!/AR86)-1</f>
        <v>#REF!</v>
      </c>
    </row>
    <row r="87" spans="1:46">
      <c r="A87" s="297" t="s">
        <v>133</v>
      </c>
      <c r="B87" s="85">
        <v>5047975424.6400003</v>
      </c>
      <c r="C87" s="96">
        <v>410.31</v>
      </c>
      <c r="D87" s="85">
        <v>5094636617.4700003</v>
      </c>
      <c r="E87" s="96">
        <v>410.41</v>
      </c>
      <c r="F87" s="40">
        <f t="shared" si="63"/>
        <v>9.2435459575018822E-3</v>
      </c>
      <c r="G87" s="40">
        <f t="shared" si="63"/>
        <v>2.4371816431484179E-4</v>
      </c>
      <c r="H87" s="85">
        <v>5151206706.6000004</v>
      </c>
      <c r="I87" s="96">
        <v>410.46</v>
      </c>
      <c r="J87" s="40">
        <f t="shared" si="64"/>
        <v>1.1103851634092179E-2</v>
      </c>
      <c r="K87" s="40">
        <f t="shared" si="65"/>
        <v>1.2182939012196224E-4</v>
      </c>
      <c r="L87" s="85">
        <v>5249962490.5100002</v>
      </c>
      <c r="M87" s="96">
        <v>410.59</v>
      </c>
      <c r="N87" s="40">
        <f t="shared" si="66"/>
        <v>1.9171388285286372E-2</v>
      </c>
      <c r="O87" s="40">
        <f t="shared" si="67"/>
        <v>3.1671782877745812E-4</v>
      </c>
      <c r="P87" s="85">
        <v>5267042858.04</v>
      </c>
      <c r="Q87" s="96">
        <v>410.79</v>
      </c>
      <c r="R87" s="40">
        <f t="shared" si="68"/>
        <v>3.2534265836898358E-3</v>
      </c>
      <c r="S87" s="40">
        <f t="shared" si="69"/>
        <v>4.8710392362221556E-4</v>
      </c>
      <c r="T87" s="85">
        <v>5248146766.75</v>
      </c>
      <c r="U87" s="96">
        <v>410.92</v>
      </c>
      <c r="V87" s="40">
        <f t="shared" si="70"/>
        <v>-3.5876091764006786E-3</v>
      </c>
      <c r="W87" s="40">
        <f t="shared" si="71"/>
        <v>3.1646339979063621E-4</v>
      </c>
      <c r="X87" s="158">
        <v>5373415608.5600004</v>
      </c>
      <c r="Y87" s="96">
        <v>411.09</v>
      </c>
      <c r="Z87" s="40">
        <f t="shared" si="72"/>
        <v>2.3869157509780387E-2</v>
      </c>
      <c r="AA87" s="40">
        <f t="shared" si="73"/>
        <v>4.1370583081855121E-4</v>
      </c>
      <c r="AB87" s="96">
        <v>5392582408.9799995</v>
      </c>
      <c r="AC87" s="96">
        <v>410.64</v>
      </c>
      <c r="AD87" s="40">
        <f t="shared" si="74"/>
        <v>3.5669677940909461E-3</v>
      </c>
      <c r="AE87" s="40">
        <f t="shared" si="75"/>
        <v>-1.0946508063927332E-3</v>
      </c>
      <c r="AF87" s="96">
        <v>5436651701.96</v>
      </c>
      <c r="AG87" s="319">
        <v>410.74</v>
      </c>
      <c r="AH87" s="40">
        <f t="shared" si="76"/>
        <v>8.1722057518516713E-3</v>
      </c>
      <c r="AI87" s="40">
        <f t="shared" si="77"/>
        <v>2.4352230664334391E-4</v>
      </c>
      <c r="AJ87" s="41">
        <f t="shared" si="57"/>
        <v>9.349116792486574E-3</v>
      </c>
      <c r="AK87" s="41">
        <f t="shared" si="58"/>
        <v>1.3105125471203448E-4</v>
      </c>
      <c r="AL87" s="42">
        <f t="shared" si="59"/>
        <v>6.7132380613211362E-2</v>
      </c>
      <c r="AM87" s="42">
        <f t="shared" si="60"/>
        <v>8.0407397480564331E-4</v>
      </c>
      <c r="AN87" s="43">
        <f t="shared" si="61"/>
        <v>8.861905017937332E-3</v>
      </c>
      <c r="AO87" s="106">
        <f t="shared" si="62"/>
        <v>5.0755590939392131E-4</v>
      </c>
      <c r="AP87" s="47"/>
      <c r="AQ87" s="57"/>
      <c r="AR87" s="30"/>
      <c r="AS87" s="46" t="e">
        <f>(#REF!/AQ87)-1</f>
        <v>#REF!</v>
      </c>
      <c r="AT87" s="46" t="e">
        <f>(#REF!/AR87)-1</f>
        <v>#REF!</v>
      </c>
    </row>
    <row r="88" spans="1:46">
      <c r="A88" s="297" t="s">
        <v>141</v>
      </c>
      <c r="B88" s="160">
        <v>639555094.29999995</v>
      </c>
      <c r="C88" s="96">
        <v>46763.374499999998</v>
      </c>
      <c r="D88" s="85">
        <v>640380382.32000005</v>
      </c>
      <c r="E88" s="96">
        <v>46834.518600000003</v>
      </c>
      <c r="F88" s="40">
        <f t="shared" si="63"/>
        <v>1.2904095790267872E-3</v>
      </c>
      <c r="G88" s="40">
        <f t="shared" si="63"/>
        <v>1.5213636902958101E-3</v>
      </c>
      <c r="H88" s="85">
        <v>643130864.20000005</v>
      </c>
      <c r="I88" s="96">
        <v>47043.96</v>
      </c>
      <c r="J88" s="40">
        <f t="shared" si="64"/>
        <v>4.2950751708467714E-3</v>
      </c>
      <c r="K88" s="40">
        <f t="shared" si="65"/>
        <v>4.4719451861729197E-3</v>
      </c>
      <c r="L88" s="85">
        <v>641553676.35000002</v>
      </c>
      <c r="M88" s="96">
        <v>46944.255599999997</v>
      </c>
      <c r="N88" s="40">
        <f t="shared" si="66"/>
        <v>-2.4523591352778738E-3</v>
      </c>
      <c r="O88" s="40">
        <f t="shared" si="67"/>
        <v>-2.1193879086710038E-3</v>
      </c>
      <c r="P88" s="85">
        <v>642692327.19000006</v>
      </c>
      <c r="Q88" s="96">
        <v>47078.53</v>
      </c>
      <c r="R88" s="40">
        <f t="shared" si="68"/>
        <v>1.7748333178888086E-3</v>
      </c>
      <c r="S88" s="40">
        <f t="shared" si="69"/>
        <v>2.8602945830927622E-3</v>
      </c>
      <c r="T88" s="85">
        <v>642851639.00999999</v>
      </c>
      <c r="U88" s="96">
        <v>47101.91</v>
      </c>
      <c r="V88" s="40">
        <f t="shared" si="70"/>
        <v>2.4788193861980816E-4</v>
      </c>
      <c r="W88" s="40">
        <f t="shared" si="71"/>
        <v>4.9661703540880857E-4</v>
      </c>
      <c r="X88" s="158">
        <v>640428555.60000002</v>
      </c>
      <c r="Y88" s="96">
        <v>46904.31</v>
      </c>
      <c r="Z88" s="40">
        <f t="shared" si="72"/>
        <v>-3.7692731307826283E-3</v>
      </c>
      <c r="AA88" s="40">
        <f t="shared" si="73"/>
        <v>-4.1951589648913561E-3</v>
      </c>
      <c r="AB88" s="96">
        <v>641703124.16999996</v>
      </c>
      <c r="AC88" s="96">
        <v>47000.93</v>
      </c>
      <c r="AD88" s="40">
        <f t="shared" si="74"/>
        <v>1.9901807295363725E-3</v>
      </c>
      <c r="AE88" s="40">
        <f t="shared" si="75"/>
        <v>2.0599386282412558E-3</v>
      </c>
      <c r="AF88" s="96">
        <v>638603937.57000005</v>
      </c>
      <c r="AG88" s="350">
        <v>46791.9</v>
      </c>
      <c r="AH88" s="40">
        <f t="shared" si="76"/>
        <v>-4.8296267904391066E-3</v>
      </c>
      <c r="AI88" s="40">
        <f t="shared" si="77"/>
        <v>-4.447358807581017E-3</v>
      </c>
      <c r="AJ88" s="41">
        <f t="shared" si="57"/>
        <v>-1.8160979007263259E-4</v>
      </c>
      <c r="AK88" s="41">
        <f t="shared" si="58"/>
        <v>8.1031680258522435E-5</v>
      </c>
      <c r="AL88" s="42">
        <f t="shared" si="59"/>
        <v>-2.7740461748128708E-3</v>
      </c>
      <c r="AM88" s="42">
        <f t="shared" si="60"/>
        <v>-9.0998266394055785E-4</v>
      </c>
      <c r="AN88" s="43">
        <f t="shared" si="61"/>
        <v>3.1750826530032388E-3</v>
      </c>
      <c r="AO88" s="106">
        <f t="shared" si="62"/>
        <v>3.312352144542511E-3</v>
      </c>
      <c r="AP88" s="47"/>
      <c r="AQ88" s="45">
        <v>885354617.76999998</v>
      </c>
      <c r="AR88" s="45">
        <v>1763.14</v>
      </c>
      <c r="AS88" s="46" t="e">
        <f>(#REF!/AQ88)-1</f>
        <v>#REF!</v>
      </c>
      <c r="AT88" s="46" t="e">
        <f>(#REF!/AR88)-1</f>
        <v>#REF!</v>
      </c>
    </row>
    <row r="89" spans="1:46">
      <c r="A89" s="297" t="s">
        <v>159</v>
      </c>
      <c r="B89" s="158">
        <v>752478922.84000003</v>
      </c>
      <c r="C89" s="96">
        <f>106.0079*410.81</f>
        <v>43549.105399</v>
      </c>
      <c r="D89" s="158">
        <v>756839789.71000004</v>
      </c>
      <c r="E89" s="96">
        <v>43811.924156000001</v>
      </c>
      <c r="F89" s="40">
        <f t="shared" si="63"/>
        <v>5.7953342447669568E-3</v>
      </c>
      <c r="G89" s="40">
        <f t="shared" si="63"/>
        <v>6.0349978396120147E-3</v>
      </c>
      <c r="H89" s="158">
        <v>753072910.92999995</v>
      </c>
      <c r="I89" s="96">
        <v>43520.499616000001</v>
      </c>
      <c r="J89" s="40">
        <f t="shared" si="64"/>
        <v>-4.9771151453908806E-3</v>
      </c>
      <c r="K89" s="40">
        <f t="shared" si="65"/>
        <v>-6.6517174402642544E-3</v>
      </c>
      <c r="L89" s="158">
        <v>764207517.01999998</v>
      </c>
      <c r="M89" s="96">
        <f>410.59*105.8996</f>
        <v>43481.316764000003</v>
      </c>
      <c r="N89" s="40">
        <f t="shared" si="66"/>
        <v>1.4785561833912551E-2</v>
      </c>
      <c r="O89" s="40">
        <f t="shared" si="67"/>
        <v>-9.0033093245080295E-4</v>
      </c>
      <c r="P89" s="158">
        <f>1879910.27*411.29</f>
        <v>773188294.9483</v>
      </c>
      <c r="Q89" s="96">
        <f>106.0954*411.29</f>
        <v>43635.977065999999</v>
      </c>
      <c r="R89" s="40">
        <f t="shared" si="68"/>
        <v>1.1751752931350699E-2</v>
      </c>
      <c r="S89" s="40">
        <f t="shared" si="69"/>
        <v>3.5569369446521986E-3</v>
      </c>
      <c r="T89" s="158">
        <v>764583116.94000006</v>
      </c>
      <c r="U89" s="96">
        <f>411.29*105.7558</f>
        <v>43496.302982000001</v>
      </c>
      <c r="V89" s="40">
        <f t="shared" si="70"/>
        <v>-1.1129472684109038E-2</v>
      </c>
      <c r="W89" s="40">
        <f t="shared" si="71"/>
        <v>-3.2008927814023615E-3</v>
      </c>
      <c r="X89" s="158">
        <v>753331789.54999995</v>
      </c>
      <c r="Y89" s="96">
        <v>42856.212355000003</v>
      </c>
      <c r="Z89" s="40">
        <f t="shared" si="72"/>
        <v>-1.4715636718516559E-2</v>
      </c>
      <c r="AA89" s="40">
        <f t="shared" si="73"/>
        <v>-1.4715977752520377E-2</v>
      </c>
      <c r="AB89" s="158">
        <v>722863134.71000004</v>
      </c>
      <c r="AC89" s="96">
        <v>41081.836655999999</v>
      </c>
      <c r="AD89" s="40">
        <f t="shared" si="74"/>
        <v>-4.0445199927378953E-2</v>
      </c>
      <c r="AE89" s="40">
        <f t="shared" si="75"/>
        <v>-4.1402998573507599E-2</v>
      </c>
      <c r="AF89" s="96">
        <v>751496031.05999994</v>
      </c>
      <c r="AG89" s="96">
        <f>411.74*100.6836</f>
        <v>41455.465464000001</v>
      </c>
      <c r="AH89" s="40">
        <f t="shared" si="76"/>
        <v>3.9610397840369765E-2</v>
      </c>
      <c r="AI89" s="40">
        <f t="shared" si="77"/>
        <v>9.0947445005585652E-3</v>
      </c>
      <c r="AJ89" s="41">
        <f t="shared" si="57"/>
        <v>8.4452796875567754E-5</v>
      </c>
      <c r="AK89" s="41">
        <f t="shared" si="58"/>
        <v>-6.0231547744153263E-3</v>
      </c>
      <c r="AL89" s="42">
        <f t="shared" si="59"/>
        <v>-7.0606206526848637E-3</v>
      </c>
      <c r="AM89" s="42">
        <f t="shared" si="60"/>
        <v>-5.378578406210642E-2</v>
      </c>
      <c r="AN89" s="43">
        <f t="shared" si="61"/>
        <v>2.3785439700369858E-2</v>
      </c>
      <c r="AO89" s="106">
        <f t="shared" si="62"/>
        <v>1.615828039282434E-2</v>
      </c>
      <c r="AP89" s="47"/>
      <c r="AQ89" s="50">
        <v>113791197</v>
      </c>
      <c r="AR89" s="49">
        <v>81.52</v>
      </c>
      <c r="AS89" s="46" t="e">
        <f>(#REF!/AQ89)-1</f>
        <v>#REF!</v>
      </c>
      <c r="AT89" s="46" t="e">
        <f>(#REF!/AR89)-1</f>
        <v>#REF!</v>
      </c>
    </row>
    <row r="90" spans="1:46">
      <c r="A90" s="297" t="s">
        <v>160</v>
      </c>
      <c r="B90" s="85">
        <f>15222543.96*410.81</f>
        <v>6253573284.2076006</v>
      </c>
      <c r="C90" s="96">
        <v>447.94722400000001</v>
      </c>
      <c r="D90" s="158">
        <v>6425121183.9657001</v>
      </c>
      <c r="E90" s="96">
        <v>448.17953699999998</v>
      </c>
      <c r="F90" s="40">
        <f t="shared" si="63"/>
        <v>2.7431980399320873E-2</v>
      </c>
      <c r="G90" s="40">
        <f t="shared" si="63"/>
        <v>5.186168984942218E-4</v>
      </c>
      <c r="H90" s="158">
        <v>6578017144.0719995</v>
      </c>
      <c r="I90" s="96">
        <v>448.27516800000001</v>
      </c>
      <c r="J90" s="40">
        <f t="shared" si="64"/>
        <v>2.3796587757420207E-2</v>
      </c>
      <c r="K90" s="40">
        <f t="shared" si="65"/>
        <v>2.1337654244581403E-4</v>
      </c>
      <c r="L90" s="158">
        <f>411.09*15968912.08</f>
        <v>6564660066.9671993</v>
      </c>
      <c r="M90" s="96">
        <v>448.21142700000001</v>
      </c>
      <c r="N90" s="40">
        <f t="shared" si="66"/>
        <v>-2.030562829535554E-3</v>
      </c>
      <c r="O90" s="40">
        <f t="shared" si="67"/>
        <v>-1.4219168169492084E-4</v>
      </c>
      <c r="P90" s="158">
        <v>6571434799.2358999</v>
      </c>
      <c r="Q90" s="96">
        <v>447.97706799999997</v>
      </c>
      <c r="R90" s="40">
        <f t="shared" si="68"/>
        <v>1.0320004691165147E-3</v>
      </c>
      <c r="S90" s="40">
        <f t="shared" si="69"/>
        <v>-5.2287600423012062E-4</v>
      </c>
      <c r="T90" s="158">
        <f>15780885.36*411.42</f>
        <v>6492571854.8112001</v>
      </c>
      <c r="U90" s="96">
        <f>411.42*1.086</f>
        <v>446.80212000000006</v>
      </c>
      <c r="V90" s="40">
        <f t="shared" si="70"/>
        <v>-1.2000871473893289E-2</v>
      </c>
      <c r="W90" s="40">
        <f t="shared" si="71"/>
        <v>-2.6227860395744975E-3</v>
      </c>
      <c r="X90" s="158">
        <v>6487522068.1083002</v>
      </c>
      <c r="Y90" s="96">
        <v>447.85107900000003</v>
      </c>
      <c r="Z90" s="40">
        <f t="shared" si="72"/>
        <v>-7.7777910138304934E-4</v>
      </c>
      <c r="AA90" s="40">
        <f t="shared" si="73"/>
        <v>2.3477037217280164E-3</v>
      </c>
      <c r="AB90" s="158">
        <v>6406142869.0500002</v>
      </c>
      <c r="AC90" s="96">
        <v>444.15956</v>
      </c>
      <c r="AD90" s="40">
        <f t="shared" si="74"/>
        <v>-1.2543957184877741E-2</v>
      </c>
      <c r="AE90" s="40">
        <f t="shared" si="75"/>
        <v>-8.2427377606028446E-3</v>
      </c>
      <c r="AF90" s="96">
        <v>6426743105.8053999</v>
      </c>
      <c r="AG90" s="319">
        <v>443.85572000000002</v>
      </c>
      <c r="AH90" s="40">
        <f t="shared" si="76"/>
        <v>3.215700488811393E-3</v>
      </c>
      <c r="AI90" s="40">
        <f t="shared" si="77"/>
        <v>-6.8407848746963743E-4</v>
      </c>
      <c r="AJ90" s="41">
        <f t="shared" si="57"/>
        <v>3.5153873156224202E-3</v>
      </c>
      <c r="AK90" s="41">
        <f t="shared" si="58"/>
        <v>-1.1418716013629961E-3</v>
      </c>
      <c r="AL90" s="42">
        <f t="shared" si="59"/>
        <v>2.5243443559435963E-4</v>
      </c>
      <c r="AM90" s="42">
        <f t="shared" si="60"/>
        <v>-9.6475109705866889E-3</v>
      </c>
      <c r="AN90" s="43">
        <f t="shared" si="61"/>
        <v>1.4820030904251581E-2</v>
      </c>
      <c r="AO90" s="106">
        <f t="shared" si="62"/>
        <v>3.18430421500539E-3</v>
      </c>
      <c r="AP90" s="47"/>
      <c r="AQ90" s="45">
        <v>1066913090.3099999</v>
      </c>
      <c r="AR90" s="49">
        <v>1.1691</v>
      </c>
      <c r="AS90" s="46" t="e">
        <f>(#REF!/AQ90)-1</f>
        <v>#REF!</v>
      </c>
      <c r="AT90" s="46" t="e">
        <f>(#REF!/AR90)-1</f>
        <v>#REF!</v>
      </c>
    </row>
    <row r="91" spans="1:46">
      <c r="A91" s="312" t="s">
        <v>191</v>
      </c>
      <c r="B91" s="158">
        <f>1898245.94*410.81</f>
        <v>779818414.61140001</v>
      </c>
      <c r="C91" s="96">
        <v>42596.23</v>
      </c>
      <c r="D91" s="158">
        <v>791416243.13520002</v>
      </c>
      <c r="E91" s="96">
        <v>42661.539111000006</v>
      </c>
      <c r="F91" s="40">
        <f t="shared" si="63"/>
        <v>1.4872473266201926E-2</v>
      </c>
      <c r="G91" s="40">
        <f t="shared" si="63"/>
        <v>1.5332134087923345E-3</v>
      </c>
      <c r="H91" s="158">
        <v>729699039.00959992</v>
      </c>
      <c r="I91" s="96">
        <v>42701.415239999995</v>
      </c>
      <c r="J91" s="40">
        <f>((H91-D91)/D91)</f>
        <v>-7.7983241639199924E-2</v>
      </c>
      <c r="K91" s="40">
        <f>((I91-E91)/E91)</f>
        <v>9.3470910405357363E-4</v>
      </c>
      <c r="L91" s="158">
        <v>734272580.16999996</v>
      </c>
      <c r="M91" s="96">
        <v>42680.76</v>
      </c>
      <c r="N91" s="40">
        <f>((L91-H91)/H91)</f>
        <v>6.2677088990107108E-3</v>
      </c>
      <c r="O91" s="40">
        <f>((M91-I91)/I91)</f>
        <v>-4.8371324191251268E-4</v>
      </c>
      <c r="P91" s="158">
        <v>717660554.38999999</v>
      </c>
      <c r="Q91" s="96">
        <v>42756.39</v>
      </c>
      <c r="R91" s="40">
        <f>((P91-L91)/L91)</f>
        <v>-2.2623786082484422E-2</v>
      </c>
      <c r="S91" s="40">
        <f>((Q91-M91)/M91)</f>
        <v>1.7719928136236884E-3</v>
      </c>
      <c r="T91" s="158">
        <v>725538882.00999999</v>
      </c>
      <c r="U91" s="96">
        <v>42803.85</v>
      </c>
      <c r="V91" s="40">
        <f>((T91-P91)/P91)</f>
        <v>1.0977791062651419E-2</v>
      </c>
      <c r="W91" s="40">
        <f>((U91-Q91)/Q91)</f>
        <v>1.1100095213838008E-3</v>
      </c>
      <c r="X91" s="158">
        <v>726418784.18069994</v>
      </c>
      <c r="Y91" s="96">
        <v>42855.738615999995</v>
      </c>
      <c r="Z91" s="40">
        <f>((X91-T91)/T91)</f>
        <v>1.212756741943744E-3</v>
      </c>
      <c r="AA91" s="40">
        <f>((Y91-U91)/U91)</f>
        <v>1.212241796006587E-3</v>
      </c>
      <c r="AB91" s="158">
        <v>725974441.55239999</v>
      </c>
      <c r="AC91" s="96">
        <v>42894.740379999996</v>
      </c>
      <c r="AD91" s="40">
        <f>((AB91-X91)/X91)</f>
        <v>-6.1168934225883033E-4</v>
      </c>
      <c r="AE91" s="40">
        <f>((AC91-Y91)/Y91)</f>
        <v>9.1007097904595251E-4</v>
      </c>
      <c r="AF91" s="96">
        <v>726721050.59000003</v>
      </c>
      <c r="AG91" s="96">
        <v>42938.879999999997</v>
      </c>
      <c r="AH91" s="40">
        <f>((AF91-AB91)/AB91)</f>
        <v>1.0284233092331958E-3</v>
      </c>
      <c r="AI91" s="40">
        <f>((AG91-AC91)/AC91)</f>
        <v>1.0290217310787637E-3</v>
      </c>
      <c r="AJ91" s="41">
        <f t="shared" si="57"/>
        <v>-8.3574454731127727E-3</v>
      </c>
      <c r="AK91" s="41">
        <f t="shared" si="58"/>
        <v>1.0021932640090236E-3</v>
      </c>
      <c r="AL91" s="42">
        <f t="shared" si="59"/>
        <v>-8.1746101506470992E-2</v>
      </c>
      <c r="AM91" s="42">
        <f t="shared" si="60"/>
        <v>6.5009583521678732E-3</v>
      </c>
      <c r="AN91" s="43">
        <f t="shared" si="61"/>
        <v>3.0280440750606256E-2</v>
      </c>
      <c r="AO91" s="106">
        <f t="shared" si="62"/>
        <v>6.7103300005271578E-4</v>
      </c>
      <c r="AP91" s="47"/>
      <c r="AQ91" s="45">
        <v>4173976375.3699999</v>
      </c>
      <c r="AR91" s="49">
        <v>299.53579999999999</v>
      </c>
      <c r="AS91" s="46" t="e">
        <f>(#REF!/AQ91)-1</f>
        <v>#REF!</v>
      </c>
      <c r="AT91" s="46" t="e">
        <f>(#REF!/AR91)-1</f>
        <v>#REF!</v>
      </c>
    </row>
    <row r="92" spans="1:46" ht="6.75" customHeight="1">
      <c r="A92" s="299"/>
      <c r="B92" s="90"/>
      <c r="C92" s="92"/>
      <c r="D92" s="90"/>
      <c r="E92" s="92"/>
      <c r="F92" s="40"/>
      <c r="G92" s="40"/>
      <c r="H92" s="90"/>
      <c r="I92" s="92"/>
      <c r="J92" s="40"/>
      <c r="K92" s="40"/>
      <c r="L92" s="90"/>
      <c r="M92" s="92"/>
      <c r="N92" s="40"/>
      <c r="O92" s="40"/>
      <c r="P92" s="90"/>
      <c r="Q92" s="92"/>
      <c r="R92" s="40"/>
      <c r="S92" s="40"/>
      <c r="T92" s="90"/>
      <c r="U92" s="92"/>
      <c r="V92" s="40"/>
      <c r="W92" s="40"/>
      <c r="X92" s="90"/>
      <c r="Y92" s="92"/>
      <c r="Z92" s="40"/>
      <c r="AA92" s="40"/>
      <c r="AB92" s="90"/>
      <c r="AC92" s="90"/>
      <c r="AD92" s="40"/>
      <c r="AE92" s="40"/>
      <c r="AF92" s="120"/>
      <c r="AG92" s="120"/>
      <c r="AH92" s="40"/>
      <c r="AI92" s="40"/>
      <c r="AJ92" s="41"/>
      <c r="AK92" s="41"/>
      <c r="AL92" s="42"/>
      <c r="AM92" s="42"/>
      <c r="AN92" s="43"/>
      <c r="AO92" s="106"/>
      <c r="AP92" s="47"/>
      <c r="AQ92" s="67">
        <v>4131236617.7600002</v>
      </c>
      <c r="AR92" s="65">
        <v>103.24</v>
      </c>
      <c r="AS92" s="46" t="e">
        <f>(#REF!/AQ92)-1</f>
        <v>#REF!</v>
      </c>
      <c r="AT92" s="46" t="e">
        <f>(#REF!/AR92)-1</f>
        <v>#REF!</v>
      </c>
    </row>
    <row r="93" spans="1:46">
      <c r="A93" s="295" t="s">
        <v>229</v>
      </c>
      <c r="B93" s="90"/>
      <c r="C93" s="92"/>
      <c r="D93" s="90"/>
      <c r="E93" s="92"/>
      <c r="F93" s="40"/>
      <c r="G93" s="40"/>
      <c r="H93" s="90"/>
      <c r="I93" s="92"/>
      <c r="J93" s="40"/>
      <c r="K93" s="40"/>
      <c r="L93" s="90"/>
      <c r="M93" s="92"/>
      <c r="N93" s="40"/>
      <c r="O93" s="40"/>
      <c r="P93" s="90"/>
      <c r="Q93" s="92"/>
      <c r="R93" s="40"/>
      <c r="S93" s="40"/>
      <c r="T93" s="90"/>
      <c r="U93" s="92"/>
      <c r="V93" s="40"/>
      <c r="W93" s="40"/>
      <c r="X93" s="90"/>
      <c r="Y93" s="92"/>
      <c r="Z93" s="40"/>
      <c r="AA93" s="40"/>
      <c r="AB93" s="90"/>
      <c r="AC93" s="90"/>
      <c r="AD93" s="40"/>
      <c r="AE93" s="40"/>
      <c r="AF93" s="120"/>
      <c r="AG93" s="120"/>
      <c r="AH93" s="40"/>
      <c r="AI93" s="40"/>
      <c r="AJ93" s="41"/>
      <c r="AK93" s="41"/>
      <c r="AL93" s="42"/>
      <c r="AM93" s="42"/>
      <c r="AN93" s="43"/>
      <c r="AO93" s="106"/>
      <c r="AP93" s="47"/>
      <c r="AQ93" s="62">
        <v>2931134847.0043802</v>
      </c>
      <c r="AR93" s="66">
        <v>2254.1853324818899</v>
      </c>
      <c r="AS93" s="46" t="e">
        <f>(#REF!/AQ93)-1</f>
        <v>#REF!</v>
      </c>
      <c r="AT93" s="46" t="e">
        <f>(#REF!/AR93)-1</f>
        <v>#REF!</v>
      </c>
    </row>
    <row r="94" spans="1:46">
      <c r="A94" s="297" t="s">
        <v>102</v>
      </c>
      <c r="B94" s="85">
        <v>158594304020.26999</v>
      </c>
      <c r="C94" s="85">
        <v>529.23</v>
      </c>
      <c r="D94" s="85">
        <v>160519423984.45001</v>
      </c>
      <c r="E94" s="85">
        <v>530.71</v>
      </c>
      <c r="F94" s="40">
        <f t="shared" ref="F94:G100" si="78">((D94-B94)/B94)</f>
        <v>1.213864505457884E-2</v>
      </c>
      <c r="G94" s="40">
        <f t="shared" si="78"/>
        <v>2.7965156926100525E-3</v>
      </c>
      <c r="H94" s="85">
        <v>160801169905.94</v>
      </c>
      <c r="I94" s="85">
        <v>531.21</v>
      </c>
      <c r="J94" s="40">
        <f t="shared" ref="J94:K100" si="79">((H94-D94)/D94)</f>
        <v>1.7552138831328213E-3</v>
      </c>
      <c r="K94" s="40">
        <f t="shared" si="79"/>
        <v>9.4213412221363826E-4</v>
      </c>
      <c r="L94" s="85">
        <v>161831518819</v>
      </c>
      <c r="M94" s="85">
        <v>531.74310000000003</v>
      </c>
      <c r="N94" s="40">
        <f t="shared" ref="N94:O100" si="80">((L94-H94)/H94)</f>
        <v>6.4075958754696623E-3</v>
      </c>
      <c r="O94" s="40">
        <f t="shared" si="80"/>
        <v>1.0035579149488721E-3</v>
      </c>
      <c r="P94" s="85">
        <v>161531668814.48001</v>
      </c>
      <c r="Q94" s="85">
        <v>531.22</v>
      </c>
      <c r="R94" s="40">
        <f t="shared" ref="R94:S100" si="81">((P94-L94)/L94)</f>
        <v>-1.8528529343863811E-3</v>
      </c>
      <c r="S94" s="40">
        <f t="shared" si="81"/>
        <v>-9.8374572232342921E-4</v>
      </c>
      <c r="T94" s="85">
        <v>162654365614.01999</v>
      </c>
      <c r="U94" s="85">
        <v>532.74</v>
      </c>
      <c r="V94" s="40">
        <f t="shared" ref="V94:W100" si="82">((T94-P94)/P94)</f>
        <v>6.9503200689977479E-3</v>
      </c>
      <c r="W94" s="40">
        <f t="shared" si="82"/>
        <v>2.8613380520311391E-3</v>
      </c>
      <c r="X94" s="85">
        <v>163220918612.64001</v>
      </c>
      <c r="Y94" s="85">
        <v>532.38</v>
      </c>
      <c r="Z94" s="40">
        <f t="shared" ref="Z94:AA100" si="83">((X94-T94)/T94)</f>
        <v>3.4831711800743185E-3</v>
      </c>
      <c r="AA94" s="40">
        <f t="shared" si="83"/>
        <v>-6.7575177384843199E-4</v>
      </c>
      <c r="AB94" s="85">
        <v>163922053202.12</v>
      </c>
      <c r="AC94" s="85">
        <v>533.74</v>
      </c>
      <c r="AD94" s="40">
        <f t="shared" ref="AD94:AE100" si="84">((AB94-X94)/X94)</f>
        <v>4.2956172250441177E-3</v>
      </c>
      <c r="AE94" s="40">
        <f t="shared" si="84"/>
        <v>2.5545662872384642E-3</v>
      </c>
      <c r="AF94" s="96">
        <v>163600933694.94</v>
      </c>
      <c r="AG94" s="85">
        <v>533.79999999999995</v>
      </c>
      <c r="AH94" s="40">
        <f t="shared" ref="AH94:AH100" si="85">((AF94-AB94)/AB94)</f>
        <v>-1.9589768484905706E-3</v>
      </c>
      <c r="AI94" s="40">
        <f t="shared" ref="AI94:AI100" si="86">((AG94-AC94)/AC94)</f>
        <v>1.1241428410826512E-4</v>
      </c>
      <c r="AJ94" s="41">
        <f t="shared" si="57"/>
        <v>3.9023416880525691E-3</v>
      </c>
      <c r="AK94" s="41">
        <f t="shared" si="58"/>
        <v>1.0763786071223212E-3</v>
      </c>
      <c r="AL94" s="42">
        <f t="shared" si="59"/>
        <v>1.9197114180951116E-2</v>
      </c>
      <c r="AM94" s="42">
        <f t="shared" si="60"/>
        <v>5.82238887528013E-3</v>
      </c>
      <c r="AN94" s="43">
        <f t="shared" si="61"/>
        <v>4.7180657568560071E-3</v>
      </c>
      <c r="AO94" s="106">
        <f t="shared" si="62"/>
        <v>1.5397873418180909E-3</v>
      </c>
      <c r="AP94" s="47"/>
      <c r="AQ94" s="68">
        <v>1131224777.76</v>
      </c>
      <c r="AR94" s="69">
        <v>0.6573</v>
      </c>
      <c r="AS94" s="46" t="e">
        <f>(#REF!/AQ94)-1</f>
        <v>#REF!</v>
      </c>
      <c r="AT94" s="46" t="e">
        <f>(#REF!/AR94)-1</f>
        <v>#REF!</v>
      </c>
    </row>
    <row r="95" spans="1:46">
      <c r="A95" s="297" t="s">
        <v>137</v>
      </c>
      <c r="B95" s="85">
        <v>1645601284.45</v>
      </c>
      <c r="C95" s="85">
        <v>455.73</v>
      </c>
      <c r="D95" s="160">
        <v>1660008881.01</v>
      </c>
      <c r="E95" s="85">
        <v>439.97</v>
      </c>
      <c r="F95" s="40">
        <f t="shared" si="78"/>
        <v>8.7552171331801744E-3</v>
      </c>
      <c r="G95" s="40">
        <f t="shared" si="78"/>
        <v>-3.4581879621705815E-2</v>
      </c>
      <c r="H95" s="85">
        <v>1564977142.8800001</v>
      </c>
      <c r="I95" s="97">
        <v>439.97</v>
      </c>
      <c r="J95" s="40">
        <f t="shared" si="79"/>
        <v>-5.724772874237858E-2</v>
      </c>
      <c r="K95" s="40">
        <f t="shared" si="79"/>
        <v>0</v>
      </c>
      <c r="L95" s="85">
        <v>1685298216.6300001</v>
      </c>
      <c r="M95" s="97">
        <v>440.01</v>
      </c>
      <c r="N95" s="40">
        <f t="shared" si="80"/>
        <v>7.6883598139059858E-2</v>
      </c>
      <c r="O95" s="40">
        <f t="shared" si="80"/>
        <v>9.0915289678759041E-5</v>
      </c>
      <c r="P95" s="85">
        <v>1681442050.5</v>
      </c>
      <c r="Q95" s="97">
        <v>439.16</v>
      </c>
      <c r="R95" s="40">
        <f t="shared" si="81"/>
        <v>-2.2881209342943956E-3</v>
      </c>
      <c r="S95" s="40">
        <f t="shared" si="81"/>
        <v>-1.931774277857244E-3</v>
      </c>
      <c r="T95" s="96">
        <v>1637032999.27</v>
      </c>
      <c r="U95" s="97">
        <v>440.01</v>
      </c>
      <c r="V95" s="40">
        <f t="shared" si="82"/>
        <v>-2.6411288582199058E-2</v>
      </c>
      <c r="W95" s="40">
        <f t="shared" si="82"/>
        <v>1.9355132525730164E-3</v>
      </c>
      <c r="X95" s="85">
        <v>1636183795.4000001</v>
      </c>
      <c r="Y95" s="85">
        <v>439.26</v>
      </c>
      <c r="Z95" s="40">
        <f t="shared" si="83"/>
        <v>-5.1874572496618575E-4</v>
      </c>
      <c r="AA95" s="40">
        <f t="shared" si="83"/>
        <v>-1.7045067157564601E-3</v>
      </c>
      <c r="AB95" s="85">
        <v>1687469607.5</v>
      </c>
      <c r="AC95" s="86">
        <v>444.12</v>
      </c>
      <c r="AD95" s="40">
        <f t="shared" si="84"/>
        <v>3.1344774495497309E-2</v>
      </c>
      <c r="AE95" s="40">
        <f t="shared" si="84"/>
        <v>1.1064062286572904E-2</v>
      </c>
      <c r="AF95" s="350">
        <v>1719752813.1900001</v>
      </c>
      <c r="AG95" s="85">
        <v>439.69</v>
      </c>
      <c r="AH95" s="40">
        <f t="shared" si="85"/>
        <v>1.9131133115830094E-2</v>
      </c>
      <c r="AI95" s="40">
        <f t="shared" si="86"/>
        <v>-9.9747815905611246E-3</v>
      </c>
      <c r="AJ95" s="41">
        <f t="shared" si="57"/>
        <v>6.2061048624661528E-3</v>
      </c>
      <c r="AK95" s="41">
        <f t="shared" si="58"/>
        <v>-4.3878064221319953E-3</v>
      </c>
      <c r="AL95" s="42">
        <f t="shared" si="59"/>
        <v>3.5990128042959646E-2</v>
      </c>
      <c r="AM95" s="42">
        <f t="shared" si="60"/>
        <v>-6.3640702775195933E-4</v>
      </c>
      <c r="AN95" s="43">
        <f t="shared" si="61"/>
        <v>3.9656514393846792E-2</v>
      </c>
      <c r="AO95" s="106">
        <f t="shared" si="62"/>
        <v>1.3491716775177937E-2</v>
      </c>
      <c r="AP95" s="47"/>
      <c r="AQ95" s="45">
        <v>318569106.36000001</v>
      </c>
      <c r="AR95" s="52">
        <v>123.8</v>
      </c>
      <c r="AS95" s="46" t="e">
        <f>(#REF!/AQ95)-1</f>
        <v>#REF!</v>
      </c>
      <c r="AT95" s="46" t="e">
        <f>(#REF!/AR95)-1</f>
        <v>#REF!</v>
      </c>
    </row>
    <row r="96" spans="1:46">
      <c r="A96" s="297" t="s">
        <v>156</v>
      </c>
      <c r="B96" s="85">
        <v>3759941260.7399998</v>
      </c>
      <c r="C96" s="96">
        <v>44251.93</v>
      </c>
      <c r="D96" s="85">
        <v>3784957590.6399999</v>
      </c>
      <c r="E96" s="96">
        <v>44830.47</v>
      </c>
      <c r="F96" s="40">
        <f t="shared" si="78"/>
        <v>6.6533831688308327E-3</v>
      </c>
      <c r="G96" s="40">
        <f t="shared" si="78"/>
        <v>1.3073780058858469E-2</v>
      </c>
      <c r="H96" s="85">
        <v>3810122397.46</v>
      </c>
      <c r="I96" s="96">
        <v>44855.07</v>
      </c>
      <c r="J96" s="40">
        <f t="shared" si="79"/>
        <v>6.6486364027516214E-3</v>
      </c>
      <c r="K96" s="40">
        <f t="shared" si="79"/>
        <v>5.4873393029335952E-4</v>
      </c>
      <c r="L96" s="85">
        <v>3855469316.6999998</v>
      </c>
      <c r="M96" s="96">
        <v>44935.519999999997</v>
      </c>
      <c r="N96" s="40">
        <f t="shared" si="80"/>
        <v>1.1901696194912289E-2</v>
      </c>
      <c r="O96" s="40">
        <f t="shared" si="80"/>
        <v>1.793554218062687E-3</v>
      </c>
      <c r="P96" s="85">
        <v>3904047868.96</v>
      </c>
      <c r="Q96" s="96">
        <v>45023.360000000001</v>
      </c>
      <c r="R96" s="40">
        <f t="shared" si="81"/>
        <v>1.2599906332954536E-2</v>
      </c>
      <c r="S96" s="40">
        <f t="shared" si="81"/>
        <v>1.9548010126511006E-3</v>
      </c>
      <c r="T96" s="96">
        <v>4041194487.0300002</v>
      </c>
      <c r="U96" s="96">
        <v>45056.19</v>
      </c>
      <c r="V96" s="40">
        <f t="shared" si="82"/>
        <v>3.5129338233891756E-2</v>
      </c>
      <c r="W96" s="40">
        <f t="shared" si="82"/>
        <v>7.291770316564945E-4</v>
      </c>
      <c r="X96" s="96">
        <v>4215435644.46</v>
      </c>
      <c r="Y96" s="97">
        <v>45174.68</v>
      </c>
      <c r="Z96" s="40">
        <f t="shared" si="83"/>
        <v>4.3116251392804179E-2</v>
      </c>
      <c r="AA96" s="40">
        <f t="shared" si="83"/>
        <v>2.6298273333807843E-3</v>
      </c>
      <c r="AB96" s="96">
        <v>4242566984.2600002</v>
      </c>
      <c r="AC96" s="96">
        <v>45187.01</v>
      </c>
      <c r="AD96" s="40">
        <f t="shared" si="84"/>
        <v>6.4361888279937749E-3</v>
      </c>
      <c r="AE96" s="40">
        <f t="shared" si="84"/>
        <v>2.7294050561070375E-4</v>
      </c>
      <c r="AF96" s="96">
        <v>4037103351.3099999</v>
      </c>
      <c r="AG96" s="85">
        <v>45256.9</v>
      </c>
      <c r="AH96" s="40">
        <f t="shared" si="85"/>
        <v>-4.8429084022072973E-2</v>
      </c>
      <c r="AI96" s="40">
        <f t="shared" si="86"/>
        <v>1.5466834384483376E-3</v>
      </c>
      <c r="AJ96" s="41">
        <f t="shared" si="57"/>
        <v>9.2570395665082517E-3</v>
      </c>
      <c r="AK96" s="41">
        <f t="shared" si="58"/>
        <v>2.8186871911202419E-3</v>
      </c>
      <c r="AL96" s="42">
        <f t="shared" si="59"/>
        <v>6.6617856245877946E-2</v>
      </c>
      <c r="AM96" s="42">
        <f t="shared" si="60"/>
        <v>9.5120573128053363E-3</v>
      </c>
      <c r="AN96" s="43">
        <f t="shared" si="61"/>
        <v>2.7211394351842891E-2</v>
      </c>
      <c r="AO96" s="106">
        <f t="shared" si="62"/>
        <v>4.2192984345747692E-3</v>
      </c>
      <c r="AP96" s="47"/>
      <c r="AQ96" s="45">
        <v>1812522091.8199999</v>
      </c>
      <c r="AR96" s="49">
        <v>1.6227</v>
      </c>
      <c r="AS96" s="46" t="e">
        <f>(#REF!/AQ96)-1</f>
        <v>#REF!</v>
      </c>
      <c r="AT96" s="46" t="e">
        <f>(#REF!/AR96)-1</f>
        <v>#REF!</v>
      </c>
    </row>
    <row r="97" spans="1:46">
      <c r="A97" s="297" t="s">
        <v>162</v>
      </c>
      <c r="B97" s="85">
        <v>553722878.85000002</v>
      </c>
      <c r="C97" s="96">
        <v>49592.25</v>
      </c>
      <c r="D97" s="85">
        <v>554324974.79999995</v>
      </c>
      <c r="E97" s="96">
        <v>49648.05</v>
      </c>
      <c r="F97" s="40">
        <f t="shared" si="78"/>
        <v>1.0873597118659646E-3</v>
      </c>
      <c r="G97" s="40">
        <f t="shared" si="78"/>
        <v>1.1251758087201713E-3</v>
      </c>
      <c r="H97" s="85">
        <v>554182935.89999998</v>
      </c>
      <c r="I97" s="96">
        <v>49703.85</v>
      </c>
      <c r="J97" s="40">
        <f t="shared" si="79"/>
        <v>-2.5623759790224804E-4</v>
      </c>
      <c r="K97" s="40">
        <f t="shared" si="79"/>
        <v>1.1239112110142419E-3</v>
      </c>
      <c r="L97" s="85">
        <v>554786859.29999995</v>
      </c>
      <c r="M97" s="96">
        <v>49755</v>
      </c>
      <c r="N97" s="40">
        <f t="shared" si="80"/>
        <v>1.0897545934343811E-3</v>
      </c>
      <c r="O97" s="40">
        <f t="shared" si="80"/>
        <v>1.0290953316493886E-3</v>
      </c>
      <c r="P97" s="85">
        <v>555533374.95000005</v>
      </c>
      <c r="Q97" s="96">
        <v>49824.75</v>
      </c>
      <c r="R97" s="40">
        <f t="shared" si="81"/>
        <v>1.3455899999902817E-3</v>
      </c>
      <c r="S97" s="40">
        <f t="shared" si="81"/>
        <v>1.4018691588785046E-3</v>
      </c>
      <c r="T97" s="85">
        <v>556136879.85000002</v>
      </c>
      <c r="U97" s="96">
        <v>49875.9</v>
      </c>
      <c r="V97" s="40">
        <f t="shared" si="82"/>
        <v>1.0863521927090226E-3</v>
      </c>
      <c r="W97" s="40">
        <f t="shared" si="82"/>
        <v>1.0265982267849102E-3</v>
      </c>
      <c r="X97" s="96">
        <v>556740180.14999998</v>
      </c>
      <c r="Y97" s="96">
        <v>49931.7</v>
      </c>
      <c r="Z97" s="40">
        <f t="shared" si="83"/>
        <v>1.0848054172610763E-3</v>
      </c>
      <c r="AA97" s="40">
        <f t="shared" si="83"/>
        <v>1.118776804027509E-3</v>
      </c>
      <c r="AB97" s="96">
        <v>507398314.05000001</v>
      </c>
      <c r="AC97" s="96">
        <v>49992.15</v>
      </c>
      <c r="AD97" s="40">
        <f t="shared" si="84"/>
        <v>-8.8626378801519246E-2</v>
      </c>
      <c r="AE97" s="40">
        <f t="shared" si="84"/>
        <v>1.2106537530267218E-3</v>
      </c>
      <c r="AF97" s="96">
        <v>507287193</v>
      </c>
      <c r="AG97" s="85">
        <v>50052.6</v>
      </c>
      <c r="AH97" s="40">
        <f t="shared" si="85"/>
        <v>-2.1900161455613713E-4</v>
      </c>
      <c r="AI97" s="40">
        <f t="shared" si="86"/>
        <v>1.2091898428052623E-3</v>
      </c>
      <c r="AJ97" s="41">
        <f t="shared" si="57"/>
        <v>-1.0425969512339614E-2</v>
      </c>
      <c r="AK97" s="41">
        <f t="shared" si="58"/>
        <v>1.1556587671133387E-3</v>
      </c>
      <c r="AL97" s="42">
        <f t="shared" si="59"/>
        <v>-8.4855967056095841E-2</v>
      </c>
      <c r="AM97" s="42">
        <f t="shared" si="60"/>
        <v>8.1483562798538023E-3</v>
      </c>
      <c r="AN97" s="43">
        <f t="shared" si="61"/>
        <v>3.16039767146278E-2</v>
      </c>
      <c r="AO97" s="106">
        <f t="shared" si="62"/>
        <v>1.2099699234251173E-4</v>
      </c>
      <c r="AP97" s="47"/>
      <c r="AQ97" s="45"/>
      <c r="AR97" s="49"/>
      <c r="AS97" s="46"/>
      <c r="AT97" s="46"/>
    </row>
    <row r="98" spans="1:46" ht="16.5" customHeight="1">
      <c r="A98" s="297" t="s">
        <v>167</v>
      </c>
      <c r="B98" s="158">
        <v>2037315933.3299999</v>
      </c>
      <c r="C98" s="96">
        <v>441.69</v>
      </c>
      <c r="D98" s="85">
        <f>4917288.67*413.37</f>
        <v>2032659617.5179</v>
      </c>
      <c r="E98" s="96">
        <f>1.0708*413.37</f>
        <v>442.636596</v>
      </c>
      <c r="F98" s="40">
        <f t="shared" si="78"/>
        <v>-2.2855148462365233E-3</v>
      </c>
      <c r="G98" s="40">
        <f t="shared" si="78"/>
        <v>2.1431230048223858E-3</v>
      </c>
      <c r="H98" s="85">
        <f>4785031.33*413.44</f>
        <v>1978323353.0752001</v>
      </c>
      <c r="I98" s="96">
        <f>1.0697*413.44</f>
        <v>442.25676800000002</v>
      </c>
      <c r="J98" s="40">
        <f t="shared" si="79"/>
        <v>-2.6731610139945832E-2</v>
      </c>
      <c r="K98" s="40">
        <f t="shared" si="79"/>
        <v>-8.5810347231202492E-4</v>
      </c>
      <c r="L98" s="85">
        <v>1969365961.8</v>
      </c>
      <c r="M98" s="96">
        <v>442.39</v>
      </c>
      <c r="N98" s="40">
        <f t="shared" si="80"/>
        <v>-4.5277690632708418E-3</v>
      </c>
      <c r="O98" s="40">
        <f t="shared" si="80"/>
        <v>3.0125485835405926E-4</v>
      </c>
      <c r="P98" s="85">
        <f>4815026.65*413.88</f>
        <v>1992843229.9020002</v>
      </c>
      <c r="Q98" s="96">
        <v>446.37</v>
      </c>
      <c r="R98" s="40">
        <f t="shared" si="81"/>
        <v>1.1921231785961214E-2</v>
      </c>
      <c r="S98" s="40">
        <f t="shared" si="81"/>
        <v>8.9965867221230549E-3</v>
      </c>
      <c r="T98" s="85">
        <f>4947732.25*413.54</f>
        <v>2046085194.6650002</v>
      </c>
      <c r="U98" s="96">
        <f>1.0792*413.88</f>
        <v>446.65929599999998</v>
      </c>
      <c r="V98" s="40">
        <f t="shared" si="82"/>
        <v>2.6716584608423129E-2</v>
      </c>
      <c r="W98" s="40">
        <f t="shared" si="82"/>
        <v>6.4810807177897013E-4</v>
      </c>
      <c r="X98" s="85">
        <f>4970954.1*413.46</f>
        <v>2055290682.1859996</v>
      </c>
      <c r="Y98" s="96">
        <f>1.0799*413.46</f>
        <v>446.495454</v>
      </c>
      <c r="Z98" s="40">
        <f t="shared" si="83"/>
        <v>4.4990734232386743E-3</v>
      </c>
      <c r="AA98" s="40">
        <f t="shared" si="83"/>
        <v>-3.6681650078091799E-4</v>
      </c>
      <c r="AB98" s="96">
        <f>4948610.12*413.54</f>
        <v>2046448229.0248001</v>
      </c>
      <c r="AC98" s="96">
        <f>1.0806*413.54</f>
        <v>446.87132400000002</v>
      </c>
      <c r="AD98" s="40">
        <f t="shared" si="84"/>
        <v>-4.302288351638304E-3</v>
      </c>
      <c r="AE98" s="40">
        <f t="shared" si="84"/>
        <v>8.4182268068516632E-4</v>
      </c>
      <c r="AF98" s="96">
        <v>2057851088.23</v>
      </c>
      <c r="AG98" s="85">
        <v>447.19</v>
      </c>
      <c r="AH98" s="40">
        <f t="shared" si="85"/>
        <v>5.5720242728220862E-3</v>
      </c>
      <c r="AI98" s="40">
        <f t="shared" si="86"/>
        <v>7.1312698507363206E-4</v>
      </c>
      <c r="AJ98" s="41">
        <f t="shared" si="57"/>
        <v>1.3577164611692002E-3</v>
      </c>
      <c r="AK98" s="41">
        <f t="shared" si="58"/>
        <v>1.5523877937180409E-3</v>
      </c>
      <c r="AL98" s="42">
        <f t="shared" si="59"/>
        <v>1.2393354251245259E-2</v>
      </c>
      <c r="AM98" s="42">
        <f t="shared" si="60"/>
        <v>1.0287003020419036E-2</v>
      </c>
      <c r="AN98" s="43">
        <f t="shared" si="61"/>
        <v>1.5358787904296699E-2</v>
      </c>
      <c r="AO98" s="106">
        <f t="shared" si="62"/>
        <v>3.1362214746225138E-3</v>
      </c>
      <c r="AP98" s="47"/>
      <c r="AQ98" s="45"/>
      <c r="AR98" s="49"/>
      <c r="AS98" s="46"/>
      <c r="AT98" s="46"/>
    </row>
    <row r="99" spans="1:46">
      <c r="A99" s="297" t="s">
        <v>177</v>
      </c>
      <c r="B99" s="85">
        <v>104127689.97</v>
      </c>
      <c r="C99" s="96">
        <v>404.39</v>
      </c>
      <c r="D99" s="158">
        <v>104695964.5</v>
      </c>
      <c r="E99" s="96">
        <v>409.98</v>
      </c>
      <c r="F99" s="40">
        <f t="shared" si="78"/>
        <v>5.4574775466902752E-3</v>
      </c>
      <c r="G99" s="40">
        <f t="shared" si="78"/>
        <v>1.3823289398847726E-2</v>
      </c>
      <c r="H99" s="85">
        <v>105071153.73999999</v>
      </c>
      <c r="I99" s="96">
        <v>408.07</v>
      </c>
      <c r="J99" s="40">
        <f t="shared" si="79"/>
        <v>3.5836074655961991E-3</v>
      </c>
      <c r="K99" s="40">
        <f t="shared" si="79"/>
        <v>-4.6587638421387014E-3</v>
      </c>
      <c r="L99" s="85">
        <v>104824243.90000001</v>
      </c>
      <c r="M99" s="96">
        <v>407.12</v>
      </c>
      <c r="N99" s="40">
        <f t="shared" si="80"/>
        <v>-2.349929844788518E-3</v>
      </c>
      <c r="O99" s="40">
        <f t="shared" si="80"/>
        <v>-2.3280319553017586E-3</v>
      </c>
      <c r="P99" s="85">
        <v>104826855.91</v>
      </c>
      <c r="Q99" s="96">
        <v>407.13</v>
      </c>
      <c r="R99" s="40">
        <f t="shared" si="81"/>
        <v>2.4917995139390297E-5</v>
      </c>
      <c r="S99" s="40">
        <f t="shared" si="81"/>
        <v>2.4562782471976088E-5</v>
      </c>
      <c r="T99" s="85">
        <v>104934602.58</v>
      </c>
      <c r="U99" s="96">
        <v>407.52</v>
      </c>
      <c r="V99" s="40">
        <f t="shared" si="82"/>
        <v>1.02785368372117E-3</v>
      </c>
      <c r="W99" s="40">
        <f t="shared" si="82"/>
        <v>9.5792498710482244E-4</v>
      </c>
      <c r="X99" s="85">
        <v>103635295.34</v>
      </c>
      <c r="Y99" s="96">
        <v>402.5</v>
      </c>
      <c r="Z99" s="40">
        <f t="shared" si="83"/>
        <v>-1.238206662105981E-2</v>
      </c>
      <c r="AA99" s="40">
        <f t="shared" si="83"/>
        <v>-1.2318413820180561E-2</v>
      </c>
      <c r="AB99" s="96">
        <v>100854759.65000001</v>
      </c>
      <c r="AC99" s="96">
        <v>391.71</v>
      </c>
      <c r="AD99" s="40">
        <f t="shared" si="84"/>
        <v>-2.6830006909111373E-2</v>
      </c>
      <c r="AE99" s="40">
        <f t="shared" si="84"/>
        <v>-2.6807453416149121E-2</v>
      </c>
      <c r="AF99" s="96">
        <v>101630141.81</v>
      </c>
      <c r="AG99" s="85">
        <v>394.71</v>
      </c>
      <c r="AH99" s="40">
        <f t="shared" si="85"/>
        <v>7.6881067655193841E-3</v>
      </c>
      <c r="AI99" s="40">
        <f t="shared" si="86"/>
        <v>7.6587271195527312E-3</v>
      </c>
      <c r="AJ99" s="41">
        <f t="shared" si="57"/>
        <v>-2.9725049897866597E-3</v>
      </c>
      <c r="AK99" s="41">
        <f t="shared" si="58"/>
        <v>-2.9560198432241102E-3</v>
      </c>
      <c r="AL99" s="42">
        <f t="shared" si="59"/>
        <v>-2.9283102788551105E-2</v>
      </c>
      <c r="AM99" s="42">
        <f t="shared" si="60"/>
        <v>-3.7245719303380748E-2</v>
      </c>
      <c r="AN99" s="43">
        <f t="shared" si="61"/>
        <v>1.1406709309450003E-2</v>
      </c>
      <c r="AO99" s="106">
        <f t="shared" si="62"/>
        <v>1.241116961810115E-2</v>
      </c>
      <c r="AP99" s="47"/>
      <c r="AQ99" s="45"/>
      <c r="AR99" s="49"/>
      <c r="AS99" s="46"/>
      <c r="AT99" s="46"/>
    </row>
    <row r="100" spans="1:46" s="121" customFormat="1">
      <c r="A100" s="297" t="s">
        <v>223</v>
      </c>
      <c r="B100" s="160">
        <v>0</v>
      </c>
      <c r="C100" s="96">
        <v>0</v>
      </c>
      <c r="D100" s="85">
        <v>0</v>
      </c>
      <c r="E100" s="96">
        <v>0</v>
      </c>
      <c r="F100" s="40" t="e">
        <f t="shared" si="78"/>
        <v>#DIV/0!</v>
      </c>
      <c r="G100" s="40" t="e">
        <f t="shared" si="78"/>
        <v>#DIV/0!</v>
      </c>
      <c r="H100" s="85">
        <v>0</v>
      </c>
      <c r="I100" s="96">
        <v>0</v>
      </c>
      <c r="J100" s="40" t="e">
        <f t="shared" si="79"/>
        <v>#DIV/0!</v>
      </c>
      <c r="K100" s="40" t="e">
        <f t="shared" si="79"/>
        <v>#DIV/0!</v>
      </c>
      <c r="L100" s="85">
        <v>0</v>
      </c>
      <c r="M100" s="96">
        <v>0</v>
      </c>
      <c r="N100" s="40" t="e">
        <f t="shared" si="80"/>
        <v>#DIV/0!</v>
      </c>
      <c r="O100" s="40" t="e">
        <f t="shared" si="80"/>
        <v>#DIV/0!</v>
      </c>
      <c r="P100" s="85">
        <v>0</v>
      </c>
      <c r="Q100" s="96">
        <v>0</v>
      </c>
      <c r="R100" s="40" t="e">
        <f t="shared" si="81"/>
        <v>#DIV/0!</v>
      </c>
      <c r="S100" s="40" t="e">
        <f t="shared" si="81"/>
        <v>#DIV/0!</v>
      </c>
      <c r="T100" s="85">
        <v>0</v>
      </c>
      <c r="U100" s="96">
        <v>0</v>
      </c>
      <c r="V100" s="40" t="e">
        <f t="shared" si="82"/>
        <v>#DIV/0!</v>
      </c>
      <c r="W100" s="40" t="e">
        <f t="shared" si="82"/>
        <v>#DIV/0!</v>
      </c>
      <c r="X100" s="85">
        <v>0</v>
      </c>
      <c r="Y100" s="96">
        <v>0</v>
      </c>
      <c r="Z100" s="40" t="e">
        <f t="shared" si="83"/>
        <v>#DIV/0!</v>
      </c>
      <c r="AA100" s="40" t="e">
        <f t="shared" si="83"/>
        <v>#DIV/0!</v>
      </c>
      <c r="AB100" s="85">
        <v>1325823021.5999999</v>
      </c>
      <c r="AC100" s="96">
        <v>415.75639999999999</v>
      </c>
      <c r="AD100" s="40" t="e">
        <f t="shared" si="84"/>
        <v>#DIV/0!</v>
      </c>
      <c r="AE100" s="40" t="e">
        <f t="shared" si="84"/>
        <v>#DIV/0!</v>
      </c>
      <c r="AF100" s="96">
        <v>1325823021.5999999</v>
      </c>
      <c r="AG100" s="85">
        <v>415.85739999999998</v>
      </c>
      <c r="AH100" s="40">
        <f t="shared" si="85"/>
        <v>0</v>
      </c>
      <c r="AI100" s="40">
        <f t="shared" si="86"/>
        <v>2.4293071615974905E-4</v>
      </c>
      <c r="AJ100" s="41" t="e">
        <f t="shared" si="57"/>
        <v>#DIV/0!</v>
      </c>
      <c r="AK100" s="41" t="e">
        <f t="shared" si="58"/>
        <v>#DIV/0!</v>
      </c>
      <c r="AL100" s="42" t="e">
        <f t="shared" si="59"/>
        <v>#DIV/0!</v>
      </c>
      <c r="AM100" s="42" t="e">
        <f t="shared" si="60"/>
        <v>#DIV/0!</v>
      </c>
      <c r="AN100" s="43" t="e">
        <f t="shared" si="61"/>
        <v>#DIV/0!</v>
      </c>
      <c r="AO100" s="106" t="e">
        <f t="shared" si="62"/>
        <v>#DIV/0!</v>
      </c>
      <c r="AP100" s="47"/>
      <c r="AQ100" s="45"/>
      <c r="AR100" s="49"/>
      <c r="AS100" s="46"/>
      <c r="AT100" s="46"/>
    </row>
    <row r="101" spans="1:46" s="151" customFormat="1">
      <c r="A101" s="299" t="s">
        <v>47</v>
      </c>
      <c r="B101" s="101">
        <f>SUM(B84:B100)</f>
        <v>245644762738.15897</v>
      </c>
      <c r="C101" s="95"/>
      <c r="D101" s="101">
        <f>SUM(D84:D100)</f>
        <v>248160702366.44882</v>
      </c>
      <c r="E101" s="95"/>
      <c r="F101" s="40">
        <f>((D101-B101)/B101)</f>
        <v>1.024218713334296E-2</v>
      </c>
      <c r="G101" s="40"/>
      <c r="H101" s="101">
        <f>SUM(H84:H100)</f>
        <v>249057103242.47678</v>
      </c>
      <c r="I101" s="95"/>
      <c r="J101" s="40">
        <f>((H101-D101)/D101)</f>
        <v>3.612178993208503E-3</v>
      </c>
      <c r="K101" s="40"/>
      <c r="L101" s="101">
        <f>SUM(L84:L100)</f>
        <v>250756078789.1572</v>
      </c>
      <c r="M101" s="95"/>
      <c r="N101" s="40">
        <f>((L101-H101)/H101)</f>
        <v>6.8216305600661102E-3</v>
      </c>
      <c r="O101" s="40"/>
      <c r="P101" s="101">
        <f>SUM(P84:P100)</f>
        <v>246753711855.75623</v>
      </c>
      <c r="Q101" s="95"/>
      <c r="R101" s="40">
        <f>((P101-L101)/L101)</f>
        <v>-1.5961196046482582E-2</v>
      </c>
      <c r="S101" s="40"/>
      <c r="T101" s="101">
        <f>SUM(T84:T100)</f>
        <v>248901457616.67618</v>
      </c>
      <c r="U101" s="95"/>
      <c r="V101" s="40">
        <f>((T101-P101)/P101)</f>
        <v>8.7040058881685672E-3</v>
      </c>
      <c r="W101" s="40"/>
      <c r="X101" s="101">
        <f>SUM(X84:X100)</f>
        <v>249308889980.215</v>
      </c>
      <c r="Y101" s="95"/>
      <c r="Z101" s="40">
        <f>((X101-T101)/T101)</f>
        <v>1.6369223685555499E-3</v>
      </c>
      <c r="AA101" s="40"/>
      <c r="AB101" s="101">
        <f>SUM(AB84:AB100)</f>
        <v>251583674347.76721</v>
      </c>
      <c r="AC101" s="95"/>
      <c r="AD101" s="40">
        <f>((AB101-X101)/X101)</f>
        <v>9.1243612200621535E-3</v>
      </c>
      <c r="AE101" s="40"/>
      <c r="AF101" s="101">
        <f>SUM(AF84:AF100)</f>
        <v>253508946774.55542</v>
      </c>
      <c r="AG101" s="120"/>
      <c r="AH101" s="40">
        <f>((AF101-AB101)/AB101)</f>
        <v>7.6526127213122751E-3</v>
      </c>
      <c r="AI101" s="40"/>
      <c r="AJ101" s="41">
        <f t="shared" si="57"/>
        <v>3.9790878547791919E-3</v>
      </c>
      <c r="AK101" s="41" t="e">
        <f t="shared" si="58"/>
        <v>#DIV/0!</v>
      </c>
      <c r="AL101" s="42">
        <f t="shared" si="59"/>
        <v>2.1551536391966938E-2</v>
      </c>
      <c r="AM101" s="42" t="e">
        <f t="shared" si="60"/>
        <v>#DIV/0!</v>
      </c>
      <c r="AN101" s="43">
        <f t="shared" si="61"/>
        <v>8.5593325700729136E-3</v>
      </c>
      <c r="AO101" s="106" t="e">
        <f t="shared" si="62"/>
        <v>#DIV/0!</v>
      </c>
      <c r="AP101" s="47"/>
      <c r="AQ101" s="45"/>
      <c r="AR101" s="49"/>
      <c r="AS101" s="46"/>
      <c r="AT101" s="46"/>
    </row>
    <row r="102" spans="1:46" s="151" customFormat="1" ht="8.25" customHeight="1">
      <c r="A102" s="299"/>
      <c r="B102" s="90"/>
      <c r="C102" s="92"/>
      <c r="D102" s="90"/>
      <c r="E102" s="92"/>
      <c r="F102" s="40"/>
      <c r="G102" s="40"/>
      <c r="H102" s="90"/>
      <c r="I102" s="92"/>
      <c r="J102" s="40"/>
      <c r="K102" s="40"/>
      <c r="L102" s="90"/>
      <c r="M102" s="92"/>
      <c r="N102" s="40"/>
      <c r="O102" s="40"/>
      <c r="P102" s="90"/>
      <c r="Q102" s="92"/>
      <c r="R102" s="40"/>
      <c r="S102" s="40"/>
      <c r="T102" s="90"/>
      <c r="U102" s="92"/>
      <c r="V102" s="40"/>
      <c r="W102" s="40"/>
      <c r="X102" s="90"/>
      <c r="Y102" s="92"/>
      <c r="Z102" s="40"/>
      <c r="AA102" s="40"/>
      <c r="AB102" s="90"/>
      <c r="AC102" s="90"/>
      <c r="AD102" s="40"/>
      <c r="AE102" s="40"/>
      <c r="AF102" s="120"/>
      <c r="AG102" s="120"/>
      <c r="AH102" s="40"/>
      <c r="AI102" s="40"/>
      <c r="AJ102" s="41"/>
      <c r="AK102" s="41"/>
      <c r="AL102" s="42"/>
      <c r="AM102" s="42"/>
      <c r="AN102" s="43"/>
      <c r="AO102" s="106"/>
      <c r="AP102" s="47"/>
      <c r="AQ102" s="45"/>
      <c r="AR102" s="49"/>
      <c r="AS102" s="46"/>
      <c r="AT102" s="46"/>
    </row>
    <row r="103" spans="1:46">
      <c r="A103" s="301" t="s">
        <v>253</v>
      </c>
      <c r="B103" s="90"/>
      <c r="C103" s="90"/>
      <c r="D103" s="90"/>
      <c r="E103" s="90"/>
      <c r="F103" s="40"/>
      <c r="G103" s="40"/>
      <c r="H103" s="90"/>
      <c r="I103" s="90"/>
      <c r="J103" s="40"/>
      <c r="K103" s="40"/>
      <c r="L103" s="90"/>
      <c r="M103" s="90"/>
      <c r="N103" s="40"/>
      <c r="O103" s="40"/>
      <c r="P103" s="90"/>
      <c r="Q103" s="90"/>
      <c r="R103" s="40"/>
      <c r="S103" s="40"/>
      <c r="T103" s="90"/>
      <c r="U103" s="90"/>
      <c r="V103" s="40"/>
      <c r="W103" s="40"/>
      <c r="X103" s="90"/>
      <c r="Y103" s="90"/>
      <c r="Z103" s="40"/>
      <c r="AA103" s="40"/>
      <c r="AB103" s="90"/>
      <c r="AC103" s="90"/>
      <c r="AD103" s="40"/>
      <c r="AE103" s="40"/>
      <c r="AF103" s="120"/>
      <c r="AG103" s="120"/>
      <c r="AH103" s="40"/>
      <c r="AI103" s="40"/>
      <c r="AJ103" s="41"/>
      <c r="AK103" s="41"/>
      <c r="AL103" s="42"/>
      <c r="AM103" s="42"/>
      <c r="AN103" s="43"/>
      <c r="AO103" s="106"/>
      <c r="AP103" s="47"/>
      <c r="AQ103" s="71">
        <f>SUM(AQ88:AQ96)</f>
        <v>16564722721.154379</v>
      </c>
      <c r="AR103" s="72"/>
      <c r="AS103" s="46" t="e">
        <f>(#REF!/AQ103)-1</f>
        <v>#REF!</v>
      </c>
      <c r="AT103" s="46" t="e">
        <f>(#REF!/AR103)-1</f>
        <v>#REF!</v>
      </c>
    </row>
    <row r="104" spans="1:46">
      <c r="A104" s="297" t="s">
        <v>154</v>
      </c>
      <c r="B104" s="85">
        <v>2370621118.9400001</v>
      </c>
      <c r="C104" s="97">
        <v>67.900000000000006</v>
      </c>
      <c r="D104" s="85">
        <v>2373130316.7199998</v>
      </c>
      <c r="E104" s="97">
        <v>67.900000000000006</v>
      </c>
      <c r="F104" s="40">
        <f t="shared" ref="F104:G107" si="87">((D104-B104)/B104)</f>
        <v>1.0584558451591354E-3</v>
      </c>
      <c r="G104" s="40">
        <f t="shared" si="87"/>
        <v>0</v>
      </c>
      <c r="H104" s="85">
        <v>2376294349.8099999</v>
      </c>
      <c r="I104" s="97">
        <v>67.900000000000006</v>
      </c>
      <c r="J104" s="40">
        <f t="shared" ref="J104:K107" si="88">((H104-D104)/D104)</f>
        <v>1.3332740590383135E-3</v>
      </c>
      <c r="K104" s="40">
        <f t="shared" si="88"/>
        <v>0</v>
      </c>
      <c r="L104" s="85">
        <v>2379458565.71</v>
      </c>
      <c r="M104" s="97">
        <v>67.900000000000006</v>
      </c>
      <c r="N104" s="40">
        <f t="shared" ref="N104:O107" si="89">((L104-H104)/H104)</f>
        <v>1.3315757369254759E-3</v>
      </c>
      <c r="O104" s="40">
        <f t="shared" si="89"/>
        <v>0</v>
      </c>
      <c r="P104" s="85">
        <v>2381753273.46</v>
      </c>
      <c r="Q104" s="97">
        <v>67.900000000000006</v>
      </c>
      <c r="R104" s="40">
        <f t="shared" ref="R104:S107" si="90">((P104-L104)/L104)</f>
        <v>9.6438231077803553E-4</v>
      </c>
      <c r="S104" s="40">
        <f t="shared" si="90"/>
        <v>0</v>
      </c>
      <c r="T104" s="85">
        <v>2384883790.6500001</v>
      </c>
      <c r="U104" s="97">
        <v>67.900000000000006</v>
      </c>
      <c r="V104" s="40">
        <f t="shared" ref="V104:W107" si="91">((T104-P104)/P104)</f>
        <v>1.3143750970696976E-3</v>
      </c>
      <c r="W104" s="40">
        <f t="shared" si="91"/>
        <v>0</v>
      </c>
      <c r="X104" s="85">
        <v>2386501552.9400001</v>
      </c>
      <c r="Y104" s="97">
        <v>67.900000000000006</v>
      </c>
      <c r="Z104" s="40">
        <f t="shared" ref="Z104:AA107" si="92">((X104-T104)/T104)</f>
        <v>6.7834009201724694E-4</v>
      </c>
      <c r="AA104" s="40">
        <f t="shared" si="92"/>
        <v>0</v>
      </c>
      <c r="AB104" s="85">
        <v>2390088008.3400002</v>
      </c>
      <c r="AC104" s="97">
        <v>67.900000000000006</v>
      </c>
      <c r="AD104" s="40">
        <f t="shared" ref="AD104:AE107" si="93">((AB104-X104)/X104)</f>
        <v>1.502808743443656E-3</v>
      </c>
      <c r="AE104" s="40">
        <f t="shared" si="93"/>
        <v>0</v>
      </c>
      <c r="AF104" s="96">
        <v>2394724644.7800002</v>
      </c>
      <c r="AG104" s="97">
        <v>67.900000000000006</v>
      </c>
      <c r="AH104" s="40">
        <f t="shared" ref="AH104:AH107" si="94">((AF104-AB104)/AB104)</f>
        <v>1.9399438111989708E-3</v>
      </c>
      <c r="AI104" s="40">
        <f t="shared" ref="AI104:AI107" si="95">((AG104-AC104)/AC104)</f>
        <v>0</v>
      </c>
      <c r="AJ104" s="41">
        <f t="shared" si="57"/>
        <v>1.2653944619538165E-3</v>
      </c>
      <c r="AK104" s="41">
        <f t="shared" si="58"/>
        <v>0</v>
      </c>
      <c r="AL104" s="42">
        <f t="shared" si="59"/>
        <v>9.0995121118535201E-3</v>
      </c>
      <c r="AM104" s="42">
        <f t="shared" si="60"/>
        <v>0</v>
      </c>
      <c r="AN104" s="43">
        <f t="shared" si="61"/>
        <v>3.7812201519652557E-4</v>
      </c>
      <c r="AO104" s="106">
        <f t="shared" si="62"/>
        <v>0</v>
      </c>
      <c r="AP104" s="47"/>
      <c r="AQ104" s="57"/>
      <c r="AR104" s="30"/>
      <c r="AS104" s="46" t="e">
        <f>(#REF!/AQ104)-1</f>
        <v>#REF!</v>
      </c>
      <c r="AT104" s="46" t="e">
        <f>(#REF!/AR104)-1</f>
        <v>#REF!</v>
      </c>
    </row>
    <row r="105" spans="1:46">
      <c r="A105" s="297" t="s">
        <v>26</v>
      </c>
      <c r="B105" s="85">
        <v>9835804025.8999996</v>
      </c>
      <c r="C105" s="97">
        <v>36.6</v>
      </c>
      <c r="D105" s="85">
        <v>9847365314.8999996</v>
      </c>
      <c r="E105" s="97">
        <v>36.6</v>
      </c>
      <c r="F105" s="40">
        <f t="shared" si="87"/>
        <v>1.1754289704793213E-3</v>
      </c>
      <c r="G105" s="40">
        <f t="shared" si="87"/>
        <v>0</v>
      </c>
      <c r="H105" s="85">
        <v>9846626577.5400009</v>
      </c>
      <c r="I105" s="97">
        <v>36.6</v>
      </c>
      <c r="J105" s="40">
        <f t="shared" si="88"/>
        <v>-7.5018782829242977E-5</v>
      </c>
      <c r="K105" s="40">
        <f t="shared" si="88"/>
        <v>0</v>
      </c>
      <c r="L105" s="85">
        <v>9847233195.5200005</v>
      </c>
      <c r="M105" s="97">
        <v>36.6</v>
      </c>
      <c r="N105" s="40">
        <f t="shared" si="89"/>
        <v>6.1606680747214302E-5</v>
      </c>
      <c r="O105" s="40">
        <f t="shared" si="89"/>
        <v>0</v>
      </c>
      <c r="P105" s="85">
        <v>9876244869.8799992</v>
      </c>
      <c r="Q105" s="97">
        <v>36.6</v>
      </c>
      <c r="R105" s="40">
        <f t="shared" si="90"/>
        <v>2.9461752132769201E-3</v>
      </c>
      <c r="S105" s="40">
        <f t="shared" si="90"/>
        <v>0</v>
      </c>
      <c r="T105" s="85">
        <v>9875125238.4200001</v>
      </c>
      <c r="U105" s="97">
        <v>36.6</v>
      </c>
      <c r="V105" s="40">
        <f t="shared" si="91"/>
        <v>-1.133661097664429E-4</v>
      </c>
      <c r="W105" s="40">
        <f t="shared" si="91"/>
        <v>0</v>
      </c>
      <c r="X105" s="85">
        <v>9871780456.6599998</v>
      </c>
      <c r="Y105" s="97">
        <v>36.6</v>
      </c>
      <c r="Z105" s="40">
        <f t="shared" si="92"/>
        <v>-3.3870778134408621E-4</v>
      </c>
      <c r="AA105" s="40">
        <f t="shared" si="92"/>
        <v>0</v>
      </c>
      <c r="AB105" s="85">
        <v>9871587925.9099998</v>
      </c>
      <c r="AC105" s="97">
        <v>36.6</v>
      </c>
      <c r="AD105" s="40">
        <f t="shared" si="93"/>
        <v>-1.9503143414226668E-5</v>
      </c>
      <c r="AE105" s="40">
        <f t="shared" si="93"/>
        <v>0</v>
      </c>
      <c r="AF105" s="96">
        <v>9881430349.6700001</v>
      </c>
      <c r="AG105" s="97">
        <v>36.6</v>
      </c>
      <c r="AH105" s="40">
        <f t="shared" si="94"/>
        <v>9.9704564593572397E-4</v>
      </c>
      <c r="AI105" s="40">
        <f t="shared" si="95"/>
        <v>0</v>
      </c>
      <c r="AJ105" s="41">
        <f t="shared" si="57"/>
        <v>5.792075866356476E-4</v>
      </c>
      <c r="AK105" s="41">
        <f t="shared" si="58"/>
        <v>0</v>
      </c>
      <c r="AL105" s="42">
        <f t="shared" si="59"/>
        <v>3.459304461717981E-3</v>
      </c>
      <c r="AM105" s="42">
        <f t="shared" si="60"/>
        <v>0</v>
      </c>
      <c r="AN105" s="43">
        <f t="shared" si="61"/>
        <v>1.1025430768518722E-3</v>
      </c>
      <c r="AO105" s="106">
        <f t="shared" si="62"/>
        <v>0</v>
      </c>
      <c r="AP105" s="47"/>
      <c r="AQ105" s="45">
        <v>640873657.65999997</v>
      </c>
      <c r="AR105" s="49">
        <v>11.5358</v>
      </c>
      <c r="AS105" s="46" t="e">
        <f>(#REF!/AQ105)-1</f>
        <v>#REF!</v>
      </c>
      <c r="AT105" s="46" t="e">
        <f>(#REF!/AR105)-1</f>
        <v>#REF!</v>
      </c>
    </row>
    <row r="106" spans="1:46">
      <c r="A106" s="297" t="s">
        <v>202</v>
      </c>
      <c r="B106" s="85">
        <v>30419933548.939999</v>
      </c>
      <c r="C106" s="97">
        <v>11.4</v>
      </c>
      <c r="D106" s="85">
        <v>30424104734.470001</v>
      </c>
      <c r="E106" s="97">
        <v>11.4</v>
      </c>
      <c r="F106" s="40">
        <f t="shared" si="87"/>
        <v>1.3712013944053937E-4</v>
      </c>
      <c r="G106" s="40">
        <f t="shared" si="87"/>
        <v>0</v>
      </c>
      <c r="H106" s="85">
        <v>30428403858.450001</v>
      </c>
      <c r="I106" s="97">
        <v>11.4</v>
      </c>
      <c r="J106" s="40">
        <f t="shared" si="88"/>
        <v>1.4130650737369788E-4</v>
      </c>
      <c r="K106" s="40">
        <f t="shared" si="88"/>
        <v>0</v>
      </c>
      <c r="L106" s="85">
        <v>30413543827.900002</v>
      </c>
      <c r="M106" s="97">
        <v>11.4</v>
      </c>
      <c r="N106" s="40">
        <f t="shared" si="89"/>
        <v>-4.8836050090325688E-4</v>
      </c>
      <c r="O106" s="40">
        <f t="shared" si="89"/>
        <v>0</v>
      </c>
      <c r="P106" s="85">
        <v>30414569054.419998</v>
      </c>
      <c r="Q106" s="97">
        <v>11.4</v>
      </c>
      <c r="R106" s="40">
        <f t="shared" si="90"/>
        <v>3.3709538283274533E-5</v>
      </c>
      <c r="S106" s="40">
        <f t="shared" si="90"/>
        <v>0</v>
      </c>
      <c r="T106" s="85">
        <v>30489773953.52</v>
      </c>
      <c r="U106" s="97">
        <v>11.43</v>
      </c>
      <c r="V106" s="40">
        <f t="shared" si="91"/>
        <v>2.4726603544978762E-3</v>
      </c>
      <c r="W106" s="40">
        <f t="shared" si="91"/>
        <v>2.631578947368365E-3</v>
      </c>
      <c r="X106" s="85">
        <v>30495212923.73</v>
      </c>
      <c r="Y106" s="97">
        <v>11.43</v>
      </c>
      <c r="Z106" s="40">
        <f t="shared" si="92"/>
        <v>1.7838670166235075E-4</v>
      </c>
      <c r="AA106" s="40">
        <f t="shared" si="92"/>
        <v>0</v>
      </c>
      <c r="AB106" s="85">
        <v>30449548998.889999</v>
      </c>
      <c r="AC106" s="97">
        <v>11.41</v>
      </c>
      <c r="AD106" s="40">
        <f t="shared" si="93"/>
        <v>-1.4974128875311621E-3</v>
      </c>
      <c r="AE106" s="40">
        <f t="shared" si="93"/>
        <v>-1.7497812773402952E-3</v>
      </c>
      <c r="AF106" s="96">
        <v>30472620660.27</v>
      </c>
      <c r="AG106" s="97">
        <v>11.42</v>
      </c>
      <c r="AH106" s="40">
        <f t="shared" si="94"/>
        <v>7.5770125136638696E-4</v>
      </c>
      <c r="AI106" s="40">
        <f t="shared" si="95"/>
        <v>8.7642418930760615E-4</v>
      </c>
      <c r="AJ106" s="41">
        <f t="shared" si="57"/>
        <v>2.1688888802371331E-4</v>
      </c>
      <c r="AK106" s="41">
        <f t="shared" si="58"/>
        <v>2.1977773241695949E-4</v>
      </c>
      <c r="AL106" s="42">
        <f t="shared" si="59"/>
        <v>1.5946541804081915E-3</v>
      </c>
      <c r="AM106" s="42">
        <f t="shared" si="60"/>
        <v>1.7543859649122432E-3</v>
      </c>
      <c r="AN106" s="43">
        <f t="shared" si="61"/>
        <v>1.1253128480304571E-3</v>
      </c>
      <c r="AO106" s="106">
        <f t="shared" si="62"/>
        <v>1.2170599011573397E-3</v>
      </c>
      <c r="AP106" s="47"/>
      <c r="AQ106" s="45">
        <v>2128320668.46</v>
      </c>
      <c r="AR106" s="52">
        <v>1.04</v>
      </c>
      <c r="AS106" s="46" t="e">
        <f>(#REF!/AQ106)-1</f>
        <v>#REF!</v>
      </c>
      <c r="AT106" s="46" t="e">
        <f>(#REF!/AR106)-1</f>
        <v>#REF!</v>
      </c>
    </row>
    <row r="107" spans="1:46">
      <c r="A107" s="297" t="s">
        <v>179</v>
      </c>
      <c r="B107" s="85">
        <v>7400000000</v>
      </c>
      <c r="C107" s="97">
        <v>100</v>
      </c>
      <c r="D107" s="85">
        <v>7400000000</v>
      </c>
      <c r="E107" s="97">
        <v>100</v>
      </c>
      <c r="F107" s="40">
        <f t="shared" si="87"/>
        <v>0</v>
      </c>
      <c r="G107" s="40">
        <f t="shared" si="87"/>
        <v>0</v>
      </c>
      <c r="H107" s="85">
        <v>7400000000</v>
      </c>
      <c r="I107" s="97">
        <v>100</v>
      </c>
      <c r="J107" s="40">
        <f t="shared" si="88"/>
        <v>0</v>
      </c>
      <c r="K107" s="40">
        <f t="shared" si="88"/>
        <v>0</v>
      </c>
      <c r="L107" s="85">
        <v>7400000000</v>
      </c>
      <c r="M107" s="97">
        <v>100</v>
      </c>
      <c r="N107" s="40">
        <f t="shared" si="89"/>
        <v>0</v>
      </c>
      <c r="O107" s="40">
        <f t="shared" si="89"/>
        <v>0</v>
      </c>
      <c r="P107" s="85">
        <v>7400000000</v>
      </c>
      <c r="Q107" s="97">
        <v>100</v>
      </c>
      <c r="R107" s="40">
        <f t="shared" si="90"/>
        <v>0</v>
      </c>
      <c r="S107" s="40">
        <f t="shared" si="90"/>
        <v>0</v>
      </c>
      <c r="T107" s="85">
        <v>7400000000</v>
      </c>
      <c r="U107" s="97">
        <v>100</v>
      </c>
      <c r="V107" s="40">
        <f t="shared" si="91"/>
        <v>0</v>
      </c>
      <c r="W107" s="40">
        <f t="shared" si="91"/>
        <v>0</v>
      </c>
      <c r="X107" s="85">
        <v>7400000000</v>
      </c>
      <c r="Y107" s="97">
        <v>100</v>
      </c>
      <c r="Z107" s="40">
        <f t="shared" si="92"/>
        <v>0</v>
      </c>
      <c r="AA107" s="40">
        <f t="shared" si="92"/>
        <v>0</v>
      </c>
      <c r="AB107" s="85">
        <v>7400000000</v>
      </c>
      <c r="AC107" s="97">
        <v>100</v>
      </c>
      <c r="AD107" s="40">
        <f t="shared" si="93"/>
        <v>0</v>
      </c>
      <c r="AE107" s="40">
        <f t="shared" si="93"/>
        <v>0</v>
      </c>
      <c r="AF107" s="96">
        <v>7400000000</v>
      </c>
      <c r="AG107" s="97">
        <v>100</v>
      </c>
      <c r="AH107" s="40">
        <f t="shared" si="94"/>
        <v>0</v>
      </c>
      <c r="AI107" s="40">
        <f t="shared" si="95"/>
        <v>0</v>
      </c>
      <c r="AJ107" s="41">
        <f t="shared" si="57"/>
        <v>0</v>
      </c>
      <c r="AK107" s="41">
        <f t="shared" si="58"/>
        <v>0</v>
      </c>
      <c r="AL107" s="42">
        <f t="shared" si="59"/>
        <v>0</v>
      </c>
      <c r="AM107" s="42">
        <f t="shared" si="60"/>
        <v>0</v>
      </c>
      <c r="AN107" s="43">
        <f t="shared" si="61"/>
        <v>0</v>
      </c>
      <c r="AO107" s="106">
        <f t="shared" si="62"/>
        <v>0</v>
      </c>
      <c r="AP107" s="47"/>
      <c r="AQ107" s="45">
        <v>1789192828.73</v>
      </c>
      <c r="AR107" s="49">
        <v>0.79</v>
      </c>
      <c r="AS107" s="46" t="e">
        <f>(#REF!/AQ107)-1</f>
        <v>#REF!</v>
      </c>
      <c r="AT107" s="46" t="e">
        <f>(#REF!/AR107)-1</f>
        <v>#REF!</v>
      </c>
    </row>
    <row r="108" spans="1:46">
      <c r="A108" s="299" t="s">
        <v>47</v>
      </c>
      <c r="B108" s="90">
        <f>SUM(B104:B107)</f>
        <v>50026358693.779999</v>
      </c>
      <c r="C108" s="92"/>
      <c r="D108" s="90">
        <f>SUM(D104:D107)</f>
        <v>50044600366.089996</v>
      </c>
      <c r="E108" s="92"/>
      <c r="F108" s="40">
        <f>((D108-B108)/B108)</f>
        <v>3.6464121687644694E-4</v>
      </c>
      <c r="G108" s="40"/>
      <c r="H108" s="90">
        <f>SUM(H104:H107)</f>
        <v>50051324785.800003</v>
      </c>
      <c r="I108" s="92"/>
      <c r="J108" s="40">
        <f>((H108-D108)/D108)</f>
        <v>1.3436853648177299E-4</v>
      </c>
      <c r="K108" s="40"/>
      <c r="L108" s="90">
        <f>SUM(L104:L107)</f>
        <v>50040235589.130005</v>
      </c>
      <c r="M108" s="92"/>
      <c r="N108" s="40">
        <f>((L108-H108)/H108)</f>
        <v>-2.2155650659509159E-4</v>
      </c>
      <c r="O108" s="40"/>
      <c r="P108" s="90">
        <f>SUM(P104:P107)</f>
        <v>50072567197.759995</v>
      </c>
      <c r="Q108" s="92"/>
      <c r="R108" s="40">
        <f>((P108-L108)/L108)</f>
        <v>6.4611223846861466E-4</v>
      </c>
      <c r="S108" s="40"/>
      <c r="T108" s="90">
        <f>SUM(T104:T107)</f>
        <v>50149782982.589996</v>
      </c>
      <c r="U108" s="92"/>
      <c r="V108" s="40">
        <f>((T108-P108)/P108)</f>
        <v>1.5420776115800208E-3</v>
      </c>
      <c r="W108" s="40"/>
      <c r="X108" s="90">
        <f>SUM(X104:X107)</f>
        <v>50153494933.330002</v>
      </c>
      <c r="Y108" s="92"/>
      <c r="Z108" s="40">
        <f>((X108-T108)/T108)</f>
        <v>7.4017284208271331E-5</v>
      </c>
      <c r="AA108" s="40"/>
      <c r="AB108" s="90">
        <f>SUM(AB104:AB107)</f>
        <v>50111224933.139999</v>
      </c>
      <c r="AC108" s="92"/>
      <c r="AD108" s="40">
        <f>((AB108-X108)/X108)</f>
        <v>-8.42812654356247E-4</v>
      </c>
      <c r="AE108" s="40"/>
      <c r="AF108" s="90">
        <f>SUM(AF104:AF107)</f>
        <v>50148775654.720001</v>
      </c>
      <c r="AG108" s="120"/>
      <c r="AH108" s="40">
        <f>((AF108-AB108)/AB108)</f>
        <v>7.4934750906814206E-4</v>
      </c>
      <c r="AI108" s="40"/>
      <c r="AJ108" s="41">
        <f t="shared" si="57"/>
        <v>3.0577440446649125E-4</v>
      </c>
      <c r="AK108" s="41"/>
      <c r="AL108" s="42">
        <f t="shared" si="59"/>
        <v>2.0816489265162281E-3</v>
      </c>
      <c r="AM108" s="42"/>
      <c r="AN108" s="43">
        <f t="shared" si="61"/>
        <v>7.0961954773846405E-4</v>
      </c>
      <c r="AO108" s="106"/>
      <c r="AP108" s="47"/>
      <c r="AQ108" s="45">
        <v>204378030.47999999</v>
      </c>
      <c r="AR108" s="49">
        <v>22.9087</v>
      </c>
      <c r="AS108" s="46" t="e">
        <f>(#REF!/AQ108)-1</f>
        <v>#REF!</v>
      </c>
      <c r="AT108" s="46" t="e">
        <f>(#REF!/AR108)-1</f>
        <v>#REF!</v>
      </c>
    </row>
    <row r="109" spans="1:46">
      <c r="A109" s="301" t="s">
        <v>68</v>
      </c>
      <c r="B109" s="161"/>
      <c r="C109" s="161"/>
      <c r="D109" s="161"/>
      <c r="E109" s="161"/>
      <c r="F109" s="40"/>
      <c r="G109" s="40"/>
      <c r="H109" s="161"/>
      <c r="I109" s="161"/>
      <c r="J109" s="40"/>
      <c r="K109" s="40"/>
      <c r="L109" s="161"/>
      <c r="M109" s="161"/>
      <c r="N109" s="40"/>
      <c r="O109" s="40"/>
      <c r="P109" s="161"/>
      <c r="Q109" s="161"/>
      <c r="R109" s="40"/>
      <c r="S109" s="40"/>
      <c r="T109" s="161"/>
      <c r="U109" s="161"/>
      <c r="V109" s="40"/>
      <c r="W109" s="40"/>
      <c r="X109" s="161"/>
      <c r="Y109" s="161"/>
      <c r="Z109" s="40"/>
      <c r="AA109" s="40"/>
      <c r="AB109" s="90"/>
      <c r="AC109" s="90"/>
      <c r="AD109" s="40"/>
      <c r="AE109" s="40"/>
      <c r="AF109" s="120"/>
      <c r="AG109" s="120"/>
      <c r="AH109" s="40"/>
      <c r="AI109" s="40"/>
      <c r="AJ109" s="41"/>
      <c r="AK109" s="41"/>
      <c r="AL109" s="42"/>
      <c r="AM109" s="42"/>
      <c r="AN109" s="43"/>
      <c r="AO109" s="106"/>
      <c r="AP109" s="47"/>
      <c r="AQ109" s="45">
        <v>160273731.87</v>
      </c>
      <c r="AR109" s="49">
        <v>133.94</v>
      </c>
      <c r="AS109" s="46" t="e">
        <f>(#REF!/AQ109)-1</f>
        <v>#REF!</v>
      </c>
      <c r="AT109" s="46" t="e">
        <f>(#REF!/AR109)-1</f>
        <v>#REF!</v>
      </c>
    </row>
    <row r="110" spans="1:46" s="121" customFormat="1">
      <c r="A110" s="297" t="s">
        <v>27</v>
      </c>
      <c r="B110" s="85">
        <v>1677788999.24</v>
      </c>
      <c r="C110" s="85">
        <v>3501.02</v>
      </c>
      <c r="D110" s="85">
        <v>1700918744.4200001</v>
      </c>
      <c r="E110" s="85">
        <v>3541.11</v>
      </c>
      <c r="F110" s="40">
        <f t="shared" ref="F110:F131" si="96">((D110-B110)/B110)</f>
        <v>1.3785848632025428E-2</v>
      </c>
      <c r="G110" s="40">
        <f t="shared" ref="G110:G131" si="97">((E110-C110)/C110)</f>
        <v>1.145094858069938E-2</v>
      </c>
      <c r="H110" s="85">
        <v>1700918744.4200001</v>
      </c>
      <c r="I110" s="85">
        <v>3541.11</v>
      </c>
      <c r="J110" s="40">
        <f t="shared" ref="J110:J131" si="98">((H110-D110)/D110)</f>
        <v>0</v>
      </c>
      <c r="K110" s="40">
        <f t="shared" ref="K110:K131" si="99">((I110-E110)/E110)</f>
        <v>0</v>
      </c>
      <c r="L110" s="85">
        <v>1809589964.6700001</v>
      </c>
      <c r="M110" s="85">
        <v>3414.52</v>
      </c>
      <c r="N110" s="40">
        <f t="shared" ref="N110:O131" si="100">((L110-H110)/H110)</f>
        <v>6.388971878080868E-2</v>
      </c>
      <c r="O110" s="40">
        <f t="shared" si="100"/>
        <v>-3.5748677674514527E-2</v>
      </c>
      <c r="P110" s="85">
        <v>1806543751.3299999</v>
      </c>
      <c r="Q110" s="85">
        <v>3408.36</v>
      </c>
      <c r="R110" s="40">
        <f t="shared" ref="R110:R131" si="101">((P110-L110)/L110)</f>
        <v>-1.6833721447806909E-3</v>
      </c>
      <c r="S110" s="40">
        <f t="shared" ref="S110:S131" si="102">((Q110-M110)/M110)</f>
        <v>-1.8040603071587968E-3</v>
      </c>
      <c r="T110" s="85">
        <v>1902941342.49</v>
      </c>
      <c r="U110" s="85">
        <v>3406.63</v>
      </c>
      <c r="V110" s="40">
        <f t="shared" ref="V110:V131" si="103">((T110-P110)/P110)</f>
        <v>5.336023060002338E-2</v>
      </c>
      <c r="W110" s="40">
        <f t="shared" ref="W110:W131" si="104">((U110-Q110)/Q110)</f>
        <v>-5.0757549085191068E-4</v>
      </c>
      <c r="X110" s="85">
        <v>1891055089.26</v>
      </c>
      <c r="Y110" s="85">
        <v>3413.01</v>
      </c>
      <c r="Z110" s="40">
        <f t="shared" ref="Z110:Z131" si="105">((X110-T110)/T110)</f>
        <v>-6.2462530844207996E-3</v>
      </c>
      <c r="AA110" s="40">
        <f t="shared" ref="AA110:AA131" si="106">((Y110-U110)/U110)</f>
        <v>1.8728185919809632E-3</v>
      </c>
      <c r="AB110" s="85">
        <v>1629283542.3399999</v>
      </c>
      <c r="AC110" s="85">
        <v>3417.43</v>
      </c>
      <c r="AD110" s="40">
        <f t="shared" ref="AD110:AD131" si="107">((AB110-X110)/X110)</f>
        <v>-0.13842618779680049</v>
      </c>
      <c r="AE110" s="40">
        <f t="shared" ref="AE110:AE131" si="108">((AC110-Y110)/Y110)</f>
        <v>1.295044550118405E-3</v>
      </c>
      <c r="AF110" s="96">
        <v>1604180019.29</v>
      </c>
      <c r="AG110" s="85">
        <v>3370.75</v>
      </c>
      <c r="AH110" s="40">
        <f t="shared" ref="AH110:AH131" si="109">((AF110-AB110)/AB110)</f>
        <v>-1.5407706760448781E-2</v>
      </c>
      <c r="AI110" s="40">
        <f t="shared" ref="AI110:AI131" si="110">((AG110-AC110)/AC110)</f>
        <v>-1.3659387317370023E-2</v>
      </c>
      <c r="AJ110" s="41">
        <f t="shared" si="57"/>
        <v>-3.840965221699159E-3</v>
      </c>
      <c r="AK110" s="41">
        <f t="shared" si="58"/>
        <v>-4.6376111333870642E-3</v>
      </c>
      <c r="AL110" s="42">
        <f t="shared" si="59"/>
        <v>-5.6874395350959145E-2</v>
      </c>
      <c r="AM110" s="42">
        <f t="shared" si="60"/>
        <v>-4.810920869444895E-2</v>
      </c>
      <c r="AN110" s="43">
        <f t="shared" si="61"/>
        <v>6.1461128484773329E-2</v>
      </c>
      <c r="AO110" s="106">
        <f t="shared" si="62"/>
        <v>1.4304386943971313E-2</v>
      </c>
      <c r="AP110" s="47"/>
      <c r="AQ110" s="45"/>
      <c r="AR110" s="49"/>
      <c r="AS110" s="46"/>
      <c r="AT110" s="46"/>
    </row>
    <row r="111" spans="1:46" s="138" customFormat="1">
      <c r="A111" s="297" t="s">
        <v>246</v>
      </c>
      <c r="B111" s="85">
        <v>190039247</v>
      </c>
      <c r="C111" s="85">
        <v>142.21</v>
      </c>
      <c r="D111" s="85">
        <v>191649328.75999999</v>
      </c>
      <c r="E111" s="85">
        <v>143.41380000000001</v>
      </c>
      <c r="F111" s="40">
        <f t="shared" si="96"/>
        <v>8.4723644479605328E-3</v>
      </c>
      <c r="G111" s="40">
        <f t="shared" si="97"/>
        <v>8.4649462063146122E-3</v>
      </c>
      <c r="H111" s="85">
        <v>191226739.03</v>
      </c>
      <c r="I111" s="85">
        <v>143.09565000000001</v>
      </c>
      <c r="J111" s="40">
        <f t="shared" si="98"/>
        <v>-2.2050154453146717E-3</v>
      </c>
      <c r="K111" s="40">
        <f t="shared" si="99"/>
        <v>-2.218405760115155E-3</v>
      </c>
      <c r="L111" s="85">
        <v>191570208</v>
      </c>
      <c r="M111" s="85">
        <v>143.35</v>
      </c>
      <c r="N111" s="40">
        <f t="shared" si="100"/>
        <v>1.7961346396547335E-3</v>
      </c>
      <c r="O111" s="40">
        <f t="shared" si="100"/>
        <v>1.7774824042518977E-3</v>
      </c>
      <c r="P111" s="85">
        <v>191245434.93000001</v>
      </c>
      <c r="Q111" s="85">
        <v>141.44999999999999</v>
      </c>
      <c r="R111" s="40">
        <f t="shared" si="101"/>
        <v>-1.6953213831661803E-3</v>
      </c>
      <c r="S111" s="40">
        <f t="shared" si="102"/>
        <v>-1.3254272758981554E-2</v>
      </c>
      <c r="T111" s="85">
        <v>193859655.59999999</v>
      </c>
      <c r="U111" s="85">
        <v>142.52000000000001</v>
      </c>
      <c r="V111" s="40">
        <f t="shared" si="103"/>
        <v>1.3669453971316223E-2</v>
      </c>
      <c r="W111" s="40">
        <f t="shared" si="104"/>
        <v>7.5645104277131262E-3</v>
      </c>
      <c r="X111" s="85">
        <v>191827125.66</v>
      </c>
      <c r="Y111" s="85">
        <v>142.79</v>
      </c>
      <c r="Z111" s="40">
        <f t="shared" si="105"/>
        <v>-1.0484543231593349E-2</v>
      </c>
      <c r="AA111" s="40">
        <f t="shared" si="106"/>
        <v>1.8944709514452833E-3</v>
      </c>
      <c r="AB111" s="85">
        <v>191366853.68000001</v>
      </c>
      <c r="AC111" s="85">
        <v>142.44</v>
      </c>
      <c r="AD111" s="40">
        <f t="shared" si="107"/>
        <v>-2.3994102941196586E-3</v>
      </c>
      <c r="AE111" s="40">
        <f t="shared" si="108"/>
        <v>-2.4511520414594464E-3</v>
      </c>
      <c r="AF111" s="96">
        <v>187611933.34</v>
      </c>
      <c r="AG111" s="85">
        <v>139.63999999999999</v>
      </c>
      <c r="AH111" s="40">
        <f t="shared" si="109"/>
        <v>-1.9621581626037023E-2</v>
      </c>
      <c r="AI111" s="40">
        <f t="shared" si="110"/>
        <v>-1.9657399606852088E-2</v>
      </c>
      <c r="AJ111" s="41">
        <f t="shared" si="57"/>
        <v>-1.558489865162424E-3</v>
      </c>
      <c r="AK111" s="41">
        <f t="shared" si="58"/>
        <v>-2.2349775222104155E-3</v>
      </c>
      <c r="AL111" s="42">
        <f t="shared" si="59"/>
        <v>-2.1066577410536958E-2</v>
      </c>
      <c r="AM111" s="42">
        <f t="shared" si="60"/>
        <v>-2.6314064615818158E-2</v>
      </c>
      <c r="AN111" s="43">
        <f t="shared" si="61"/>
        <v>1.0356884496565985E-2</v>
      </c>
      <c r="AO111" s="106">
        <f t="shared" si="62"/>
        <v>9.7737489231658654E-3</v>
      </c>
      <c r="AP111" s="47"/>
      <c r="AQ111" s="45"/>
      <c r="AR111" s="49"/>
      <c r="AS111" s="46"/>
      <c r="AT111" s="46"/>
    </row>
    <row r="112" spans="1:46" s="151" customFormat="1">
      <c r="A112" s="297" t="s">
        <v>83</v>
      </c>
      <c r="B112" s="85">
        <v>949938807.37</v>
      </c>
      <c r="C112" s="85">
        <v>1.33473</v>
      </c>
      <c r="D112" s="85">
        <v>961717596.90999997</v>
      </c>
      <c r="E112" s="85">
        <v>1.3641000000000001</v>
      </c>
      <c r="F112" s="40">
        <f t="shared" si="96"/>
        <v>1.2399524525806784E-2</v>
      </c>
      <c r="G112" s="40">
        <f t="shared" si="97"/>
        <v>2.200445033827075E-2</v>
      </c>
      <c r="H112" s="85">
        <v>962696698.60000002</v>
      </c>
      <c r="I112" s="85">
        <v>1.3654999999999999</v>
      </c>
      <c r="J112" s="40">
        <f t="shared" si="98"/>
        <v>1.018076089224022E-3</v>
      </c>
      <c r="K112" s="40">
        <f t="shared" si="99"/>
        <v>1.0263177186422151E-3</v>
      </c>
      <c r="L112" s="85">
        <v>962982441.88999999</v>
      </c>
      <c r="M112" s="85">
        <v>1.3452</v>
      </c>
      <c r="N112" s="40">
        <f t="shared" si="100"/>
        <v>2.9681548759386369E-4</v>
      </c>
      <c r="O112" s="40">
        <f t="shared" si="100"/>
        <v>-1.4866349322592447E-2</v>
      </c>
      <c r="P112" s="85">
        <v>961428614.86000001</v>
      </c>
      <c r="Q112" s="85">
        <v>1.3431</v>
      </c>
      <c r="R112" s="40">
        <f t="shared" si="101"/>
        <v>-1.6135569688584858E-3</v>
      </c>
      <c r="S112" s="40">
        <f t="shared" si="102"/>
        <v>-1.5611061552185481E-3</v>
      </c>
      <c r="T112" s="85">
        <v>968676742.19000006</v>
      </c>
      <c r="U112" s="85">
        <v>1.3743000000000001</v>
      </c>
      <c r="V112" s="40">
        <f t="shared" si="103"/>
        <v>7.5389136728112576E-3</v>
      </c>
      <c r="W112" s="40">
        <f t="shared" si="104"/>
        <v>2.322984141165968E-2</v>
      </c>
      <c r="X112" s="85">
        <v>962242730.42999995</v>
      </c>
      <c r="Y112" s="85">
        <v>1.3652</v>
      </c>
      <c r="Z112" s="40">
        <f t="shared" si="105"/>
        <v>-6.6420628056517508E-3</v>
      </c>
      <c r="AA112" s="40">
        <f t="shared" si="106"/>
        <v>-6.6215527905116112E-3</v>
      </c>
      <c r="AB112" s="85">
        <v>957837854.36000001</v>
      </c>
      <c r="AC112" s="85">
        <v>1.359</v>
      </c>
      <c r="AD112" s="40">
        <f t="shared" si="107"/>
        <v>-4.5777182104888596E-3</v>
      </c>
      <c r="AE112" s="40">
        <f t="shared" si="108"/>
        <v>-4.5414591268678464E-3</v>
      </c>
      <c r="AF112" s="96">
        <v>938737482.13999999</v>
      </c>
      <c r="AG112" s="85">
        <v>1.3319000000000001</v>
      </c>
      <c r="AH112" s="40">
        <f t="shared" si="109"/>
        <v>-1.994113318142177E-2</v>
      </c>
      <c r="AI112" s="40">
        <f t="shared" si="110"/>
        <v>-1.9941133186166228E-2</v>
      </c>
      <c r="AJ112" s="41">
        <f t="shared" si="57"/>
        <v>-1.4401426738731172E-3</v>
      </c>
      <c r="AK112" s="41">
        <f t="shared" si="58"/>
        <v>-1.5887388909800477E-4</v>
      </c>
      <c r="AL112" s="42">
        <f t="shared" si="59"/>
        <v>-2.3894867728151303E-2</v>
      </c>
      <c r="AM112" s="42">
        <f t="shared" si="60"/>
        <v>-2.3605307528773555E-2</v>
      </c>
      <c r="AN112" s="43">
        <f t="shared" si="61"/>
        <v>9.713325014051883E-3</v>
      </c>
      <c r="AO112" s="106">
        <f t="shared" si="62"/>
        <v>1.5630724172854264E-2</v>
      </c>
      <c r="AP112" s="47"/>
      <c r="AQ112" s="45"/>
      <c r="AR112" s="49"/>
      <c r="AS112" s="46"/>
      <c r="AT112" s="46"/>
    </row>
    <row r="113" spans="1:46">
      <c r="A113" s="297" t="s">
        <v>9</v>
      </c>
      <c r="B113" s="85">
        <v>4515151101.4499998</v>
      </c>
      <c r="C113" s="85">
        <v>456.41419999999999</v>
      </c>
      <c r="D113" s="85">
        <v>4569408942.8500004</v>
      </c>
      <c r="E113" s="85">
        <v>459.7561</v>
      </c>
      <c r="F113" s="40">
        <f t="shared" si="96"/>
        <v>1.2016838458091946E-2</v>
      </c>
      <c r="G113" s="40">
        <f t="shared" si="97"/>
        <v>7.3220771834005376E-3</v>
      </c>
      <c r="H113" s="85">
        <v>4565468525.9799995</v>
      </c>
      <c r="I113" s="85">
        <v>462.23610000000002</v>
      </c>
      <c r="J113" s="40">
        <f t="shared" si="98"/>
        <v>-8.6234716990402473E-4</v>
      </c>
      <c r="K113" s="40">
        <f t="shared" si="99"/>
        <v>5.3941644276172046E-3</v>
      </c>
      <c r="L113" s="85">
        <v>4592123726.6800003</v>
      </c>
      <c r="M113" s="85">
        <v>450.1705</v>
      </c>
      <c r="N113" s="40">
        <f t="shared" si="100"/>
        <v>5.8384370735047606E-3</v>
      </c>
      <c r="O113" s="40">
        <f t="shared" si="100"/>
        <v>-2.6102677830658439E-2</v>
      </c>
      <c r="P113" s="85">
        <v>4576650987.4099998</v>
      </c>
      <c r="Q113" s="85">
        <v>463.91910000000001</v>
      </c>
      <c r="R113" s="40">
        <f t="shared" si="101"/>
        <v>-3.3694081847369761E-3</v>
      </c>
      <c r="S113" s="40">
        <f t="shared" si="102"/>
        <v>3.0540872847065744E-2</v>
      </c>
      <c r="T113" s="85">
        <v>4605063741.8699999</v>
      </c>
      <c r="U113" s="85">
        <v>457.63350000000003</v>
      </c>
      <c r="V113" s="40">
        <f t="shared" si="103"/>
        <v>6.2081977712876183E-3</v>
      </c>
      <c r="W113" s="40">
        <f t="shared" si="104"/>
        <v>-1.3548914024018385E-2</v>
      </c>
      <c r="X113" s="85">
        <v>4580625665.9799995</v>
      </c>
      <c r="Y113" s="85">
        <v>469.07249999999999</v>
      </c>
      <c r="Z113" s="40">
        <f t="shared" si="105"/>
        <v>-5.3067834149189558E-3</v>
      </c>
      <c r="AA113" s="40">
        <f t="shared" si="106"/>
        <v>2.4995984778212181E-2</v>
      </c>
      <c r="AB113" s="85">
        <v>4570797146.4300003</v>
      </c>
      <c r="AC113" s="85">
        <v>468.3365</v>
      </c>
      <c r="AD113" s="40">
        <f t="shared" si="107"/>
        <v>-2.145671850680791E-3</v>
      </c>
      <c r="AE113" s="40">
        <f t="shared" si="108"/>
        <v>-1.5690538243021922E-3</v>
      </c>
      <c r="AF113" s="96">
        <v>4508758628.0699997</v>
      </c>
      <c r="AG113" s="85">
        <v>461.90620000000001</v>
      </c>
      <c r="AH113" s="40">
        <f t="shared" si="109"/>
        <v>-1.3572800623728292E-2</v>
      </c>
      <c r="AI113" s="40">
        <f t="shared" si="110"/>
        <v>-1.3730085099068701E-2</v>
      </c>
      <c r="AJ113" s="41">
        <f t="shared" si="57"/>
        <v>-1.4919224263558917E-4</v>
      </c>
      <c r="AK113" s="41">
        <f t="shared" si="58"/>
        <v>1.662796057280994E-3</v>
      </c>
      <c r="AL113" s="42">
        <f t="shared" si="59"/>
        <v>-1.3273120339754989E-2</v>
      </c>
      <c r="AM113" s="42">
        <f t="shared" si="60"/>
        <v>4.6766100547660141E-3</v>
      </c>
      <c r="AN113" s="43">
        <f t="shared" si="61"/>
        <v>7.9815746368605365E-3</v>
      </c>
      <c r="AO113" s="106">
        <f t="shared" si="62"/>
        <v>1.9544947814544373E-2</v>
      </c>
      <c r="AP113" s="47"/>
      <c r="AQ113" s="73">
        <f>SUM(AQ105:AQ109)</f>
        <v>4923038917.1999998</v>
      </c>
      <c r="AR113" s="30"/>
      <c r="AS113" s="46" t="e">
        <f>(#REF!/AQ113)-1</f>
        <v>#REF!</v>
      </c>
      <c r="AT113" s="46" t="e">
        <f>(#REF!/AR113)-1</f>
        <v>#REF!</v>
      </c>
    </row>
    <row r="114" spans="1:46">
      <c r="A114" s="297" t="s">
        <v>17</v>
      </c>
      <c r="B114" s="85">
        <v>2457918145.5</v>
      </c>
      <c r="C114" s="85">
        <v>13.2217</v>
      </c>
      <c r="D114" s="85">
        <v>2455387322.5700002</v>
      </c>
      <c r="E114" s="85">
        <v>13.266400000000001</v>
      </c>
      <c r="F114" s="40">
        <f t="shared" si="96"/>
        <v>-1.0296611930032348E-3</v>
      </c>
      <c r="G114" s="40">
        <f t="shared" si="97"/>
        <v>3.3808057965315072E-3</v>
      </c>
      <c r="H114" s="85">
        <v>2467966679.23</v>
      </c>
      <c r="I114" s="85">
        <v>13.2783</v>
      </c>
      <c r="J114" s="40">
        <f t="shared" si="98"/>
        <v>5.1231659235062392E-3</v>
      </c>
      <c r="K114" s="40">
        <f t="shared" si="99"/>
        <v>8.9700295483318088E-4</v>
      </c>
      <c r="L114" s="85">
        <v>2466665471.3600001</v>
      </c>
      <c r="M114" s="85">
        <v>13.154500000000001</v>
      </c>
      <c r="N114" s="40">
        <f t="shared" si="100"/>
        <v>-5.2723883225435579E-4</v>
      </c>
      <c r="O114" s="40">
        <f t="shared" si="100"/>
        <v>-9.3234826747399333E-3</v>
      </c>
      <c r="P114" s="85">
        <v>2460448841.2800002</v>
      </c>
      <c r="Q114" s="85">
        <v>13.239100000000001</v>
      </c>
      <c r="R114" s="40">
        <f t="shared" si="101"/>
        <v>-2.5202566591133149E-3</v>
      </c>
      <c r="S114" s="40">
        <f t="shared" si="102"/>
        <v>6.4312592648903422E-3</v>
      </c>
      <c r="T114" s="85">
        <v>2468186952.9499998</v>
      </c>
      <c r="U114" s="85">
        <v>13.281000000000001</v>
      </c>
      <c r="V114" s="40">
        <f t="shared" si="103"/>
        <v>3.1450000260822325E-3</v>
      </c>
      <c r="W114" s="40">
        <f t="shared" si="104"/>
        <v>3.1648677024873327E-3</v>
      </c>
      <c r="X114" s="85">
        <v>2452580291.5500002</v>
      </c>
      <c r="Y114" s="85">
        <v>13.206</v>
      </c>
      <c r="Z114" s="40">
        <f t="shared" si="105"/>
        <v>-6.3231277441712398E-3</v>
      </c>
      <c r="AA114" s="40">
        <f t="shared" si="106"/>
        <v>-5.6471651231082796E-3</v>
      </c>
      <c r="AB114" s="85">
        <v>2451921224.4400001</v>
      </c>
      <c r="AC114" s="85">
        <v>12.203900000000001</v>
      </c>
      <c r="AD114" s="40">
        <f t="shared" si="107"/>
        <v>-2.6872396890362813E-4</v>
      </c>
      <c r="AE114" s="40">
        <f t="shared" si="108"/>
        <v>-7.5882174769044269E-2</v>
      </c>
      <c r="AF114" s="96">
        <v>2418371641.1500001</v>
      </c>
      <c r="AG114" s="85">
        <v>13.0223</v>
      </c>
      <c r="AH114" s="40">
        <f t="shared" si="109"/>
        <v>-1.3682977640385828E-2</v>
      </c>
      <c r="AI114" s="40">
        <f t="shared" si="110"/>
        <v>6.7060529830627796E-2</v>
      </c>
      <c r="AJ114" s="41">
        <f t="shared" si="57"/>
        <v>-2.0104775110303913E-3</v>
      </c>
      <c r="AK114" s="41">
        <f t="shared" si="58"/>
        <v>-1.2397946271902899E-3</v>
      </c>
      <c r="AL114" s="42">
        <f t="shared" si="59"/>
        <v>-1.5075292227727466E-2</v>
      </c>
      <c r="AM114" s="42">
        <f t="shared" si="60"/>
        <v>-1.8399867334016863E-2</v>
      </c>
      <c r="AN114" s="43">
        <f t="shared" si="61"/>
        <v>5.8403718863888629E-3</v>
      </c>
      <c r="AO114" s="106">
        <f t="shared" si="62"/>
        <v>3.8591916495664833E-2</v>
      </c>
      <c r="AP114" s="47"/>
      <c r="AQ114" s="29" t="e">
        <f>SUM(AQ19,AQ51,#REF!,#REF!,AQ86,AQ103,AQ113)</f>
        <v>#REF!</v>
      </c>
      <c r="AR114" s="30"/>
      <c r="AS114" s="46" t="e">
        <f>(#REF!/AQ114)-1</f>
        <v>#REF!</v>
      </c>
      <c r="AT114" s="46" t="e">
        <f>(#REF!/AR114)-1</f>
        <v>#REF!</v>
      </c>
    </row>
    <row r="115" spans="1:46" ht="15" customHeight="1">
      <c r="A115" s="298" t="s">
        <v>140</v>
      </c>
      <c r="B115" s="85">
        <v>4182090939.1500001</v>
      </c>
      <c r="C115" s="85">
        <v>196.69</v>
      </c>
      <c r="D115" s="85">
        <v>4221858389.9499998</v>
      </c>
      <c r="E115" s="85">
        <v>198.58</v>
      </c>
      <c r="F115" s="40">
        <f t="shared" si="96"/>
        <v>9.5089875802849833E-3</v>
      </c>
      <c r="G115" s="40">
        <f t="shared" si="97"/>
        <v>9.6090294371854942E-3</v>
      </c>
      <c r="H115" s="85">
        <v>4226650723.3600001</v>
      </c>
      <c r="I115" s="85">
        <v>198.87</v>
      </c>
      <c r="J115" s="40">
        <f t="shared" si="98"/>
        <v>1.1351241485049149E-3</v>
      </c>
      <c r="K115" s="40">
        <f t="shared" si="99"/>
        <v>1.4603686171819519E-3</v>
      </c>
      <c r="L115" s="85">
        <v>4239281766.1900001</v>
      </c>
      <c r="M115" s="85">
        <v>199.75</v>
      </c>
      <c r="N115" s="40">
        <f t="shared" si="100"/>
        <v>2.9884283459218047E-3</v>
      </c>
      <c r="O115" s="40">
        <f t="shared" si="100"/>
        <v>4.425001257102607E-3</v>
      </c>
      <c r="P115" s="85">
        <v>4151901247.8800001</v>
      </c>
      <c r="Q115" s="85">
        <v>176.17</v>
      </c>
      <c r="R115" s="40">
        <f t="shared" si="101"/>
        <v>-2.0612104391572929E-2</v>
      </c>
      <c r="S115" s="40">
        <f t="shared" si="102"/>
        <v>-0.1180475594493117</v>
      </c>
      <c r="T115" s="85">
        <v>4156703614.3400002</v>
      </c>
      <c r="U115" s="85">
        <v>175.07</v>
      </c>
      <c r="V115" s="40">
        <f t="shared" si="103"/>
        <v>1.1566668312383806E-3</v>
      </c>
      <c r="W115" s="40">
        <f t="shared" si="104"/>
        <v>-6.2439688936822071E-3</v>
      </c>
      <c r="X115" s="85">
        <v>4132527790.1999998</v>
      </c>
      <c r="Y115" s="85">
        <v>175.4</v>
      </c>
      <c r="Z115" s="40">
        <f t="shared" si="105"/>
        <v>-5.8161048713209667E-3</v>
      </c>
      <c r="AA115" s="40">
        <f t="shared" si="106"/>
        <v>1.8849603015937198E-3</v>
      </c>
      <c r="AB115" s="85">
        <v>4120967559.8600001</v>
      </c>
      <c r="AC115" s="85">
        <v>175.13</v>
      </c>
      <c r="AD115" s="40">
        <f t="shared" si="107"/>
        <v>-2.7973750999119602E-3</v>
      </c>
      <c r="AE115" s="40">
        <f t="shared" si="108"/>
        <v>-1.5393386545040492E-3</v>
      </c>
      <c r="AF115" s="96">
        <v>4073813952.1900001</v>
      </c>
      <c r="AG115" s="85">
        <v>173.11</v>
      </c>
      <c r="AH115" s="40">
        <f t="shared" si="109"/>
        <v>-1.1442363227824586E-2</v>
      </c>
      <c r="AI115" s="40">
        <f t="shared" si="110"/>
        <v>-1.1534288814023765E-2</v>
      </c>
      <c r="AJ115" s="41">
        <f t="shared" si="57"/>
        <v>-3.2348425855850448E-3</v>
      </c>
      <c r="AK115" s="41">
        <f t="shared" si="58"/>
        <v>-1.4998224524807246E-2</v>
      </c>
      <c r="AL115" s="42">
        <f t="shared" si="59"/>
        <v>-3.5066177992235562E-2</v>
      </c>
      <c r="AM115" s="42">
        <f t="shared" si="60"/>
        <v>-0.1282606506193977</v>
      </c>
      <c r="AN115" s="43">
        <f t="shared" si="61"/>
        <v>9.3785712310716675E-3</v>
      </c>
      <c r="AO115" s="106">
        <f t="shared" si="62"/>
        <v>4.2135239315018336E-2</v>
      </c>
      <c r="AP115" s="47"/>
      <c r="AQ115" s="74"/>
      <c r="AR115" s="75"/>
      <c r="AS115" s="46" t="e">
        <f>(#REF!/AQ115)-1</f>
        <v>#REF!</v>
      </c>
      <c r="AT115" s="46" t="e">
        <f>(#REF!/AR115)-1</f>
        <v>#REF!</v>
      </c>
    </row>
    <row r="116" spans="1:46" ht="17.25" customHeight="1">
      <c r="A116" s="297" t="s">
        <v>138</v>
      </c>
      <c r="B116" s="159">
        <v>5186433610.1000004</v>
      </c>
      <c r="C116" s="85">
        <v>179.54150000000001</v>
      </c>
      <c r="D116" s="85">
        <v>5344528723.4300003</v>
      </c>
      <c r="E116" s="85">
        <v>115.05</v>
      </c>
      <c r="F116" s="40">
        <f t="shared" si="96"/>
        <v>3.048243267244901E-2</v>
      </c>
      <c r="G116" s="40">
        <f t="shared" si="97"/>
        <v>-0.35920107607433388</v>
      </c>
      <c r="H116" s="85">
        <v>5248178009.6999998</v>
      </c>
      <c r="I116" s="85">
        <v>115.05</v>
      </c>
      <c r="J116" s="40">
        <f t="shared" si="98"/>
        <v>-1.80279157837821E-2</v>
      </c>
      <c r="K116" s="40">
        <f t="shared" si="99"/>
        <v>0</v>
      </c>
      <c r="L116" s="85">
        <v>5294548255.5600004</v>
      </c>
      <c r="M116" s="85">
        <v>183.2841</v>
      </c>
      <c r="N116" s="40">
        <f t="shared" si="100"/>
        <v>8.8354941037244398E-3</v>
      </c>
      <c r="O116" s="40">
        <f t="shared" si="100"/>
        <v>0.59308213820078226</v>
      </c>
      <c r="P116" s="85">
        <v>5319998839.7200003</v>
      </c>
      <c r="Q116" s="85">
        <v>185.55840000000001</v>
      </c>
      <c r="R116" s="40">
        <f t="shared" si="101"/>
        <v>4.8069415805726675E-3</v>
      </c>
      <c r="S116" s="40">
        <f t="shared" si="102"/>
        <v>1.2408605001743254E-2</v>
      </c>
      <c r="T116" s="85">
        <v>5183291860.3100004</v>
      </c>
      <c r="U116" s="85">
        <v>180.8064</v>
      </c>
      <c r="V116" s="40">
        <f t="shared" si="103"/>
        <v>-2.5696806245392893E-2</v>
      </c>
      <c r="W116" s="40">
        <f t="shared" si="104"/>
        <v>-2.5609188266335608E-2</v>
      </c>
      <c r="X116" s="85">
        <v>5216227378.3400002</v>
      </c>
      <c r="Y116" s="85">
        <v>181.91919999999999</v>
      </c>
      <c r="Z116" s="40">
        <f t="shared" si="105"/>
        <v>6.3541700752366929E-3</v>
      </c>
      <c r="AA116" s="40">
        <f t="shared" si="106"/>
        <v>6.154649392941804E-3</v>
      </c>
      <c r="AB116" s="85">
        <v>5142601159.6999998</v>
      </c>
      <c r="AC116" s="85">
        <v>181.44829999999999</v>
      </c>
      <c r="AD116" s="40">
        <f t="shared" si="107"/>
        <v>-1.4114840726791894E-2</v>
      </c>
      <c r="AE116" s="40">
        <f t="shared" si="108"/>
        <v>-2.5885118228312367E-3</v>
      </c>
      <c r="AF116" s="96">
        <v>5134139334.4300003</v>
      </c>
      <c r="AG116" s="88">
        <v>179.04490000000001</v>
      </c>
      <c r="AH116" s="40">
        <f t="shared" si="109"/>
        <v>-1.6454368144103043E-3</v>
      </c>
      <c r="AI116" s="40">
        <f t="shared" si="110"/>
        <v>-1.3245646280510628E-2</v>
      </c>
      <c r="AJ116" s="41">
        <f t="shared" si="57"/>
        <v>-1.1257451422992978E-3</v>
      </c>
      <c r="AK116" s="41">
        <f t="shared" si="58"/>
        <v>2.6375121268931996E-2</v>
      </c>
      <c r="AL116" s="42">
        <f t="shared" si="59"/>
        <v>-3.9365377171174928E-2</v>
      </c>
      <c r="AM116" s="42">
        <f t="shared" si="60"/>
        <v>0.55623554976097367</v>
      </c>
      <c r="AN116" s="43">
        <f t="shared" si="61"/>
        <v>1.7919885981626457E-2</v>
      </c>
      <c r="AO116" s="106">
        <f t="shared" si="62"/>
        <v>0.26083286678854323</v>
      </c>
      <c r="AP116" s="47"/>
      <c r="AQ116" s="431" t="s">
        <v>93</v>
      </c>
      <c r="AR116" s="431"/>
      <c r="AS116" s="46" t="e">
        <f>(#REF!/AQ116)-1</f>
        <v>#REF!</v>
      </c>
      <c r="AT116" s="46" t="e">
        <f>(#REF!/AR116)-1</f>
        <v>#REF!</v>
      </c>
    </row>
    <row r="117" spans="1:46" ht="16.5" customHeight="1">
      <c r="A117" s="297" t="s">
        <v>11</v>
      </c>
      <c r="B117" s="158">
        <v>2111082474.75</v>
      </c>
      <c r="C117" s="85">
        <v>3913.48</v>
      </c>
      <c r="D117" s="85">
        <v>2125903381.97</v>
      </c>
      <c r="E117" s="85">
        <v>3940.73</v>
      </c>
      <c r="F117" s="40">
        <f t="shared" si="96"/>
        <v>7.0205249663470208E-3</v>
      </c>
      <c r="G117" s="40">
        <f t="shared" si="97"/>
        <v>6.963112115048499E-3</v>
      </c>
      <c r="H117" s="85">
        <v>2117948225.5899999</v>
      </c>
      <c r="I117" s="85">
        <v>3926.01</v>
      </c>
      <c r="J117" s="40">
        <f t="shared" si="98"/>
        <v>-3.7420121946597357E-3</v>
      </c>
      <c r="K117" s="40">
        <f t="shared" si="99"/>
        <v>-3.7353485267957458E-3</v>
      </c>
      <c r="L117" s="85">
        <v>2129040266.3099999</v>
      </c>
      <c r="M117" s="85">
        <v>3890.96</v>
      </c>
      <c r="N117" s="40">
        <f t="shared" si="100"/>
        <v>5.2371633007743156E-3</v>
      </c>
      <c r="O117" s="40">
        <f t="shared" si="100"/>
        <v>-8.9276390024478243E-3</v>
      </c>
      <c r="P117" s="85">
        <v>2117001804.8800001</v>
      </c>
      <c r="Q117" s="85">
        <v>3924.22</v>
      </c>
      <c r="R117" s="40">
        <f t="shared" si="101"/>
        <v>-5.6544075847210686E-3</v>
      </c>
      <c r="S117" s="40">
        <f t="shared" si="102"/>
        <v>8.5480189978822101E-3</v>
      </c>
      <c r="T117" s="85">
        <v>2129329729.8800001</v>
      </c>
      <c r="U117" s="85">
        <v>3947.29</v>
      </c>
      <c r="V117" s="40">
        <f t="shared" si="103"/>
        <v>5.8232945156599875E-3</v>
      </c>
      <c r="W117" s="40">
        <f t="shared" si="104"/>
        <v>5.8788752924148402E-3</v>
      </c>
      <c r="X117" s="85">
        <v>2114873341.3399999</v>
      </c>
      <c r="Y117" s="85">
        <v>3919.71</v>
      </c>
      <c r="Z117" s="40">
        <f t="shared" si="105"/>
        <v>-6.7891732957745818E-3</v>
      </c>
      <c r="AA117" s="40">
        <f t="shared" si="106"/>
        <v>-6.9870721431665589E-3</v>
      </c>
      <c r="AB117" s="85">
        <v>2118989715.96</v>
      </c>
      <c r="AC117" s="85">
        <v>3926.29</v>
      </c>
      <c r="AD117" s="40">
        <f t="shared" si="107"/>
        <v>1.9463929775538982E-3</v>
      </c>
      <c r="AE117" s="40">
        <f t="shared" si="108"/>
        <v>1.6786956177880321E-3</v>
      </c>
      <c r="AF117" s="96">
        <v>2111340035.47</v>
      </c>
      <c r="AG117" s="85">
        <v>3911.01</v>
      </c>
      <c r="AH117" s="40">
        <f t="shared" si="109"/>
        <v>-3.6100602246360368E-3</v>
      </c>
      <c r="AI117" s="40">
        <f t="shared" si="110"/>
        <v>-3.8917145702430911E-3</v>
      </c>
      <c r="AJ117" s="41">
        <f t="shared" si="57"/>
        <v>2.8965307567974769E-5</v>
      </c>
      <c r="AK117" s="41">
        <f t="shared" si="58"/>
        <v>-5.9134027439954897E-5</v>
      </c>
      <c r="AL117" s="42">
        <f t="shared" si="59"/>
        <v>-6.8504272694202397E-3</v>
      </c>
      <c r="AM117" s="42">
        <f t="shared" si="60"/>
        <v>-7.5417498788295061E-3</v>
      </c>
      <c r="AN117" s="43">
        <f t="shared" si="61"/>
        <v>5.59985372555923E-3</v>
      </c>
      <c r="AO117" s="106">
        <f t="shared" si="62"/>
        <v>6.7244220605082059E-3</v>
      </c>
      <c r="AP117" s="47"/>
      <c r="AQ117" s="76" t="s">
        <v>81</v>
      </c>
      <c r="AR117" s="77" t="s">
        <v>82</v>
      </c>
      <c r="AS117" s="46" t="e">
        <f>(#REF!/AQ117)-1</f>
        <v>#REF!</v>
      </c>
      <c r="AT117" s="46" t="e">
        <f>(#REF!/AR117)-1</f>
        <v>#REF!</v>
      </c>
    </row>
    <row r="118" spans="1:46" ht="14.25" customHeight="1">
      <c r="A118" s="297" t="s">
        <v>174</v>
      </c>
      <c r="B118" s="158">
        <v>1841000000</v>
      </c>
      <c r="C118" s="85">
        <v>1.1299999999999999</v>
      </c>
      <c r="D118" s="85">
        <v>1639000000</v>
      </c>
      <c r="E118" s="85">
        <v>1.17</v>
      </c>
      <c r="F118" s="40">
        <f t="shared" si="96"/>
        <v>-0.10972297664312873</v>
      </c>
      <c r="G118" s="40">
        <f t="shared" si="97"/>
        <v>3.5398230088495609E-2</v>
      </c>
      <c r="H118" s="85">
        <v>1640000000</v>
      </c>
      <c r="I118" s="85">
        <v>1.18</v>
      </c>
      <c r="J118" s="40">
        <f t="shared" si="98"/>
        <v>6.1012812690665037E-4</v>
      </c>
      <c r="K118" s="40">
        <f t="shared" si="99"/>
        <v>8.5470085470085548E-3</v>
      </c>
      <c r="L118" s="85">
        <v>1648000000</v>
      </c>
      <c r="M118" s="85">
        <v>1.17</v>
      </c>
      <c r="N118" s="40">
        <f t="shared" si="100"/>
        <v>4.8780487804878049E-3</v>
      </c>
      <c r="O118" s="40">
        <f t="shared" si="100"/>
        <v>-8.4745762711864493E-3</v>
      </c>
      <c r="P118" s="85">
        <v>1630000000</v>
      </c>
      <c r="Q118" s="85">
        <v>1.18</v>
      </c>
      <c r="R118" s="40">
        <f t="shared" si="101"/>
        <v>-1.0922330097087379E-2</v>
      </c>
      <c r="S118" s="40">
        <f t="shared" si="102"/>
        <v>8.5470085470085548E-3</v>
      </c>
      <c r="T118" s="85">
        <v>1640000000</v>
      </c>
      <c r="U118" s="85">
        <v>1.18</v>
      </c>
      <c r="V118" s="40">
        <f t="shared" si="103"/>
        <v>6.1349693251533744E-3</v>
      </c>
      <c r="W118" s="40">
        <f t="shared" si="104"/>
        <v>0</v>
      </c>
      <c r="X118" s="85">
        <v>1610000000</v>
      </c>
      <c r="Y118" s="85">
        <v>1.17</v>
      </c>
      <c r="Z118" s="40">
        <f t="shared" si="105"/>
        <v>-1.8292682926829267E-2</v>
      </c>
      <c r="AA118" s="40">
        <f t="shared" si="106"/>
        <v>-8.4745762711864493E-3</v>
      </c>
      <c r="AB118" s="85">
        <v>1620000000</v>
      </c>
      <c r="AC118" s="85">
        <v>1.17</v>
      </c>
      <c r="AD118" s="40">
        <f t="shared" si="107"/>
        <v>6.2111801242236021E-3</v>
      </c>
      <c r="AE118" s="40">
        <f t="shared" si="108"/>
        <v>0</v>
      </c>
      <c r="AF118" s="96">
        <v>1620000000</v>
      </c>
      <c r="AG118" s="85">
        <v>1.18</v>
      </c>
      <c r="AH118" s="40">
        <f t="shared" si="109"/>
        <v>0</v>
      </c>
      <c r="AI118" s="40">
        <f t="shared" si="110"/>
        <v>8.5470085470085548E-3</v>
      </c>
      <c r="AJ118" s="41">
        <f t="shared" si="57"/>
        <v>-1.5137957913784241E-2</v>
      </c>
      <c r="AK118" s="41">
        <f t="shared" si="58"/>
        <v>5.5112628983935482E-3</v>
      </c>
      <c r="AL118" s="42">
        <f t="shared" si="59"/>
        <v>-1.1592434411226357E-2</v>
      </c>
      <c r="AM118" s="42">
        <f t="shared" si="60"/>
        <v>8.5470085470085548E-3</v>
      </c>
      <c r="AN118" s="43">
        <f t="shared" si="61"/>
        <v>3.9206729035853718E-2</v>
      </c>
      <c r="AO118" s="106">
        <f t="shared" si="62"/>
        <v>1.400425187871081E-2</v>
      </c>
      <c r="AP118" s="47"/>
      <c r="AQ118" s="70">
        <v>1901056000</v>
      </c>
      <c r="AR118" s="64">
        <v>12.64</v>
      </c>
      <c r="AS118" s="46" t="e">
        <f>(#REF!/AQ118)-1</f>
        <v>#REF!</v>
      </c>
      <c r="AT118" s="46" t="e">
        <f>(#REF!/AR118)-1</f>
        <v>#REF!</v>
      </c>
    </row>
    <row r="119" spans="1:46">
      <c r="A119" s="297" t="s">
        <v>32</v>
      </c>
      <c r="B119" s="85">
        <v>1188169125.3800001</v>
      </c>
      <c r="C119" s="86">
        <v>552.20000000000005</v>
      </c>
      <c r="D119" s="85">
        <v>1150448183.74</v>
      </c>
      <c r="E119" s="86">
        <v>552.20000000000005</v>
      </c>
      <c r="F119" s="40">
        <f t="shared" si="96"/>
        <v>-3.1747114812410396E-2</v>
      </c>
      <c r="G119" s="40">
        <f t="shared" si="97"/>
        <v>0</v>
      </c>
      <c r="H119" s="85">
        <v>1143413077.6600001</v>
      </c>
      <c r="I119" s="86">
        <v>552.20000000000005</v>
      </c>
      <c r="J119" s="40">
        <f t="shared" si="98"/>
        <v>-6.1151003403990337E-3</v>
      </c>
      <c r="K119" s="40">
        <f t="shared" si="99"/>
        <v>0</v>
      </c>
      <c r="L119" s="85">
        <v>1155525707.49</v>
      </c>
      <c r="M119" s="86">
        <v>552.20000000000005</v>
      </c>
      <c r="N119" s="40">
        <f t="shared" si="100"/>
        <v>1.0593398017441321E-2</v>
      </c>
      <c r="O119" s="40">
        <f t="shared" si="100"/>
        <v>0</v>
      </c>
      <c r="P119" s="85">
        <v>1150825763.7</v>
      </c>
      <c r="Q119" s="86">
        <v>552.20000000000005</v>
      </c>
      <c r="R119" s="40">
        <f t="shared" si="101"/>
        <v>-4.067364109284116E-3</v>
      </c>
      <c r="S119" s="40">
        <f t="shared" si="102"/>
        <v>0</v>
      </c>
      <c r="T119" s="93">
        <v>1151803528.1800001</v>
      </c>
      <c r="U119" s="86">
        <v>135.52000000000001</v>
      </c>
      <c r="V119" s="40">
        <f t="shared" si="103"/>
        <v>8.4961990845288814E-4</v>
      </c>
      <c r="W119" s="40">
        <f t="shared" si="104"/>
        <v>-0.75458167330677295</v>
      </c>
      <c r="X119" s="93">
        <v>1137917681.0999999</v>
      </c>
      <c r="Y119" s="86">
        <v>135.52000000000001</v>
      </c>
      <c r="Z119" s="40">
        <f t="shared" si="105"/>
        <v>-1.2055742789694015E-2</v>
      </c>
      <c r="AA119" s="40">
        <f t="shared" si="106"/>
        <v>0</v>
      </c>
      <c r="AB119" s="93">
        <v>1137320937.0599999</v>
      </c>
      <c r="AC119" s="86">
        <v>135.52000000000001</v>
      </c>
      <c r="AD119" s="40">
        <f t="shared" si="107"/>
        <v>-5.2441758302156137E-4</v>
      </c>
      <c r="AE119" s="40">
        <f t="shared" si="108"/>
        <v>0</v>
      </c>
      <c r="AF119" s="96">
        <v>1133399386.8199999</v>
      </c>
      <c r="AG119" s="85">
        <v>552.20000000000005</v>
      </c>
      <c r="AH119" s="40">
        <f t="shared" si="109"/>
        <v>-3.4480594810267933E-3</v>
      </c>
      <c r="AI119" s="40">
        <f t="shared" si="110"/>
        <v>3.0746753246753249</v>
      </c>
      <c r="AJ119" s="41">
        <f t="shared" si="57"/>
        <v>-5.8143476487427124E-3</v>
      </c>
      <c r="AK119" s="41">
        <f t="shared" si="58"/>
        <v>0.29001170642106899</v>
      </c>
      <c r="AL119" s="42">
        <f t="shared" si="59"/>
        <v>-1.4819265361935749E-2</v>
      </c>
      <c r="AM119" s="42">
        <f t="shared" si="60"/>
        <v>0</v>
      </c>
      <c r="AN119" s="43">
        <f t="shared" si="61"/>
        <v>1.2316139765026091E-2</v>
      </c>
      <c r="AO119" s="106">
        <f t="shared" si="62"/>
        <v>1.1557414154044567</v>
      </c>
      <c r="AP119" s="47"/>
      <c r="AQ119" s="70">
        <v>106884243.56</v>
      </c>
      <c r="AR119" s="64">
        <v>2.92</v>
      </c>
      <c r="AS119" s="46" t="e">
        <f>(#REF!/AQ119)-1</f>
        <v>#REF!</v>
      </c>
      <c r="AT119" s="46" t="e">
        <f>(#REF!/AR119)-1</f>
        <v>#REF!</v>
      </c>
    </row>
    <row r="120" spans="1:46">
      <c r="A120" s="297" t="s">
        <v>58</v>
      </c>
      <c r="B120" s="85">
        <v>2046777293.6400001</v>
      </c>
      <c r="C120" s="86">
        <v>2.93</v>
      </c>
      <c r="D120" s="85">
        <v>2065122814.1199999</v>
      </c>
      <c r="E120" s="86">
        <v>2.95</v>
      </c>
      <c r="F120" s="40">
        <f t="shared" si="96"/>
        <v>8.9631248778287969E-3</v>
      </c>
      <c r="G120" s="40">
        <f t="shared" si="97"/>
        <v>6.8259385665529063E-3</v>
      </c>
      <c r="H120" s="85">
        <v>2062804105.9400001</v>
      </c>
      <c r="I120" s="86">
        <v>2.95</v>
      </c>
      <c r="J120" s="40">
        <f t="shared" si="98"/>
        <v>-1.122794326877788E-3</v>
      </c>
      <c r="K120" s="40">
        <f t="shared" si="99"/>
        <v>0</v>
      </c>
      <c r="L120" s="85">
        <v>2071957078.9100001</v>
      </c>
      <c r="M120" s="86">
        <v>2.9</v>
      </c>
      <c r="N120" s="40">
        <f t="shared" si="100"/>
        <v>4.4371508393081785E-3</v>
      </c>
      <c r="O120" s="40">
        <f t="shared" si="100"/>
        <v>-1.6949152542372972E-2</v>
      </c>
      <c r="P120" s="85">
        <v>2066106513.53</v>
      </c>
      <c r="Q120" s="86">
        <v>2.89</v>
      </c>
      <c r="R120" s="40">
        <f t="shared" si="101"/>
        <v>-2.8236904323703156E-3</v>
      </c>
      <c r="S120" s="40">
        <f t="shared" si="102"/>
        <v>-3.4482758620688922E-3</v>
      </c>
      <c r="T120" s="93">
        <v>2074040723.5</v>
      </c>
      <c r="U120" s="86">
        <v>2.97</v>
      </c>
      <c r="V120" s="40">
        <f t="shared" si="103"/>
        <v>3.8401747044706867E-3</v>
      </c>
      <c r="W120" s="40">
        <f t="shared" si="104"/>
        <v>2.7681660899654004E-2</v>
      </c>
      <c r="X120" s="85">
        <v>2059359514.02</v>
      </c>
      <c r="Y120" s="86">
        <v>2.95</v>
      </c>
      <c r="Z120" s="40">
        <f t="shared" si="105"/>
        <v>-7.0785541063171989E-3</v>
      </c>
      <c r="AA120" s="40">
        <f t="shared" si="106"/>
        <v>-6.7340067340067398E-3</v>
      </c>
      <c r="AB120" s="93">
        <v>2063473197.8800001</v>
      </c>
      <c r="AC120" s="86">
        <v>2.95</v>
      </c>
      <c r="AD120" s="40">
        <f t="shared" si="107"/>
        <v>1.9975549834763736E-3</v>
      </c>
      <c r="AE120" s="40">
        <f t="shared" si="108"/>
        <v>0</v>
      </c>
      <c r="AF120" s="350">
        <v>2025110446.97</v>
      </c>
      <c r="AG120" s="85">
        <v>2.8976000000000002</v>
      </c>
      <c r="AH120" s="40">
        <f t="shared" si="109"/>
        <v>-1.8591349259788663E-2</v>
      </c>
      <c r="AI120" s="40">
        <f t="shared" si="110"/>
        <v>-1.7762711864406779E-2</v>
      </c>
      <c r="AJ120" s="41">
        <f t="shared" si="57"/>
        <v>-1.2972978400337413E-3</v>
      </c>
      <c r="AK120" s="41">
        <f t="shared" si="58"/>
        <v>-1.2983184420810592E-3</v>
      </c>
      <c r="AL120" s="42">
        <f t="shared" si="59"/>
        <v>-1.9375296653748954E-2</v>
      </c>
      <c r="AM120" s="42">
        <f t="shared" si="60"/>
        <v>-1.7762711864406779E-2</v>
      </c>
      <c r="AN120" s="43">
        <f t="shared" si="61"/>
        <v>8.5379599405660811E-3</v>
      </c>
      <c r="AO120" s="106">
        <f t="shared" si="62"/>
        <v>1.4439073471751898E-2</v>
      </c>
      <c r="AP120" s="47"/>
      <c r="AQ120" s="70">
        <v>84059843.040000007</v>
      </c>
      <c r="AR120" s="64">
        <v>7.19</v>
      </c>
      <c r="AS120" s="46" t="e">
        <f>(#REF!/AQ120)-1</f>
        <v>#REF!</v>
      </c>
      <c r="AT120" s="46" t="e">
        <f>(#REF!/AR120)-1</f>
        <v>#REF!</v>
      </c>
    </row>
    <row r="121" spans="1:46">
      <c r="A121" s="298" t="s">
        <v>54</v>
      </c>
      <c r="B121" s="160">
        <v>155579210.47999999</v>
      </c>
      <c r="C121" s="86">
        <v>1.5663</v>
      </c>
      <c r="D121" s="85">
        <v>157275301.03</v>
      </c>
      <c r="E121" s="86">
        <v>1.5826</v>
      </c>
      <c r="F121" s="40">
        <f t="shared" si="96"/>
        <v>1.0901781444751886E-2</v>
      </c>
      <c r="G121" s="40">
        <f t="shared" si="97"/>
        <v>1.0406690927663909E-2</v>
      </c>
      <c r="H121" s="85">
        <v>158116799.27000001</v>
      </c>
      <c r="I121" s="86">
        <v>1.5911</v>
      </c>
      <c r="J121" s="40">
        <f t="shared" si="98"/>
        <v>5.3504792837083502E-3</v>
      </c>
      <c r="K121" s="40">
        <f t="shared" si="99"/>
        <v>5.3709086313660764E-3</v>
      </c>
      <c r="L121" s="85">
        <v>161854696.19</v>
      </c>
      <c r="M121" s="86">
        <v>1.6251</v>
      </c>
      <c r="N121" s="40">
        <f t="shared" si="100"/>
        <v>2.3640099832891E-2</v>
      </c>
      <c r="O121" s="40">
        <f t="shared" si="100"/>
        <v>2.1368864307711666E-2</v>
      </c>
      <c r="P121" s="85">
        <v>161078364.19999999</v>
      </c>
      <c r="Q121" s="86">
        <v>1.6177999999999999</v>
      </c>
      <c r="R121" s="40">
        <f t="shared" si="101"/>
        <v>-4.7964749140715652E-3</v>
      </c>
      <c r="S121" s="40">
        <f t="shared" si="102"/>
        <v>-4.4920312596148449E-3</v>
      </c>
      <c r="T121" s="85">
        <v>160783612.97</v>
      </c>
      <c r="U121" s="86">
        <v>1.6153</v>
      </c>
      <c r="V121" s="40">
        <f t="shared" si="103"/>
        <v>-1.8298623248620581E-3</v>
      </c>
      <c r="W121" s="40">
        <f t="shared" si="104"/>
        <v>-1.5453084435653028E-3</v>
      </c>
      <c r="X121" s="85">
        <v>161083936.27000001</v>
      </c>
      <c r="Y121" s="86">
        <v>1.6188</v>
      </c>
      <c r="Z121" s="40">
        <f t="shared" si="105"/>
        <v>1.8678725676854152E-3</v>
      </c>
      <c r="AA121" s="40">
        <f t="shared" si="106"/>
        <v>2.166780164675329E-3</v>
      </c>
      <c r="AB121" s="93">
        <v>160644472.99000001</v>
      </c>
      <c r="AC121" s="86">
        <v>1.6144000000000001</v>
      </c>
      <c r="AD121" s="40">
        <f t="shared" si="107"/>
        <v>-2.7281632804365859E-3</v>
      </c>
      <c r="AE121" s="40">
        <f t="shared" si="108"/>
        <v>-2.7180627625401281E-3</v>
      </c>
      <c r="AF121" s="96">
        <v>160184724.81999999</v>
      </c>
      <c r="AG121" s="347">
        <v>1.6103000000000001</v>
      </c>
      <c r="AH121" s="40">
        <f t="shared" si="109"/>
        <v>-2.8618984608865792E-3</v>
      </c>
      <c r="AI121" s="40">
        <f t="shared" si="110"/>
        <v>-2.5396432111000943E-3</v>
      </c>
      <c r="AJ121" s="41">
        <f t="shared" si="57"/>
        <v>3.6929792685974818E-3</v>
      </c>
      <c r="AK121" s="41">
        <f t="shared" si="58"/>
        <v>3.5022747943245767E-3</v>
      </c>
      <c r="AL121" s="42">
        <f t="shared" si="59"/>
        <v>1.8498923676801761E-2</v>
      </c>
      <c r="AM121" s="42">
        <f t="shared" si="60"/>
        <v>1.7502843422216641E-2</v>
      </c>
      <c r="AN121" s="43">
        <f t="shared" si="61"/>
        <v>9.5819985513072668E-3</v>
      </c>
      <c r="AO121" s="106">
        <f t="shared" si="62"/>
        <v>8.7565952257879342E-3</v>
      </c>
      <c r="AP121" s="47"/>
      <c r="AQ121" s="70">
        <v>82672021.189999998</v>
      </c>
      <c r="AR121" s="64">
        <v>18.53</v>
      </c>
      <c r="AS121" s="46" t="e">
        <f>(#REF!/AQ121)-1</f>
        <v>#REF!</v>
      </c>
      <c r="AT121" s="46" t="e">
        <f>(#REF!/AR121)-1</f>
        <v>#REF!</v>
      </c>
    </row>
    <row r="122" spans="1:46">
      <c r="A122" s="297" t="s">
        <v>247</v>
      </c>
      <c r="B122" s="85">
        <v>579413179.15999997</v>
      </c>
      <c r="C122" s="86">
        <v>1.0946</v>
      </c>
      <c r="D122" s="85">
        <v>584547756.01999998</v>
      </c>
      <c r="E122" s="86">
        <v>1.1043000000000001</v>
      </c>
      <c r="F122" s="40">
        <f t="shared" si="96"/>
        <v>8.8616846227830542E-3</v>
      </c>
      <c r="G122" s="40">
        <f t="shared" si="97"/>
        <v>8.8616846336561691E-3</v>
      </c>
      <c r="H122" s="85">
        <v>586296608.36000001</v>
      </c>
      <c r="I122" s="86">
        <v>1.1075999999999999</v>
      </c>
      <c r="J122" s="40">
        <f t="shared" si="98"/>
        <v>2.991804043364076E-3</v>
      </c>
      <c r="K122" s="40">
        <f t="shared" si="99"/>
        <v>2.9883183917412464E-3</v>
      </c>
      <c r="L122" s="85">
        <v>584872452.65999997</v>
      </c>
      <c r="M122" s="86">
        <v>1.0889</v>
      </c>
      <c r="N122" s="40">
        <f t="shared" si="100"/>
        <v>-2.4290703369131248E-3</v>
      </c>
      <c r="O122" s="40">
        <f t="shared" si="100"/>
        <v>-1.688335139039359E-2</v>
      </c>
      <c r="P122" s="85">
        <v>583216265.30999994</v>
      </c>
      <c r="Q122" s="86">
        <v>1.0861000000000001</v>
      </c>
      <c r="R122" s="40">
        <f t="shared" si="101"/>
        <v>-2.8317068832147655E-3</v>
      </c>
      <c r="S122" s="40">
        <f t="shared" si="102"/>
        <v>-2.5714023326291798E-3</v>
      </c>
      <c r="T122" s="85">
        <v>585616156.73000002</v>
      </c>
      <c r="U122" s="86">
        <v>1.1068</v>
      </c>
      <c r="V122" s="40">
        <f t="shared" si="103"/>
        <v>4.1149253934549468E-3</v>
      </c>
      <c r="W122" s="40">
        <f t="shared" si="104"/>
        <v>1.905901850658313E-2</v>
      </c>
      <c r="X122" s="85">
        <v>582854709.75</v>
      </c>
      <c r="Y122" s="86">
        <v>1.1015999999999999</v>
      </c>
      <c r="Z122" s="40">
        <f t="shared" si="105"/>
        <v>-4.7154555902616463E-3</v>
      </c>
      <c r="AA122" s="40">
        <f t="shared" si="106"/>
        <v>-4.6982291290206847E-3</v>
      </c>
      <c r="AB122" s="93">
        <v>582518829.50999999</v>
      </c>
      <c r="AC122" s="86">
        <v>1.1002000000000001</v>
      </c>
      <c r="AD122" s="40">
        <f t="shared" si="107"/>
        <v>-5.7626752324619018E-4</v>
      </c>
      <c r="AE122" s="40">
        <f t="shared" si="108"/>
        <v>-1.2708787218589741E-3</v>
      </c>
      <c r="AF122" s="96">
        <v>573359062.41999996</v>
      </c>
      <c r="AG122" s="85">
        <v>1.0829</v>
      </c>
      <c r="AH122" s="40">
        <f t="shared" si="109"/>
        <v>-1.5724413745912724E-2</v>
      </c>
      <c r="AI122" s="40">
        <f t="shared" si="110"/>
        <v>-1.5724413742955908E-2</v>
      </c>
      <c r="AJ122" s="41">
        <f t="shared" si="57"/>
        <v>-1.2885625024932966E-3</v>
      </c>
      <c r="AK122" s="41">
        <f t="shared" si="58"/>
        <v>-1.2799067231097239E-3</v>
      </c>
      <c r="AL122" s="42">
        <f t="shared" si="59"/>
        <v>-1.9140769055688941E-2</v>
      </c>
      <c r="AM122" s="42">
        <f t="shared" si="60"/>
        <v>-1.9378791994928989E-2</v>
      </c>
      <c r="AN122" s="43">
        <f t="shared" si="61"/>
        <v>7.3180164184746283E-3</v>
      </c>
      <c r="AO122" s="106">
        <f t="shared" si="62"/>
        <v>1.1953515558159045E-2</v>
      </c>
      <c r="AP122" s="47"/>
      <c r="AQ122" s="70">
        <v>541500000</v>
      </c>
      <c r="AR122" s="64">
        <v>3610</v>
      </c>
      <c r="AS122" s="46" t="e">
        <f>(#REF!/AQ122)-1</f>
        <v>#REF!</v>
      </c>
      <c r="AT122" s="46" t="e">
        <f>(#REF!/AR122)-1</f>
        <v>#REF!</v>
      </c>
    </row>
    <row r="123" spans="1:46">
      <c r="A123" s="297" t="s">
        <v>120</v>
      </c>
      <c r="B123" s="85">
        <v>124666242.52</v>
      </c>
      <c r="C123" s="86">
        <v>1.1724000000000001</v>
      </c>
      <c r="D123" s="85">
        <v>131141672.13</v>
      </c>
      <c r="E123" s="86">
        <v>1.2331000000000001</v>
      </c>
      <c r="F123" s="40">
        <f t="shared" si="96"/>
        <v>5.1942125463203537E-2</v>
      </c>
      <c r="G123" s="40">
        <f t="shared" si="97"/>
        <v>5.1774138519276675E-2</v>
      </c>
      <c r="H123" s="85">
        <v>132529700.12</v>
      </c>
      <c r="I123" s="86">
        <v>1.246</v>
      </c>
      <c r="J123" s="40">
        <f t="shared" si="98"/>
        <v>1.0584187066213897E-2</v>
      </c>
      <c r="K123" s="40">
        <f t="shared" si="99"/>
        <v>1.0461438650555438E-2</v>
      </c>
      <c r="L123" s="85">
        <v>133772141.41</v>
      </c>
      <c r="M123" s="86">
        <v>1.2426999999999999</v>
      </c>
      <c r="N123" s="40">
        <f t="shared" si="100"/>
        <v>9.3748140143304782E-3</v>
      </c>
      <c r="O123" s="40">
        <f t="shared" si="100"/>
        <v>-2.6484751203852976E-3</v>
      </c>
      <c r="P123" s="85">
        <v>118971494.52</v>
      </c>
      <c r="Q123" s="86">
        <v>1.2473000000000001</v>
      </c>
      <c r="R123" s="40">
        <f t="shared" si="101"/>
        <v>-0.1106407263425447</v>
      </c>
      <c r="S123" s="40">
        <f t="shared" si="102"/>
        <v>3.7016174458840909E-3</v>
      </c>
      <c r="T123" s="85">
        <v>120784067.28</v>
      </c>
      <c r="U123" s="86">
        <v>1.2787999999999999</v>
      </c>
      <c r="V123" s="40">
        <f t="shared" si="103"/>
        <v>1.5235353370258775E-2</v>
      </c>
      <c r="W123" s="40">
        <f t="shared" si="104"/>
        <v>2.5254549827627565E-2</v>
      </c>
      <c r="X123" s="85">
        <v>120268089.19</v>
      </c>
      <c r="Y123" s="86">
        <v>1.2784</v>
      </c>
      <c r="Z123" s="40">
        <f t="shared" si="105"/>
        <v>-4.2719052406462689E-3</v>
      </c>
      <c r="AA123" s="40">
        <f t="shared" si="106"/>
        <v>-3.1279324366590241E-4</v>
      </c>
      <c r="AB123" s="93">
        <v>114297179.33</v>
      </c>
      <c r="AC123" s="86">
        <v>1.2790999999999999</v>
      </c>
      <c r="AD123" s="40">
        <f t="shared" si="107"/>
        <v>-4.9646667708897682E-2</v>
      </c>
      <c r="AE123" s="40">
        <f t="shared" si="108"/>
        <v>5.4755944931157924E-4</v>
      </c>
      <c r="AF123" s="96">
        <v>112569568.18000001</v>
      </c>
      <c r="AG123" s="85">
        <v>1.2599</v>
      </c>
      <c r="AH123" s="40">
        <f t="shared" si="109"/>
        <v>-1.5115081230587628E-2</v>
      </c>
      <c r="AI123" s="40">
        <f t="shared" si="110"/>
        <v>-1.5010554295989277E-2</v>
      </c>
      <c r="AJ123" s="41">
        <f t="shared" si="57"/>
        <v>-1.1567237576083699E-2</v>
      </c>
      <c r="AK123" s="41">
        <f t="shared" si="58"/>
        <v>9.2209351540768585E-3</v>
      </c>
      <c r="AL123" s="42">
        <f t="shared" si="59"/>
        <v>-0.14161863005368397</v>
      </c>
      <c r="AM123" s="42">
        <f t="shared" si="60"/>
        <v>2.1733841537588137E-2</v>
      </c>
      <c r="AN123" s="43">
        <f t="shared" si="61"/>
        <v>4.929862568016493E-2</v>
      </c>
      <c r="AO123" s="106">
        <f t="shared" si="62"/>
        <v>2.0681327111115796E-2</v>
      </c>
      <c r="AP123" s="47"/>
      <c r="AQ123" s="70">
        <v>551092000</v>
      </c>
      <c r="AR123" s="64">
        <v>8.86</v>
      </c>
      <c r="AS123" s="46" t="e">
        <f>(#REF!/AQ123)-1</f>
        <v>#REF!</v>
      </c>
      <c r="AT123" s="46" t="e">
        <f>(#REF!/AR123)-1</f>
        <v>#REF!</v>
      </c>
    </row>
    <row r="124" spans="1:46">
      <c r="A124" s="297" t="s">
        <v>122</v>
      </c>
      <c r="B124" s="85">
        <v>219330683.80000001</v>
      </c>
      <c r="C124" s="86">
        <v>141.37</v>
      </c>
      <c r="D124" s="85">
        <v>225684392.26287398</v>
      </c>
      <c r="E124" s="86">
        <v>145.50265122998468</v>
      </c>
      <c r="F124" s="40">
        <f t="shared" si="96"/>
        <v>2.8968625605834932E-2</v>
      </c>
      <c r="G124" s="40">
        <f t="shared" si="97"/>
        <v>2.9232872815906301E-2</v>
      </c>
      <c r="H124" s="85">
        <v>224878106.18136111</v>
      </c>
      <c r="I124" s="86">
        <v>145.0320065195088</v>
      </c>
      <c r="J124" s="40">
        <f t="shared" si="98"/>
        <v>-3.5726266820158207E-3</v>
      </c>
      <c r="K124" s="40">
        <f t="shared" si="99"/>
        <v>-3.2346126101301721E-3</v>
      </c>
      <c r="L124" s="85">
        <v>223637546.77000001</v>
      </c>
      <c r="M124" s="86">
        <v>143.69</v>
      </c>
      <c r="N124" s="40">
        <f t="shared" si="100"/>
        <v>-5.5165859959733212E-3</v>
      </c>
      <c r="O124" s="40">
        <f t="shared" si="100"/>
        <v>-9.2531748799068135E-3</v>
      </c>
      <c r="P124" s="85">
        <v>223309016.28</v>
      </c>
      <c r="Q124" s="86">
        <v>143.47999999999999</v>
      </c>
      <c r="R124" s="40">
        <f t="shared" si="101"/>
        <v>-1.4690310046098236E-3</v>
      </c>
      <c r="S124" s="40">
        <f t="shared" si="102"/>
        <v>-1.4614795740831509E-3</v>
      </c>
      <c r="T124" s="85">
        <v>225730958.72999999</v>
      </c>
      <c r="U124" s="86">
        <v>145.03</v>
      </c>
      <c r="V124" s="40">
        <f t="shared" si="103"/>
        <v>1.0845699337832344E-2</v>
      </c>
      <c r="W124" s="40">
        <f t="shared" si="104"/>
        <v>1.080289935879573E-2</v>
      </c>
      <c r="X124" s="85">
        <v>224506896.16960582</v>
      </c>
      <c r="Y124" s="86">
        <v>144.9829874890311</v>
      </c>
      <c r="Z124" s="40">
        <f t="shared" si="105"/>
        <v>-5.4226614164089321E-3</v>
      </c>
      <c r="AA124" s="40">
        <f t="shared" si="106"/>
        <v>-3.241571465827616E-4</v>
      </c>
      <c r="AB124" s="85">
        <v>225520774.3548767</v>
      </c>
      <c r="AC124" s="86">
        <v>145.68196571422683</v>
      </c>
      <c r="AD124" s="40">
        <f t="shared" si="107"/>
        <v>4.5160224588599359E-3</v>
      </c>
      <c r="AE124" s="40">
        <f t="shared" si="108"/>
        <v>4.8211051331013095E-3</v>
      </c>
      <c r="AF124" s="96">
        <v>223499645.60821843</v>
      </c>
      <c r="AG124" s="85">
        <v>144.43078150458186</v>
      </c>
      <c r="AH124" s="40">
        <f t="shared" si="109"/>
        <v>-8.9620512896866986E-3</v>
      </c>
      <c r="AI124" s="40">
        <f t="shared" si="110"/>
        <v>-8.5884632563190955E-3</v>
      </c>
      <c r="AJ124" s="41">
        <f t="shared" si="57"/>
        <v>2.4234238767290774E-3</v>
      </c>
      <c r="AK124" s="41">
        <f t="shared" si="58"/>
        <v>2.7493737300976684E-3</v>
      </c>
      <c r="AL124" s="42">
        <f t="shared" si="59"/>
        <v>-9.6805394150198208E-3</v>
      </c>
      <c r="AM124" s="42">
        <f t="shared" si="60"/>
        <v>-7.3666680046166255E-3</v>
      </c>
      <c r="AN124" s="43">
        <f t="shared" si="61"/>
        <v>1.2451615562905454E-2</v>
      </c>
      <c r="AO124" s="106">
        <f t="shared" si="62"/>
        <v>1.2570491300045668E-2</v>
      </c>
      <c r="AP124" s="47"/>
      <c r="AQ124" s="45">
        <v>913647681</v>
      </c>
      <c r="AR124" s="49">
        <v>81</v>
      </c>
      <c r="AS124" s="46" t="e">
        <f>(#REF!/AQ124)-1</f>
        <v>#REF!</v>
      </c>
      <c r="AT124" s="46" t="e">
        <f>(#REF!/AR124)-1</f>
        <v>#REF!</v>
      </c>
    </row>
    <row r="125" spans="1:46">
      <c r="A125" s="297" t="s">
        <v>128</v>
      </c>
      <c r="B125" s="160">
        <v>152244352.53999999</v>
      </c>
      <c r="C125" s="86">
        <v>3.5352999999999999</v>
      </c>
      <c r="D125" s="85">
        <v>150428924.71000001</v>
      </c>
      <c r="E125" s="86">
        <v>3.5790999999999999</v>
      </c>
      <c r="F125" s="40">
        <f t="shared" si="96"/>
        <v>-1.1924434632299455E-2</v>
      </c>
      <c r="G125" s="40">
        <f t="shared" si="97"/>
        <v>1.2389330467004233E-2</v>
      </c>
      <c r="H125" s="85">
        <v>149656408.09999999</v>
      </c>
      <c r="I125" s="86">
        <v>3.5615999999999999</v>
      </c>
      <c r="J125" s="40">
        <f t="shared" si="98"/>
        <v>-5.1354259926359759E-3</v>
      </c>
      <c r="K125" s="40">
        <f t="shared" si="99"/>
        <v>-4.8894973596714459E-3</v>
      </c>
      <c r="L125" s="85">
        <v>150755712.52000001</v>
      </c>
      <c r="M125" s="86">
        <v>3.5865</v>
      </c>
      <c r="N125" s="40">
        <f t="shared" si="100"/>
        <v>7.3455218787922836E-3</v>
      </c>
      <c r="O125" s="40">
        <f t="shared" si="100"/>
        <v>6.9912398921833287E-3</v>
      </c>
      <c r="P125" s="85">
        <v>149976620.63999999</v>
      </c>
      <c r="Q125" s="86">
        <v>3.403</v>
      </c>
      <c r="R125" s="40">
        <f t="shared" si="101"/>
        <v>-5.167909507221272E-3</v>
      </c>
      <c r="S125" s="40">
        <f t="shared" si="102"/>
        <v>-5.1164087550536731E-2</v>
      </c>
      <c r="T125" s="85">
        <v>151629492.93000001</v>
      </c>
      <c r="U125" s="86">
        <v>3.4405000000000001</v>
      </c>
      <c r="V125" s="40">
        <f t="shared" si="103"/>
        <v>1.1020866338677769E-2</v>
      </c>
      <c r="W125" s="40">
        <f t="shared" si="104"/>
        <v>1.101968851013814E-2</v>
      </c>
      <c r="X125" s="85">
        <v>150886779.41</v>
      </c>
      <c r="Y125" s="86">
        <v>3.5895000000000001</v>
      </c>
      <c r="Z125" s="40">
        <f t="shared" si="105"/>
        <v>-4.8982127793758806E-3</v>
      </c>
      <c r="AA125" s="40">
        <f t="shared" si="106"/>
        <v>4.3307658770527543E-2</v>
      </c>
      <c r="AB125" s="85">
        <v>151509848.75</v>
      </c>
      <c r="AC125" s="86">
        <v>3.5945</v>
      </c>
      <c r="AD125" s="40">
        <f t="shared" si="107"/>
        <v>4.1293832530347567E-3</v>
      </c>
      <c r="AE125" s="40">
        <f t="shared" si="108"/>
        <v>1.3929516645772094E-3</v>
      </c>
      <c r="AF125" s="96">
        <v>148444861.74000001</v>
      </c>
      <c r="AG125" s="85">
        <v>3.5251999999999999</v>
      </c>
      <c r="AH125" s="40">
        <f t="shared" si="109"/>
        <v>-2.0229622267377456E-2</v>
      </c>
      <c r="AI125" s="40">
        <f t="shared" si="110"/>
        <v>-1.9279454722492737E-2</v>
      </c>
      <c r="AJ125" s="41">
        <f t="shared" si="57"/>
        <v>-3.1074792135506544E-3</v>
      </c>
      <c r="AK125" s="41">
        <f t="shared" si="58"/>
        <v>-2.9021291033807465E-5</v>
      </c>
      <c r="AL125" s="42">
        <f t="shared" si="59"/>
        <v>-1.3189371484406449E-2</v>
      </c>
      <c r="AM125" s="42">
        <f t="shared" si="60"/>
        <v>-1.5059651867788008E-2</v>
      </c>
      <c r="AN125" s="43">
        <f t="shared" si="61"/>
        <v>1.0307547246622825E-2</v>
      </c>
      <c r="AO125" s="106">
        <f t="shared" si="62"/>
        <v>2.7293803006382938E-2</v>
      </c>
      <c r="AP125" s="47"/>
      <c r="AQ125" s="78">
        <f>SUM(AQ118:AQ124)</f>
        <v>4180911788.79</v>
      </c>
      <c r="AR125" s="79"/>
      <c r="AS125" s="46" t="e">
        <f>(#REF!/AQ125)-1</f>
        <v>#REF!</v>
      </c>
      <c r="AT125" s="46" t="e">
        <f>(#REF!/AR125)-1</f>
        <v>#REF!</v>
      </c>
    </row>
    <row r="126" spans="1:46">
      <c r="A126" s="297" t="s">
        <v>170</v>
      </c>
      <c r="B126" s="85">
        <v>336599664.22000003</v>
      </c>
      <c r="C126" s="86">
        <v>123.34</v>
      </c>
      <c r="D126" s="160">
        <v>339247747.37</v>
      </c>
      <c r="E126" s="86">
        <v>124.94</v>
      </c>
      <c r="F126" s="40">
        <f t="shared" si="96"/>
        <v>7.8671592146010005E-3</v>
      </c>
      <c r="G126" s="40">
        <f t="shared" si="97"/>
        <v>1.2972271769093517E-2</v>
      </c>
      <c r="H126" s="85">
        <v>332704417.63999999</v>
      </c>
      <c r="I126" s="86">
        <v>124.7</v>
      </c>
      <c r="J126" s="40">
        <f t="shared" si="98"/>
        <v>-1.9287761763274281E-2</v>
      </c>
      <c r="K126" s="40">
        <f t="shared" si="99"/>
        <v>-1.9209220425803978E-3</v>
      </c>
      <c r="L126" s="85">
        <v>334321274.11000001</v>
      </c>
      <c r="M126" s="86">
        <v>134.01</v>
      </c>
      <c r="N126" s="40">
        <f t="shared" si="100"/>
        <v>4.8597385074385597E-3</v>
      </c>
      <c r="O126" s="40">
        <f t="shared" si="100"/>
        <v>7.4659182036888441E-2</v>
      </c>
      <c r="P126" s="85">
        <v>333629476.56999999</v>
      </c>
      <c r="Q126" s="86">
        <v>133.6</v>
      </c>
      <c r="R126" s="40">
        <f t="shared" si="101"/>
        <v>-2.0692597018890364E-3</v>
      </c>
      <c r="S126" s="40">
        <f t="shared" si="102"/>
        <v>-3.0594731736437327E-3</v>
      </c>
      <c r="T126" s="85">
        <v>335754730.41000003</v>
      </c>
      <c r="U126" s="86">
        <v>134.4</v>
      </c>
      <c r="V126" s="40">
        <f t="shared" si="103"/>
        <v>6.370102132010288E-3</v>
      </c>
      <c r="W126" s="40">
        <f t="shared" si="104"/>
        <v>5.9880239520958937E-3</v>
      </c>
      <c r="X126" s="85">
        <v>333991010.04000002</v>
      </c>
      <c r="Y126" s="86">
        <v>133.79</v>
      </c>
      <c r="Z126" s="40">
        <f t="shared" si="105"/>
        <v>-5.2530022967845419E-3</v>
      </c>
      <c r="AA126" s="40">
        <f t="shared" si="106"/>
        <v>-4.5386904761905772E-3</v>
      </c>
      <c r="AB126" s="85">
        <v>334091785.30000001</v>
      </c>
      <c r="AC126" s="86">
        <v>133.85</v>
      </c>
      <c r="AD126" s="40">
        <f t="shared" si="107"/>
        <v>3.0173045672074E-4</v>
      </c>
      <c r="AE126" s="40">
        <f t="shared" si="108"/>
        <v>4.4846401076315326E-4</v>
      </c>
      <c r="AF126" s="96">
        <v>331279383.45999998</v>
      </c>
      <c r="AG126" s="85">
        <v>131.54</v>
      </c>
      <c r="AH126" s="40">
        <f t="shared" si="109"/>
        <v>-8.4180514569510232E-3</v>
      </c>
      <c r="AI126" s="40">
        <f t="shared" si="110"/>
        <v>-1.7258124766529714E-2</v>
      </c>
      <c r="AJ126" s="41">
        <f t="shared" si="57"/>
        <v>-1.9536681135160368E-3</v>
      </c>
      <c r="AK126" s="41">
        <f t="shared" si="58"/>
        <v>8.4113414137370734E-3</v>
      </c>
      <c r="AL126" s="42">
        <f t="shared" si="59"/>
        <v>-2.3488332558651726E-2</v>
      </c>
      <c r="AM126" s="42">
        <f t="shared" si="60"/>
        <v>5.2825356170962019E-2</v>
      </c>
      <c r="AN126" s="43">
        <f t="shared" si="61"/>
        <v>9.0269529358293701E-3</v>
      </c>
      <c r="AO126" s="106">
        <f t="shared" si="62"/>
        <v>2.8142033717632086E-2</v>
      </c>
      <c r="AP126" s="47"/>
      <c r="AQ126" s="107"/>
      <c r="AR126" s="108"/>
      <c r="AS126" s="46"/>
      <c r="AT126" s="46"/>
    </row>
    <row r="127" spans="1:46" s="121" customFormat="1">
      <c r="A127" s="297" t="s">
        <v>143</v>
      </c>
      <c r="B127" s="158">
        <v>121270524.81999999</v>
      </c>
      <c r="C127" s="86">
        <v>139.60860099999999</v>
      </c>
      <c r="D127" s="160">
        <v>124039413.11</v>
      </c>
      <c r="E127" s="86">
        <v>142.040807</v>
      </c>
      <c r="F127" s="40">
        <f t="shared" si="96"/>
        <v>2.2832327097700167E-2</v>
      </c>
      <c r="G127" s="40">
        <f t="shared" si="97"/>
        <v>1.7421605707516601E-2</v>
      </c>
      <c r="H127" s="160">
        <v>123648871.28</v>
      </c>
      <c r="I127" s="86">
        <v>141.82816800000001</v>
      </c>
      <c r="J127" s="40">
        <f t="shared" si="98"/>
        <v>-3.1485301341571161E-3</v>
      </c>
      <c r="K127" s="40">
        <f t="shared" si="99"/>
        <v>-1.4970275408249111E-3</v>
      </c>
      <c r="L127" s="160">
        <v>123391678.78</v>
      </c>
      <c r="M127" s="86">
        <v>137.13611599999999</v>
      </c>
      <c r="N127" s="40">
        <f t="shared" si="100"/>
        <v>-2.080023030841855E-3</v>
      </c>
      <c r="O127" s="40">
        <f t="shared" si="100"/>
        <v>-3.3082652523580634E-2</v>
      </c>
      <c r="P127" s="85">
        <v>121643761.03</v>
      </c>
      <c r="Q127" s="86">
        <v>139.819804</v>
      </c>
      <c r="R127" s="40">
        <f t="shared" si="101"/>
        <v>-1.4165604741600389E-2</v>
      </c>
      <c r="S127" s="40">
        <f t="shared" si="102"/>
        <v>1.9569520256793753E-2</v>
      </c>
      <c r="T127" s="85">
        <v>122203977.08</v>
      </c>
      <c r="U127" s="86">
        <v>140.556498</v>
      </c>
      <c r="V127" s="40">
        <f t="shared" si="103"/>
        <v>4.6053825141252874E-3</v>
      </c>
      <c r="W127" s="40">
        <f t="shared" si="104"/>
        <v>5.2688816528451143E-3</v>
      </c>
      <c r="X127" s="85">
        <v>115884659.70999999</v>
      </c>
      <c r="Y127" s="86">
        <v>139.51286899999999</v>
      </c>
      <c r="Z127" s="40">
        <f t="shared" si="105"/>
        <v>-5.1711225125374662E-2</v>
      </c>
      <c r="AA127" s="40">
        <f t="shared" si="106"/>
        <v>-7.4249786729889203E-3</v>
      </c>
      <c r="AB127" s="85">
        <v>115857033.83</v>
      </c>
      <c r="AC127" s="86">
        <v>140.06987599999999</v>
      </c>
      <c r="AD127" s="40">
        <f t="shared" si="107"/>
        <v>-2.3839117333673563E-4</v>
      </c>
      <c r="AE127" s="40">
        <f t="shared" si="108"/>
        <v>3.9925134074907361E-3</v>
      </c>
      <c r="AF127" s="96">
        <v>113824401.23</v>
      </c>
      <c r="AG127" s="85">
        <v>137.81238400000001</v>
      </c>
      <c r="AH127" s="40">
        <f t="shared" si="109"/>
        <v>-1.7544317619787576E-2</v>
      </c>
      <c r="AI127" s="40">
        <f t="shared" si="110"/>
        <v>-1.611689868276877E-2</v>
      </c>
      <c r="AJ127" s="41">
        <f t="shared" si="57"/>
        <v>-7.6812977766591104E-3</v>
      </c>
      <c r="AK127" s="41">
        <f t="shared" si="58"/>
        <v>-1.483629549439629E-3</v>
      </c>
      <c r="AL127" s="42">
        <f t="shared" si="59"/>
        <v>-8.2352952371204546E-2</v>
      </c>
      <c r="AM127" s="42">
        <f t="shared" si="60"/>
        <v>-2.9769071925928949E-2</v>
      </c>
      <c r="AN127" s="43">
        <f t="shared" si="61"/>
        <v>2.1604631894574934E-2</v>
      </c>
      <c r="AO127" s="106">
        <f t="shared" si="62"/>
        <v>1.7419849980775594E-2</v>
      </c>
      <c r="AP127" s="47"/>
      <c r="AQ127" s="107"/>
      <c r="AR127" s="108"/>
      <c r="AS127" s="46"/>
      <c r="AT127" s="46"/>
    </row>
    <row r="128" spans="1:46" s="155" customFormat="1">
      <c r="A128" s="297" t="s">
        <v>157</v>
      </c>
      <c r="B128" s="85">
        <v>1119478581.6500001</v>
      </c>
      <c r="C128" s="86">
        <v>2.2198000000000002</v>
      </c>
      <c r="D128" s="158">
        <v>1145303769.6500001</v>
      </c>
      <c r="E128" s="86">
        <v>2.2717999999999998</v>
      </c>
      <c r="F128" s="40">
        <f t="shared" si="96"/>
        <v>2.3068943366416392E-2</v>
      </c>
      <c r="G128" s="40">
        <f t="shared" si="97"/>
        <v>2.3425533831876563E-2</v>
      </c>
      <c r="H128" s="160">
        <v>1122912042.3399999</v>
      </c>
      <c r="I128" s="86">
        <v>2.2728000000000002</v>
      </c>
      <c r="J128" s="40">
        <f t="shared" si="98"/>
        <v>-1.9550906845301832E-2</v>
      </c>
      <c r="K128" s="40">
        <f t="shared" si="99"/>
        <v>4.4017959327420284E-4</v>
      </c>
      <c r="L128" s="160">
        <v>1135529288.8599999</v>
      </c>
      <c r="M128" s="86">
        <v>2.2526000000000002</v>
      </c>
      <c r="N128" s="40">
        <f t="shared" si="100"/>
        <v>1.1236184174948654E-2</v>
      </c>
      <c r="O128" s="40">
        <f t="shared" si="100"/>
        <v>-8.8877155931010188E-3</v>
      </c>
      <c r="P128" s="160">
        <v>1124955800.1099999</v>
      </c>
      <c r="Q128" s="86">
        <v>2.2328000000000001</v>
      </c>
      <c r="R128" s="40">
        <f t="shared" si="101"/>
        <v>-9.311506848594912E-3</v>
      </c>
      <c r="S128" s="40">
        <f t="shared" si="102"/>
        <v>-8.7898428482642444E-3</v>
      </c>
      <c r="T128" s="160">
        <v>1131002730.8900001</v>
      </c>
      <c r="U128" s="86">
        <v>2.2442000000000002</v>
      </c>
      <c r="V128" s="40">
        <f t="shared" si="103"/>
        <v>5.3752607697199585E-3</v>
      </c>
      <c r="W128" s="40">
        <f t="shared" si="104"/>
        <v>5.1056968828377264E-3</v>
      </c>
      <c r="X128" s="85">
        <v>1121911168.04</v>
      </c>
      <c r="Y128" s="86">
        <v>2.2713999999999999</v>
      </c>
      <c r="Z128" s="40">
        <f t="shared" si="105"/>
        <v>-8.0384976991575256E-3</v>
      </c>
      <c r="AA128" s="40">
        <f t="shared" si="106"/>
        <v>1.2120131895552833E-2</v>
      </c>
      <c r="AB128" s="85">
        <v>1117587235.1199999</v>
      </c>
      <c r="AC128" s="86">
        <v>2.2656999999999998</v>
      </c>
      <c r="AD128" s="40">
        <f t="shared" si="107"/>
        <v>-3.8540777943712502E-3</v>
      </c>
      <c r="AE128" s="40">
        <f t="shared" si="108"/>
        <v>-2.5094655278682923E-3</v>
      </c>
      <c r="AF128" s="96">
        <v>1107876908.25</v>
      </c>
      <c r="AG128" s="85">
        <v>2.2448000000000001</v>
      </c>
      <c r="AH128" s="40">
        <f t="shared" si="109"/>
        <v>-8.6886522723724994E-3</v>
      </c>
      <c r="AI128" s="40">
        <f t="shared" si="110"/>
        <v>-9.2245222227124949E-3</v>
      </c>
      <c r="AJ128" s="41">
        <f t="shared" si="57"/>
        <v>-1.2204066435891269E-3</v>
      </c>
      <c r="AK128" s="41">
        <f t="shared" si="58"/>
        <v>1.4599995014494091E-3</v>
      </c>
      <c r="AL128" s="42">
        <f t="shared" si="59"/>
        <v>-3.2678545545552148E-2</v>
      </c>
      <c r="AM128" s="42">
        <f t="shared" si="60"/>
        <v>-1.1884849018399372E-2</v>
      </c>
      <c r="AN128" s="43">
        <f t="shared" si="61"/>
        <v>1.3624098552998875E-2</v>
      </c>
      <c r="AO128" s="106">
        <f t="shared" si="62"/>
        <v>1.1664992781136665E-2</v>
      </c>
      <c r="AP128" s="47"/>
      <c r="AQ128" s="107"/>
      <c r="AR128" s="108"/>
      <c r="AS128" s="46"/>
      <c r="AT128" s="46"/>
    </row>
    <row r="129" spans="1:46" s="155" customFormat="1">
      <c r="A129" s="297" t="s">
        <v>176</v>
      </c>
      <c r="B129" s="85">
        <v>17179119.629999999</v>
      </c>
      <c r="C129" s="86">
        <v>1.1036999999999999</v>
      </c>
      <c r="D129" s="158">
        <v>17252106.670000002</v>
      </c>
      <c r="E129" s="86">
        <v>1.1084000000000001</v>
      </c>
      <c r="F129" s="40">
        <f t="shared" si="96"/>
        <v>4.2485902404768823E-3</v>
      </c>
      <c r="G129" s="40">
        <f t="shared" si="97"/>
        <v>4.2584035516899056E-3</v>
      </c>
      <c r="H129" s="158">
        <v>17378069.550000001</v>
      </c>
      <c r="I129" s="86">
        <v>1.1165</v>
      </c>
      <c r="J129" s="40">
        <f t="shared" si="98"/>
        <v>7.301304264425751E-3</v>
      </c>
      <c r="K129" s="40">
        <f t="shared" si="99"/>
        <v>7.3078311079032799E-3</v>
      </c>
      <c r="L129" s="158">
        <v>17641284.59</v>
      </c>
      <c r="M129" s="86">
        <v>1.1334</v>
      </c>
      <c r="N129" s="40">
        <f t="shared" si="100"/>
        <v>1.5146391216969153E-2</v>
      </c>
      <c r="O129" s="40">
        <f t="shared" si="100"/>
        <v>1.5136587550380578E-2</v>
      </c>
      <c r="P129" s="158">
        <v>17546931.789999999</v>
      </c>
      <c r="Q129" s="86">
        <v>1.1273</v>
      </c>
      <c r="R129" s="40">
        <f t="shared" si="101"/>
        <v>-5.3484087011149307E-3</v>
      </c>
      <c r="S129" s="40">
        <f t="shared" si="102"/>
        <v>-5.3820363508028891E-3</v>
      </c>
      <c r="T129" s="158">
        <v>17715966.300000001</v>
      </c>
      <c r="U129" s="86">
        <v>1.1382000000000001</v>
      </c>
      <c r="V129" s="40">
        <f t="shared" si="103"/>
        <v>9.6332801667545348E-3</v>
      </c>
      <c r="W129" s="40">
        <f t="shared" si="104"/>
        <v>9.669120908365237E-3</v>
      </c>
      <c r="X129" s="160">
        <v>17575603.739999998</v>
      </c>
      <c r="Y129" s="86">
        <v>1.1292</v>
      </c>
      <c r="Z129" s="40">
        <f t="shared" si="105"/>
        <v>-7.9229412397336958E-3</v>
      </c>
      <c r="AA129" s="40">
        <f t="shared" si="106"/>
        <v>-7.9072219293622546E-3</v>
      </c>
      <c r="AB129" s="158">
        <v>17574103.140000001</v>
      </c>
      <c r="AC129" s="86">
        <v>1.1291</v>
      </c>
      <c r="AD129" s="40">
        <f t="shared" si="107"/>
        <v>-8.5379712822187517E-5</v>
      </c>
      <c r="AE129" s="40">
        <f t="shared" si="108"/>
        <v>-8.8558271342533635E-5</v>
      </c>
      <c r="AF129" s="96">
        <v>17346703.370000001</v>
      </c>
      <c r="AG129" s="85">
        <v>1.1181000000000001</v>
      </c>
      <c r="AH129" s="40">
        <f t="shared" si="109"/>
        <v>-1.2939480791052166E-2</v>
      </c>
      <c r="AI129" s="40">
        <f t="shared" si="110"/>
        <v>-9.7422726065006637E-3</v>
      </c>
      <c r="AJ129" s="41">
        <f t="shared" si="57"/>
        <v>1.254169430487918E-3</v>
      </c>
      <c r="AK129" s="41">
        <f t="shared" si="58"/>
        <v>1.6564817450413322E-3</v>
      </c>
      <c r="AL129" s="42">
        <f t="shared" si="59"/>
        <v>5.4831970268590536E-3</v>
      </c>
      <c r="AM129" s="42">
        <f t="shared" si="60"/>
        <v>8.7513533020570564E-3</v>
      </c>
      <c r="AN129" s="43">
        <f t="shared" si="61"/>
        <v>9.5603736876958122E-3</v>
      </c>
      <c r="AO129" s="106">
        <f t="shared" si="62"/>
        <v>8.9331270798777163E-3</v>
      </c>
      <c r="AP129" s="47"/>
      <c r="AQ129" s="107"/>
      <c r="AR129" s="108"/>
      <c r="AS129" s="46"/>
      <c r="AT129" s="46"/>
    </row>
    <row r="130" spans="1:46" ht="15.75" customHeight="1" thickBot="1">
      <c r="A130" s="297" t="s">
        <v>248</v>
      </c>
      <c r="B130" s="158">
        <v>182699516.28999999</v>
      </c>
      <c r="C130" s="86">
        <v>1.0845</v>
      </c>
      <c r="D130" s="158">
        <v>187866979.87</v>
      </c>
      <c r="E130" s="86">
        <v>1.1152</v>
      </c>
      <c r="F130" s="40">
        <f t="shared" si="96"/>
        <v>2.8283947789974815E-2</v>
      </c>
      <c r="G130" s="40">
        <f t="shared" si="97"/>
        <v>2.8307976025818301E-2</v>
      </c>
      <c r="H130" s="158">
        <v>190907195.05000001</v>
      </c>
      <c r="I130" s="86">
        <v>1.1333</v>
      </c>
      <c r="J130" s="40">
        <f t="shared" si="98"/>
        <v>1.6182807548744182E-2</v>
      </c>
      <c r="K130" s="40">
        <f t="shared" si="99"/>
        <v>1.623027259684362E-2</v>
      </c>
      <c r="L130" s="158">
        <v>190570914.5</v>
      </c>
      <c r="M130" s="86">
        <v>1.1312</v>
      </c>
      <c r="N130" s="40">
        <f t="shared" si="100"/>
        <v>-1.7614870404016861E-3</v>
      </c>
      <c r="O130" s="40">
        <f t="shared" si="100"/>
        <v>-1.8529956763434139E-3</v>
      </c>
      <c r="P130" s="158">
        <v>189279143.69999999</v>
      </c>
      <c r="Q130" s="86">
        <v>1.1229</v>
      </c>
      <c r="R130" s="40">
        <f t="shared" si="101"/>
        <v>-6.7784257812333265E-3</v>
      </c>
      <c r="S130" s="40">
        <f t="shared" si="102"/>
        <v>-7.3373408769448149E-3</v>
      </c>
      <c r="T130" s="158">
        <v>188690550.03</v>
      </c>
      <c r="U130" s="86">
        <v>1.1194999999999999</v>
      </c>
      <c r="V130" s="40">
        <f t="shared" si="103"/>
        <v>-3.1096594082910939E-3</v>
      </c>
      <c r="W130" s="40">
        <f t="shared" si="104"/>
        <v>-3.027874254163389E-3</v>
      </c>
      <c r="X130" s="158">
        <v>187703635.52000001</v>
      </c>
      <c r="Y130" s="86">
        <v>1.1135999999999999</v>
      </c>
      <c r="Z130" s="40">
        <f t="shared" si="105"/>
        <v>-5.2303335267350724E-3</v>
      </c>
      <c r="AA130" s="40">
        <f t="shared" si="106"/>
        <v>-5.2702099151407025E-3</v>
      </c>
      <c r="AB130" s="158">
        <v>186864979.05000001</v>
      </c>
      <c r="AC130" s="86">
        <v>1.1087</v>
      </c>
      <c r="AD130" s="40">
        <f t="shared" si="107"/>
        <v>-4.4679820275012154E-3</v>
      </c>
      <c r="AE130" s="40">
        <f t="shared" si="108"/>
        <v>-4.4001436781608344E-3</v>
      </c>
      <c r="AF130" s="96">
        <v>185398296.25</v>
      </c>
      <c r="AG130" s="85">
        <v>1.0993999999999999</v>
      </c>
      <c r="AH130" s="40">
        <f t="shared" si="109"/>
        <v>-7.8488907202219384E-3</v>
      </c>
      <c r="AI130" s="40">
        <f t="shared" si="110"/>
        <v>-8.3882023992063546E-3</v>
      </c>
      <c r="AJ130" s="41">
        <f t="shared" si="57"/>
        <v>1.9087471042918322E-3</v>
      </c>
      <c r="AK130" s="41">
        <f t="shared" si="58"/>
        <v>1.7826852278378014E-3</v>
      </c>
      <c r="AL130" s="42">
        <f t="shared" si="59"/>
        <v>-1.3140593529039972E-2</v>
      </c>
      <c r="AM130" s="42">
        <f t="shared" si="60"/>
        <v>-1.4167862266857996E-2</v>
      </c>
      <c r="AN130" s="43">
        <f t="shared" si="61"/>
        <v>1.3095051686573865E-2</v>
      </c>
      <c r="AO130" s="106">
        <f t="shared" si="62"/>
        <v>1.3219444689665962E-2</v>
      </c>
      <c r="AP130" s="47"/>
      <c r="AQ130" s="81" t="e">
        <f>SUM(AQ114,AQ125)</f>
        <v>#REF!</v>
      </c>
      <c r="AR130" s="82"/>
      <c r="AS130" s="46" t="e">
        <f>(#REF!/AQ130)-1</f>
        <v>#REF!</v>
      </c>
      <c r="AT130" s="46" t="e">
        <f>(#REF!/AR130)-1</f>
        <v>#REF!</v>
      </c>
    </row>
    <row r="131" spans="1:46">
      <c r="A131" s="297" t="s">
        <v>200</v>
      </c>
      <c r="B131" s="85">
        <v>4780201.78</v>
      </c>
      <c r="C131" s="86">
        <v>100.02200000000001</v>
      </c>
      <c r="D131" s="158">
        <v>4812243.68</v>
      </c>
      <c r="E131" s="86">
        <v>100.72199999999999</v>
      </c>
      <c r="F131" s="40">
        <f t="shared" si="96"/>
        <v>6.7030434016531072E-3</v>
      </c>
      <c r="G131" s="40">
        <f t="shared" si="97"/>
        <v>6.9984603387253661E-3</v>
      </c>
      <c r="H131" s="158">
        <v>4813216.91</v>
      </c>
      <c r="I131" s="86">
        <v>100.74299999999999</v>
      </c>
      <c r="J131" s="40">
        <f t="shared" si="98"/>
        <v>2.0224038197509713E-4</v>
      </c>
      <c r="K131" s="40">
        <f t="shared" si="99"/>
        <v>2.08494668493485E-4</v>
      </c>
      <c r="L131" s="158">
        <v>4825686.2</v>
      </c>
      <c r="M131" s="86">
        <v>100.82</v>
      </c>
      <c r="N131" s="40">
        <f t="shared" si="100"/>
        <v>2.5906353761231253E-3</v>
      </c>
      <c r="O131" s="40">
        <f t="shared" si="100"/>
        <v>7.6432109426955905E-4</v>
      </c>
      <c r="P131" s="158">
        <v>4808931.5199999996</v>
      </c>
      <c r="Q131" s="86">
        <v>108.08499999999999</v>
      </c>
      <c r="R131" s="40">
        <f t="shared" si="101"/>
        <v>-3.4719787623158408E-3</v>
      </c>
      <c r="S131" s="40">
        <f t="shared" si="102"/>
        <v>7.2059115254909753E-2</v>
      </c>
      <c r="T131" s="158">
        <v>4484451.24</v>
      </c>
      <c r="U131" s="86">
        <v>100.47499999999999</v>
      </c>
      <c r="V131" s="40">
        <f t="shared" si="103"/>
        <v>-6.7474506270365719E-2</v>
      </c>
      <c r="W131" s="40">
        <f t="shared" si="104"/>
        <v>-7.0407549613729928E-2</v>
      </c>
      <c r="X131" s="158">
        <v>4471315.3763400838</v>
      </c>
      <c r="Y131" s="86">
        <v>100.16707529924449</v>
      </c>
      <c r="Z131" s="40">
        <f t="shared" si="105"/>
        <v>-2.9292020264928657E-3</v>
      </c>
      <c r="AA131" s="40">
        <f t="shared" si="106"/>
        <v>-3.0646897313312449E-3</v>
      </c>
      <c r="AB131" s="158">
        <v>4473217.05</v>
      </c>
      <c r="AC131" s="86">
        <v>100.212</v>
      </c>
      <c r="AD131" s="40">
        <f t="shared" si="107"/>
        <v>4.2530519541938847E-4</v>
      </c>
      <c r="AE131" s="40">
        <f t="shared" si="108"/>
        <v>4.4849767871633808E-4</v>
      </c>
      <c r="AF131" s="96">
        <v>4432044.22</v>
      </c>
      <c r="AG131" s="85">
        <v>99.83</v>
      </c>
      <c r="AH131" s="40">
        <f t="shared" si="109"/>
        <v>-9.2042996214547826E-3</v>
      </c>
      <c r="AI131" s="40">
        <f t="shared" si="110"/>
        <v>-3.8119187322876E-3</v>
      </c>
      <c r="AJ131" s="41">
        <f t="shared" si="57"/>
        <v>-9.1448452906823102E-3</v>
      </c>
      <c r="AK131" s="41">
        <f t="shared" si="58"/>
        <v>3.9934136972071666E-4</v>
      </c>
      <c r="AL131" s="42">
        <f t="shared" si="59"/>
        <v>-7.9006693193890795E-2</v>
      </c>
      <c r="AM131" s="42">
        <f t="shared" si="60"/>
        <v>-8.8560592521990823E-3</v>
      </c>
      <c r="AN131" s="43">
        <f t="shared" si="61"/>
        <v>2.4026774927873459E-2</v>
      </c>
      <c r="AO131" s="106">
        <f t="shared" si="62"/>
        <v>3.8214046870054398E-2</v>
      </c>
    </row>
    <row r="132" spans="1:46">
      <c r="A132" s="299" t="s">
        <v>47</v>
      </c>
      <c r="B132" s="100">
        <f>SUM(B110:B131)</f>
        <v>29359631020.470001</v>
      </c>
      <c r="C132" s="26"/>
      <c r="D132" s="100">
        <f>SUM(D110:D131)</f>
        <v>29493543735.222874</v>
      </c>
      <c r="E132" s="26"/>
      <c r="F132" s="40">
        <f>((D132-B132)/B132)</f>
        <v>4.5611170882735681E-3</v>
      </c>
      <c r="G132" s="40"/>
      <c r="H132" s="100">
        <f>SUM(H110:H131)</f>
        <v>29371112964.311356</v>
      </c>
      <c r="I132" s="26"/>
      <c r="J132" s="40">
        <f>((H132-D132)/D132)</f>
        <v>-4.1511041199604739E-3</v>
      </c>
      <c r="K132" s="40"/>
      <c r="L132" s="100">
        <f>SUM(L110:L131)</f>
        <v>29622457563.650005</v>
      </c>
      <c r="M132" s="26"/>
      <c r="N132" s="40">
        <f>((L132-H132)/H132)</f>
        <v>8.5575442661657702E-3</v>
      </c>
      <c r="O132" s="40"/>
      <c r="P132" s="100">
        <f>SUM(P110:P131)</f>
        <v>29460567605.190002</v>
      </c>
      <c r="Q132" s="26"/>
      <c r="R132" s="40">
        <f>((P132-L132)/L132)</f>
        <v>-5.4651089671459126E-3</v>
      </c>
      <c r="S132" s="40"/>
      <c r="T132" s="100">
        <f>SUM(T110:T131)</f>
        <v>29518294585.900002</v>
      </c>
      <c r="U132" s="244"/>
      <c r="V132" s="40">
        <f>((T132-P132)/P132)</f>
        <v>1.9594660049872714E-3</v>
      </c>
      <c r="W132" s="40"/>
      <c r="X132" s="100">
        <f>SUM(X110:X131)</f>
        <v>29370374411.095947</v>
      </c>
      <c r="Y132" s="244"/>
      <c r="Z132" s="40">
        <f>((X132-T132)/T132)</f>
        <v>-5.0111355306654897E-3</v>
      </c>
      <c r="AA132" s="40"/>
      <c r="AB132" s="100">
        <f>SUM(AB110:AB131)</f>
        <v>29015498650.13488</v>
      </c>
      <c r="AC132" s="244"/>
      <c r="AD132" s="40">
        <f>((AB132-X132)/X132)</f>
        <v>-1.2082779606207449E-2</v>
      </c>
      <c r="AE132" s="40"/>
      <c r="AF132" s="333">
        <f>SUM(AF110:AF131)</f>
        <v>28733678459.418221</v>
      </c>
      <c r="AG132" s="120"/>
      <c r="AH132" s="40">
        <f>((AF132-AB132)/AB132)</f>
        <v>-9.7127467673332399E-3</v>
      </c>
      <c r="AI132" s="40"/>
      <c r="AJ132" s="41">
        <f t="shared" si="57"/>
        <v>-2.6680934539857443E-3</v>
      </c>
      <c r="AK132" s="41"/>
      <c r="AL132" s="42">
        <f t="shared" si="59"/>
        <v>-2.5763783512293869E-2</v>
      </c>
      <c r="AM132" s="42"/>
      <c r="AN132" s="43">
        <f t="shared" si="61"/>
        <v>7.1060000007455515E-3</v>
      </c>
      <c r="AO132" s="106"/>
    </row>
    <row r="133" spans="1:46" s="162" customFormat="1" ht="8.25" customHeight="1">
      <c r="A133" s="299"/>
      <c r="B133" s="100"/>
      <c r="C133" s="26"/>
      <c r="D133" s="100"/>
      <c r="E133" s="26"/>
      <c r="F133" s="40"/>
      <c r="G133" s="40"/>
      <c r="H133" s="100"/>
      <c r="I133" s="26"/>
      <c r="J133" s="40"/>
      <c r="K133" s="40"/>
      <c r="L133" s="100"/>
      <c r="M133" s="26"/>
      <c r="N133" s="40"/>
      <c r="O133" s="40"/>
      <c r="P133" s="100"/>
      <c r="Q133" s="26"/>
      <c r="R133" s="40"/>
      <c r="S133" s="40"/>
      <c r="T133" s="100"/>
      <c r="U133" s="244"/>
      <c r="V133" s="40"/>
      <c r="W133" s="40"/>
      <c r="X133" s="100"/>
      <c r="Y133" s="244"/>
      <c r="Z133" s="40"/>
      <c r="AA133" s="40"/>
      <c r="AB133" s="90"/>
      <c r="AC133" s="90"/>
      <c r="AD133" s="40"/>
      <c r="AE133" s="40"/>
      <c r="AF133" s="120"/>
      <c r="AG133" s="120"/>
      <c r="AH133" s="40"/>
      <c r="AI133" s="40"/>
      <c r="AJ133" s="41"/>
      <c r="AK133" s="41"/>
      <c r="AL133" s="42"/>
      <c r="AM133" s="42"/>
      <c r="AN133" s="43"/>
      <c r="AO133" s="106"/>
    </row>
    <row r="134" spans="1:46" s="162" customFormat="1">
      <c r="A134" s="301" t="s">
        <v>74</v>
      </c>
      <c r="B134" s="161"/>
      <c r="C134" s="161"/>
      <c r="D134" s="161"/>
      <c r="E134" s="161"/>
      <c r="F134" s="40"/>
      <c r="G134" s="40"/>
      <c r="H134" s="161"/>
      <c r="I134" s="161"/>
      <c r="J134" s="40"/>
      <c r="K134" s="40"/>
      <c r="L134" s="161"/>
      <c r="M134" s="161"/>
      <c r="N134" s="40"/>
      <c r="O134" s="40"/>
      <c r="P134" s="161"/>
      <c r="Q134" s="161"/>
      <c r="R134" s="40"/>
      <c r="S134" s="40"/>
      <c r="T134" s="161"/>
      <c r="U134" s="161"/>
      <c r="V134" s="40"/>
      <c r="W134" s="40"/>
      <c r="X134" s="161"/>
      <c r="Y134" s="161"/>
      <c r="Z134" s="40"/>
      <c r="AA134" s="40"/>
      <c r="AB134" s="90"/>
      <c r="AC134" s="90"/>
      <c r="AD134" s="40"/>
      <c r="AE134" s="40"/>
      <c r="AF134" s="120"/>
      <c r="AG134" s="120"/>
      <c r="AH134" s="40"/>
      <c r="AI134" s="40"/>
      <c r="AJ134" s="41"/>
      <c r="AK134" s="41"/>
      <c r="AL134" s="42"/>
      <c r="AM134" s="42"/>
      <c r="AN134" s="43"/>
      <c r="AO134" s="106"/>
    </row>
    <row r="135" spans="1:46" s="162" customFormat="1">
      <c r="A135" s="298" t="s">
        <v>211</v>
      </c>
      <c r="B135" s="93">
        <v>544421541.95000005</v>
      </c>
      <c r="C135" s="135">
        <v>14.7698</v>
      </c>
      <c r="D135" s="93">
        <v>560512554.94000006</v>
      </c>
      <c r="E135" s="135">
        <v>14.933999999999999</v>
      </c>
      <c r="F135" s="40">
        <f t="shared" ref="F135:G137" si="111">((D135-B135)/B135)</f>
        <v>2.955616512227912E-2</v>
      </c>
      <c r="G135" s="40">
        <f t="shared" si="111"/>
        <v>1.1117279854838876E-2</v>
      </c>
      <c r="H135" s="93">
        <v>559330901.75999999</v>
      </c>
      <c r="I135" s="135">
        <v>14.9133</v>
      </c>
      <c r="J135" s="40">
        <f t="shared" ref="J135:K137" si="112">((H135-D135)/D135)</f>
        <v>-2.1081654096518081E-3</v>
      </c>
      <c r="K135" s="40">
        <f t="shared" si="112"/>
        <v>-1.3860988348734244E-3</v>
      </c>
      <c r="L135" s="93">
        <v>557650599.99000001</v>
      </c>
      <c r="M135" s="135">
        <v>14.710900000000001</v>
      </c>
      <c r="N135" s="40">
        <f t="shared" ref="N135:O137" si="113">((L135-H135)/H135)</f>
        <v>-3.0041282623804893E-3</v>
      </c>
      <c r="O135" s="40">
        <f t="shared" si="113"/>
        <v>-1.3571778211395132E-2</v>
      </c>
      <c r="P135" s="93">
        <v>555540635.35000002</v>
      </c>
      <c r="Q135" s="135">
        <v>14.8119</v>
      </c>
      <c r="R135" s="40">
        <f t="shared" ref="R135:S137" si="114">((P135-L135)/L135)</f>
        <v>-3.7836678379577146E-3</v>
      </c>
      <c r="S135" s="40">
        <f t="shared" si="114"/>
        <v>6.8656574376822011E-3</v>
      </c>
      <c r="T135" s="93">
        <v>554917182.53999996</v>
      </c>
      <c r="U135" s="135">
        <v>14.795299999999999</v>
      </c>
      <c r="V135" s="40">
        <f t="shared" ref="V135:W137" si="115">((T135-P135)/P135)</f>
        <v>-1.1222451974323645E-3</v>
      </c>
      <c r="W135" s="40">
        <f t="shared" si="115"/>
        <v>-1.1207205017587476E-3</v>
      </c>
      <c r="X135" s="93">
        <v>551397139.22000003</v>
      </c>
      <c r="Y135" s="135">
        <v>14.701000000000001</v>
      </c>
      <c r="Z135" s="40">
        <f t="shared" ref="Z135:AA137" si="116">((X135-T135)/T135)</f>
        <v>-6.3433669577283251E-3</v>
      </c>
      <c r="AA135" s="40">
        <f t="shared" si="116"/>
        <v>-6.373645684778188E-3</v>
      </c>
      <c r="AB135" s="93">
        <v>551536393.54999995</v>
      </c>
      <c r="AC135" s="89">
        <v>14.7149</v>
      </c>
      <c r="AD135" s="40">
        <f t="shared" ref="AD135:AE137" si="117">((AB135-X135)/X135)</f>
        <v>2.5254815466926661E-4</v>
      </c>
      <c r="AE135" s="40">
        <f t="shared" si="117"/>
        <v>9.4551391061829663E-4</v>
      </c>
      <c r="AF135" s="86">
        <v>546047809.15999997</v>
      </c>
      <c r="AG135" s="89">
        <v>14.5678</v>
      </c>
      <c r="AH135" s="40">
        <f t="shared" ref="AH135:AH137" si="118">((AF135-AB135)/AB135)</f>
        <v>-9.9514455513485776E-3</v>
      </c>
      <c r="AI135" s="40">
        <f t="shared" ref="AI135:AI137" si="119">((AG135-AC135)/AC135)</f>
        <v>-9.9966700419302883E-3</v>
      </c>
      <c r="AJ135" s="41">
        <f t="shared" ref="AJ135:AJ155" si="120">AVERAGE(F135,J135,N135,R135,V135,Z135,AD135,AH135)</f>
        <v>4.3696175755613851E-4</v>
      </c>
      <c r="AK135" s="41">
        <f t="shared" ref="AK135:AK155" si="121">AVERAGE(G135,K135,O135,S135,W135,AA135,AE135,AI135)</f>
        <v>-1.6900577589495508E-3</v>
      </c>
      <c r="AL135" s="42">
        <f t="shared" ref="AL135:AL155" si="122">((AF135-D135)/D135)</f>
        <v>-2.5806283289316268E-2</v>
      </c>
      <c r="AM135" s="42">
        <f t="shared" ref="AM135:AM155" si="123">((AG135-E135)/E135)</f>
        <v>-2.4521226730949457E-2</v>
      </c>
      <c r="AN135" s="43">
        <f t="shared" ref="AN135:AN155" si="124">STDEV(F135,J135,N135,R135,V135,Z135,AD135,AH135)</f>
        <v>1.2191434289284655E-2</v>
      </c>
      <c r="AO135" s="106">
        <f t="shared" ref="AO135:AO155" si="125">STDEV(G135,K135,O135,S135,W135,AA135,AE135,AI135)</f>
        <v>8.2522898781715905E-3</v>
      </c>
    </row>
    <row r="136" spans="1:46">
      <c r="A136" s="298" t="s">
        <v>30</v>
      </c>
      <c r="B136" s="89">
        <v>1572484551.9100001</v>
      </c>
      <c r="C136" s="89">
        <v>1.29</v>
      </c>
      <c r="D136" s="89">
        <v>1592461658.1400001</v>
      </c>
      <c r="E136" s="89">
        <v>1.31</v>
      </c>
      <c r="F136" s="40">
        <f t="shared" si="111"/>
        <v>1.270416692217107E-2</v>
      </c>
      <c r="G136" s="40">
        <f t="shared" si="111"/>
        <v>1.5503875968992262E-2</v>
      </c>
      <c r="H136" s="89">
        <v>1582566406.0599999</v>
      </c>
      <c r="I136" s="89">
        <v>1.3</v>
      </c>
      <c r="J136" s="40">
        <f t="shared" si="112"/>
        <v>-6.2138086838196445E-3</v>
      </c>
      <c r="K136" s="40">
        <f t="shared" si="112"/>
        <v>-7.6335877862595486E-3</v>
      </c>
      <c r="L136" s="89">
        <v>1585117532.6099999</v>
      </c>
      <c r="M136" s="89">
        <v>1.28</v>
      </c>
      <c r="N136" s="40">
        <f t="shared" si="113"/>
        <v>1.6120186427761385E-3</v>
      </c>
      <c r="O136" s="40">
        <f t="shared" si="113"/>
        <v>-1.5384615384615398E-2</v>
      </c>
      <c r="P136" s="89">
        <v>1577768558.4300001</v>
      </c>
      <c r="Q136" s="89">
        <v>1.27</v>
      </c>
      <c r="R136" s="40">
        <f t="shared" si="114"/>
        <v>-4.6362329788247692E-3</v>
      </c>
      <c r="S136" s="40">
        <f t="shared" si="114"/>
        <v>-7.8125000000000069E-3</v>
      </c>
      <c r="T136" s="89">
        <v>1581293787.6800001</v>
      </c>
      <c r="U136" s="89">
        <v>1.28</v>
      </c>
      <c r="V136" s="40">
        <f t="shared" si="115"/>
        <v>2.2343132845211921E-3</v>
      </c>
      <c r="W136" s="40">
        <f t="shared" si="115"/>
        <v>7.8740157480315029E-3</v>
      </c>
      <c r="X136" s="89">
        <v>1564831570.51</v>
      </c>
      <c r="Y136" s="89">
        <v>1.28</v>
      </c>
      <c r="Z136" s="40">
        <f t="shared" si="116"/>
        <v>-1.0410600040459697E-2</v>
      </c>
      <c r="AA136" s="40">
        <f t="shared" si="116"/>
        <v>0</v>
      </c>
      <c r="AB136" s="89">
        <v>1564151835.6300001</v>
      </c>
      <c r="AC136" s="89">
        <v>1.29</v>
      </c>
      <c r="AD136" s="40">
        <f t="shared" si="117"/>
        <v>-4.3438213594983974E-4</v>
      </c>
      <c r="AE136" s="40">
        <f t="shared" si="117"/>
        <v>7.8125000000000069E-3</v>
      </c>
      <c r="AF136" s="86">
        <v>1523383026.6300001</v>
      </c>
      <c r="AG136" s="89">
        <v>1.25</v>
      </c>
      <c r="AH136" s="40">
        <f t="shared" si="118"/>
        <v>-2.606448304526611E-2</v>
      </c>
      <c r="AI136" s="40">
        <f t="shared" si="119"/>
        <v>-3.1007751937984523E-2</v>
      </c>
      <c r="AJ136" s="41">
        <f t="shared" si="120"/>
        <v>-3.9011260043564575E-3</v>
      </c>
      <c r="AK136" s="41">
        <f t="shared" si="121"/>
        <v>-3.8310079239794632E-3</v>
      </c>
      <c r="AL136" s="42">
        <f t="shared" si="122"/>
        <v>-4.3378521019265252E-2</v>
      </c>
      <c r="AM136" s="42">
        <f t="shared" si="123"/>
        <v>-4.5801526717557293E-2</v>
      </c>
      <c r="AN136" s="43">
        <f t="shared" si="124"/>
        <v>1.1309092273678182E-2</v>
      </c>
      <c r="AO136" s="106">
        <f t="shared" si="125"/>
        <v>1.4944977016299564E-2</v>
      </c>
    </row>
    <row r="137" spans="1:46">
      <c r="A137" s="298" t="s">
        <v>31</v>
      </c>
      <c r="B137" s="89">
        <v>410951452.62</v>
      </c>
      <c r="C137" s="89">
        <v>40.328000000000003</v>
      </c>
      <c r="D137" s="89">
        <v>410656379.41000003</v>
      </c>
      <c r="E137" s="89">
        <v>40.680500000000002</v>
      </c>
      <c r="F137" s="40">
        <f t="shared" si="111"/>
        <v>-7.1802449685663444E-4</v>
      </c>
      <c r="G137" s="40">
        <f t="shared" si="111"/>
        <v>8.7408252330886515E-3</v>
      </c>
      <c r="H137" s="89">
        <v>403748892.81999999</v>
      </c>
      <c r="I137" s="89">
        <v>40.886499999999998</v>
      </c>
      <c r="J137" s="40">
        <f t="shared" si="112"/>
        <v>-1.6820599743084929E-2</v>
      </c>
      <c r="K137" s="40">
        <f t="shared" si="112"/>
        <v>5.0638512309336406E-3</v>
      </c>
      <c r="L137" s="89">
        <v>403210049.49000001</v>
      </c>
      <c r="M137" s="89">
        <v>39.529899999999998</v>
      </c>
      <c r="N137" s="40">
        <f t="shared" si="113"/>
        <v>-1.3346001427679737E-3</v>
      </c>
      <c r="O137" s="40">
        <f t="shared" si="113"/>
        <v>-3.3179655876634108E-2</v>
      </c>
      <c r="P137" s="89">
        <v>404883924.97000003</v>
      </c>
      <c r="Q137" s="89">
        <v>40.898699999999998</v>
      </c>
      <c r="R137" s="40">
        <f t="shared" si="114"/>
        <v>4.1513734147182579E-3</v>
      </c>
      <c r="S137" s="40">
        <f t="shared" si="114"/>
        <v>3.4626953268285535E-2</v>
      </c>
      <c r="T137" s="89">
        <v>413583363.02999997</v>
      </c>
      <c r="U137" s="89">
        <v>39.826500000000003</v>
      </c>
      <c r="V137" s="40">
        <f t="shared" si="115"/>
        <v>2.1486252042840499E-2</v>
      </c>
      <c r="W137" s="40">
        <f t="shared" si="115"/>
        <v>-2.6215992195350837E-2</v>
      </c>
      <c r="X137" s="89">
        <v>413116231.23000002</v>
      </c>
      <c r="Y137" s="89">
        <v>40.959899999999998</v>
      </c>
      <c r="Z137" s="40">
        <f t="shared" si="116"/>
        <v>-1.1294743496876787E-3</v>
      </c>
      <c r="AA137" s="40">
        <f t="shared" si="116"/>
        <v>2.8458438476893388E-2</v>
      </c>
      <c r="AB137" s="89">
        <v>413357692.51999998</v>
      </c>
      <c r="AC137" s="89">
        <v>40.893300000000004</v>
      </c>
      <c r="AD137" s="40">
        <f t="shared" si="117"/>
        <v>5.8448754066390022E-4</v>
      </c>
      <c r="AE137" s="40">
        <f t="shared" si="117"/>
        <v>-1.6259805321788873E-3</v>
      </c>
      <c r="AF137" s="86">
        <v>412109556.63999999</v>
      </c>
      <c r="AG137" s="89">
        <v>40.897399999999998</v>
      </c>
      <c r="AH137" s="40">
        <f t="shared" si="118"/>
        <v>-3.0195056305613696E-3</v>
      </c>
      <c r="AI137" s="40">
        <f t="shared" si="119"/>
        <v>1.0026092293832968E-4</v>
      </c>
      <c r="AJ137" s="41">
        <f t="shared" si="120"/>
        <v>3.9998857940800936E-4</v>
      </c>
      <c r="AK137" s="41">
        <f t="shared" si="121"/>
        <v>1.9960875659969643E-3</v>
      </c>
      <c r="AL137" s="42">
        <f t="shared" si="122"/>
        <v>3.5386695613684959E-3</v>
      </c>
      <c r="AM137" s="42">
        <f t="shared" si="123"/>
        <v>5.3317928737354608E-3</v>
      </c>
      <c r="AN137" s="43">
        <f t="shared" si="124"/>
        <v>1.0512421535964416E-2</v>
      </c>
      <c r="AO137" s="106">
        <f t="shared" si="125"/>
        <v>2.3512610535882994E-2</v>
      </c>
    </row>
    <row r="138" spans="1:46">
      <c r="A138" s="299" t="s">
        <v>47</v>
      </c>
      <c r="B138" s="101">
        <f>SUM(B135:B137)</f>
        <v>2527857546.48</v>
      </c>
      <c r="C138" s="92"/>
      <c r="D138" s="101">
        <f>SUM(D135:D137)</f>
        <v>2563630592.4899998</v>
      </c>
      <c r="E138" s="92"/>
      <c r="F138" s="40">
        <f>((D138-B138)/B138)</f>
        <v>1.415152766808918E-2</v>
      </c>
      <c r="G138" s="40"/>
      <c r="H138" s="101">
        <f>SUM(H135:H137)</f>
        <v>2545646200.6399999</v>
      </c>
      <c r="I138" s="92"/>
      <c r="J138" s="40">
        <f>((H138-D138)/D138)</f>
        <v>-7.0152041026051446E-3</v>
      </c>
      <c r="K138" s="40"/>
      <c r="L138" s="101">
        <f>SUM(L135:L137)</f>
        <v>2545978182.0900002</v>
      </c>
      <c r="M138" s="92"/>
      <c r="N138" s="40">
        <f>((L138-H138)/H138)</f>
        <v>1.3041146484410237E-4</v>
      </c>
      <c r="O138" s="40"/>
      <c r="P138" s="101">
        <f>SUM(P135:P137)</f>
        <v>2538193118.75</v>
      </c>
      <c r="Q138" s="92"/>
      <c r="R138" s="40">
        <f>((P138-L138)/L138)</f>
        <v>-3.0577887095675632E-3</v>
      </c>
      <c r="S138" s="40"/>
      <c r="T138" s="101">
        <f>SUM(T135:T137)</f>
        <v>2549794333.25</v>
      </c>
      <c r="U138" s="92"/>
      <c r="V138" s="40">
        <f>((T138-P138)/P138)</f>
        <v>4.5706587155642919E-3</v>
      </c>
      <c r="W138" s="40"/>
      <c r="X138" s="101">
        <f>SUM(X135:X137)</f>
        <v>2529344940.96</v>
      </c>
      <c r="Y138" s="92"/>
      <c r="Z138" s="40">
        <f>((X138-T138)/T138)</f>
        <v>-8.0200163689025487E-3</v>
      </c>
      <c r="AA138" s="40"/>
      <c r="AB138" s="100">
        <f>SUM(AB135:AB137)</f>
        <v>2529045921.6999998</v>
      </c>
      <c r="AC138" s="90"/>
      <c r="AD138" s="40">
        <f>((AB138-X138)/X138)</f>
        <v>-1.1822003996289159E-4</v>
      </c>
      <c r="AE138" s="40"/>
      <c r="AF138" s="333">
        <f>SUM(AF135:AF137)</f>
        <v>2481540392.4299998</v>
      </c>
      <c r="AG138" s="120"/>
      <c r="AH138" s="40">
        <f>((AF138-AB138)/AB138)</f>
        <v>-1.878397258918384E-2</v>
      </c>
      <c r="AI138" s="40"/>
      <c r="AJ138" s="41">
        <f t="shared" si="120"/>
        <v>-2.2678254952155519E-3</v>
      </c>
      <c r="AK138" s="41"/>
      <c r="AL138" s="42">
        <f t="shared" si="122"/>
        <v>-3.2021072107845099E-2</v>
      </c>
      <c r="AM138" s="42"/>
      <c r="AN138" s="43">
        <f t="shared" si="124"/>
        <v>9.6788785428530873E-3</v>
      </c>
      <c r="AO138" s="106"/>
    </row>
    <row r="139" spans="1:46" ht="8.25" customHeight="1">
      <c r="A139" s="299"/>
      <c r="B139" s="100"/>
      <c r="C139" s="26"/>
      <c r="D139" s="100"/>
      <c r="E139" s="26"/>
      <c r="F139" s="40"/>
      <c r="G139" s="40"/>
      <c r="H139" s="100"/>
      <c r="I139" s="26"/>
      <c r="J139" s="40"/>
      <c r="K139" s="40"/>
      <c r="L139" s="100"/>
      <c r="M139" s="26"/>
      <c r="N139" s="40"/>
      <c r="O139" s="40"/>
      <c r="P139" s="100"/>
      <c r="Q139" s="26"/>
      <c r="R139" s="40"/>
      <c r="S139" s="40"/>
      <c r="T139" s="100"/>
      <c r="U139" s="244"/>
      <c r="V139" s="40"/>
      <c r="W139" s="40"/>
      <c r="X139" s="100"/>
      <c r="Y139" s="244"/>
      <c r="Z139" s="40"/>
      <c r="AA139" s="40"/>
      <c r="AB139" s="90"/>
      <c r="AC139" s="90"/>
      <c r="AD139" s="40"/>
      <c r="AE139" s="40"/>
      <c r="AF139" s="120"/>
      <c r="AG139" s="120"/>
      <c r="AH139" s="40"/>
      <c r="AI139" s="40"/>
      <c r="AJ139" s="41"/>
      <c r="AK139" s="41"/>
      <c r="AL139" s="42"/>
      <c r="AM139" s="42"/>
      <c r="AN139" s="43"/>
      <c r="AO139" s="106"/>
    </row>
    <row r="140" spans="1:46">
      <c r="A140" s="302" t="s">
        <v>231</v>
      </c>
      <c r="B140" s="100"/>
      <c r="C140" s="26"/>
      <c r="D140" s="100"/>
      <c r="E140" s="26"/>
      <c r="F140" s="40"/>
      <c r="G140" s="40"/>
      <c r="H140" s="100"/>
      <c r="I140" s="26"/>
      <c r="J140" s="40"/>
      <c r="K140" s="40"/>
      <c r="L140" s="100"/>
      <c r="M140" s="26"/>
      <c r="N140" s="40"/>
      <c r="O140" s="40"/>
      <c r="P140" s="100"/>
      <c r="Q140" s="26"/>
      <c r="R140" s="40"/>
      <c r="S140" s="40"/>
      <c r="T140" s="100"/>
      <c r="U140" s="244"/>
      <c r="V140" s="40"/>
      <c r="W140" s="40"/>
      <c r="X140" s="100"/>
      <c r="Y140" s="244"/>
      <c r="Z140" s="40"/>
      <c r="AA140" s="40"/>
      <c r="AB140" s="90"/>
      <c r="AC140" s="90"/>
      <c r="AD140" s="40"/>
      <c r="AE140" s="40"/>
      <c r="AF140" s="120"/>
      <c r="AG140" s="120"/>
      <c r="AH140" s="40"/>
      <c r="AI140" s="40"/>
      <c r="AJ140" s="41"/>
      <c r="AK140" s="41"/>
      <c r="AL140" s="42"/>
      <c r="AM140" s="42"/>
      <c r="AN140" s="43"/>
      <c r="AO140" s="106"/>
    </row>
    <row r="141" spans="1:46">
      <c r="A141" s="303" t="s">
        <v>232</v>
      </c>
      <c r="B141" s="100"/>
      <c r="C141" s="26"/>
      <c r="D141" s="100"/>
      <c r="E141" s="26"/>
      <c r="F141" s="40"/>
      <c r="G141" s="40"/>
      <c r="H141" s="100"/>
      <c r="I141" s="26"/>
      <c r="J141" s="40"/>
      <c r="K141" s="40"/>
      <c r="L141" s="100"/>
      <c r="M141" s="26"/>
      <c r="N141" s="40"/>
      <c r="O141" s="40"/>
      <c r="P141" s="100"/>
      <c r="Q141" s="26"/>
      <c r="R141" s="40"/>
      <c r="S141" s="40"/>
      <c r="T141" s="100"/>
      <c r="U141" s="244"/>
      <c r="V141" s="40"/>
      <c r="W141" s="40"/>
      <c r="X141" s="100"/>
      <c r="Y141" s="244"/>
      <c r="Z141" s="40"/>
      <c r="AA141" s="40"/>
      <c r="AB141" s="90"/>
      <c r="AC141" s="90"/>
      <c r="AD141" s="40"/>
      <c r="AE141" s="40"/>
      <c r="AF141" s="120"/>
      <c r="AG141" s="120"/>
      <c r="AH141" s="40"/>
      <c r="AI141" s="40"/>
      <c r="AJ141" s="41"/>
      <c r="AK141" s="41"/>
      <c r="AL141" s="42"/>
      <c r="AM141" s="42"/>
      <c r="AN141" s="43"/>
      <c r="AO141" s="106"/>
    </row>
    <row r="142" spans="1:46">
      <c r="A142" s="298" t="s">
        <v>29</v>
      </c>
      <c r="B142" s="93">
        <v>2912291393.5900002</v>
      </c>
      <c r="C142" s="135">
        <v>1.48</v>
      </c>
      <c r="D142" s="93">
        <v>2923907654.9099998</v>
      </c>
      <c r="E142" s="135">
        <v>1.48</v>
      </c>
      <c r="F142" s="40">
        <f>((D142-B142)/B142)</f>
        <v>3.9887015926933934E-3</v>
      </c>
      <c r="G142" s="40">
        <f>((E142-C142)/C142)</f>
        <v>0</v>
      </c>
      <c r="H142" s="93">
        <v>2926411673.9000001</v>
      </c>
      <c r="I142" s="135">
        <v>1.49</v>
      </c>
      <c r="J142" s="40">
        <f>((H142-D142)/D142)</f>
        <v>8.5639469009746259E-4</v>
      </c>
      <c r="K142" s="40">
        <f>((I142-E142)/E142)</f>
        <v>6.7567567567567632E-3</v>
      </c>
      <c r="L142" s="93">
        <v>2928828289.8400002</v>
      </c>
      <c r="M142" s="135">
        <v>1.49</v>
      </c>
      <c r="N142" s="40">
        <f>((L142-H142)/H142)</f>
        <v>8.2579493567268921E-4</v>
      </c>
      <c r="O142" s="40">
        <f>((M142-I142)/I142)</f>
        <v>0</v>
      </c>
      <c r="P142" s="93">
        <v>2928828289.8400002</v>
      </c>
      <c r="Q142" s="135">
        <v>1.49</v>
      </c>
      <c r="R142" s="40">
        <f>((P142-L142)/L142)</f>
        <v>0</v>
      </c>
      <c r="S142" s="40">
        <f>((Q142-M142)/M142)</f>
        <v>0</v>
      </c>
      <c r="T142" s="93">
        <v>2976032330.9299998</v>
      </c>
      <c r="U142" s="135">
        <v>1.51</v>
      </c>
      <c r="V142" s="40">
        <f>((T142-P142)/P142)</f>
        <v>1.6117039450127137E-2</v>
      </c>
      <c r="W142" s="40">
        <f>((U142-Q142)/Q142)</f>
        <v>1.3422818791946321E-2</v>
      </c>
      <c r="X142" s="93">
        <v>2984061731.8400002</v>
      </c>
      <c r="Y142" s="135">
        <v>1.52</v>
      </c>
      <c r="Z142" s="40">
        <f>((X142-T142)/T142)</f>
        <v>2.6980220700395293E-3</v>
      </c>
      <c r="AA142" s="40">
        <f>((Y142-U142)/U142)</f>
        <v>6.6225165562913968E-3</v>
      </c>
      <c r="AB142" s="93">
        <v>2982845468.54</v>
      </c>
      <c r="AC142" s="135">
        <v>1.52</v>
      </c>
      <c r="AD142" s="40">
        <f>((AB142-X142)/X142)</f>
        <v>-4.0758650768602948E-4</v>
      </c>
      <c r="AE142" s="40">
        <f>((AC142-Y142)/Y142)</f>
        <v>0</v>
      </c>
      <c r="AF142" s="334">
        <v>2941037343.3099999</v>
      </c>
      <c r="AG142" s="135">
        <v>1.5</v>
      </c>
      <c r="AH142" s="40">
        <f>((AF142-AB142)/AB142)</f>
        <v>-1.4016188793871261E-2</v>
      </c>
      <c r="AI142" s="40">
        <f>((AG142-AC142)/AC142)</f>
        <v>-1.3157894736842117E-2</v>
      </c>
      <c r="AJ142" s="41">
        <f t="shared" si="120"/>
        <v>1.257772179634115E-3</v>
      </c>
      <c r="AK142" s="41">
        <f t="shared" si="121"/>
        <v>1.7055246710190456E-3</v>
      </c>
      <c r="AL142" s="42">
        <f t="shared" si="122"/>
        <v>5.8584915878703977E-3</v>
      </c>
      <c r="AM142" s="42">
        <f t="shared" si="123"/>
        <v>1.3513513513513526E-2</v>
      </c>
      <c r="AN142" s="43">
        <f t="shared" si="124"/>
        <v>8.1794788646757152E-3</v>
      </c>
      <c r="AO142" s="106">
        <f t="shared" si="125"/>
        <v>7.7417534965364427E-3</v>
      </c>
    </row>
    <row r="143" spans="1:46">
      <c r="A143" s="297" t="s">
        <v>73</v>
      </c>
      <c r="B143" s="85">
        <v>267642011.75</v>
      </c>
      <c r="C143" s="97">
        <v>237.61</v>
      </c>
      <c r="D143" s="85">
        <v>271316421.60000002</v>
      </c>
      <c r="E143" s="97">
        <v>240.56</v>
      </c>
      <c r="F143" s="40">
        <f>((D143-B143)/B143)</f>
        <v>1.3728823161859319E-2</v>
      </c>
      <c r="G143" s="40">
        <f>((E143-C143)/C143)</f>
        <v>1.2415302386263156E-2</v>
      </c>
      <c r="H143" s="85">
        <v>269094438.19999999</v>
      </c>
      <c r="I143" s="97">
        <v>240.19</v>
      </c>
      <c r="J143" s="40">
        <f>((H143-D143)/D143)</f>
        <v>-8.1896384557064925E-3</v>
      </c>
      <c r="K143" s="40">
        <f>((I143-E143)/E143)</f>
        <v>-1.538077818423697E-3</v>
      </c>
      <c r="L143" s="85">
        <v>269412092.17000002</v>
      </c>
      <c r="M143" s="97">
        <v>236.27</v>
      </c>
      <c r="N143" s="40">
        <f>((L143-H143)/H143)</f>
        <v>1.1804553528673735E-3</v>
      </c>
      <c r="O143" s="40">
        <f>((M143-I143)/I143)</f>
        <v>-1.6320413006369903E-2</v>
      </c>
      <c r="P143" s="85">
        <v>268370856.09999999</v>
      </c>
      <c r="Q143" s="97">
        <v>236.83</v>
      </c>
      <c r="R143" s="40">
        <f>((P143-L143)/L143)</f>
        <v>-3.8648453438496697E-3</v>
      </c>
      <c r="S143" s="40">
        <f>((Q143-M143)/M143)</f>
        <v>2.3701697210818228E-3</v>
      </c>
      <c r="T143" s="85">
        <v>271943849.04000002</v>
      </c>
      <c r="U143" s="97">
        <v>240.75</v>
      </c>
      <c r="V143" s="40">
        <f>((T143-P143)/P143)</f>
        <v>1.3313639908309059E-2</v>
      </c>
      <c r="W143" s="40">
        <f>((U143-Q143)/Q143)</f>
        <v>1.6551957100029505E-2</v>
      </c>
      <c r="X143" s="85">
        <v>276490157.97000003</v>
      </c>
      <c r="Y143" s="97">
        <v>243.54</v>
      </c>
      <c r="Z143" s="40">
        <f>((X143-T143)/T143)</f>
        <v>1.6717822249148549E-2</v>
      </c>
      <c r="AA143" s="40">
        <f>((Y143-U143)/U143)</f>
        <v>1.1588785046728939E-2</v>
      </c>
      <c r="AB143" s="85">
        <v>273505570.88999999</v>
      </c>
      <c r="AC143" s="97">
        <v>243.66</v>
      </c>
      <c r="AD143" s="40">
        <f>((AB143-X143)/X143)</f>
        <v>-1.0794550887138193E-2</v>
      </c>
      <c r="AE143" s="40">
        <f>((AC143-Y143)/Y143)</f>
        <v>4.9273220004929187E-4</v>
      </c>
      <c r="AF143" s="334">
        <v>266493695.74000001</v>
      </c>
      <c r="AG143" s="135">
        <v>237.71</v>
      </c>
      <c r="AH143" s="40">
        <f>((AF143-AB143)/AB143)</f>
        <v>-2.5637046906148948E-2</v>
      </c>
      <c r="AI143" s="40">
        <f>((AG143-AC143)/AC143)</f>
        <v>-2.4419272757120532E-2</v>
      </c>
      <c r="AJ143" s="41">
        <f t="shared" si="120"/>
        <v>-4.4316761508237518E-4</v>
      </c>
      <c r="AK143" s="41">
        <f t="shared" si="121"/>
        <v>1.4264785902982306E-4</v>
      </c>
      <c r="AL143" s="42">
        <f t="shared" si="122"/>
        <v>-1.7775281833512187E-2</v>
      </c>
      <c r="AM143" s="42">
        <f t="shared" si="123"/>
        <v>-1.1847356168939118E-2</v>
      </c>
      <c r="AN143" s="43">
        <f t="shared" si="124"/>
        <v>1.4642546513605295E-2</v>
      </c>
      <c r="AO143" s="106">
        <f t="shared" si="125"/>
        <v>1.4308474533534978E-2</v>
      </c>
    </row>
    <row r="144" spans="1:46" ht="8.25" customHeight="1">
      <c r="A144" s="299"/>
      <c r="B144" s="100"/>
      <c r="C144" s="26"/>
      <c r="D144" s="100"/>
      <c r="E144" s="26"/>
      <c r="F144" s="40"/>
      <c r="G144" s="40"/>
      <c r="H144" s="100"/>
      <c r="I144" s="26"/>
      <c r="J144" s="40"/>
      <c r="K144" s="40"/>
      <c r="L144" s="100"/>
      <c r="M144" s="26"/>
      <c r="N144" s="40"/>
      <c r="O144" s="40"/>
      <c r="P144" s="100"/>
      <c r="Q144" s="26"/>
      <c r="R144" s="40"/>
      <c r="S144" s="40"/>
      <c r="T144" s="100"/>
      <c r="U144" s="244"/>
      <c r="V144" s="40"/>
      <c r="W144" s="40"/>
      <c r="X144" s="100"/>
      <c r="Y144" s="244"/>
      <c r="Z144" s="40"/>
      <c r="AA144" s="40"/>
      <c r="AB144" s="90"/>
      <c r="AC144" s="90"/>
      <c r="AD144" s="40"/>
      <c r="AE144" s="40"/>
      <c r="AF144" s="120"/>
      <c r="AG144" s="120"/>
      <c r="AH144" s="40"/>
      <c r="AI144" s="40"/>
      <c r="AJ144" s="41"/>
      <c r="AK144" s="41"/>
      <c r="AL144" s="42"/>
      <c r="AM144" s="42"/>
      <c r="AN144" s="43"/>
      <c r="AO144" s="106"/>
    </row>
    <row r="145" spans="1:41">
      <c r="A145" s="303" t="s">
        <v>233</v>
      </c>
      <c r="B145" s="161"/>
      <c r="C145" s="161"/>
      <c r="D145" s="161"/>
      <c r="E145" s="161"/>
      <c r="F145" s="40"/>
      <c r="G145" s="40"/>
      <c r="H145" s="161"/>
      <c r="I145" s="161"/>
      <c r="J145" s="40"/>
      <c r="K145" s="40"/>
      <c r="L145" s="161"/>
      <c r="M145" s="161"/>
      <c r="N145" s="40"/>
      <c r="O145" s="40"/>
      <c r="P145" s="161"/>
      <c r="Q145" s="161"/>
      <c r="R145" s="40"/>
      <c r="S145" s="40"/>
      <c r="T145" s="161"/>
      <c r="U145" s="161"/>
      <c r="V145" s="40"/>
      <c r="W145" s="40"/>
      <c r="X145" s="161"/>
      <c r="Y145" s="161"/>
      <c r="Z145" s="40"/>
      <c r="AA145" s="40"/>
      <c r="AB145" s="90"/>
      <c r="AC145" s="90"/>
      <c r="AD145" s="40"/>
      <c r="AE145" s="40"/>
      <c r="AF145" s="120"/>
      <c r="AG145" s="120"/>
      <c r="AH145" s="40"/>
      <c r="AI145" s="40"/>
      <c r="AJ145" s="41"/>
      <c r="AK145" s="41"/>
      <c r="AL145" s="42"/>
      <c r="AM145" s="42"/>
      <c r="AN145" s="43"/>
      <c r="AO145" s="106"/>
    </row>
    <row r="146" spans="1:41">
      <c r="A146" s="297" t="s">
        <v>144</v>
      </c>
      <c r="B146" s="85">
        <v>8145122957.5699997</v>
      </c>
      <c r="C146" s="97">
        <v>115.93</v>
      </c>
      <c r="D146" s="85">
        <v>8150109970.9899998</v>
      </c>
      <c r="E146" s="97">
        <v>116.02</v>
      </c>
      <c r="F146" s="40">
        <f t="shared" ref="F146:G149" si="126">((D146-B146)/B146)</f>
        <v>6.1226987560269964E-4</v>
      </c>
      <c r="G146" s="40">
        <f t="shared" si="126"/>
        <v>7.7633054429387732E-4</v>
      </c>
      <c r="H146" s="85">
        <v>8018531911.5</v>
      </c>
      <c r="I146" s="97">
        <v>116.09</v>
      </c>
      <c r="J146" s="40">
        <f t="shared" ref="J146:K149" si="127">((H146-D146)/D146)</f>
        <v>-1.6144329335229433E-2</v>
      </c>
      <c r="K146" s="40">
        <f t="shared" si="127"/>
        <v>6.0334425099127216E-4</v>
      </c>
      <c r="L146" s="96">
        <v>8016052529.1599998</v>
      </c>
      <c r="M146" s="97">
        <v>116.17</v>
      </c>
      <c r="N146" s="40">
        <f>((L146-H146)/H146)</f>
        <v>-3.0920651901930797E-4</v>
      </c>
      <c r="O146" s="40">
        <f>((M146-I146)/I146)</f>
        <v>6.8912050994916264E-4</v>
      </c>
      <c r="P146" s="96">
        <v>7937194014.3199997</v>
      </c>
      <c r="Q146" s="97">
        <v>116.26</v>
      </c>
      <c r="R146" s="40">
        <f t="shared" ref="R146:S149" si="128">((P146-L146)/L146)</f>
        <v>-9.8375746108370025E-3</v>
      </c>
      <c r="S146" s="40">
        <f t="shared" si="128"/>
        <v>7.7472669363866235E-4</v>
      </c>
      <c r="T146" s="96">
        <v>7952062236.9899998</v>
      </c>
      <c r="U146" s="97">
        <v>116.34</v>
      </c>
      <c r="V146" s="40">
        <f t="shared" ref="V146:W149" si="129">((T146-P146)/P146)</f>
        <v>1.8732341231895509E-3</v>
      </c>
      <c r="W146" s="40">
        <f t="shared" si="129"/>
        <v>6.8811285050746854E-4</v>
      </c>
      <c r="X146" s="96">
        <v>7752716191.4300003</v>
      </c>
      <c r="Y146" s="97">
        <v>116.43</v>
      </c>
      <c r="Z146" s="40">
        <f t="shared" ref="Z146:AA149" si="130">((X146-T146)/T146)</f>
        <v>-2.5068471500728037E-2</v>
      </c>
      <c r="AA146" s="40">
        <f t="shared" si="130"/>
        <v>7.7359463641055019E-4</v>
      </c>
      <c r="AB146" s="96">
        <v>7739312816.7399998</v>
      </c>
      <c r="AC146" s="97">
        <v>116.51</v>
      </c>
      <c r="AD146" s="40">
        <f t="shared" ref="AD146:AE149" si="131">((AB146-X146)/X146)</f>
        <v>-1.7288617768333734E-3</v>
      </c>
      <c r="AE146" s="40">
        <f t="shared" si="131"/>
        <v>6.8710813364251727E-4</v>
      </c>
      <c r="AF146" s="96">
        <v>7727808572.5600004</v>
      </c>
      <c r="AG146" s="97">
        <v>116.6</v>
      </c>
      <c r="AH146" s="40">
        <f t="shared" ref="AH146:AH149" si="132">((AF146-AB146)/AB146)</f>
        <v>-1.4864684310363927E-3</v>
      </c>
      <c r="AI146" s="40">
        <f t="shared" ref="AI146:AI149" si="133">((AG146-AC146)/AC146)</f>
        <v>7.724658827567522E-4</v>
      </c>
      <c r="AJ146" s="41">
        <f t="shared" si="120"/>
        <v>-6.5111760218614124E-3</v>
      </c>
      <c r="AK146" s="41">
        <f t="shared" si="121"/>
        <v>7.2060043777378289E-4</v>
      </c>
      <c r="AL146" s="42">
        <f t="shared" si="122"/>
        <v>-5.1815423341913767E-2</v>
      </c>
      <c r="AM146" s="42">
        <f t="shared" si="123"/>
        <v>4.9991380796414265E-3</v>
      </c>
      <c r="AN146" s="43">
        <f t="shared" si="124"/>
        <v>9.6795826532062833E-3</v>
      </c>
      <c r="AO146" s="106">
        <f t="shared" si="125"/>
        <v>6.3752963825951947E-5</v>
      </c>
    </row>
    <row r="147" spans="1:41">
      <c r="A147" s="297" t="s">
        <v>206</v>
      </c>
      <c r="B147" s="85">
        <v>5197256689.1099997</v>
      </c>
      <c r="C147" s="97">
        <v>113.33</v>
      </c>
      <c r="D147" s="85">
        <v>4939767991.1700001</v>
      </c>
      <c r="E147" s="97">
        <v>113.53</v>
      </c>
      <c r="F147" s="40">
        <f t="shared" si="126"/>
        <v>-4.9543194293159502E-2</v>
      </c>
      <c r="G147" s="40">
        <f t="shared" si="126"/>
        <v>1.7647577869937601E-3</v>
      </c>
      <c r="H147" s="85">
        <v>5069508914.1700001</v>
      </c>
      <c r="I147" s="97">
        <v>113.72</v>
      </c>
      <c r="J147" s="40">
        <f t="shared" si="127"/>
        <v>2.6264578261958098E-2</v>
      </c>
      <c r="K147" s="40">
        <f t="shared" si="127"/>
        <v>1.6735664582048597E-3</v>
      </c>
      <c r="L147" s="85">
        <v>4939767991.1700001</v>
      </c>
      <c r="M147" s="97">
        <v>113.91</v>
      </c>
      <c r="N147" s="40">
        <f t="shared" ref="N147:O149" si="134">((L147-H147)/H147)</f>
        <v>-2.5592404549749509E-2</v>
      </c>
      <c r="O147" s="40">
        <f t="shared" si="134"/>
        <v>1.6707703130495754E-3</v>
      </c>
      <c r="P147" s="85">
        <v>5004960500.3900003</v>
      </c>
      <c r="Q147" s="97">
        <v>114.14</v>
      </c>
      <c r="R147" s="40">
        <f t="shared" si="128"/>
        <v>1.3197484039034637E-2</v>
      </c>
      <c r="S147" s="40">
        <f t="shared" si="128"/>
        <v>2.0191379158985513E-3</v>
      </c>
      <c r="T147" s="85">
        <v>4821722184.3900003</v>
      </c>
      <c r="U147" s="97">
        <v>114.26</v>
      </c>
      <c r="V147" s="40">
        <f t="shared" si="129"/>
        <v>-3.6611341085653233E-2</v>
      </c>
      <c r="W147" s="40">
        <f t="shared" si="129"/>
        <v>1.0513404590853737E-3</v>
      </c>
      <c r="X147" s="85">
        <v>4843746668</v>
      </c>
      <c r="Y147" s="97">
        <v>114.48</v>
      </c>
      <c r="Z147" s="40">
        <f t="shared" si="130"/>
        <v>4.5677628796827888E-3</v>
      </c>
      <c r="AA147" s="40">
        <f t="shared" si="130"/>
        <v>1.9254332224750469E-3</v>
      </c>
      <c r="AB147" s="85">
        <v>4641530117.21</v>
      </c>
      <c r="AC147" s="97">
        <v>114.67</v>
      </c>
      <c r="AD147" s="40">
        <f t="shared" si="131"/>
        <v>-4.1747961784610814E-2</v>
      </c>
      <c r="AE147" s="40">
        <f t="shared" si="131"/>
        <v>1.6596785464709793E-3</v>
      </c>
      <c r="AF147" s="96">
        <v>4968277343.9899998</v>
      </c>
      <c r="AG147" s="97">
        <v>114.87</v>
      </c>
      <c r="AH147" s="40">
        <f t="shared" si="132"/>
        <v>7.0396446544314525E-2</v>
      </c>
      <c r="AI147" s="40">
        <f t="shared" si="133"/>
        <v>1.7441353449027892E-3</v>
      </c>
      <c r="AJ147" s="41">
        <f t="shared" si="120"/>
        <v>-4.8835787485228769E-3</v>
      </c>
      <c r="AK147" s="41">
        <f t="shared" si="121"/>
        <v>1.6886025058851168E-3</v>
      </c>
      <c r="AL147" s="42">
        <f t="shared" si="122"/>
        <v>5.771395108223931E-3</v>
      </c>
      <c r="AM147" s="42">
        <f t="shared" si="123"/>
        <v>1.1803047652602866E-2</v>
      </c>
      <c r="AN147" s="43">
        <f t="shared" si="124"/>
        <v>4.1131345276102294E-2</v>
      </c>
      <c r="AO147" s="106">
        <f t="shared" si="125"/>
        <v>2.8827307247372832E-4</v>
      </c>
    </row>
    <row r="148" spans="1:41">
      <c r="A148" s="297" t="s">
        <v>180</v>
      </c>
      <c r="B148" s="85">
        <v>1871742602.3699999</v>
      </c>
      <c r="C148" s="97">
        <v>1.0648</v>
      </c>
      <c r="D148" s="85">
        <v>1833690870.55</v>
      </c>
      <c r="E148" s="97">
        <v>1.0654999999999999</v>
      </c>
      <c r="F148" s="40">
        <f t="shared" si="126"/>
        <v>-2.0329575109215788E-2</v>
      </c>
      <c r="G148" s="40">
        <f t="shared" si="126"/>
        <v>6.5740045078880812E-4</v>
      </c>
      <c r="H148" s="85">
        <v>1889901679.8399999</v>
      </c>
      <c r="I148" s="97">
        <v>1.0662</v>
      </c>
      <c r="J148" s="40">
        <f t="shared" si="127"/>
        <v>3.0654463188301749E-2</v>
      </c>
      <c r="K148" s="40">
        <f t="shared" si="127"/>
        <v>6.5696855936193813E-4</v>
      </c>
      <c r="L148" s="85">
        <v>1874790522.25</v>
      </c>
      <c r="M148" s="97">
        <v>1.0669</v>
      </c>
      <c r="N148" s="40">
        <f t="shared" si="134"/>
        <v>-7.9957374244353455E-3</v>
      </c>
      <c r="O148" s="40">
        <f t="shared" si="134"/>
        <v>6.5653723504025777E-4</v>
      </c>
      <c r="P148" s="85">
        <v>1867800647.6300001</v>
      </c>
      <c r="Q148" s="97">
        <v>1.0676000000000001</v>
      </c>
      <c r="R148" s="40">
        <f t="shared" si="128"/>
        <v>-3.7283496673596894E-3</v>
      </c>
      <c r="S148" s="40">
        <f t="shared" si="128"/>
        <v>6.56106476708356E-4</v>
      </c>
      <c r="T148" s="85">
        <v>1874761442.8800001</v>
      </c>
      <c r="U148" s="97">
        <v>1.0683</v>
      </c>
      <c r="V148" s="40">
        <f t="shared" si="129"/>
        <v>3.7267335027602426E-3</v>
      </c>
      <c r="W148" s="40">
        <f t="shared" si="129"/>
        <v>6.5567628325208206E-4</v>
      </c>
      <c r="X148" s="85">
        <v>1849467400.0599999</v>
      </c>
      <c r="Y148" s="97">
        <v>1.069</v>
      </c>
      <c r="Z148" s="40">
        <f t="shared" si="130"/>
        <v>-1.3491872747896701E-2</v>
      </c>
      <c r="AA148" s="40">
        <f t="shared" si="130"/>
        <v>6.5524665356166145E-4</v>
      </c>
      <c r="AB148" s="85">
        <v>1856091765.8900001</v>
      </c>
      <c r="AC148" s="97">
        <v>1.0697000000000001</v>
      </c>
      <c r="AD148" s="40">
        <f t="shared" si="131"/>
        <v>3.5817694487533308E-3</v>
      </c>
      <c r="AE148" s="40">
        <f t="shared" si="131"/>
        <v>6.5481758652960237E-4</v>
      </c>
      <c r="AF148" s="96">
        <v>1844672537.48</v>
      </c>
      <c r="AG148" s="97">
        <v>1.0704</v>
      </c>
      <c r="AH148" s="40">
        <f t="shared" si="132"/>
        <v>-6.1522973270260375E-3</v>
      </c>
      <c r="AI148" s="40">
        <f t="shared" si="133"/>
        <v>6.5438908105068972E-4</v>
      </c>
      <c r="AJ148" s="41">
        <f t="shared" si="120"/>
        <v>-1.71685826701478E-3</v>
      </c>
      <c r="AK148" s="41">
        <f t="shared" si="121"/>
        <v>6.5589279078667436E-4</v>
      </c>
      <c r="AL148" s="42">
        <f t="shared" si="122"/>
        <v>5.9888321997841488E-3</v>
      </c>
      <c r="AM148" s="42">
        <f t="shared" si="123"/>
        <v>4.5987799155327328E-3</v>
      </c>
      <c r="AN148" s="43">
        <f t="shared" si="124"/>
        <v>1.5370836648131804E-2</v>
      </c>
      <c r="AO148" s="106">
        <f t="shared" si="125"/>
        <v>1.0537594445781798E-6</v>
      </c>
    </row>
    <row r="149" spans="1:41">
      <c r="A149" s="297" t="s">
        <v>193</v>
      </c>
      <c r="B149" s="85">
        <v>250212201.97999999</v>
      </c>
      <c r="C149" s="97">
        <v>100.1344</v>
      </c>
      <c r="D149" s="85">
        <v>300525106.7512759</v>
      </c>
      <c r="E149" s="97">
        <v>100</v>
      </c>
      <c r="F149" s="40">
        <f t="shared" si="126"/>
        <v>0.2010809399906785</v>
      </c>
      <c r="G149" s="40">
        <f t="shared" si="126"/>
        <v>-1.3421960884571077E-3</v>
      </c>
      <c r="H149" s="85">
        <v>299890310.84453082</v>
      </c>
      <c r="I149" s="97">
        <v>100.4324970718577</v>
      </c>
      <c r="J149" s="40">
        <f t="shared" si="127"/>
        <v>-2.1122890982631058E-3</v>
      </c>
      <c r="K149" s="40">
        <f t="shared" si="127"/>
        <v>4.3249707185769636E-3</v>
      </c>
      <c r="L149" s="85">
        <v>294437466.08999997</v>
      </c>
      <c r="M149" s="97">
        <v>100.5737</v>
      </c>
      <c r="N149" s="40">
        <f t="shared" si="134"/>
        <v>-1.8182797367393814E-2</v>
      </c>
      <c r="O149" s="40">
        <f t="shared" si="134"/>
        <v>1.4059485949182138E-3</v>
      </c>
      <c r="P149" s="85">
        <v>293929158.56</v>
      </c>
      <c r="Q149" s="97">
        <v>100.724</v>
      </c>
      <c r="R149" s="40">
        <f t="shared" si="128"/>
        <v>-1.7263683754315366E-3</v>
      </c>
      <c r="S149" s="40">
        <f t="shared" si="128"/>
        <v>1.4944264753111542E-3</v>
      </c>
      <c r="T149" s="85">
        <v>294252882.86000001</v>
      </c>
      <c r="U149" s="97">
        <v>100.8746</v>
      </c>
      <c r="V149" s="40">
        <f t="shared" si="129"/>
        <v>1.1013684439678678E-3</v>
      </c>
      <c r="W149" s="40">
        <f t="shared" si="129"/>
        <v>1.4951749334815652E-3</v>
      </c>
      <c r="X149" s="85">
        <v>295656771.31</v>
      </c>
      <c r="Y149" s="97">
        <v>101.03243083085202</v>
      </c>
      <c r="Z149" s="40">
        <f t="shared" si="130"/>
        <v>4.7710270035584727E-3</v>
      </c>
      <c r="AA149" s="40">
        <f t="shared" si="130"/>
        <v>1.5646241060883579E-3</v>
      </c>
      <c r="AB149" s="85">
        <v>296076070.94</v>
      </c>
      <c r="AC149" s="97">
        <v>101.17</v>
      </c>
      <c r="AD149" s="40">
        <f t="shared" si="131"/>
        <v>1.4181972837698145E-3</v>
      </c>
      <c r="AE149" s="40">
        <f t="shared" si="131"/>
        <v>1.3616337646898521E-3</v>
      </c>
      <c r="AF149" s="96">
        <v>292178117.87</v>
      </c>
      <c r="AG149" s="97">
        <v>101.32850000000001</v>
      </c>
      <c r="AH149" s="40">
        <f t="shared" si="132"/>
        <v>-1.3165376916900236E-2</v>
      </c>
      <c r="AI149" s="40">
        <f t="shared" si="133"/>
        <v>1.5666699614510589E-3</v>
      </c>
      <c r="AJ149" s="41">
        <f t="shared" si="120"/>
        <v>2.164808762049825E-2</v>
      </c>
      <c r="AK149" s="41">
        <f t="shared" si="121"/>
        <v>1.4839065582575074E-3</v>
      </c>
      <c r="AL149" s="42">
        <f t="shared" si="122"/>
        <v>-2.7774680696425556E-2</v>
      </c>
      <c r="AM149" s="42">
        <f t="shared" si="123"/>
        <v>1.3285000000000054E-2</v>
      </c>
      <c r="AN149" s="43">
        <f t="shared" si="124"/>
        <v>7.2920501941361279E-2</v>
      </c>
      <c r="AO149" s="106">
        <f t="shared" si="125"/>
        <v>1.5162516075264076E-3</v>
      </c>
    </row>
    <row r="150" spans="1:41">
      <c r="A150" s="299" t="s">
        <v>47</v>
      </c>
      <c r="B150" s="101">
        <f>SUM(B142:B149)</f>
        <v>18644267856.369999</v>
      </c>
      <c r="C150" s="92"/>
      <c r="D150" s="101">
        <f>SUM(D142:D149)</f>
        <v>18419318015.971275</v>
      </c>
      <c r="E150" s="92"/>
      <c r="F150" s="40">
        <f>((D150-B150)/B150)</f>
        <v>-1.2065361972466366E-2</v>
      </c>
      <c r="G150" s="40"/>
      <c r="H150" s="101">
        <f>SUM(H142:H149)</f>
        <v>18473338928.454533</v>
      </c>
      <c r="I150" s="92"/>
      <c r="J150" s="40">
        <f>((H150-D150)/D150)</f>
        <v>2.9328399909495074E-3</v>
      </c>
      <c r="K150" s="40"/>
      <c r="L150" s="101">
        <f>SUM(L142:L149)</f>
        <v>18323288890.68</v>
      </c>
      <c r="M150" s="92"/>
      <c r="N150" s="40">
        <f>((L150-H150)/H150)</f>
        <v>-8.1225185309305326E-3</v>
      </c>
      <c r="O150" s="40"/>
      <c r="P150" s="101">
        <f>SUM(P142:P149)</f>
        <v>18301083466.840004</v>
      </c>
      <c r="Q150" s="92"/>
      <c r="R150" s="40">
        <f>((P150-L150)/L150)</f>
        <v>-1.2118688938693183E-3</v>
      </c>
      <c r="S150" s="40"/>
      <c r="T150" s="101">
        <f>SUM(T142:T149)</f>
        <v>18190774927.09</v>
      </c>
      <c r="U150" s="92"/>
      <c r="V150" s="40">
        <f>((T150-P150)/P150)</f>
        <v>-6.0274321982014588E-3</v>
      </c>
      <c r="W150" s="40"/>
      <c r="X150" s="101">
        <f>SUM(X142:X149)</f>
        <v>18002138920.610004</v>
      </c>
      <c r="Y150" s="92"/>
      <c r="Z150" s="40">
        <f>((X150-T150)/T150)</f>
        <v>-1.0369871939819116E-2</v>
      </c>
      <c r="AA150" s="40"/>
      <c r="AB150" s="101">
        <f>SUM(AB142:AB149)</f>
        <v>17789361810.209999</v>
      </c>
      <c r="AC150" s="92"/>
      <c r="AD150" s="40">
        <f>((AB150-X150)/X150)</f>
        <v>-1.1819546073850393E-2</v>
      </c>
      <c r="AE150" s="40"/>
      <c r="AF150" s="101">
        <f>SUM(AF142:AF149)</f>
        <v>18040467610.950001</v>
      </c>
      <c r="AG150" s="120"/>
      <c r="AH150" s="40">
        <f>((AF150-AB150)/AB150)</f>
        <v>1.4115503603725817E-2</v>
      </c>
      <c r="AI150" s="40"/>
      <c r="AJ150" s="41">
        <f t="shared" si="120"/>
        <v>-4.0710320018077315E-3</v>
      </c>
      <c r="AK150" s="41" t="e">
        <f t="shared" si="121"/>
        <v>#DIV/0!</v>
      </c>
      <c r="AL150" s="42">
        <f t="shared" si="122"/>
        <v>-2.0568101636161327E-2</v>
      </c>
      <c r="AM150" s="42" t="e">
        <f t="shared" si="123"/>
        <v>#DIV/0!</v>
      </c>
      <c r="AN150" s="43">
        <f t="shared" si="124"/>
        <v>9.0383731571346011E-3</v>
      </c>
      <c r="AO150" s="106" t="e">
        <f t="shared" si="125"/>
        <v>#DIV/0!</v>
      </c>
    </row>
    <row r="151" spans="1:41">
      <c r="A151" s="299" t="s">
        <v>33</v>
      </c>
      <c r="B151" s="27">
        <f>SUM(B19,B51,B80,B101,B108,B132,B138,B150)</f>
        <v>1286680114389.189</v>
      </c>
      <c r="C151" s="28"/>
      <c r="D151" s="27">
        <f>SUM(D19,D51,D80,D101,D108,D132,D138,D150)</f>
        <v>1290313588718.8035</v>
      </c>
      <c r="E151" s="28"/>
      <c r="F151" s="40">
        <f>((D151-B151)/B151)</f>
        <v>2.8239142650769728E-3</v>
      </c>
      <c r="G151" s="40"/>
      <c r="H151" s="27">
        <f>SUM(H19,H51,H80,H101,H108,H132,H138,H150)</f>
        <v>1291238061909.792</v>
      </c>
      <c r="I151" s="28"/>
      <c r="J151" s="40">
        <f>((H151-D151)/D151)</f>
        <v>7.164717159233101E-4</v>
      </c>
      <c r="K151" s="40"/>
      <c r="L151" s="27">
        <f>SUM(L19,L51,L80,L101,L108,L132,L138,L150)</f>
        <v>1295738089029.7871</v>
      </c>
      <c r="M151" s="28"/>
      <c r="N151" s="40">
        <f>((L151-H151)/H151)</f>
        <v>3.485048383207818E-3</v>
      </c>
      <c r="O151" s="40"/>
      <c r="P151" s="27">
        <f>SUM(P19,P51,P80,P101,P108,P132,P138,P150)</f>
        <v>1294196138635.3564</v>
      </c>
      <c r="Q151" s="28"/>
      <c r="R151" s="40">
        <f>((P151-L151)/L151)</f>
        <v>-1.1900170315941195E-3</v>
      </c>
      <c r="S151" s="40"/>
      <c r="T151" s="27">
        <f>SUM(T19,T51,T80,T101,T108,T132,T138,T150)</f>
        <v>1299339356573.0361</v>
      </c>
      <c r="U151" s="28"/>
      <c r="V151" s="40">
        <f>((T151-P151)/P151)</f>
        <v>3.9740637327993177E-3</v>
      </c>
      <c r="W151" s="40"/>
      <c r="X151" s="27">
        <f>SUM(X19,X51,X80,X101,X108,X132,X138,X150)</f>
        <v>1292646760304.5654</v>
      </c>
      <c r="Y151" s="28"/>
      <c r="Z151" s="40">
        <f>((X151-T151)/T151)</f>
        <v>-5.1507685306494532E-3</v>
      </c>
      <c r="AA151" s="40"/>
      <c r="AB151" s="27">
        <f>SUM(AB19,AB51,AB80,AB101,AB108,AB132,AB138,AB150)</f>
        <v>1295982273118.8315</v>
      </c>
      <c r="AC151" s="28"/>
      <c r="AD151" s="40">
        <f>((AB151-X151)/X151)</f>
        <v>2.5803745591566102E-3</v>
      </c>
      <c r="AE151" s="40"/>
      <c r="AF151" s="27">
        <f>SUM(AF19,AF51,AF80,AF101,AF108,AF132,AF138,AF150)</f>
        <v>1300988568932.0234</v>
      </c>
      <c r="AG151" s="120"/>
      <c r="AH151" s="40">
        <f>((AF151-AB151)/AB151)</f>
        <v>3.8629354097136294E-3</v>
      </c>
      <c r="AI151" s="40"/>
      <c r="AJ151" s="41">
        <f t="shared" si="120"/>
        <v>1.3877528129542605E-3</v>
      </c>
      <c r="AK151" s="41" t="e">
        <f t="shared" si="121"/>
        <v>#DIV/0!</v>
      </c>
      <c r="AL151" s="42">
        <f t="shared" si="122"/>
        <v>8.273167318821717E-3</v>
      </c>
      <c r="AM151" s="42" t="e">
        <f t="shared" si="123"/>
        <v>#DIV/0!</v>
      </c>
      <c r="AN151" s="43">
        <f t="shared" si="124"/>
        <v>3.1746060533991293E-3</v>
      </c>
      <c r="AO151" s="106" t="e">
        <f t="shared" si="125"/>
        <v>#DIV/0!</v>
      </c>
    </row>
    <row r="152" spans="1:41" s="162" customFormat="1" ht="6" customHeight="1">
      <c r="A152" s="299"/>
      <c r="B152" s="27"/>
      <c r="C152" s="28"/>
      <c r="D152" s="27"/>
      <c r="E152" s="28"/>
      <c r="F152" s="40"/>
      <c r="G152" s="40"/>
      <c r="H152" s="27"/>
      <c r="I152" s="28"/>
      <c r="J152" s="40"/>
      <c r="K152" s="40"/>
      <c r="L152" s="27"/>
      <c r="M152" s="28"/>
      <c r="N152" s="40"/>
      <c r="O152" s="40"/>
      <c r="P152" s="27"/>
      <c r="Q152" s="28"/>
      <c r="R152" s="40"/>
      <c r="S152" s="40"/>
      <c r="T152" s="27"/>
      <c r="U152" s="28"/>
      <c r="V152" s="40"/>
      <c r="W152" s="40"/>
      <c r="X152" s="27"/>
      <c r="Y152" s="28"/>
      <c r="Z152" s="40"/>
      <c r="AA152" s="40"/>
      <c r="AB152" s="90"/>
      <c r="AC152" s="90"/>
      <c r="AD152" s="40"/>
      <c r="AE152" s="40"/>
      <c r="AF152" s="120"/>
      <c r="AG152" s="120"/>
      <c r="AH152" s="40"/>
      <c r="AI152" s="40"/>
      <c r="AJ152" s="41"/>
      <c r="AK152" s="41"/>
      <c r="AL152" s="42"/>
      <c r="AM152" s="42"/>
      <c r="AN152" s="43"/>
      <c r="AO152" s="106"/>
    </row>
    <row r="153" spans="1:41" s="162" customFormat="1">
      <c r="A153" s="303" t="s">
        <v>234</v>
      </c>
      <c r="B153" s="27"/>
      <c r="C153" s="28"/>
      <c r="D153" s="27"/>
      <c r="E153" s="28"/>
      <c r="F153" s="40"/>
      <c r="G153" s="40"/>
      <c r="H153" s="27"/>
      <c r="I153" s="28"/>
      <c r="J153" s="40"/>
      <c r="K153" s="40"/>
      <c r="L153" s="27"/>
      <c r="M153" s="28"/>
      <c r="N153" s="40"/>
      <c r="O153" s="40"/>
      <c r="P153" s="27"/>
      <c r="Q153" s="28"/>
      <c r="R153" s="40"/>
      <c r="S153" s="40"/>
      <c r="T153" s="27"/>
      <c r="U153" s="28"/>
      <c r="V153" s="40"/>
      <c r="W153" s="40"/>
      <c r="X153" s="27"/>
      <c r="Y153" s="28"/>
      <c r="Z153" s="40"/>
      <c r="AA153" s="40"/>
      <c r="AB153" s="90"/>
      <c r="AC153" s="90"/>
      <c r="AD153" s="40"/>
      <c r="AE153" s="40"/>
      <c r="AF153" s="120"/>
      <c r="AG153" s="120"/>
      <c r="AH153" s="40"/>
      <c r="AI153" s="40"/>
      <c r="AJ153" s="41"/>
      <c r="AK153" s="41"/>
      <c r="AL153" s="42"/>
      <c r="AM153" s="42"/>
      <c r="AN153" s="43"/>
      <c r="AO153" s="106"/>
    </row>
    <row r="154" spans="1:41" s="162" customFormat="1">
      <c r="A154" s="304" t="s">
        <v>130</v>
      </c>
      <c r="B154" s="27">
        <v>0</v>
      </c>
      <c r="C154" s="28">
        <v>0</v>
      </c>
      <c r="D154" s="27">
        <v>0</v>
      </c>
      <c r="E154" s="28">
        <v>0</v>
      </c>
      <c r="F154" s="40"/>
      <c r="G154" s="40"/>
      <c r="H154" s="27">
        <v>0</v>
      </c>
      <c r="I154" s="28">
        <v>0</v>
      </c>
      <c r="J154" s="40"/>
      <c r="K154" s="40"/>
      <c r="L154" s="27">
        <v>0</v>
      </c>
      <c r="M154" s="28">
        <v>0</v>
      </c>
      <c r="N154" s="40"/>
      <c r="O154" s="40"/>
      <c r="P154" s="27">
        <v>0</v>
      </c>
      <c r="Q154" s="28">
        <v>0</v>
      </c>
      <c r="R154" s="40"/>
      <c r="S154" s="40"/>
      <c r="T154" s="27">
        <v>0</v>
      </c>
      <c r="U154" s="28">
        <v>0</v>
      </c>
      <c r="V154" s="40"/>
      <c r="W154" s="40"/>
      <c r="X154" s="293">
        <v>77723084061</v>
      </c>
      <c r="Y154" s="28"/>
      <c r="Z154" s="40" t="e">
        <f>((X154-T154)/T154)</f>
        <v>#DIV/0!</v>
      </c>
      <c r="AA154" s="40" t="e">
        <f>((Y154-U154)/U154)</f>
        <v>#DIV/0!</v>
      </c>
      <c r="AB154" s="85">
        <v>77723084061</v>
      </c>
      <c r="AC154" s="90"/>
      <c r="AD154" s="40">
        <f>((AB154-X154)/X154)</f>
        <v>0</v>
      </c>
      <c r="AE154" s="40" t="e">
        <f>((AC154-Y154)/Y154)</f>
        <v>#DIV/0!</v>
      </c>
      <c r="AF154" s="96">
        <v>77723084061</v>
      </c>
      <c r="AG154" s="97">
        <v>107.28</v>
      </c>
      <c r="AH154" s="40">
        <f>((AF154-AB154)/AB154)</f>
        <v>0</v>
      </c>
      <c r="AI154" s="40" t="e">
        <f>((AG154-AC154)/AC154)</f>
        <v>#DIV/0!</v>
      </c>
      <c r="AJ154" s="41" t="e">
        <f t="shared" si="120"/>
        <v>#DIV/0!</v>
      </c>
      <c r="AK154" s="41" t="e">
        <f t="shared" si="121"/>
        <v>#DIV/0!</v>
      </c>
      <c r="AL154" s="42" t="e">
        <f t="shared" si="122"/>
        <v>#DIV/0!</v>
      </c>
      <c r="AM154" s="42" t="e">
        <f t="shared" si="123"/>
        <v>#DIV/0!</v>
      </c>
      <c r="AN154" s="43" t="e">
        <f t="shared" si="124"/>
        <v>#DIV/0!</v>
      </c>
      <c r="AO154" s="106" t="e">
        <f t="shared" si="125"/>
        <v>#DIV/0!</v>
      </c>
    </row>
    <row r="155" spans="1:41" s="162" customFormat="1">
      <c r="A155" s="304" t="s">
        <v>235</v>
      </c>
      <c r="B155" s="27">
        <v>0</v>
      </c>
      <c r="C155" s="28">
        <v>0</v>
      </c>
      <c r="D155" s="27">
        <v>0</v>
      </c>
      <c r="E155" s="28">
        <v>0</v>
      </c>
      <c r="F155" s="40"/>
      <c r="G155" s="40"/>
      <c r="H155" s="27">
        <v>0</v>
      </c>
      <c r="I155" s="28">
        <v>0</v>
      </c>
      <c r="J155" s="40"/>
      <c r="K155" s="40"/>
      <c r="L155" s="27">
        <v>0</v>
      </c>
      <c r="M155" s="28">
        <v>0</v>
      </c>
      <c r="N155" s="40"/>
      <c r="O155" s="40"/>
      <c r="P155" s="27">
        <v>0</v>
      </c>
      <c r="Q155" s="28">
        <v>0</v>
      </c>
      <c r="R155" s="40"/>
      <c r="S155" s="40"/>
      <c r="T155" s="27">
        <v>0</v>
      </c>
      <c r="U155" s="28">
        <v>0</v>
      </c>
      <c r="V155" s="40"/>
      <c r="W155" s="40"/>
      <c r="X155" s="293">
        <v>0</v>
      </c>
      <c r="Y155" s="28"/>
      <c r="Z155" s="40" t="e">
        <f>((X155-T155)/T155)</f>
        <v>#DIV/0!</v>
      </c>
      <c r="AA155" s="40" t="e">
        <f>((Y155-U155)/U155)</f>
        <v>#DIV/0!</v>
      </c>
      <c r="AB155" s="85">
        <v>6790414702.6599998</v>
      </c>
      <c r="AC155" s="90"/>
      <c r="AD155" s="40" t="e">
        <f>((AB155-X155)/X155)</f>
        <v>#DIV/0!</v>
      </c>
      <c r="AE155" s="40" t="e">
        <f>((AC155-Y155)/Y155)</f>
        <v>#DIV/0!</v>
      </c>
      <c r="AF155" s="96">
        <v>6804481074.5799999</v>
      </c>
      <c r="AG155" s="97">
        <v>100.88</v>
      </c>
      <c r="AH155" s="40">
        <f>((AF155-AB155)/AB155)</f>
        <v>2.0715041033487801E-3</v>
      </c>
      <c r="AI155" s="40" t="e">
        <f>((AG155-AC155)/AC155)</f>
        <v>#DIV/0!</v>
      </c>
      <c r="AJ155" s="41" t="e">
        <f t="shared" si="120"/>
        <v>#DIV/0!</v>
      </c>
      <c r="AK155" s="41" t="e">
        <f t="shared" si="121"/>
        <v>#DIV/0!</v>
      </c>
      <c r="AL155" s="42" t="e">
        <f t="shared" si="122"/>
        <v>#DIV/0!</v>
      </c>
      <c r="AM155" s="42" t="e">
        <f t="shared" si="123"/>
        <v>#DIV/0!</v>
      </c>
      <c r="AN155" s="43" t="e">
        <f t="shared" si="124"/>
        <v>#DIV/0!</v>
      </c>
      <c r="AO155" s="106" t="e">
        <f t="shared" si="125"/>
        <v>#DIV/0!</v>
      </c>
    </row>
    <row r="156" spans="1:41" s="162" customFormat="1">
      <c r="A156" s="299" t="s">
        <v>47</v>
      </c>
      <c r="B156" s="27"/>
      <c r="C156" s="28"/>
      <c r="D156" s="27"/>
      <c r="E156" s="28"/>
      <c r="F156" s="40"/>
      <c r="G156" s="40"/>
      <c r="H156" s="27"/>
      <c r="I156" s="28"/>
      <c r="J156" s="40"/>
      <c r="K156" s="40"/>
      <c r="L156" s="27"/>
      <c r="M156" s="28"/>
      <c r="N156" s="40"/>
      <c r="O156" s="40"/>
      <c r="P156" s="27"/>
      <c r="Q156" s="28"/>
      <c r="R156" s="40"/>
      <c r="S156" s="40"/>
      <c r="T156" s="27"/>
      <c r="U156" s="28"/>
      <c r="V156" s="40"/>
      <c r="W156" s="40"/>
      <c r="X156" s="100">
        <f>SUM(X154:X155)</f>
        <v>77723084061</v>
      </c>
      <c r="Y156" s="28"/>
      <c r="Z156" s="40"/>
      <c r="AA156" s="40"/>
      <c r="AB156" s="100">
        <f>SUM(AB154:AB155)</f>
        <v>84513498763.660004</v>
      </c>
      <c r="AC156" s="90"/>
      <c r="AD156" s="40"/>
      <c r="AE156" s="40"/>
      <c r="AF156" s="102">
        <f>SUM(AF154:AF155)</f>
        <v>84527565135.580002</v>
      </c>
      <c r="AG156" s="120"/>
      <c r="AH156" s="40"/>
      <c r="AI156" s="40"/>
      <c r="AJ156" s="41"/>
      <c r="AK156" s="41"/>
      <c r="AL156" s="42"/>
      <c r="AM156" s="42"/>
      <c r="AN156" s="43"/>
      <c r="AO156" s="106"/>
    </row>
    <row r="157" spans="1:41" ht="6" customHeight="1">
      <c r="A157" s="298"/>
      <c r="B157" s="120"/>
      <c r="C157" s="120"/>
      <c r="D157" s="120"/>
      <c r="E157" s="120"/>
      <c r="F157" s="40"/>
      <c r="G157" s="40"/>
      <c r="H157" s="120"/>
      <c r="I157" s="120"/>
      <c r="J157" s="40"/>
      <c r="K157" s="40"/>
      <c r="L157" s="40"/>
      <c r="M157" s="40"/>
      <c r="N157" s="40"/>
      <c r="O157" s="40"/>
      <c r="P157" s="120"/>
      <c r="Q157" s="120"/>
      <c r="R157" s="40"/>
      <c r="S157" s="40"/>
      <c r="T157" s="120"/>
      <c r="U157" s="120"/>
      <c r="V157" s="40"/>
      <c r="W157" s="40"/>
      <c r="X157" s="120"/>
      <c r="Y157" s="120"/>
      <c r="Z157" s="40"/>
      <c r="AA157" s="40"/>
      <c r="AB157" s="90"/>
      <c r="AC157" s="90"/>
      <c r="AD157" s="40"/>
      <c r="AE157" s="40"/>
      <c r="AF157" s="120"/>
      <c r="AG157" s="120"/>
      <c r="AH157" s="40"/>
      <c r="AI157" s="40"/>
      <c r="AJ157" s="41"/>
      <c r="AK157" s="41"/>
      <c r="AL157" s="42"/>
      <c r="AM157" s="42"/>
      <c r="AN157" s="43"/>
      <c r="AO157" s="106"/>
    </row>
    <row r="158" spans="1:41" ht="25.5">
      <c r="A158" s="294" t="s">
        <v>51</v>
      </c>
      <c r="B158" s="109" t="s">
        <v>81</v>
      </c>
      <c r="C158" s="110" t="s">
        <v>82</v>
      </c>
      <c r="D158" s="109" t="s">
        <v>81</v>
      </c>
      <c r="E158" s="110" t="s">
        <v>82</v>
      </c>
      <c r="F158" s="279" t="s">
        <v>80</v>
      </c>
      <c r="G158" s="279" t="s">
        <v>4</v>
      </c>
      <c r="H158" s="109" t="s">
        <v>81</v>
      </c>
      <c r="I158" s="110" t="s">
        <v>82</v>
      </c>
      <c r="J158" s="279" t="s">
        <v>80</v>
      </c>
      <c r="K158" s="279" t="s">
        <v>4</v>
      </c>
      <c r="L158" s="109" t="s">
        <v>81</v>
      </c>
      <c r="M158" s="110" t="s">
        <v>82</v>
      </c>
      <c r="N158" s="279" t="s">
        <v>80</v>
      </c>
      <c r="O158" s="279" t="s">
        <v>4</v>
      </c>
      <c r="P158" s="109" t="s">
        <v>81</v>
      </c>
      <c r="Q158" s="110" t="s">
        <v>82</v>
      </c>
      <c r="R158" s="279" t="s">
        <v>80</v>
      </c>
      <c r="S158" s="279" t="s">
        <v>4</v>
      </c>
      <c r="T158" s="109" t="s">
        <v>81</v>
      </c>
      <c r="U158" s="110" t="s">
        <v>82</v>
      </c>
      <c r="V158" s="279" t="s">
        <v>80</v>
      </c>
      <c r="W158" s="279" t="s">
        <v>4</v>
      </c>
      <c r="X158" s="109" t="s">
        <v>81</v>
      </c>
      <c r="Y158" s="110" t="s">
        <v>82</v>
      </c>
      <c r="Z158" s="279" t="s">
        <v>80</v>
      </c>
      <c r="AA158" s="279" t="s">
        <v>4</v>
      </c>
      <c r="AB158" s="109" t="s">
        <v>81</v>
      </c>
      <c r="AC158" s="110" t="s">
        <v>82</v>
      </c>
      <c r="AD158" s="279" t="s">
        <v>80</v>
      </c>
      <c r="AE158" s="279" t="s">
        <v>4</v>
      </c>
      <c r="AF158" s="109" t="s">
        <v>81</v>
      </c>
      <c r="AG158" s="110" t="s">
        <v>82</v>
      </c>
      <c r="AH158" s="383" t="s">
        <v>80</v>
      </c>
      <c r="AI158" s="383" t="s">
        <v>4</v>
      </c>
      <c r="AJ158" s="279" t="s">
        <v>86</v>
      </c>
      <c r="AK158" s="279" t="s">
        <v>86</v>
      </c>
      <c r="AL158" s="279" t="s">
        <v>86</v>
      </c>
      <c r="AM158" s="279" t="s">
        <v>86</v>
      </c>
      <c r="AN158" s="279" t="s">
        <v>86</v>
      </c>
      <c r="AO158" s="114" t="s">
        <v>86</v>
      </c>
    </row>
    <row r="159" spans="1:41">
      <c r="A159" s="298" t="s">
        <v>35</v>
      </c>
      <c r="B159" s="99">
        <v>2513945000</v>
      </c>
      <c r="C159" s="98">
        <v>16.55</v>
      </c>
      <c r="D159" s="99">
        <v>2513945000</v>
      </c>
      <c r="E159" s="98">
        <v>16.55</v>
      </c>
      <c r="F159" s="40">
        <f t="shared" ref="F159:F170" si="135">((D159-B159)/B159)</f>
        <v>0</v>
      </c>
      <c r="G159" s="40">
        <f t="shared" ref="G159:G170" si="136">((E159-C159)/C159)</f>
        <v>0</v>
      </c>
      <c r="H159" s="99">
        <v>2513945000</v>
      </c>
      <c r="I159" s="98">
        <v>16.55</v>
      </c>
      <c r="J159" s="40">
        <f t="shared" ref="J159:J170" si="137">((H159-D159)/D159)</f>
        <v>0</v>
      </c>
      <c r="K159" s="40">
        <f t="shared" ref="K159:K170" si="138">((I159-E159)/E159)</f>
        <v>0</v>
      </c>
      <c r="L159" s="99">
        <v>2255715000</v>
      </c>
      <c r="M159" s="98">
        <v>14.85</v>
      </c>
      <c r="N159" s="40">
        <f t="shared" ref="N159:O170" si="139">((L159-H159)/H159)</f>
        <v>-0.1027190332326284</v>
      </c>
      <c r="O159" s="40">
        <f t="shared" si="139"/>
        <v>-0.10271903323262846</v>
      </c>
      <c r="P159" s="99">
        <v>2582300000</v>
      </c>
      <c r="Q159" s="98">
        <v>17</v>
      </c>
      <c r="R159" s="40">
        <f t="shared" ref="R159:R170" si="140">((P159-L159)/L159)</f>
        <v>0.14478114478114479</v>
      </c>
      <c r="S159" s="40">
        <f t="shared" ref="S159:S170" si="141">((Q159-M159)/M159)</f>
        <v>0.14478114478114482</v>
      </c>
      <c r="T159" s="99">
        <v>2810150000</v>
      </c>
      <c r="U159" s="98">
        <v>18.5</v>
      </c>
      <c r="V159" s="40">
        <f t="shared" ref="V159:V170" si="142">((T159-P159)/P159)</f>
        <v>8.8235294117647065E-2</v>
      </c>
      <c r="W159" s="40">
        <f t="shared" ref="W159:W170" si="143">((U159-Q159)/Q159)</f>
        <v>8.8235294117647065E-2</v>
      </c>
      <c r="X159" s="99">
        <v>2810150000</v>
      </c>
      <c r="Y159" s="98">
        <v>18.5</v>
      </c>
      <c r="Z159" s="40">
        <f t="shared" ref="Z159:Z170" si="144">((X159-T159)/T159)</f>
        <v>0</v>
      </c>
      <c r="AA159" s="40">
        <f t="shared" ref="AA159:AA170" si="145">((Y159-U159)/U159)</f>
        <v>0</v>
      </c>
      <c r="AB159" s="99">
        <v>2808631000</v>
      </c>
      <c r="AC159" s="98">
        <v>18.489999999999998</v>
      </c>
      <c r="AD159" s="40">
        <f t="shared" ref="AD159:AD170" si="146">((AB159-X159)/X159)</f>
        <v>-5.4054054054054055E-4</v>
      </c>
      <c r="AE159" s="40">
        <f t="shared" ref="AE159:AE170" si="147">((AC159-Y159)/Y159)</f>
        <v>-5.4054054054062501E-4</v>
      </c>
      <c r="AF159" s="99">
        <v>2808631000</v>
      </c>
      <c r="AG159" s="98">
        <v>17.579999999999998</v>
      </c>
      <c r="AH159" s="40">
        <f t="shared" ref="AH159:AH170" si="148">((AF159-AB159)/AB159)</f>
        <v>0</v>
      </c>
      <c r="AI159" s="40">
        <f t="shared" ref="AI159:AI170" si="149">((AG159-AC159)/AC159)</f>
        <v>-4.9215792320173077E-2</v>
      </c>
      <c r="AJ159" s="41">
        <f t="shared" ref="AJ159" si="150">AVERAGE(F159,J159,N159,R159,V159,Z159,AD159,AH159)</f>
        <v>1.6219608140702862E-2</v>
      </c>
      <c r="AK159" s="41">
        <f t="shared" ref="AK159" si="151">AVERAGE(G159,K159,O159,S159,W159,AA159,AE159,AI159)</f>
        <v>1.0067634100681217E-2</v>
      </c>
      <c r="AL159" s="42">
        <f t="shared" ref="AL159" si="152">((AF159-D159)/D159)</f>
        <v>0.11722054380664652</v>
      </c>
      <c r="AM159" s="42">
        <f t="shared" ref="AM159" si="153">((AG159-E159)/E159)</f>
        <v>6.2235649546827643E-2</v>
      </c>
      <c r="AN159" s="43">
        <f t="shared" ref="AN159" si="154">STDEV(F159,J159,N159,R159,V159,Z159,AD159,AH159)</f>
        <v>7.2893203169906273E-2</v>
      </c>
      <c r="AO159" s="106">
        <f t="shared" ref="AO159" si="155">STDEV(G159,K159,O159,S159,W159,AA159,AE159,AI159)</f>
        <v>7.6447811467421647E-2</v>
      </c>
    </row>
    <row r="160" spans="1:41">
      <c r="A160" s="298" t="s">
        <v>67</v>
      </c>
      <c r="B160" s="99">
        <v>316107556.02999997</v>
      </c>
      <c r="C160" s="98">
        <v>3.71</v>
      </c>
      <c r="D160" s="99">
        <v>339112688.13999999</v>
      </c>
      <c r="E160" s="98">
        <v>3.98</v>
      </c>
      <c r="F160" s="40">
        <f t="shared" si="135"/>
        <v>7.2776280323450182E-2</v>
      </c>
      <c r="G160" s="40">
        <f t="shared" si="136"/>
        <v>7.277628032345014E-2</v>
      </c>
      <c r="H160" s="99">
        <v>340816772</v>
      </c>
      <c r="I160" s="98">
        <v>4</v>
      </c>
      <c r="J160" s="40">
        <f t="shared" si="137"/>
        <v>5.0251256281407461E-3</v>
      </c>
      <c r="K160" s="40">
        <f t="shared" si="138"/>
        <v>5.0251256281407079E-3</v>
      </c>
      <c r="L160" s="99">
        <v>347633107.44</v>
      </c>
      <c r="M160" s="98">
        <v>4.08</v>
      </c>
      <c r="N160" s="40">
        <f t="shared" si="139"/>
        <v>1.9999999999999993E-2</v>
      </c>
      <c r="O160" s="40">
        <f t="shared" si="139"/>
        <v>2.0000000000000018E-2</v>
      </c>
      <c r="P160" s="99">
        <v>347633107.44</v>
      </c>
      <c r="Q160" s="98">
        <v>4.08</v>
      </c>
      <c r="R160" s="40">
        <f t="shared" si="140"/>
        <v>0</v>
      </c>
      <c r="S160" s="40">
        <f t="shared" si="141"/>
        <v>0</v>
      </c>
      <c r="T160" s="99">
        <v>339112688.13999999</v>
      </c>
      <c r="U160" s="98">
        <v>3.98</v>
      </c>
      <c r="V160" s="40">
        <f t="shared" si="142"/>
        <v>-2.4509803921568662E-2</v>
      </c>
      <c r="W160" s="40">
        <f t="shared" si="143"/>
        <v>-2.4509803921568648E-2</v>
      </c>
      <c r="X160" s="99">
        <v>334000436.56</v>
      </c>
      <c r="Y160" s="98">
        <v>3.92</v>
      </c>
      <c r="Z160" s="40">
        <f t="shared" si="144"/>
        <v>-1.5075376884422061E-2</v>
      </c>
      <c r="AA160" s="40">
        <f t="shared" si="145"/>
        <v>-1.5075376884422124E-2</v>
      </c>
      <c r="AB160" s="99">
        <v>333148394.63</v>
      </c>
      <c r="AC160" s="98">
        <v>3.91</v>
      </c>
      <c r="AD160" s="40">
        <f t="shared" si="146"/>
        <v>-2.5510204081632868E-3</v>
      </c>
      <c r="AE160" s="40">
        <f t="shared" si="147"/>
        <v>-2.5510204081632109E-3</v>
      </c>
      <c r="AF160" s="99">
        <v>333148394.63</v>
      </c>
      <c r="AG160" s="98">
        <v>3.87</v>
      </c>
      <c r="AH160" s="40">
        <f t="shared" si="148"/>
        <v>0</v>
      </c>
      <c r="AI160" s="40">
        <f t="shared" si="149"/>
        <v>-1.0230179028133002E-2</v>
      </c>
      <c r="AJ160" s="41">
        <f t="shared" ref="AJ160:AJ172" si="156">AVERAGE(F160,J160,N160,R160,V160,Z160,AD160,AH160)</f>
        <v>6.9581505921796133E-3</v>
      </c>
      <c r="AK160" s="41">
        <f t="shared" ref="AK160:AK170" si="157">AVERAGE(G160,K160,O160,S160,W160,AA160,AE160,AI160)</f>
        <v>5.6793782136629854E-3</v>
      </c>
      <c r="AL160" s="42">
        <f t="shared" ref="AL160:AL172" si="158">((AF160-D160)/D160)</f>
        <v>-1.7587939698492434E-2</v>
      </c>
      <c r="AM160" s="42">
        <f t="shared" ref="AM160:AM170" si="159">((AG160-E160)/E160)</f>
        <v>-2.763819095477384E-2</v>
      </c>
      <c r="AN160" s="43">
        <f t="shared" ref="AN160:AN172" si="160">STDEV(F160,J160,N160,R160,V160,Z160,AD160,AH160)</f>
        <v>2.9686016837158432E-2</v>
      </c>
      <c r="AO160" s="106">
        <f t="shared" ref="AO160:AO170" si="161">STDEV(G160,K160,O160,S160,W160,AA160,AE160,AI160)</f>
        <v>3.0243672100119866E-2</v>
      </c>
    </row>
    <row r="161" spans="1:41">
      <c r="A161" s="298" t="s">
        <v>56</v>
      </c>
      <c r="B161" s="99">
        <v>141760312.31999999</v>
      </c>
      <c r="C161" s="98">
        <v>5.52</v>
      </c>
      <c r="D161" s="99">
        <v>145098870.40000001</v>
      </c>
      <c r="E161" s="98">
        <v>5.65</v>
      </c>
      <c r="F161" s="40">
        <f t="shared" si="135"/>
        <v>2.3550724637681254E-2</v>
      </c>
      <c r="G161" s="40">
        <f t="shared" si="136"/>
        <v>2.3550724637681302E-2</v>
      </c>
      <c r="H161" s="99">
        <v>144071621.75999999</v>
      </c>
      <c r="I161" s="98">
        <v>5.61</v>
      </c>
      <c r="J161" s="40">
        <f t="shared" si="137"/>
        <v>-7.0796460176992216E-3</v>
      </c>
      <c r="K161" s="40">
        <f t="shared" si="138"/>
        <v>-7.079646017699121E-3</v>
      </c>
      <c r="L161" s="99">
        <v>145869306.88</v>
      </c>
      <c r="M161" s="98">
        <v>5.68</v>
      </c>
      <c r="N161" s="40">
        <f t="shared" si="139"/>
        <v>1.2477718360071334E-2</v>
      </c>
      <c r="O161" s="40">
        <f t="shared" si="139"/>
        <v>1.2477718360071192E-2</v>
      </c>
      <c r="P161" s="99">
        <v>145098870.40000001</v>
      </c>
      <c r="Q161" s="98">
        <v>5.65</v>
      </c>
      <c r="R161" s="40">
        <f t="shared" si="140"/>
        <v>-5.2816901408449975E-3</v>
      </c>
      <c r="S161" s="40">
        <f t="shared" si="141"/>
        <v>-5.2816901408449584E-3</v>
      </c>
      <c r="T161" s="99">
        <v>146126119.03999999</v>
      </c>
      <c r="U161" s="98">
        <v>5.69</v>
      </c>
      <c r="V161" s="40">
        <f t="shared" si="142"/>
        <v>7.0796460176990161E-3</v>
      </c>
      <c r="W161" s="40">
        <f t="shared" si="143"/>
        <v>7.079646017699121E-3</v>
      </c>
      <c r="X161" s="99">
        <v>144071621.75999999</v>
      </c>
      <c r="Y161" s="98">
        <v>5.61</v>
      </c>
      <c r="Z161" s="40">
        <f t="shared" si="144"/>
        <v>-1.4059753954305809E-2</v>
      </c>
      <c r="AA161" s="40">
        <f t="shared" si="145"/>
        <v>-1.4059753954305811E-2</v>
      </c>
      <c r="AB161" s="99">
        <v>142017124.47999999</v>
      </c>
      <c r="AC161" s="98">
        <v>5.53</v>
      </c>
      <c r="AD161" s="40">
        <f t="shared" si="146"/>
        <v>-1.4260249554367211E-2</v>
      </c>
      <c r="AE161" s="40">
        <f t="shared" si="147"/>
        <v>-1.4260249554367213E-2</v>
      </c>
      <c r="AF161" s="99">
        <v>142017124.47999999</v>
      </c>
      <c r="AG161" s="98">
        <v>5.51</v>
      </c>
      <c r="AH161" s="40">
        <f t="shared" si="148"/>
        <v>0</v>
      </c>
      <c r="AI161" s="40">
        <f t="shared" si="149"/>
        <v>-3.6166365280290162E-3</v>
      </c>
      <c r="AJ161" s="41">
        <f t="shared" si="156"/>
        <v>3.0334366852929505E-4</v>
      </c>
      <c r="AK161" s="41">
        <f t="shared" si="157"/>
        <v>-1.4873589747431312E-4</v>
      </c>
      <c r="AL161" s="42">
        <f t="shared" si="158"/>
        <v>-2.1238938053097459E-2</v>
      </c>
      <c r="AM161" s="42">
        <f t="shared" si="159"/>
        <v>-2.4778761061947003E-2</v>
      </c>
      <c r="AN161" s="43">
        <f t="shared" si="160"/>
        <v>1.3302869573395739E-2</v>
      </c>
      <c r="AO161" s="106">
        <f t="shared" si="161"/>
        <v>1.3375903665577322E-2</v>
      </c>
    </row>
    <row r="162" spans="1:41">
      <c r="A162" s="298" t="s">
        <v>57</v>
      </c>
      <c r="B162" s="99">
        <v>206004055.11000001</v>
      </c>
      <c r="C162" s="98">
        <v>19.57</v>
      </c>
      <c r="D162" s="99">
        <v>222320165.75999999</v>
      </c>
      <c r="E162" s="98">
        <v>21.12</v>
      </c>
      <c r="F162" s="40">
        <f t="shared" si="135"/>
        <v>7.9202861522738768E-2</v>
      </c>
      <c r="G162" s="40">
        <f t="shared" si="136"/>
        <v>7.9202861522738921E-2</v>
      </c>
      <c r="H162" s="99">
        <v>228109753.41</v>
      </c>
      <c r="I162" s="98">
        <v>21.67</v>
      </c>
      <c r="J162" s="40">
        <f t="shared" si="137"/>
        <v>2.6041666666666696E-2</v>
      </c>
      <c r="K162" s="40">
        <f t="shared" si="138"/>
        <v>2.6041666666666699E-2</v>
      </c>
      <c r="L162" s="99">
        <v>229162405.71000001</v>
      </c>
      <c r="M162" s="98">
        <v>21.77</v>
      </c>
      <c r="N162" s="40">
        <f t="shared" si="139"/>
        <v>4.6146746654361394E-3</v>
      </c>
      <c r="O162" s="40">
        <f t="shared" si="139"/>
        <v>4.6146746654359876E-3</v>
      </c>
      <c r="P162" s="99">
        <v>229162405.71000001</v>
      </c>
      <c r="Q162" s="98">
        <v>21.77</v>
      </c>
      <c r="R162" s="40">
        <f t="shared" si="140"/>
        <v>0</v>
      </c>
      <c r="S162" s="40">
        <f t="shared" si="141"/>
        <v>0</v>
      </c>
      <c r="T162" s="99">
        <v>231267710.31</v>
      </c>
      <c r="U162" s="98">
        <v>21.97</v>
      </c>
      <c r="V162" s="40">
        <f t="shared" si="142"/>
        <v>9.1869545245750767E-3</v>
      </c>
      <c r="W162" s="40">
        <f t="shared" si="143"/>
        <v>9.1869545245750715E-3</v>
      </c>
      <c r="X162" s="99">
        <v>231057179.84999999</v>
      </c>
      <c r="Y162" s="98">
        <v>21.95</v>
      </c>
      <c r="Z162" s="40">
        <f t="shared" si="144"/>
        <v>-9.1033227127905296E-4</v>
      </c>
      <c r="AA162" s="40">
        <f t="shared" si="145"/>
        <v>-9.1033227127899745E-4</v>
      </c>
      <c r="AB162" s="99">
        <v>231057179.84999999</v>
      </c>
      <c r="AC162" s="98">
        <v>21.95</v>
      </c>
      <c r="AD162" s="40">
        <f t="shared" si="146"/>
        <v>0</v>
      </c>
      <c r="AE162" s="40">
        <f t="shared" si="147"/>
        <v>0</v>
      </c>
      <c r="AF162" s="99">
        <v>231057179.84999999</v>
      </c>
      <c r="AG162" s="98">
        <v>22.02</v>
      </c>
      <c r="AH162" s="40">
        <f t="shared" si="148"/>
        <v>0</v>
      </c>
      <c r="AI162" s="40">
        <f t="shared" si="149"/>
        <v>3.1890660592255255E-3</v>
      </c>
      <c r="AJ162" s="41">
        <f t="shared" si="156"/>
        <v>1.4766978138517203E-2</v>
      </c>
      <c r="AK162" s="41">
        <f t="shared" si="157"/>
        <v>1.5165611395920401E-2</v>
      </c>
      <c r="AL162" s="42">
        <f t="shared" si="158"/>
        <v>3.9299242424242445E-2</v>
      </c>
      <c r="AM162" s="42">
        <f t="shared" si="159"/>
        <v>4.2613636363636291E-2</v>
      </c>
      <c r="AN162" s="43">
        <f t="shared" si="160"/>
        <v>2.7550671731424295E-2</v>
      </c>
      <c r="AO162" s="106">
        <f t="shared" si="161"/>
        <v>2.7328660327183556E-2</v>
      </c>
    </row>
    <row r="163" spans="1:41">
      <c r="A163" s="298" t="s">
        <v>101</v>
      </c>
      <c r="B163" s="99">
        <v>635354392.32000005</v>
      </c>
      <c r="C163" s="98">
        <v>180.48</v>
      </c>
      <c r="D163" s="99">
        <v>635354392.32000005</v>
      </c>
      <c r="E163" s="98">
        <v>180.48</v>
      </c>
      <c r="F163" s="40">
        <f t="shared" si="135"/>
        <v>0</v>
      </c>
      <c r="G163" s="40">
        <f t="shared" si="136"/>
        <v>0</v>
      </c>
      <c r="H163" s="99">
        <v>635354392.32000005</v>
      </c>
      <c r="I163" s="98">
        <v>180.48</v>
      </c>
      <c r="J163" s="40">
        <f t="shared" si="137"/>
        <v>0</v>
      </c>
      <c r="K163" s="40">
        <f t="shared" si="138"/>
        <v>0</v>
      </c>
      <c r="L163" s="99">
        <v>635354392.32000005</v>
      </c>
      <c r="M163" s="98">
        <v>180.48</v>
      </c>
      <c r="N163" s="40">
        <f t="shared" si="139"/>
        <v>0</v>
      </c>
      <c r="O163" s="40">
        <f t="shared" si="139"/>
        <v>0</v>
      </c>
      <c r="P163" s="99">
        <v>635354392.32000005</v>
      </c>
      <c r="Q163" s="98">
        <v>180.48</v>
      </c>
      <c r="R163" s="40">
        <f t="shared" si="140"/>
        <v>0</v>
      </c>
      <c r="S163" s="40">
        <f t="shared" si="141"/>
        <v>0</v>
      </c>
      <c r="T163" s="99">
        <v>635354392.32000005</v>
      </c>
      <c r="U163" s="98">
        <v>180.48</v>
      </c>
      <c r="V163" s="40">
        <f t="shared" si="142"/>
        <v>0</v>
      </c>
      <c r="W163" s="40">
        <f t="shared" si="143"/>
        <v>0</v>
      </c>
      <c r="X163" s="99">
        <v>635354392.32000005</v>
      </c>
      <c r="Y163" s="98">
        <v>180.48</v>
      </c>
      <c r="Z163" s="40">
        <f t="shared" si="144"/>
        <v>0</v>
      </c>
      <c r="AA163" s="40">
        <f t="shared" si="145"/>
        <v>0</v>
      </c>
      <c r="AB163" s="99">
        <v>635354392.32000005</v>
      </c>
      <c r="AC163" s="98">
        <v>180.48</v>
      </c>
      <c r="AD163" s="40">
        <f t="shared" si="146"/>
        <v>0</v>
      </c>
      <c r="AE163" s="40">
        <f t="shared" si="147"/>
        <v>0</v>
      </c>
      <c r="AF163" s="99">
        <v>635354392.32000005</v>
      </c>
      <c r="AG163" s="98">
        <v>157.81</v>
      </c>
      <c r="AH163" s="40">
        <f t="shared" si="148"/>
        <v>0</v>
      </c>
      <c r="AI163" s="40">
        <f t="shared" si="149"/>
        <v>-0.12560948581560277</v>
      </c>
      <c r="AJ163" s="41">
        <f t="shared" si="156"/>
        <v>0</v>
      </c>
      <c r="AK163" s="41">
        <f t="shared" si="157"/>
        <v>-1.5701185726950347E-2</v>
      </c>
      <c r="AL163" s="42">
        <f t="shared" si="158"/>
        <v>0</v>
      </c>
      <c r="AM163" s="42">
        <f t="shared" si="159"/>
        <v>-0.12560948581560277</v>
      </c>
      <c r="AN163" s="43">
        <f t="shared" si="160"/>
        <v>0</v>
      </c>
      <c r="AO163" s="106">
        <f t="shared" si="161"/>
        <v>4.4409659600784086E-2</v>
      </c>
    </row>
    <row r="164" spans="1:41">
      <c r="A164" s="298" t="s">
        <v>37</v>
      </c>
      <c r="B164" s="99">
        <v>563454000</v>
      </c>
      <c r="C164" s="98">
        <v>9000</v>
      </c>
      <c r="D164" s="99">
        <v>507108600</v>
      </c>
      <c r="E164" s="98">
        <v>9100</v>
      </c>
      <c r="F164" s="40">
        <f t="shared" si="135"/>
        <v>-0.1</v>
      </c>
      <c r="G164" s="40">
        <f t="shared" si="136"/>
        <v>1.1111111111111112E-2</v>
      </c>
      <c r="H164" s="99">
        <v>507108600</v>
      </c>
      <c r="I164" s="98">
        <v>8100</v>
      </c>
      <c r="J164" s="40">
        <f t="shared" si="137"/>
        <v>0</v>
      </c>
      <c r="K164" s="40">
        <f t="shared" si="138"/>
        <v>-0.10989010989010989</v>
      </c>
      <c r="L164" s="99">
        <v>507108600</v>
      </c>
      <c r="M164" s="98">
        <v>8100</v>
      </c>
      <c r="N164" s="40">
        <f t="shared" si="139"/>
        <v>0</v>
      </c>
      <c r="O164" s="40">
        <f t="shared" si="139"/>
        <v>0</v>
      </c>
      <c r="P164" s="99">
        <v>575974574</v>
      </c>
      <c r="Q164" s="98">
        <v>9199.99</v>
      </c>
      <c r="R164" s="40">
        <f t="shared" si="140"/>
        <v>0.13580123468621907</v>
      </c>
      <c r="S164" s="40">
        <f t="shared" si="141"/>
        <v>0.13580123456790122</v>
      </c>
      <c r="T164" s="99">
        <v>575974574</v>
      </c>
      <c r="U164" s="98">
        <v>9199.99</v>
      </c>
      <c r="V164" s="40">
        <f t="shared" si="142"/>
        <v>0</v>
      </c>
      <c r="W164" s="40">
        <f t="shared" si="143"/>
        <v>0</v>
      </c>
      <c r="X164" s="99">
        <v>575974574</v>
      </c>
      <c r="Y164" s="98">
        <v>9199.99</v>
      </c>
      <c r="Z164" s="40">
        <f t="shared" si="144"/>
        <v>0</v>
      </c>
      <c r="AA164" s="40">
        <f t="shared" si="145"/>
        <v>0</v>
      </c>
      <c r="AB164" s="99">
        <v>575974574</v>
      </c>
      <c r="AC164" s="98">
        <v>9199.99</v>
      </c>
      <c r="AD164" s="40">
        <f t="shared" si="146"/>
        <v>0</v>
      </c>
      <c r="AE164" s="40">
        <f t="shared" si="147"/>
        <v>0</v>
      </c>
      <c r="AF164" s="99">
        <v>575974574</v>
      </c>
      <c r="AG164" s="98">
        <v>9199.99</v>
      </c>
      <c r="AH164" s="40">
        <f t="shared" si="148"/>
        <v>0</v>
      </c>
      <c r="AI164" s="40">
        <f t="shared" si="149"/>
        <v>0</v>
      </c>
      <c r="AJ164" s="41">
        <f t="shared" si="156"/>
        <v>4.4751543357773836E-3</v>
      </c>
      <c r="AK164" s="41">
        <f t="shared" si="157"/>
        <v>4.6277794736128055E-3</v>
      </c>
      <c r="AL164" s="42">
        <f t="shared" si="158"/>
        <v>0.13580123468621907</v>
      </c>
      <c r="AM164" s="42">
        <f t="shared" si="159"/>
        <v>1.0987912087912064E-2</v>
      </c>
      <c r="AN164" s="43">
        <f t="shared" si="160"/>
        <v>6.3562971354250999E-2</v>
      </c>
      <c r="AO164" s="106">
        <f t="shared" si="161"/>
        <v>6.5976118632966485E-2</v>
      </c>
    </row>
    <row r="165" spans="1:41">
      <c r="A165" s="298" t="s">
        <v>52</v>
      </c>
      <c r="B165" s="99">
        <v>550800000</v>
      </c>
      <c r="C165" s="98">
        <v>13.5</v>
      </c>
      <c r="D165" s="99">
        <v>567120000</v>
      </c>
      <c r="E165" s="98">
        <v>13.9</v>
      </c>
      <c r="F165" s="40">
        <f t="shared" si="135"/>
        <v>2.9629629629629631E-2</v>
      </c>
      <c r="G165" s="40">
        <f t="shared" si="136"/>
        <v>2.9629629629629655E-2</v>
      </c>
      <c r="H165" s="99">
        <v>567120000</v>
      </c>
      <c r="I165" s="98">
        <v>13.9</v>
      </c>
      <c r="J165" s="40">
        <f t="shared" si="137"/>
        <v>0</v>
      </c>
      <c r="K165" s="40">
        <f t="shared" si="138"/>
        <v>0</v>
      </c>
      <c r="L165" s="99">
        <v>550800000</v>
      </c>
      <c r="M165" s="98">
        <v>13.5</v>
      </c>
      <c r="N165" s="40">
        <f t="shared" si="139"/>
        <v>-2.8776978417266189E-2</v>
      </c>
      <c r="O165" s="40">
        <f t="shared" si="139"/>
        <v>-2.8776978417266213E-2</v>
      </c>
      <c r="P165" s="99">
        <v>550800000</v>
      </c>
      <c r="Q165" s="98">
        <v>13.5</v>
      </c>
      <c r="R165" s="40">
        <f t="shared" si="140"/>
        <v>0</v>
      </c>
      <c r="S165" s="40">
        <f t="shared" si="141"/>
        <v>0</v>
      </c>
      <c r="T165" s="99">
        <v>550800000</v>
      </c>
      <c r="U165" s="98">
        <v>13.5</v>
      </c>
      <c r="V165" s="40">
        <f t="shared" si="142"/>
        <v>0</v>
      </c>
      <c r="W165" s="40">
        <f t="shared" si="143"/>
        <v>0</v>
      </c>
      <c r="X165" s="99">
        <v>567120000</v>
      </c>
      <c r="Y165" s="98">
        <v>13.9</v>
      </c>
      <c r="Z165" s="40">
        <f t="shared" si="144"/>
        <v>2.9629629629629631E-2</v>
      </c>
      <c r="AA165" s="40">
        <f t="shared" si="145"/>
        <v>2.9629629629629655E-2</v>
      </c>
      <c r="AB165" s="99">
        <v>567120000</v>
      </c>
      <c r="AC165" s="98">
        <v>13.9</v>
      </c>
      <c r="AD165" s="40">
        <f t="shared" si="146"/>
        <v>0</v>
      </c>
      <c r="AE165" s="40">
        <f t="shared" si="147"/>
        <v>0</v>
      </c>
      <c r="AF165" s="99">
        <v>567120000</v>
      </c>
      <c r="AG165" s="98">
        <v>13.9</v>
      </c>
      <c r="AH165" s="40">
        <f t="shared" si="148"/>
        <v>0</v>
      </c>
      <c r="AI165" s="40">
        <f t="shared" si="149"/>
        <v>0</v>
      </c>
      <c r="AJ165" s="41">
        <f t="shared" si="156"/>
        <v>3.8102851052491341E-3</v>
      </c>
      <c r="AK165" s="41">
        <f t="shared" si="157"/>
        <v>3.8102851052491372E-3</v>
      </c>
      <c r="AL165" s="42">
        <f t="shared" si="158"/>
        <v>0</v>
      </c>
      <c r="AM165" s="42">
        <f t="shared" si="159"/>
        <v>0</v>
      </c>
      <c r="AN165" s="43">
        <f t="shared" si="160"/>
        <v>1.8776117848173852E-2</v>
      </c>
      <c r="AO165" s="106">
        <f t="shared" si="161"/>
        <v>1.877611784817387E-2</v>
      </c>
    </row>
    <row r="166" spans="1:41">
      <c r="A166" s="298" t="s">
        <v>45</v>
      </c>
      <c r="B166" s="99">
        <v>511280533.44999999</v>
      </c>
      <c r="C166" s="97">
        <v>40</v>
      </c>
      <c r="D166" s="99">
        <v>519515445.77999997</v>
      </c>
      <c r="E166" s="97">
        <v>40.1</v>
      </c>
      <c r="F166" s="40">
        <f t="shared" si="135"/>
        <v>1.6106446053075294E-2</v>
      </c>
      <c r="G166" s="40">
        <f t="shared" si="136"/>
        <v>2.5000000000000356E-3</v>
      </c>
      <c r="H166" s="99">
        <v>523360701.56</v>
      </c>
      <c r="I166" s="97">
        <v>41.6</v>
      </c>
      <c r="J166" s="40">
        <f t="shared" si="137"/>
        <v>7.4016197424636105E-3</v>
      </c>
      <c r="K166" s="40">
        <f t="shared" si="138"/>
        <v>3.7406483790523692E-2</v>
      </c>
      <c r="L166" s="99">
        <v>529302370.25</v>
      </c>
      <c r="M166" s="97">
        <v>45.81</v>
      </c>
      <c r="N166" s="40">
        <f t="shared" si="139"/>
        <v>1.1352913339288664E-2</v>
      </c>
      <c r="O166" s="40">
        <f t="shared" si="139"/>
        <v>0.10120192307692309</v>
      </c>
      <c r="P166" s="99">
        <v>526403987.93000001</v>
      </c>
      <c r="Q166" s="97">
        <v>45.81</v>
      </c>
      <c r="R166" s="40">
        <f t="shared" si="140"/>
        <v>-5.4758536573925208E-3</v>
      </c>
      <c r="S166" s="40">
        <f t="shared" si="141"/>
        <v>0</v>
      </c>
      <c r="T166" s="99">
        <v>533800075.87</v>
      </c>
      <c r="U166" s="97">
        <v>50</v>
      </c>
      <c r="V166" s="40">
        <f t="shared" si="142"/>
        <v>1.4050212592583003E-2</v>
      </c>
      <c r="W166" s="40">
        <f t="shared" si="143"/>
        <v>9.1464745688714197E-2</v>
      </c>
      <c r="X166" s="99">
        <v>474944359.30000001</v>
      </c>
      <c r="Y166" s="97">
        <v>45</v>
      </c>
      <c r="Z166" s="40">
        <f t="shared" si="144"/>
        <v>-0.11025797715385401</v>
      </c>
      <c r="AA166" s="40">
        <f t="shared" si="145"/>
        <v>-0.1</v>
      </c>
      <c r="AB166" s="99">
        <v>473316188.37</v>
      </c>
      <c r="AC166" s="97">
        <v>45</v>
      </c>
      <c r="AD166" s="40">
        <f t="shared" si="146"/>
        <v>-3.4281298390398782E-3</v>
      </c>
      <c r="AE166" s="40">
        <f t="shared" si="147"/>
        <v>0</v>
      </c>
      <c r="AF166" s="99">
        <v>457803279.31999999</v>
      </c>
      <c r="AG166" s="98">
        <v>49</v>
      </c>
      <c r="AH166" s="40">
        <f t="shared" si="148"/>
        <v>-3.277493867983506E-2</v>
      </c>
      <c r="AI166" s="40">
        <f t="shared" si="149"/>
        <v>8.8888888888888892E-2</v>
      </c>
      <c r="AJ166" s="41">
        <f t="shared" si="156"/>
        <v>-1.2878213450338863E-2</v>
      </c>
      <c r="AK166" s="41">
        <f t="shared" si="157"/>
        <v>2.7682755180631236E-2</v>
      </c>
      <c r="AL166" s="42">
        <f t="shared" si="158"/>
        <v>-0.11878793395130995</v>
      </c>
      <c r="AM166" s="42">
        <f t="shared" si="159"/>
        <v>0.22194513715710718</v>
      </c>
      <c r="AN166" s="43">
        <f t="shared" si="160"/>
        <v>4.240361645640979E-2</v>
      </c>
      <c r="AO166" s="106">
        <f t="shared" si="161"/>
        <v>6.738342214597047E-2</v>
      </c>
    </row>
    <row r="167" spans="1:41">
      <c r="A167" s="298" t="s">
        <v>103</v>
      </c>
      <c r="B167" s="99">
        <v>825999925.69000006</v>
      </c>
      <c r="C167" s="87">
        <v>118.21</v>
      </c>
      <c r="D167" s="99">
        <v>854330592.44000006</v>
      </c>
      <c r="E167" s="87">
        <v>118.21</v>
      </c>
      <c r="F167" s="40">
        <f t="shared" si="135"/>
        <v>3.4298631112265464E-2</v>
      </c>
      <c r="G167" s="40">
        <f t="shared" si="136"/>
        <v>0</v>
      </c>
      <c r="H167" s="99">
        <v>848275702.75</v>
      </c>
      <c r="I167" s="87">
        <v>118.21</v>
      </c>
      <c r="J167" s="40">
        <f t="shared" si="137"/>
        <v>-7.0872912003619891E-3</v>
      </c>
      <c r="K167" s="40">
        <f t="shared" si="138"/>
        <v>0</v>
      </c>
      <c r="L167" s="99">
        <v>851922677.85000002</v>
      </c>
      <c r="M167" s="87">
        <v>118.21</v>
      </c>
      <c r="N167" s="40">
        <f t="shared" si="139"/>
        <v>4.2992803969004447E-3</v>
      </c>
      <c r="O167" s="40">
        <f t="shared" si="139"/>
        <v>0</v>
      </c>
      <c r="P167" s="99">
        <v>845554145.21000004</v>
      </c>
      <c r="Q167" s="87">
        <v>118.21</v>
      </c>
      <c r="R167" s="40">
        <f t="shared" si="140"/>
        <v>-7.4754819957044364E-3</v>
      </c>
      <c r="S167" s="40">
        <f t="shared" si="141"/>
        <v>0</v>
      </c>
      <c r="T167" s="99">
        <v>853630884.32000005</v>
      </c>
      <c r="U167" s="87">
        <v>181.21</v>
      </c>
      <c r="V167" s="40">
        <f t="shared" si="142"/>
        <v>9.5520069953581657E-3</v>
      </c>
      <c r="W167" s="40">
        <f t="shared" si="143"/>
        <v>0.53294983503933691</v>
      </c>
      <c r="X167" s="99">
        <v>836979946.47000003</v>
      </c>
      <c r="Y167" s="87">
        <v>181.21</v>
      </c>
      <c r="Z167" s="40">
        <f t="shared" si="144"/>
        <v>-1.950601619019925E-2</v>
      </c>
      <c r="AA167" s="40">
        <f t="shared" si="145"/>
        <v>0</v>
      </c>
      <c r="AB167" s="99">
        <v>835922266.80999994</v>
      </c>
      <c r="AC167" s="87">
        <v>130</v>
      </c>
      <c r="AD167" s="40">
        <f t="shared" si="146"/>
        <v>-1.2636857841826397E-3</v>
      </c>
      <c r="AE167" s="40">
        <f t="shared" si="147"/>
        <v>-0.28260029799679931</v>
      </c>
      <c r="AF167" s="99">
        <v>813230738.35000002</v>
      </c>
      <c r="AG167" s="98">
        <v>130</v>
      </c>
      <c r="AH167" s="40">
        <f t="shared" si="148"/>
        <v>-2.714550067746618E-2</v>
      </c>
      <c r="AI167" s="40">
        <f t="shared" si="149"/>
        <v>0</v>
      </c>
      <c r="AJ167" s="41">
        <f t="shared" si="156"/>
        <v>-1.7910071679238027E-3</v>
      </c>
      <c r="AK167" s="41">
        <f t="shared" si="157"/>
        <v>3.1293692130317199E-2</v>
      </c>
      <c r="AL167" s="42">
        <f t="shared" si="158"/>
        <v>-4.8107669857188791E-2</v>
      </c>
      <c r="AM167" s="42">
        <f t="shared" si="159"/>
        <v>9.973775484307594E-2</v>
      </c>
      <c r="AN167" s="43">
        <f t="shared" si="160"/>
        <v>1.8843458115946385E-2</v>
      </c>
      <c r="AO167" s="106">
        <f t="shared" si="161"/>
        <v>0.22553558279892635</v>
      </c>
    </row>
    <row r="168" spans="1:41">
      <c r="A168" s="298" t="s">
        <v>155</v>
      </c>
      <c r="B168" s="99">
        <v>706700420.00999999</v>
      </c>
      <c r="C168" s="97">
        <v>123.54</v>
      </c>
      <c r="D168" s="99">
        <v>698987738.27020407</v>
      </c>
      <c r="E168" s="97">
        <v>122.25002578741184</v>
      </c>
      <c r="F168" s="40">
        <f t="shared" si="135"/>
        <v>-1.091365099186836E-2</v>
      </c>
      <c r="G168" s="40">
        <f t="shared" si="136"/>
        <v>-1.0441753380185874E-2</v>
      </c>
      <c r="H168" s="99">
        <v>704336874.66740298</v>
      </c>
      <c r="I168" s="87">
        <v>123.23114466092106</v>
      </c>
      <c r="J168" s="40">
        <f t="shared" si="137"/>
        <v>7.6526898890050734E-3</v>
      </c>
      <c r="K168" s="40">
        <f t="shared" si="138"/>
        <v>8.025510564843118E-3</v>
      </c>
      <c r="L168" s="99">
        <v>708801211.59000003</v>
      </c>
      <c r="M168" s="97">
        <v>123.41</v>
      </c>
      <c r="N168" s="40">
        <f t="shared" si="139"/>
        <v>6.3383546753890581E-3</v>
      </c>
      <c r="O168" s="40">
        <f t="shared" si="139"/>
        <v>1.4513809765467061E-3</v>
      </c>
      <c r="P168" s="99">
        <v>708401968.00999999</v>
      </c>
      <c r="Q168" s="97">
        <v>123.34</v>
      </c>
      <c r="R168" s="40">
        <f t="shared" si="140"/>
        <v>-5.6326593898513527E-4</v>
      </c>
      <c r="S168" s="40">
        <f t="shared" si="141"/>
        <v>-5.672149744752709E-4</v>
      </c>
      <c r="T168" s="99">
        <v>708464788.95000005</v>
      </c>
      <c r="U168" s="97">
        <v>123.35</v>
      </c>
      <c r="V168" s="40">
        <f t="shared" si="142"/>
        <v>8.8679793163943361E-5</v>
      </c>
      <c r="W168" s="40">
        <f t="shared" si="143"/>
        <v>8.1076698556761028E-5</v>
      </c>
      <c r="X168" s="99">
        <v>700388710.38935566</v>
      </c>
      <c r="Y168" s="87">
        <v>122.74476829633497</v>
      </c>
      <c r="Z168" s="40">
        <f t="shared" si="144"/>
        <v>-1.139940712171986E-2</v>
      </c>
      <c r="AA168" s="40">
        <f t="shared" si="145"/>
        <v>-4.9066210268749622E-3</v>
      </c>
      <c r="AB168" s="99">
        <v>697811281.25302088</v>
      </c>
      <c r="AC168" s="97">
        <v>122.34593401236199</v>
      </c>
      <c r="AD168" s="40">
        <f t="shared" si="146"/>
        <v>-3.6799981183333877E-3</v>
      </c>
      <c r="AE168" s="40">
        <f t="shared" si="147"/>
        <v>-3.2492976239125193E-3</v>
      </c>
      <c r="AF168" s="99">
        <v>685750744.71000004</v>
      </c>
      <c r="AG168" s="98">
        <v>120.3</v>
      </c>
      <c r="AH168" s="40">
        <f t="shared" si="148"/>
        <v>-1.7283378568148697E-2</v>
      </c>
      <c r="AI168" s="40">
        <f t="shared" si="149"/>
        <v>-1.6722533763608955E-2</v>
      </c>
      <c r="AJ168" s="41">
        <f t="shared" si="156"/>
        <v>-3.7199970476871707E-3</v>
      </c>
      <c r="AK168" s="41">
        <f t="shared" si="157"/>
        <v>-3.2911815661388743E-3</v>
      </c>
      <c r="AL168" s="42">
        <f t="shared" si="158"/>
        <v>-1.8937375915866313E-2</v>
      </c>
      <c r="AM168" s="42">
        <f t="shared" si="159"/>
        <v>-1.5951127820642483E-2</v>
      </c>
      <c r="AN168" s="43">
        <f t="shared" si="160"/>
        <v>8.8613795479802505E-3</v>
      </c>
      <c r="AO168" s="106">
        <f t="shared" si="161"/>
        <v>7.5922407579926063E-3</v>
      </c>
    </row>
    <row r="169" spans="1:41">
      <c r="A169" s="298" t="s">
        <v>203</v>
      </c>
      <c r="B169" s="158">
        <v>206702342.73675501</v>
      </c>
      <c r="C169" s="97">
        <v>20.239999999999998</v>
      </c>
      <c r="D169" s="99">
        <v>227634439.12</v>
      </c>
      <c r="E169" s="97">
        <v>21.65</v>
      </c>
      <c r="F169" s="40">
        <f t="shared" si="135"/>
        <v>0.10126685603124964</v>
      </c>
      <c r="G169" s="40">
        <f t="shared" si="136"/>
        <v>6.9664031620553374E-2</v>
      </c>
      <c r="H169" s="99">
        <v>226961305.72999999</v>
      </c>
      <c r="I169" s="97">
        <v>22.01</v>
      </c>
      <c r="J169" s="40">
        <f t="shared" si="137"/>
        <v>-2.95708062717683E-3</v>
      </c>
      <c r="K169" s="40">
        <f t="shared" si="138"/>
        <v>1.6628175519630625E-2</v>
      </c>
      <c r="L169" s="99">
        <v>217505254.77000001</v>
      </c>
      <c r="M169" s="97">
        <v>20.92</v>
      </c>
      <c r="N169" s="40">
        <f t="shared" si="139"/>
        <v>-4.1663714127769348E-2</v>
      </c>
      <c r="O169" s="40">
        <f t="shared" si="139"/>
        <v>-4.9522944116310759E-2</v>
      </c>
      <c r="P169" s="99">
        <v>217505254.77000001</v>
      </c>
      <c r="Q169" s="97">
        <v>20.92</v>
      </c>
      <c r="R169" s="40">
        <f t="shared" si="140"/>
        <v>0</v>
      </c>
      <c r="S169" s="40">
        <f t="shared" si="141"/>
        <v>0</v>
      </c>
      <c r="T169" s="99">
        <v>222414791.90000001</v>
      </c>
      <c r="U169" s="97">
        <v>21.25</v>
      </c>
      <c r="V169" s="40">
        <f t="shared" si="142"/>
        <v>2.2572039168394179E-2</v>
      </c>
      <c r="W169" s="40">
        <f t="shared" si="143"/>
        <v>1.5774378585085961E-2</v>
      </c>
      <c r="X169" s="99">
        <v>216965962.80000001</v>
      </c>
      <c r="Y169" s="97">
        <v>21.33</v>
      </c>
      <c r="Z169" s="40">
        <f t="shared" si="144"/>
        <v>-2.4498501441621041E-2</v>
      </c>
      <c r="AA169" s="40">
        <f t="shared" si="145"/>
        <v>3.764705882352861E-3</v>
      </c>
      <c r="AB169" s="99">
        <v>220002409.59999999</v>
      </c>
      <c r="AC169" s="97">
        <v>21.54</v>
      </c>
      <c r="AD169" s="40">
        <f t="shared" si="146"/>
        <v>1.3995037566325504E-2</v>
      </c>
      <c r="AE169" s="40">
        <f t="shared" si="147"/>
        <v>9.845288326301025E-3</v>
      </c>
      <c r="AF169" s="99">
        <v>215272300.87</v>
      </c>
      <c r="AG169" s="98">
        <v>21.25</v>
      </c>
      <c r="AH169" s="40">
        <f t="shared" si="148"/>
        <v>-2.1500258740802396E-2</v>
      </c>
      <c r="AI169" s="40">
        <f t="shared" si="149"/>
        <v>-1.3463324048282226E-2</v>
      </c>
      <c r="AJ169" s="41">
        <f t="shared" si="156"/>
        <v>5.9017972285749648E-3</v>
      </c>
      <c r="AK169" s="41">
        <f t="shared" si="157"/>
        <v>6.5862889711663583E-3</v>
      </c>
      <c r="AL169" s="42">
        <f t="shared" si="158"/>
        <v>-5.4306977001327826E-2</v>
      </c>
      <c r="AM169" s="42">
        <f t="shared" si="159"/>
        <v>-1.8475750577367143E-2</v>
      </c>
      <c r="AN169" s="43">
        <f t="shared" si="160"/>
        <v>4.3897171361036096E-2</v>
      </c>
      <c r="AO169" s="106">
        <f t="shared" si="161"/>
        <v>3.333007377339136E-2</v>
      </c>
    </row>
    <row r="170" spans="1:41">
      <c r="A170" s="298" t="s">
        <v>204</v>
      </c>
      <c r="B170" s="158">
        <v>161681072.352579</v>
      </c>
      <c r="C170" s="97">
        <v>17.84</v>
      </c>
      <c r="D170" s="99">
        <v>164423197.84</v>
      </c>
      <c r="E170" s="97">
        <v>18.010000000000002</v>
      </c>
      <c r="F170" s="40">
        <f t="shared" si="135"/>
        <v>1.6960089684717298E-2</v>
      </c>
      <c r="G170" s="40">
        <f t="shared" si="136"/>
        <v>9.5291479820628754E-3</v>
      </c>
      <c r="H170" s="99">
        <v>163019941.49000001</v>
      </c>
      <c r="I170" s="97">
        <v>17.97</v>
      </c>
      <c r="J170" s="40">
        <f t="shared" si="137"/>
        <v>-8.5344183085740797E-3</v>
      </c>
      <c r="K170" s="40">
        <f t="shared" si="138"/>
        <v>-2.2209883398113658E-3</v>
      </c>
      <c r="L170" s="99">
        <v>163356369.53</v>
      </c>
      <c r="M170" s="97">
        <v>18.12</v>
      </c>
      <c r="N170" s="40">
        <f t="shared" si="139"/>
        <v>2.0637232287353561E-3</v>
      </c>
      <c r="O170" s="40">
        <f t="shared" si="139"/>
        <v>8.3472454090151443E-3</v>
      </c>
      <c r="P170" s="99">
        <v>163356369.53</v>
      </c>
      <c r="Q170" s="97">
        <v>18.12</v>
      </c>
      <c r="R170" s="40">
        <f t="shared" si="140"/>
        <v>0</v>
      </c>
      <c r="S170" s="40">
        <f t="shared" si="141"/>
        <v>0</v>
      </c>
      <c r="T170" s="99">
        <v>161996724.13</v>
      </c>
      <c r="U170" s="97">
        <v>17.899999999999999</v>
      </c>
      <c r="V170" s="40">
        <f t="shared" si="142"/>
        <v>-8.3231857068806273E-3</v>
      </c>
      <c r="W170" s="40">
        <f t="shared" si="143"/>
        <v>-1.2141280353201016E-2</v>
      </c>
      <c r="X170" s="99">
        <v>158879030.21000001</v>
      </c>
      <c r="Y170" s="97">
        <v>17.829999999999998</v>
      </c>
      <c r="Z170" s="40">
        <f t="shared" si="144"/>
        <v>-1.9245413367112801E-2</v>
      </c>
      <c r="AA170" s="40">
        <f t="shared" si="145"/>
        <v>-3.9106145251396806E-3</v>
      </c>
      <c r="AB170" s="99">
        <v>155971499.81</v>
      </c>
      <c r="AC170" s="97">
        <v>17.649999999999999</v>
      </c>
      <c r="AD170" s="40">
        <f t="shared" si="146"/>
        <v>-1.8300277866480853E-2</v>
      </c>
      <c r="AE170" s="40">
        <f t="shared" si="147"/>
        <v>-1.0095344924284898E-2</v>
      </c>
      <c r="AF170" s="99">
        <v>153392798.02000001</v>
      </c>
      <c r="AG170" s="98">
        <v>17.45</v>
      </c>
      <c r="AH170" s="40">
        <f t="shared" si="148"/>
        <v>-1.6533160180810545E-2</v>
      </c>
      <c r="AI170" s="40">
        <f t="shared" si="149"/>
        <v>-1.133144475920676E-2</v>
      </c>
      <c r="AJ170" s="41">
        <f t="shared" si="156"/>
        <v>-6.4890803145507816E-3</v>
      </c>
      <c r="AK170" s="41">
        <f t="shared" si="157"/>
        <v>-2.7279099388207123E-3</v>
      </c>
      <c r="AL170" s="42">
        <f t="shared" si="158"/>
        <v>-6.7085423254774915E-2</v>
      </c>
      <c r="AM170" s="42">
        <f t="shared" si="159"/>
        <v>-3.1093836757357149E-2</v>
      </c>
      <c r="AN170" s="43">
        <f t="shared" si="160"/>
        <v>1.2396897632943096E-2</v>
      </c>
      <c r="AO170" s="106">
        <f t="shared" si="161"/>
        <v>8.4422681394103246E-3</v>
      </c>
    </row>
    <row r="171" spans="1:41">
      <c r="A171" s="299" t="s">
        <v>38</v>
      </c>
      <c r="B171" s="102">
        <f>SUM(B159:B170)</f>
        <v>7339789610.0193348</v>
      </c>
      <c r="C171" s="92"/>
      <c r="D171" s="102">
        <f>SUM(D159:D170)</f>
        <v>7394951130.0702047</v>
      </c>
      <c r="E171" s="92"/>
      <c r="F171" s="40">
        <f>((D171-B171)/B171)</f>
        <v>7.5154088852316071E-3</v>
      </c>
      <c r="G171" s="40"/>
      <c r="H171" s="102">
        <f>SUM(H159:H170)</f>
        <v>7402480665.6874027</v>
      </c>
      <c r="I171" s="92"/>
      <c r="J171" s="40">
        <f>((H171-D171)/D171)</f>
        <v>1.0181995100117054E-3</v>
      </c>
      <c r="K171" s="40"/>
      <c r="L171" s="102">
        <f>SUM(L159:L170)</f>
        <v>7142530696.3400011</v>
      </c>
      <c r="M171" s="92"/>
      <c r="N171" s="40">
        <f>((L171-H171)/H171)</f>
        <v>-3.5116602269877374E-2</v>
      </c>
      <c r="O171" s="40"/>
      <c r="P171" s="102">
        <f>SUM(P159:P170)</f>
        <v>7527545075.3200016</v>
      </c>
      <c r="Q171" s="92"/>
      <c r="R171" s="40">
        <f>((P171-L171)/L171)</f>
        <v>5.3904476627211532E-2</v>
      </c>
      <c r="S171" s="40"/>
      <c r="T171" s="102">
        <f>SUM(T159:T170)</f>
        <v>7769092748.9799986</v>
      </c>
      <c r="U171" s="92"/>
      <c r="V171" s="40">
        <f>((T171-P171)/P171)</f>
        <v>3.20885057801834E-2</v>
      </c>
      <c r="W171" s="40"/>
      <c r="X171" s="102">
        <f>SUM(X159:X170)</f>
        <v>7685886213.6593561</v>
      </c>
      <c r="Y171" s="92"/>
      <c r="Z171" s="40">
        <f>((X171-T171)/T171)</f>
        <v>-1.0709942332914823E-2</v>
      </c>
      <c r="AA171" s="40"/>
      <c r="AB171" s="102">
        <f>SUM(AB159:AB170)</f>
        <v>7676326311.123023</v>
      </c>
      <c r="AC171" s="92"/>
      <c r="AD171" s="40">
        <f>((AB171-X171)/X171)</f>
        <v>-1.2438256657174064E-3</v>
      </c>
      <c r="AE171" s="40"/>
      <c r="AF171" s="102">
        <f>SUM(AF159:AF170)</f>
        <v>7618752526.5500011</v>
      </c>
      <c r="AG171" s="120"/>
      <c r="AH171" s="40">
        <f>((AF171-AB171)/AB171)</f>
        <v>-7.5001742030686314E-3</v>
      </c>
      <c r="AI171" s="40"/>
      <c r="AJ171" s="41">
        <f t="shared" si="156"/>
        <v>4.9945057913825018E-3</v>
      </c>
      <c r="AK171" s="41"/>
      <c r="AL171" s="42">
        <f t="shared" si="158"/>
        <v>3.0264080525123326E-2</v>
      </c>
      <c r="AM171" s="42"/>
      <c r="AN171" s="43">
        <f t="shared" si="160"/>
        <v>2.7252786318702031E-2</v>
      </c>
      <c r="AO171" s="106"/>
    </row>
    <row r="172" spans="1:41" ht="15.75" thickBot="1">
      <c r="A172" s="80" t="s">
        <v>48</v>
      </c>
      <c r="B172" s="103">
        <f>SUM(B151,B156,B171)</f>
        <v>1294019903999.2083</v>
      </c>
      <c r="C172" s="104"/>
      <c r="D172" s="103">
        <f>SUM(D151,D156,D171)</f>
        <v>1297708539848.8738</v>
      </c>
      <c r="E172" s="104"/>
      <c r="F172" s="305">
        <f>((D172-B172)/B172)</f>
        <v>2.8505248167092988E-3</v>
      </c>
      <c r="G172" s="305"/>
      <c r="H172" s="103">
        <f>SUM(H151,H156,H171)</f>
        <v>1298640542575.4795</v>
      </c>
      <c r="I172" s="104"/>
      <c r="J172" s="305">
        <f>((H172-D172)/D172)</f>
        <v>7.1819110222874117E-4</v>
      </c>
      <c r="K172" s="305"/>
      <c r="L172" s="103">
        <f>SUM(L151,L156,L171)</f>
        <v>1302880619726.1272</v>
      </c>
      <c r="M172" s="104"/>
      <c r="N172" s="305">
        <f>((L172-H172)/H172)</f>
        <v>3.2650121505052761E-3</v>
      </c>
      <c r="O172" s="305"/>
      <c r="P172" s="103">
        <f>SUM(P151,P156,P171)</f>
        <v>1301723683710.6765</v>
      </c>
      <c r="Q172" s="104"/>
      <c r="R172" s="305">
        <f>((P172-L172)/L172)</f>
        <v>-8.8798313363036899E-4</v>
      </c>
      <c r="S172" s="305"/>
      <c r="T172" s="103">
        <f>SUM(T151,T156,T171)</f>
        <v>1307108449322.0161</v>
      </c>
      <c r="U172" s="104"/>
      <c r="V172" s="305">
        <f>((T172-P172)/P172)</f>
        <v>4.1366425753197157E-3</v>
      </c>
      <c r="W172" s="305"/>
      <c r="X172" s="103">
        <f>SUM(X151,X156,X171)</f>
        <v>1378055730579.2249</v>
      </c>
      <c r="Y172" s="104"/>
      <c r="Z172" s="305">
        <f>((X172-T172)/T172)</f>
        <v>5.42780373686731E-2</v>
      </c>
      <c r="AA172" s="305"/>
      <c r="AB172" s="103">
        <f>SUM(AB151,AB156,AB171)</f>
        <v>1388172098193.6145</v>
      </c>
      <c r="AC172" s="104"/>
      <c r="AD172" s="305">
        <f>((AB172-X172)/X172)</f>
        <v>7.3410438996814251E-3</v>
      </c>
      <c r="AE172" s="305"/>
      <c r="AF172" s="103">
        <f>SUM(AF151,AF156,AF171)</f>
        <v>1393134886594.1536</v>
      </c>
      <c r="AG172" s="385"/>
      <c r="AH172" s="305">
        <f>((AF172-AB172)/AB172)</f>
        <v>3.5750526948330006E-3</v>
      </c>
      <c r="AI172" s="305"/>
      <c r="AJ172" s="41">
        <f t="shared" si="156"/>
        <v>9.4095651842900242E-3</v>
      </c>
      <c r="AK172" s="41"/>
      <c r="AL172" s="42">
        <f t="shared" si="158"/>
        <v>7.3534498552650943E-2</v>
      </c>
      <c r="AM172" s="42"/>
      <c r="AN172" s="43">
        <f t="shared" si="160"/>
        <v>1.8289965447980464E-2</v>
      </c>
      <c r="AO172" s="106"/>
    </row>
  </sheetData>
  <protectedRanges>
    <protectedRange password="CADF" sqref="B45:B48" name="Yield_2_1_2"/>
    <protectedRange password="CADF" sqref="B44" name="Yield_2_1_2_4_2"/>
    <protectedRange password="CADF" sqref="C74" name="BidOffer Prices_2_1_1_1_1_1_1_1_1"/>
    <protectedRange password="CADF" sqref="B18" name="Fund Name_1_1_1_1_5"/>
    <protectedRange password="CADF" sqref="C18" name="Fund Name_1_1_1_1_1_3"/>
    <protectedRange password="CADF" sqref="B75" name="Yield_2_1_2_2_1_3"/>
    <protectedRange password="CADF" sqref="C75" name="Fund Name_2_2_1_2"/>
    <protectedRange password="CADF" sqref="B49:B50" name="Yield_2_1_2_1_2"/>
    <protectedRange password="CADF" sqref="B131" name="Fund Name_1_1_1_2_4"/>
    <protectedRange password="CADF" sqref="C131" name="Fund Name_1_1_1_3_4"/>
    <protectedRange password="CADF" sqref="D45:D48" name="Yield_2_1_2_10"/>
    <protectedRange password="CADF" sqref="D50" name="Yield_2_1_2_1_8"/>
    <protectedRange password="CADF" sqref="E74" name="BidOffer Prices_2_1_1_1_1_1_1_1_1_1_4"/>
    <protectedRange password="CADF" sqref="D49" name="Yield_2_1_2_2_4"/>
    <protectedRange password="CADF" sqref="D131" name="Fund Name_1_1_1_2"/>
    <protectedRange password="CADF" sqref="E131" name="Fund Name_1_1_1_4_2"/>
    <protectedRange password="CADF" sqref="D18" name="Fund Name_1_1_1_1_2_1"/>
    <protectedRange password="CADF" sqref="E18" name="Fund Name_1_1_1_1_3"/>
    <protectedRange password="CADF" sqref="D44" name="Yield_2_1_2_2_2_3"/>
    <protectedRange password="CADF" sqref="D75" name="Yield_2_1_2_2_3_2"/>
    <protectedRange password="CADF" sqref="E75" name="Fund Name_2_2"/>
    <protectedRange password="CADF" sqref="H45:H48" name="Yield_2_1_2_1"/>
    <protectedRange password="CADF" sqref="H50" name="Yield_2_1_2_1_4"/>
    <protectedRange password="CADF" sqref="I74" name="BidOffer Prices_2_1_1_1_1_1_1_1_1_1"/>
    <protectedRange password="CADF" sqref="H49" name="Yield_2_1_2_3_3"/>
    <protectedRange password="CADF" sqref="H131" name="Fund Name_1_1_1_1_1"/>
    <protectedRange password="CADF" sqref="I131" name="Fund Name_1_1_1_2_5"/>
    <protectedRange password="CADF" sqref="H18" name="Fund Name_1_1_1_3_5"/>
    <protectedRange password="CADF" sqref="I18" name="Fund Name_1_1_1_5_2"/>
    <protectedRange password="CADF" sqref="H44" name="Yield_2_1_2_4_5"/>
    <protectedRange password="CADF" sqref="H75" name="Yield_2_1_2_5_1"/>
    <protectedRange password="CADF" sqref="I75" name="Fund Name_2_3"/>
    <protectedRange password="CADF" sqref="L45:L48" name="Yield_2_1_2_2"/>
    <protectedRange password="CADF" sqref="L50" name="Yield_2_1_2_1_3"/>
    <protectedRange password="CADF" sqref="M74" name="BidOffer Prices_2_1_1_1_1_1_1_1_1_2"/>
    <protectedRange password="CADF" sqref="L49" name="Yield_2_1_2_3"/>
    <protectedRange password="CADF" sqref="L131" name="Fund Name_1_1_1_1_2"/>
    <protectedRange password="CADF" sqref="M131" name="Fund Name_1_1_1_2_1"/>
    <protectedRange password="CADF" sqref="L18" name="Fund Name_1_1_1_3"/>
    <protectedRange password="CADF" sqref="M18" name="Fund Name_1_1_1_5"/>
    <protectedRange password="CADF" sqref="L44" name="Yield_2_1_2_4_3"/>
    <protectedRange password="CADF" sqref="L75" name="Yield_2_1_2_5"/>
    <protectedRange password="CADF" sqref="M75" name="Fund Name_2"/>
    <protectedRange password="CADF" sqref="P45:P48" name="Yield_2_1_2_11"/>
    <protectedRange password="CADF" sqref="P50" name="Yield_2_1_2_1_9"/>
    <protectedRange password="CADF" sqref="Q74" name="BidOffer Prices_2_1_1_1_1_1_1_1_1_6"/>
    <protectedRange password="CADF" sqref="P131" name="Fund Name_1_1_1_4"/>
    <protectedRange password="CADF" sqref="Q131" name="Fund Name_1_1_1_4_4"/>
    <protectedRange password="CADF" sqref="P49" name="Yield_2_1_2_2_2"/>
    <protectedRange password="CADF" sqref="P44" name="Yield_2_1_2_1_1_2"/>
    <protectedRange password="CADF" sqref="P18" name="Fund Name_1_1_1_6"/>
    <protectedRange password="CADF" sqref="Q18" name="Fund Name_1_1_1_7_1"/>
    <protectedRange password="CADF" sqref="P75" name="Yield_2_1_2_1_2_2"/>
    <protectedRange password="CADF" sqref="Q75" name="Fund Name_2_1_1"/>
    <protectedRange password="CADF" sqref="T45:T48" name="Yield_2_1_2_4"/>
    <protectedRange password="CADF" sqref="T50" name="Yield_2_1_2_1_5"/>
    <protectedRange password="CADF" sqref="U74" name="BidOffer Prices_2_1_1_1_1_1_1_1_1_3"/>
    <protectedRange password="CADF" sqref="T131" name="Fund Name_1_1_1_8"/>
    <protectedRange password="CADF" sqref="U131" name="Fund Name_1_1_1_4_5"/>
    <protectedRange password="CADF" sqref="T49" name="Yield_2_1_2_2_5"/>
    <protectedRange password="CADF" sqref="T44" name="Yield_2_1_2_1_1_3"/>
    <protectedRange password="CADF" sqref="T18" name="Fund Name_1_1_1_6_2"/>
    <protectedRange password="CADF" sqref="U18" name="Fund Name_1_1_1_7_2"/>
    <protectedRange password="CADF" sqref="T75" name="Yield_2_1_2_1_2_3"/>
    <protectedRange password="CADF" sqref="U75" name="Fund Name_2_1_2"/>
    <protectedRange password="CADF" sqref="X45:X48" name="Yield_2_1_2_6"/>
    <protectedRange password="CADF" sqref="X50" name="Yield_2_1_2_1_6"/>
    <protectedRange password="CADF" sqref="X131" name="Fund Name_1_1_1_1_4"/>
    <protectedRange password="CADF" sqref="Y131" name="Fund Name_1_1_1_3_1"/>
    <protectedRange password="CADF" sqref="X49" name="Yield_2_1_2_3_1"/>
    <protectedRange password="CADF" sqref="X18" name="Fund Name_1_1_1_2_2"/>
    <protectedRange password="CADF" sqref="Y18" name="Fund Name_1_1_1_5_3"/>
    <protectedRange password="CADF" sqref="X44" name="Yield_2_1_2_4_6"/>
    <protectedRange password="CADF" sqref="X75" name="Yield_2_1_2_5_2"/>
    <protectedRange password="CADF" sqref="Y75" name="Fund Name_2_1"/>
    <protectedRange password="CADF" sqref="Y74" name="BidOffer Prices_2_1_1_1_1_1_1_1_1_1_1"/>
    <protectedRange password="CADF" sqref="AB18" name="Fund Name_1_1_1_6_4"/>
    <protectedRange password="CADF" sqref="AC18" name="Fund Name_1_1_1_7_3"/>
    <protectedRange password="CADF" sqref="AB45:AB48" name="Yield_2_1_2_7"/>
    <protectedRange password="CADF" sqref="AB50" name="Yield_2_1_2_1_1"/>
    <protectedRange password="CADF" sqref="AB49" name="Yield_2_1_2_2_1"/>
    <protectedRange password="CADF" sqref="AB44" name="Yield_2_1_2_6_1"/>
    <protectedRange password="CADF" sqref="AB75" name="Yield_2_1_2_7_1"/>
    <protectedRange password="CADF" sqref="AC75" name="Fund Name_2_1_3"/>
    <protectedRange password="CADF" sqref="AC74" name="BidOffer Prices_2_1_1_1_1_1_1_1_1_4"/>
    <protectedRange password="CADF" sqref="AB131" name="Fund Name_1_1_1_1"/>
    <protectedRange password="CADF" sqref="AC131" name="Fund Name_1_1_1_4_1"/>
  </protectedRanges>
  <mergeCells count="23">
    <mergeCell ref="A1:AO1"/>
    <mergeCell ref="AN2:AO2"/>
    <mergeCell ref="AL2:AM2"/>
    <mergeCell ref="AJ2:AK2"/>
    <mergeCell ref="J2:K2"/>
    <mergeCell ref="R2:S2"/>
    <mergeCell ref="V2:W2"/>
    <mergeCell ref="Z2:AA2"/>
    <mergeCell ref="AH2:AI2"/>
    <mergeCell ref="AF2:AG2"/>
    <mergeCell ref="AQ2:AR2"/>
    <mergeCell ref="AQ116:AR116"/>
    <mergeCell ref="H2:I2"/>
    <mergeCell ref="B2:C2"/>
    <mergeCell ref="F2:G2"/>
    <mergeCell ref="D2:E2"/>
    <mergeCell ref="L2:M2"/>
    <mergeCell ref="N2:O2"/>
    <mergeCell ref="P2:Q2"/>
    <mergeCell ref="T2:U2"/>
    <mergeCell ref="AD2:AE2"/>
    <mergeCell ref="AB2:AC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2021-12-10T08:36:26Z</dcterms:modified>
</cp:coreProperties>
</file>