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965" yWindow="465" windowWidth="17835" windowHeight="1627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Data!$F$181</definedName>
    <definedName name="OLE_LINK6" localSheetId="0">Data!$H$63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91" i="11" l="1"/>
  <c r="AN91" i="11"/>
  <c r="AM91" i="11"/>
  <c r="AL91" i="11"/>
  <c r="AK91" i="11"/>
  <c r="AJ91" i="11"/>
  <c r="AI91" i="11"/>
  <c r="AH91" i="11"/>
  <c r="AE91" i="11"/>
  <c r="AD91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D91" i="11"/>
  <c r="AJ155" i="11" l="1"/>
  <c r="AL155" i="11"/>
  <c r="AM155" i="11"/>
  <c r="AO155" i="11"/>
  <c r="AM154" i="11"/>
  <c r="AL154" i="11"/>
  <c r="AI155" i="11"/>
  <c r="AH155" i="11"/>
  <c r="AI154" i="11"/>
  <c r="AH154" i="11"/>
  <c r="AE155" i="11"/>
  <c r="AK155" i="11" s="1"/>
  <c r="AD155" i="11"/>
  <c r="AN155" i="11" s="1"/>
  <c r="AE154" i="11"/>
  <c r="AK154" i="11" s="1"/>
  <c r="AD154" i="11"/>
  <c r="AN154" i="11" s="1"/>
  <c r="AB156" i="11"/>
  <c r="AF156" i="11"/>
  <c r="AL160" i="11"/>
  <c r="AM160" i="11"/>
  <c r="AL161" i="11"/>
  <c r="AM161" i="11"/>
  <c r="AL162" i="11"/>
  <c r="AM162" i="11"/>
  <c r="AL163" i="11"/>
  <c r="AM163" i="11"/>
  <c r="AL164" i="11"/>
  <c r="AM164" i="11"/>
  <c r="AL165" i="11"/>
  <c r="AM165" i="11"/>
  <c r="AL166" i="11"/>
  <c r="AM166" i="11"/>
  <c r="AL167" i="11"/>
  <c r="AM167" i="11"/>
  <c r="AL168" i="11"/>
  <c r="AM168" i="11"/>
  <c r="AL169" i="11"/>
  <c r="AM169" i="11"/>
  <c r="AL170" i="11"/>
  <c r="AM170" i="11"/>
  <c r="AK171" i="11"/>
  <c r="AM171" i="11"/>
  <c r="AO171" i="11"/>
  <c r="AK172" i="11"/>
  <c r="AM172" i="11"/>
  <c r="AO172" i="11"/>
  <c r="AM159" i="11"/>
  <c r="AL159" i="11"/>
  <c r="AL147" i="11"/>
  <c r="AM147" i="11"/>
  <c r="AL148" i="11"/>
  <c r="AM148" i="11"/>
  <c r="AL149" i="11"/>
  <c r="AM149" i="11"/>
  <c r="AK150" i="11"/>
  <c r="AM150" i="11"/>
  <c r="AO150" i="11"/>
  <c r="AK151" i="11"/>
  <c r="AM151" i="11"/>
  <c r="AO151" i="11"/>
  <c r="AM146" i="11"/>
  <c r="AL146" i="11"/>
  <c r="AL143" i="11"/>
  <c r="AM143" i="11"/>
  <c r="AM142" i="11"/>
  <c r="AL142" i="11"/>
  <c r="AL136" i="11"/>
  <c r="AM136" i="11"/>
  <c r="AL137" i="11"/>
  <c r="AM137" i="11"/>
  <c r="AK138" i="11"/>
  <c r="AM138" i="11"/>
  <c r="AO138" i="11"/>
  <c r="AM135" i="11"/>
  <c r="AL135" i="11"/>
  <c r="AL111" i="11"/>
  <c r="AM111" i="11"/>
  <c r="AL112" i="11"/>
  <c r="AM112" i="11"/>
  <c r="AL113" i="11"/>
  <c r="AM113" i="11"/>
  <c r="AL114" i="11"/>
  <c r="AM114" i="11"/>
  <c r="AL115" i="11"/>
  <c r="AM115" i="11"/>
  <c r="AL116" i="11"/>
  <c r="AM116" i="11"/>
  <c r="AL117" i="11"/>
  <c r="AM117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K132" i="11"/>
  <c r="AM132" i="11"/>
  <c r="AO132" i="11"/>
  <c r="AM110" i="11"/>
  <c r="AL110" i="11"/>
  <c r="AL105" i="11"/>
  <c r="AM105" i="11"/>
  <c r="AL106" i="11"/>
  <c r="AM106" i="11"/>
  <c r="AL107" i="11"/>
  <c r="AM107" i="11"/>
  <c r="AK108" i="11"/>
  <c r="AM108" i="11"/>
  <c r="AO108" i="11"/>
  <c r="AM104" i="11"/>
  <c r="AL104" i="11"/>
  <c r="AL95" i="11"/>
  <c r="AM95" i="11"/>
  <c r="AL96" i="11"/>
  <c r="AM96" i="11"/>
  <c r="AL97" i="11"/>
  <c r="AM97" i="11"/>
  <c r="AL99" i="11"/>
  <c r="AM99" i="11"/>
  <c r="AL100" i="11"/>
  <c r="AM100" i="11"/>
  <c r="AK101" i="11"/>
  <c r="AM101" i="11"/>
  <c r="AO101" i="11"/>
  <c r="AM94" i="11"/>
  <c r="AL94" i="11"/>
  <c r="AJ85" i="11"/>
  <c r="AL85" i="11"/>
  <c r="AM85" i="11"/>
  <c r="AL86" i="11"/>
  <c r="AM86" i="11"/>
  <c r="AL87" i="11"/>
  <c r="AM87" i="11"/>
  <c r="AN87" i="11"/>
  <c r="AL88" i="11"/>
  <c r="AM88" i="11"/>
  <c r="AL89" i="11"/>
  <c r="AL90" i="11"/>
  <c r="AM90" i="11"/>
  <c r="AM84" i="11"/>
  <c r="AL84" i="11"/>
  <c r="AL55" i="11"/>
  <c r="AM55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K80" i="11"/>
  <c r="AL80" i="11"/>
  <c r="AM80" i="11"/>
  <c r="AO80" i="11"/>
  <c r="AM54" i="11"/>
  <c r="AL54" i="11"/>
  <c r="AL23" i="11"/>
  <c r="AM23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M22" i="11"/>
  <c r="AL22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M5" i="11"/>
  <c r="AL5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49" i="11"/>
  <c r="AH149" i="11"/>
  <c r="AI148" i="11"/>
  <c r="AH148" i="11"/>
  <c r="AI147" i="11"/>
  <c r="AH147" i="11"/>
  <c r="AI146" i="11"/>
  <c r="AH146" i="11"/>
  <c r="AI143" i="11"/>
  <c r="AH143" i="11"/>
  <c r="AI142" i="11"/>
  <c r="AH142" i="11"/>
  <c r="AI137" i="11"/>
  <c r="AH137" i="11"/>
  <c r="AI136" i="11"/>
  <c r="AH136" i="11"/>
  <c r="AI135" i="11"/>
  <c r="AH135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7" i="11"/>
  <c r="AH107" i="11"/>
  <c r="AI106" i="11"/>
  <c r="AH106" i="11"/>
  <c r="AI105" i="11"/>
  <c r="AH105" i="11"/>
  <c r="AI104" i="11"/>
  <c r="AH104" i="11"/>
  <c r="AI100" i="11"/>
  <c r="AH100" i="11"/>
  <c r="AI99" i="11"/>
  <c r="AH99" i="11"/>
  <c r="AI97" i="11"/>
  <c r="AH97" i="11"/>
  <c r="AI96" i="11"/>
  <c r="AH96" i="11"/>
  <c r="AI95" i="11"/>
  <c r="AH95" i="11"/>
  <c r="AI94" i="11"/>
  <c r="AH94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71" i="11"/>
  <c r="AF150" i="11"/>
  <c r="AF138" i="11"/>
  <c r="AH138" i="11" s="1"/>
  <c r="AF132" i="11"/>
  <c r="AF108" i="11"/>
  <c r="AF101" i="11"/>
  <c r="AG98" i="11"/>
  <c r="AM98" i="11" s="1"/>
  <c r="AF98" i="11"/>
  <c r="AL98" i="11" s="1"/>
  <c r="AF80" i="11"/>
  <c r="AF51" i="11"/>
  <c r="AF19" i="11"/>
  <c r="AB150" i="11"/>
  <c r="X150" i="11"/>
  <c r="T150" i="11"/>
  <c r="P150" i="11"/>
  <c r="L150" i="11"/>
  <c r="H150" i="11"/>
  <c r="D150" i="11"/>
  <c r="B150" i="11"/>
  <c r="B101" i="11"/>
  <c r="AB80" i="11"/>
  <c r="X80" i="11"/>
  <c r="T80" i="11"/>
  <c r="P80" i="11"/>
  <c r="L80" i="11"/>
  <c r="H80" i="11"/>
  <c r="D80" i="11"/>
  <c r="B80" i="11"/>
  <c r="AE143" i="11"/>
  <c r="AD143" i="11"/>
  <c r="AA143" i="11"/>
  <c r="Z143" i="11"/>
  <c r="W143" i="11"/>
  <c r="V143" i="11"/>
  <c r="S143" i="11"/>
  <c r="R143" i="11"/>
  <c r="AN143" i="11" s="1"/>
  <c r="O143" i="11"/>
  <c r="N143" i="11"/>
  <c r="K143" i="11"/>
  <c r="J143" i="11"/>
  <c r="G143" i="11"/>
  <c r="AK143" i="11" s="1"/>
  <c r="F143" i="11"/>
  <c r="AE142" i="11"/>
  <c r="AD142" i="11"/>
  <c r="AA142" i="11"/>
  <c r="Z142" i="11"/>
  <c r="W142" i="11"/>
  <c r="V142" i="11"/>
  <c r="S142" i="11"/>
  <c r="R142" i="11"/>
  <c r="O142" i="11"/>
  <c r="N142" i="11"/>
  <c r="K142" i="11"/>
  <c r="J142" i="11"/>
  <c r="G142" i="11"/>
  <c r="AK142" i="11" s="1"/>
  <c r="F142" i="11"/>
  <c r="AJ142" i="11" s="1"/>
  <c r="AB138" i="11"/>
  <c r="X138" i="11"/>
  <c r="T138" i="11"/>
  <c r="P138" i="11"/>
  <c r="L138" i="11"/>
  <c r="H138" i="11"/>
  <c r="D138" i="11"/>
  <c r="B138" i="11"/>
  <c r="AE137" i="11"/>
  <c r="AD137" i="11"/>
  <c r="AA137" i="11"/>
  <c r="Z137" i="11"/>
  <c r="W137" i="11"/>
  <c r="V137" i="11"/>
  <c r="S137" i="11"/>
  <c r="R137" i="11"/>
  <c r="O137" i="11"/>
  <c r="N137" i="11"/>
  <c r="K137" i="11"/>
  <c r="J137" i="11"/>
  <c r="G137" i="11"/>
  <c r="AK137" i="11" s="1"/>
  <c r="F137" i="11"/>
  <c r="AJ137" i="11" s="1"/>
  <c r="AE136" i="11"/>
  <c r="AD136" i="11"/>
  <c r="AA136" i="11"/>
  <c r="Z136" i="11"/>
  <c r="W136" i="11"/>
  <c r="V136" i="11"/>
  <c r="S136" i="11"/>
  <c r="R136" i="11"/>
  <c r="O136" i="11"/>
  <c r="N136" i="11"/>
  <c r="K136" i="11"/>
  <c r="J136" i="11"/>
  <c r="G136" i="11"/>
  <c r="AO136" i="11" s="1"/>
  <c r="F136" i="11"/>
  <c r="AE135" i="11"/>
  <c r="AD135" i="11"/>
  <c r="AA135" i="11"/>
  <c r="Z135" i="11"/>
  <c r="W135" i="11"/>
  <c r="V135" i="11"/>
  <c r="S135" i="11"/>
  <c r="R135" i="11"/>
  <c r="O135" i="11"/>
  <c r="N135" i="11"/>
  <c r="K135" i="11"/>
  <c r="J135" i="11"/>
  <c r="G135" i="11"/>
  <c r="AK135" i="11" s="1"/>
  <c r="F135" i="11"/>
  <c r="AE100" i="11"/>
  <c r="AD100" i="11"/>
  <c r="AA100" i="11"/>
  <c r="Z100" i="11"/>
  <c r="W100" i="11"/>
  <c r="V100" i="11"/>
  <c r="S100" i="11"/>
  <c r="R100" i="11"/>
  <c r="O100" i="11"/>
  <c r="N100" i="11"/>
  <c r="K100" i="11"/>
  <c r="J100" i="11"/>
  <c r="G100" i="11"/>
  <c r="AK100" i="11" s="1"/>
  <c r="F100" i="11"/>
  <c r="AJ100" i="11" s="1"/>
  <c r="AE99" i="11"/>
  <c r="AD99" i="11"/>
  <c r="AA99" i="11"/>
  <c r="Z99" i="11"/>
  <c r="W99" i="11"/>
  <c r="V99" i="11"/>
  <c r="S99" i="11"/>
  <c r="R99" i="11"/>
  <c r="O99" i="11"/>
  <c r="N99" i="11"/>
  <c r="K99" i="11"/>
  <c r="J99" i="11"/>
  <c r="AJ99" i="11" s="1"/>
  <c r="G99" i="11"/>
  <c r="AO99" i="11" s="1"/>
  <c r="F99" i="11"/>
  <c r="AN99" i="11" s="1"/>
  <c r="AC98" i="11"/>
  <c r="AB98" i="11"/>
  <c r="Y98" i="11"/>
  <c r="AA98" i="11" s="1"/>
  <c r="X98" i="11"/>
  <c r="W98" i="11"/>
  <c r="T98" i="11"/>
  <c r="M98" i="11"/>
  <c r="S98" i="11" s="1"/>
  <c r="L98" i="11"/>
  <c r="R98" i="11" s="1"/>
  <c r="I98" i="11"/>
  <c r="K98" i="11" s="1"/>
  <c r="H98" i="11"/>
  <c r="H101" i="11" s="1"/>
  <c r="G98" i="11"/>
  <c r="F98" i="11"/>
  <c r="AE97" i="11"/>
  <c r="AD97" i="11"/>
  <c r="AA97" i="11"/>
  <c r="Z97" i="11"/>
  <c r="W97" i="11"/>
  <c r="V97" i="11"/>
  <c r="S97" i="11"/>
  <c r="R97" i="11"/>
  <c r="O97" i="11"/>
  <c r="N97" i="11"/>
  <c r="AN97" i="11" s="1"/>
  <c r="K97" i="11"/>
  <c r="J97" i="11"/>
  <c r="G97" i="11"/>
  <c r="F97" i="11"/>
  <c r="AJ97" i="11" s="1"/>
  <c r="AE96" i="11"/>
  <c r="AD96" i="11"/>
  <c r="AA96" i="11"/>
  <c r="Z96" i="11"/>
  <c r="W96" i="11"/>
  <c r="V96" i="11"/>
  <c r="S96" i="11"/>
  <c r="R96" i="11"/>
  <c r="O96" i="11"/>
  <c r="N96" i="11"/>
  <c r="K96" i="11"/>
  <c r="J96" i="11"/>
  <c r="G96" i="11"/>
  <c r="AK96" i="11" s="1"/>
  <c r="F96" i="11"/>
  <c r="AJ96" i="11" s="1"/>
  <c r="Y90" i="11"/>
  <c r="AA90" i="11" s="1"/>
  <c r="X90" i="11"/>
  <c r="Z90" i="11" s="1"/>
  <c r="W90" i="11"/>
  <c r="S90" i="11"/>
  <c r="P90" i="11"/>
  <c r="P101" i="11" s="1"/>
  <c r="O90" i="11"/>
  <c r="N90" i="11"/>
  <c r="K90" i="11"/>
  <c r="G90" i="11"/>
  <c r="D90" i="11"/>
  <c r="D101" i="11" s="1"/>
  <c r="AD89" i="11"/>
  <c r="Y89" i="11"/>
  <c r="AE89" i="11" s="1"/>
  <c r="U89" i="11"/>
  <c r="T89" i="11"/>
  <c r="Z89" i="11" s="1"/>
  <c r="R89" i="11"/>
  <c r="Q89" i="11"/>
  <c r="S89" i="11" s="1"/>
  <c r="O89" i="11"/>
  <c r="N89" i="11"/>
  <c r="J89" i="11"/>
  <c r="F89" i="11"/>
  <c r="E89" i="11"/>
  <c r="G89" i="11" s="1"/>
  <c r="AE88" i="11"/>
  <c r="AD88" i="11"/>
  <c r="AA88" i="11"/>
  <c r="Z88" i="11"/>
  <c r="W88" i="11"/>
  <c r="V88" i="11"/>
  <c r="S88" i="11"/>
  <c r="R88" i="11"/>
  <c r="O88" i="11"/>
  <c r="N88" i="11"/>
  <c r="K88" i="11"/>
  <c r="J88" i="11"/>
  <c r="G88" i="11"/>
  <c r="AO88" i="11" s="1"/>
  <c r="F88" i="11"/>
  <c r="AN88" i="11" s="1"/>
  <c r="AE87" i="11"/>
  <c r="AD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J87" i="11" s="1"/>
  <c r="AE86" i="11"/>
  <c r="AD86" i="11"/>
  <c r="AA86" i="11"/>
  <c r="Z86" i="11"/>
  <c r="W86" i="11"/>
  <c r="V86" i="11"/>
  <c r="S86" i="11"/>
  <c r="R86" i="11"/>
  <c r="O86" i="11"/>
  <c r="N86" i="11"/>
  <c r="K86" i="11"/>
  <c r="J86" i="11"/>
  <c r="G86" i="11"/>
  <c r="F86" i="11"/>
  <c r="AJ86" i="11" s="1"/>
  <c r="AE85" i="11"/>
  <c r="AD85" i="11"/>
  <c r="AA85" i="11"/>
  <c r="Z85" i="11"/>
  <c r="W85" i="11"/>
  <c r="V85" i="11"/>
  <c r="S85" i="11"/>
  <c r="R85" i="11"/>
  <c r="O85" i="11"/>
  <c r="N85" i="11"/>
  <c r="K85" i="11"/>
  <c r="J85" i="11"/>
  <c r="G85" i="11"/>
  <c r="AO85" i="11" s="1"/>
  <c r="F85" i="11"/>
  <c r="AN85" i="11" s="1"/>
  <c r="AE84" i="11"/>
  <c r="AD84" i="11"/>
  <c r="AA84" i="11"/>
  <c r="Z84" i="11"/>
  <c r="W84" i="11"/>
  <c r="V84" i="11"/>
  <c r="S84" i="11"/>
  <c r="R84" i="11"/>
  <c r="O84" i="11"/>
  <c r="N84" i="11"/>
  <c r="K84" i="11"/>
  <c r="J84" i="11"/>
  <c r="G84" i="11"/>
  <c r="AK84" i="11" s="1"/>
  <c r="F84" i="11"/>
  <c r="AJ84" i="11" s="1"/>
  <c r="AK87" i="11" l="1"/>
  <c r="AO87" i="11"/>
  <c r="AN136" i="11"/>
  <c r="AJ136" i="11"/>
  <c r="AF151" i="11"/>
  <c r="AK86" i="11"/>
  <c r="AJ135" i="11"/>
  <c r="AJ143" i="11"/>
  <c r="AK97" i="11"/>
  <c r="AN84" i="11"/>
  <c r="AM89" i="11"/>
  <c r="AK88" i="11"/>
  <c r="AO86" i="11"/>
  <c r="AO100" i="11"/>
  <c r="AO96" i="11"/>
  <c r="AN135" i="11"/>
  <c r="AO137" i="11"/>
  <c r="AN142" i="11"/>
  <c r="AO154" i="11"/>
  <c r="AO84" i="11"/>
  <c r="AJ88" i="11"/>
  <c r="AN86" i="11"/>
  <c r="AN100" i="11"/>
  <c r="AN96" i="11"/>
  <c r="AO135" i="11"/>
  <c r="AN137" i="11"/>
  <c r="AO142" i="11"/>
  <c r="AK85" i="11"/>
  <c r="AK99" i="11"/>
  <c r="AO97" i="11"/>
  <c r="AK136" i="11"/>
  <c r="AO143" i="11"/>
  <c r="AH98" i="11"/>
  <c r="AH150" i="11"/>
  <c r="AI98" i="11"/>
  <c r="AL101" i="11"/>
  <c r="AL138" i="11"/>
  <c r="AL150" i="11"/>
  <c r="AJ154" i="11"/>
  <c r="F80" i="11"/>
  <c r="AD80" i="11"/>
  <c r="X101" i="11"/>
  <c r="AB101" i="11"/>
  <c r="AH101" i="11" s="1"/>
  <c r="L101" i="11"/>
  <c r="N101" i="11" s="1"/>
  <c r="V80" i="11"/>
  <c r="T101" i="11"/>
  <c r="R80" i="11"/>
  <c r="N80" i="11"/>
  <c r="Z80" i="11"/>
  <c r="J80" i="11"/>
  <c r="F138" i="11"/>
  <c r="V138" i="11"/>
  <c r="AD138" i="11"/>
  <c r="R138" i="11"/>
  <c r="J138" i="11"/>
  <c r="N138" i="11"/>
  <c r="Z138" i="11"/>
  <c r="AD90" i="11"/>
  <c r="F101" i="11"/>
  <c r="O98" i="11"/>
  <c r="AO98" i="11" s="1"/>
  <c r="Z98" i="11"/>
  <c r="J98" i="11"/>
  <c r="AJ98" i="11" s="1"/>
  <c r="N98" i="11"/>
  <c r="AN98" i="11" s="1"/>
  <c r="AE98" i="11"/>
  <c r="V98" i="11"/>
  <c r="AD98" i="11"/>
  <c r="V89" i="11"/>
  <c r="AJ89" i="11" s="1"/>
  <c r="V90" i="11"/>
  <c r="K89" i="11"/>
  <c r="AK89" i="11" s="1"/>
  <c r="AE90" i="11"/>
  <c r="AK90" i="11" s="1"/>
  <c r="W89" i="11"/>
  <c r="R90" i="11"/>
  <c r="F90" i="11"/>
  <c r="J90" i="11"/>
  <c r="AA89" i="11"/>
  <c r="AJ90" i="11" l="1"/>
  <c r="AN90" i="11"/>
  <c r="AJ80" i="11"/>
  <c r="AN80" i="11"/>
  <c r="AO89" i="11"/>
  <c r="AO90" i="11"/>
  <c r="AJ138" i="11"/>
  <c r="AN138" i="11"/>
  <c r="AK98" i="11"/>
  <c r="AN89" i="11"/>
  <c r="AF172" i="11"/>
  <c r="Z101" i="11"/>
  <c r="R101" i="11"/>
  <c r="J101" i="11"/>
  <c r="AD101" i="11"/>
  <c r="V101" i="11"/>
  <c r="AN101" i="11" l="1"/>
  <c r="AJ101" i="11"/>
  <c r="F14" i="12"/>
  <c r="F13" i="12"/>
  <c r="F12" i="12"/>
  <c r="F11" i="12"/>
  <c r="F10" i="12"/>
  <c r="F9" i="12"/>
  <c r="F8" i="12"/>
  <c r="F7" i="12"/>
  <c r="D10" i="1"/>
  <c r="E10" i="1"/>
  <c r="F10" i="1"/>
  <c r="G10" i="1"/>
  <c r="H10" i="1"/>
  <c r="I10" i="1"/>
  <c r="J10" i="1"/>
  <c r="C10" i="1"/>
  <c r="G160" i="9" l="1"/>
  <c r="D160" i="9"/>
  <c r="G140" i="9"/>
  <c r="D140" i="9"/>
  <c r="G152" i="9"/>
  <c r="D152" i="9"/>
  <c r="M160" i="9" l="1"/>
  <c r="E151" i="9"/>
  <c r="E149" i="9"/>
  <c r="E148" i="9"/>
  <c r="E150" i="9"/>
  <c r="H149" i="9"/>
  <c r="H150" i="9"/>
  <c r="H151" i="9"/>
  <c r="H148" i="9"/>
  <c r="E139" i="9"/>
  <c r="E138" i="9"/>
  <c r="E137" i="9"/>
  <c r="H138" i="9"/>
  <c r="H139" i="9"/>
  <c r="H137" i="9"/>
  <c r="E159" i="9"/>
  <c r="E158" i="9"/>
  <c r="H158" i="9"/>
  <c r="H159" i="9"/>
  <c r="G81" i="9"/>
  <c r="D81" i="9"/>
  <c r="K101" i="9"/>
  <c r="J101" i="9"/>
  <c r="K100" i="9"/>
  <c r="J100" i="9"/>
  <c r="K159" i="9"/>
  <c r="J159" i="9"/>
  <c r="K151" i="9"/>
  <c r="J151" i="9"/>
  <c r="K150" i="9"/>
  <c r="J150" i="9"/>
  <c r="K149" i="9"/>
  <c r="J149" i="9"/>
  <c r="K145" i="9"/>
  <c r="J145" i="9"/>
  <c r="K144" i="9"/>
  <c r="J144" i="9"/>
  <c r="K92" i="9"/>
  <c r="J92" i="9"/>
  <c r="K91" i="9"/>
  <c r="J91" i="9"/>
  <c r="K90" i="9"/>
  <c r="J90" i="9"/>
  <c r="K89" i="9"/>
  <c r="J89" i="9"/>
  <c r="K88" i="9"/>
  <c r="J88" i="9"/>
  <c r="K87" i="9"/>
  <c r="J87" i="9"/>
  <c r="K86" i="9"/>
  <c r="J86" i="9"/>
  <c r="K85" i="9"/>
  <c r="J85" i="9"/>
  <c r="J105" i="9"/>
  <c r="K105" i="9"/>
  <c r="J106" i="9"/>
  <c r="K106" i="9"/>
  <c r="J107" i="9"/>
  <c r="K107" i="9"/>
  <c r="J108" i="9"/>
  <c r="K108" i="9"/>
  <c r="D109" i="9"/>
  <c r="E106" i="9" s="1"/>
  <c r="G109" i="9"/>
  <c r="E74" i="9" l="1"/>
  <c r="E59" i="9"/>
  <c r="E67" i="9"/>
  <c r="E75" i="9"/>
  <c r="E70" i="9"/>
  <c r="E64" i="9"/>
  <c r="E60" i="9"/>
  <c r="E68" i="9"/>
  <c r="E76" i="9"/>
  <c r="E78" i="9"/>
  <c r="E71" i="9"/>
  <c r="E56" i="9"/>
  <c r="E80" i="9"/>
  <c r="E65" i="9"/>
  <c r="E58" i="9"/>
  <c r="E61" i="9"/>
  <c r="E69" i="9"/>
  <c r="E77" i="9"/>
  <c r="E62" i="9"/>
  <c r="E63" i="9"/>
  <c r="E79" i="9"/>
  <c r="E72" i="9"/>
  <c r="E57" i="9"/>
  <c r="E73" i="9"/>
  <c r="E66" i="9"/>
  <c r="H59" i="9"/>
  <c r="H60" i="9"/>
  <c r="H68" i="9"/>
  <c r="H76" i="9"/>
  <c r="H63" i="9"/>
  <c r="H80" i="9"/>
  <c r="H57" i="9"/>
  <c r="H58" i="9"/>
  <c r="H74" i="9"/>
  <c r="H75" i="9"/>
  <c r="H61" i="9"/>
  <c r="H69" i="9"/>
  <c r="H77" i="9"/>
  <c r="H71" i="9"/>
  <c r="H72" i="9"/>
  <c r="H65" i="9"/>
  <c r="H66" i="9"/>
  <c r="H62" i="9"/>
  <c r="H70" i="9"/>
  <c r="H78" i="9"/>
  <c r="H79" i="9"/>
  <c r="H56" i="9"/>
  <c r="H64" i="9"/>
  <c r="H73" i="9"/>
  <c r="H67" i="9"/>
  <c r="J109" i="9"/>
  <c r="E107" i="9"/>
  <c r="E105" i="9"/>
  <c r="H105" i="9"/>
  <c r="H107" i="9"/>
  <c r="H108" i="9"/>
  <c r="H106" i="9"/>
  <c r="E108" i="9"/>
  <c r="I99" i="9"/>
  <c r="G99" i="9"/>
  <c r="G102" i="9" l="1"/>
  <c r="H99" i="9" s="1"/>
  <c r="F99" i="9"/>
  <c r="D99" i="9"/>
  <c r="D102" i="9" l="1"/>
  <c r="E99" i="9" s="1"/>
  <c r="H98" i="9"/>
  <c r="H89" i="9"/>
  <c r="H85" i="9"/>
  <c r="H87" i="9"/>
  <c r="H90" i="9"/>
  <c r="H101" i="9"/>
  <c r="H100" i="9"/>
  <c r="H91" i="9"/>
  <c r="H92" i="9"/>
  <c r="H95" i="9"/>
  <c r="H86" i="9"/>
  <c r="H96" i="9"/>
  <c r="H97" i="9"/>
  <c r="H88" i="9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49" i="11"/>
  <c r="AD149" i="11"/>
  <c r="AE148" i="11"/>
  <c r="AD148" i="11"/>
  <c r="AE147" i="11"/>
  <c r="AD147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7" i="11"/>
  <c r="AD107" i="11"/>
  <c r="AE106" i="11"/>
  <c r="AD106" i="11"/>
  <c r="AE105" i="11"/>
  <c r="AD105" i="11"/>
  <c r="AE104" i="11"/>
  <c r="AD104" i="11"/>
  <c r="AE79" i="11"/>
  <c r="AD79" i="11"/>
  <c r="AE78" i="11"/>
  <c r="AD78" i="11"/>
  <c r="AE77" i="11"/>
  <c r="AD77" i="11"/>
  <c r="AE76" i="11"/>
  <c r="AD76" i="11"/>
  <c r="AE75" i="11"/>
  <c r="AD75" i="11"/>
  <c r="AE146" i="11"/>
  <c r="AD146" i="11"/>
  <c r="AE95" i="11"/>
  <c r="AD95" i="11"/>
  <c r="AE74" i="11"/>
  <c r="AD74" i="11"/>
  <c r="AE73" i="11"/>
  <c r="AD73" i="11"/>
  <c r="AE72" i="11"/>
  <c r="AD72" i="11"/>
  <c r="AE71" i="11"/>
  <c r="AD71" i="11"/>
  <c r="AE70" i="11"/>
  <c r="AD70" i="11"/>
  <c r="AE94" i="11"/>
  <c r="AD94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1" i="11"/>
  <c r="AH171" i="11" s="1"/>
  <c r="AB132" i="11"/>
  <c r="AH132" i="11" s="1"/>
  <c r="AB108" i="11"/>
  <c r="AH108" i="11" s="1"/>
  <c r="AB51" i="11"/>
  <c r="AH51" i="11" s="1"/>
  <c r="AB19" i="11"/>
  <c r="AH19" i="11" s="1"/>
  <c r="AB151" i="11" l="1"/>
  <c r="J102" i="9"/>
  <c r="E88" i="9"/>
  <c r="E90" i="9"/>
  <c r="E98" i="9"/>
  <c r="E100" i="9"/>
  <c r="E91" i="9"/>
  <c r="E95" i="9"/>
  <c r="E86" i="9"/>
  <c r="E96" i="9"/>
  <c r="E97" i="9"/>
  <c r="E89" i="9"/>
  <c r="E101" i="9"/>
  <c r="E92" i="9"/>
  <c r="E85" i="9"/>
  <c r="E87" i="9"/>
  <c r="AA79" i="11"/>
  <c r="Z79" i="11"/>
  <c r="W79" i="11"/>
  <c r="V79" i="11"/>
  <c r="S79" i="11"/>
  <c r="R79" i="11"/>
  <c r="O79" i="11"/>
  <c r="N79" i="11"/>
  <c r="K79" i="11"/>
  <c r="J79" i="11"/>
  <c r="G79" i="11"/>
  <c r="F79" i="11"/>
  <c r="AN79" i="11" l="1"/>
  <c r="AJ79" i="11"/>
  <c r="AO79" i="11"/>
  <c r="AK79" i="11"/>
  <c r="AB172" i="11"/>
  <c r="AH172" i="11" s="1"/>
  <c r="AH151" i="11"/>
  <c r="K80" i="9"/>
  <c r="J80" i="9"/>
  <c r="AA170" i="11" l="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49" i="11"/>
  <c r="Z149" i="11"/>
  <c r="AA148" i="11"/>
  <c r="Z148" i="11"/>
  <c r="AA147" i="11"/>
  <c r="Z147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7" i="11"/>
  <c r="Z107" i="11"/>
  <c r="AA106" i="11"/>
  <c r="Z106" i="11"/>
  <c r="AA105" i="11"/>
  <c r="Z105" i="11"/>
  <c r="AA104" i="11"/>
  <c r="Z104" i="11"/>
  <c r="AA78" i="11"/>
  <c r="Z78" i="11"/>
  <c r="AA77" i="11"/>
  <c r="Z77" i="11"/>
  <c r="AA76" i="11"/>
  <c r="Z76" i="11"/>
  <c r="AA75" i="11"/>
  <c r="Z75" i="11"/>
  <c r="AA146" i="11"/>
  <c r="Z146" i="11"/>
  <c r="AA95" i="11"/>
  <c r="Z95" i="11"/>
  <c r="AA74" i="11"/>
  <c r="Z74" i="11"/>
  <c r="AA73" i="11"/>
  <c r="Z73" i="11"/>
  <c r="AA72" i="11"/>
  <c r="Z72" i="11"/>
  <c r="AA71" i="11"/>
  <c r="Z71" i="11"/>
  <c r="AA70" i="11"/>
  <c r="Z70" i="11"/>
  <c r="AA94" i="11"/>
  <c r="Z94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1" i="11"/>
  <c r="AD171" i="11" s="1"/>
  <c r="AD150" i="11"/>
  <c r="X132" i="11"/>
  <c r="AD132" i="11" s="1"/>
  <c r="X108" i="11"/>
  <c r="AD108" i="11" s="1"/>
  <c r="X51" i="11"/>
  <c r="AD51" i="11" s="1"/>
  <c r="X19" i="11"/>
  <c r="AD19" i="11" l="1"/>
  <c r="X151" i="11"/>
  <c r="G177" i="9"/>
  <c r="AD151" i="11" l="1"/>
  <c r="X172" i="11"/>
  <c r="AD172" i="11" s="1"/>
  <c r="H169" i="9"/>
  <c r="G134" i="9"/>
  <c r="G52" i="9"/>
  <c r="G20" i="9"/>
  <c r="G153" i="9" s="1"/>
  <c r="G178" i="9" s="1"/>
  <c r="D177" i="9"/>
  <c r="D134" i="9"/>
  <c r="D52" i="9"/>
  <c r="D20" i="9"/>
  <c r="D153" i="9" s="1"/>
  <c r="D178" i="9" s="1"/>
  <c r="H132" i="9" l="1"/>
  <c r="E144" i="9"/>
  <c r="E145" i="9"/>
  <c r="H145" i="9"/>
  <c r="H144" i="9"/>
  <c r="E48" i="9"/>
  <c r="E49" i="9"/>
  <c r="E50" i="9"/>
  <c r="E51" i="9"/>
  <c r="E140" i="9"/>
  <c r="H14" i="9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49" i="11"/>
  <c r="V149" i="11"/>
  <c r="W148" i="11"/>
  <c r="V148" i="11"/>
  <c r="W147" i="11"/>
  <c r="V147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7" i="11"/>
  <c r="V107" i="11"/>
  <c r="W106" i="11"/>
  <c r="V106" i="11"/>
  <c r="W105" i="11"/>
  <c r="V105" i="11"/>
  <c r="W104" i="11"/>
  <c r="V104" i="11"/>
  <c r="W78" i="11"/>
  <c r="V78" i="11"/>
  <c r="W77" i="11"/>
  <c r="V77" i="11"/>
  <c r="W76" i="11"/>
  <c r="V76" i="11"/>
  <c r="W75" i="11"/>
  <c r="V75" i="11"/>
  <c r="W146" i="11"/>
  <c r="V146" i="11"/>
  <c r="W95" i="11"/>
  <c r="V95" i="11"/>
  <c r="W74" i="11"/>
  <c r="V74" i="11"/>
  <c r="W73" i="11"/>
  <c r="V73" i="11"/>
  <c r="W72" i="11"/>
  <c r="V72" i="11"/>
  <c r="W71" i="11"/>
  <c r="V71" i="11"/>
  <c r="W70" i="11"/>
  <c r="V70" i="11"/>
  <c r="W94" i="11"/>
  <c r="V94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1" i="11"/>
  <c r="Z171" i="11" s="1"/>
  <c r="Z150" i="11"/>
  <c r="T132" i="11"/>
  <c r="Z132" i="11" s="1"/>
  <c r="T108" i="11"/>
  <c r="Z108" i="11" s="1"/>
  <c r="T51" i="11"/>
  <c r="Z51" i="11" s="1"/>
  <c r="T19" i="11"/>
  <c r="Z19" i="11" l="1"/>
  <c r="T151" i="11"/>
  <c r="T172" i="11" s="1"/>
  <c r="H140" i="9"/>
  <c r="J140" i="9"/>
  <c r="H102" i="9"/>
  <c r="E102" i="9"/>
  <c r="H109" i="9"/>
  <c r="E134" i="9"/>
  <c r="E109" i="9"/>
  <c r="H134" i="9"/>
  <c r="E152" i="9"/>
  <c r="J160" i="9" l="1"/>
  <c r="Z15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49" i="11"/>
  <c r="R149" i="11"/>
  <c r="S148" i="11"/>
  <c r="R148" i="11"/>
  <c r="S147" i="11"/>
  <c r="R147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7" i="11"/>
  <c r="R107" i="11"/>
  <c r="S106" i="11"/>
  <c r="R106" i="11"/>
  <c r="S105" i="11"/>
  <c r="R105" i="11"/>
  <c r="S104" i="11"/>
  <c r="R104" i="11"/>
  <c r="S78" i="11"/>
  <c r="R78" i="11"/>
  <c r="S77" i="11"/>
  <c r="R77" i="11"/>
  <c r="S76" i="11"/>
  <c r="R76" i="11"/>
  <c r="S75" i="11"/>
  <c r="R75" i="11"/>
  <c r="S146" i="11"/>
  <c r="R146" i="11"/>
  <c r="S95" i="11"/>
  <c r="R95" i="11"/>
  <c r="S74" i="11"/>
  <c r="R74" i="11"/>
  <c r="S73" i="11"/>
  <c r="R73" i="11"/>
  <c r="S72" i="11"/>
  <c r="R72" i="11"/>
  <c r="S71" i="11"/>
  <c r="R71" i="11"/>
  <c r="S70" i="11"/>
  <c r="R70" i="11"/>
  <c r="S94" i="11"/>
  <c r="R94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1" i="11"/>
  <c r="V171" i="11" s="1"/>
  <c r="V150" i="11"/>
  <c r="P132" i="11"/>
  <c r="V132" i="11" s="1"/>
  <c r="P108" i="11"/>
  <c r="V108" i="11" s="1"/>
  <c r="P51" i="11"/>
  <c r="V51" i="11" s="1"/>
  <c r="P19" i="11"/>
  <c r="V19" i="11" l="1"/>
  <c r="P151" i="11"/>
  <c r="P172" i="11" s="1"/>
  <c r="Z172" i="11"/>
  <c r="V151" i="11" l="1"/>
  <c r="K139" i="9"/>
  <c r="K138" i="9"/>
  <c r="J173" i="9"/>
  <c r="V172" i="11" l="1"/>
  <c r="J165" i="9"/>
  <c r="O170" i="11" l="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49" i="11"/>
  <c r="N149" i="11"/>
  <c r="O148" i="11"/>
  <c r="N148" i="11"/>
  <c r="O147" i="11"/>
  <c r="N147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7" i="11"/>
  <c r="N107" i="11"/>
  <c r="O106" i="11"/>
  <c r="N106" i="11"/>
  <c r="O105" i="11"/>
  <c r="N105" i="11"/>
  <c r="O104" i="11"/>
  <c r="N104" i="11"/>
  <c r="O78" i="11"/>
  <c r="N78" i="11"/>
  <c r="O77" i="11"/>
  <c r="N77" i="11"/>
  <c r="O76" i="11"/>
  <c r="N76" i="11"/>
  <c r="O75" i="11"/>
  <c r="N75" i="11"/>
  <c r="O146" i="11"/>
  <c r="N146" i="11"/>
  <c r="O95" i="11"/>
  <c r="N95" i="11"/>
  <c r="O74" i="11"/>
  <c r="N74" i="11"/>
  <c r="O73" i="11"/>
  <c r="N73" i="11"/>
  <c r="O72" i="11"/>
  <c r="N72" i="11"/>
  <c r="O71" i="11"/>
  <c r="N71" i="11"/>
  <c r="O70" i="11"/>
  <c r="N70" i="11"/>
  <c r="O94" i="11"/>
  <c r="N94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1" i="11"/>
  <c r="R171" i="11" s="1"/>
  <c r="R150" i="11"/>
  <c r="L132" i="11"/>
  <c r="R132" i="11" s="1"/>
  <c r="L108" i="11"/>
  <c r="R108" i="11" s="1"/>
  <c r="L51" i="11"/>
  <c r="R51" i="11" s="1"/>
  <c r="L19" i="11"/>
  <c r="R19" i="11" l="1"/>
  <c r="L15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49" i="11"/>
  <c r="J149" i="11"/>
  <c r="K148" i="11"/>
  <c r="J148" i="11"/>
  <c r="K147" i="11"/>
  <c r="J147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7" i="11"/>
  <c r="J107" i="11"/>
  <c r="K106" i="11"/>
  <c r="J106" i="11"/>
  <c r="K105" i="11"/>
  <c r="J105" i="11"/>
  <c r="K104" i="11"/>
  <c r="J104" i="11"/>
  <c r="K78" i="11"/>
  <c r="J78" i="11"/>
  <c r="K77" i="11"/>
  <c r="J77" i="11"/>
  <c r="K76" i="11"/>
  <c r="J76" i="11"/>
  <c r="K75" i="11"/>
  <c r="J75" i="11"/>
  <c r="K146" i="11"/>
  <c r="J146" i="11"/>
  <c r="K95" i="11"/>
  <c r="J95" i="11"/>
  <c r="K74" i="11"/>
  <c r="J74" i="11"/>
  <c r="K73" i="11"/>
  <c r="J73" i="11"/>
  <c r="K72" i="11"/>
  <c r="J72" i="11"/>
  <c r="K71" i="11"/>
  <c r="J71" i="11"/>
  <c r="K70" i="11"/>
  <c r="J70" i="11"/>
  <c r="K94" i="11"/>
  <c r="J94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1" i="11"/>
  <c r="N171" i="11" s="1"/>
  <c r="N150" i="11"/>
  <c r="H132" i="11"/>
  <c r="N132" i="11" s="1"/>
  <c r="H108" i="11"/>
  <c r="N108" i="11" s="1"/>
  <c r="H51" i="11"/>
  <c r="N51" i="11" s="1"/>
  <c r="H19" i="11"/>
  <c r="R151" i="11" l="1"/>
  <c r="L172" i="11"/>
  <c r="N19" i="11"/>
  <c r="H151" i="11"/>
  <c r="H172" i="11" s="1"/>
  <c r="R172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49" i="11"/>
  <c r="F149" i="11"/>
  <c r="G148" i="11"/>
  <c r="F148" i="11"/>
  <c r="G147" i="11"/>
  <c r="F147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7" i="11"/>
  <c r="F107" i="11"/>
  <c r="G106" i="11"/>
  <c r="F106" i="11"/>
  <c r="G105" i="11"/>
  <c r="F105" i="11"/>
  <c r="G104" i="11"/>
  <c r="F104" i="11"/>
  <c r="G78" i="11"/>
  <c r="F78" i="11"/>
  <c r="G77" i="11"/>
  <c r="F77" i="11"/>
  <c r="G76" i="11"/>
  <c r="F76" i="11"/>
  <c r="G75" i="11"/>
  <c r="F75" i="11"/>
  <c r="G146" i="11"/>
  <c r="F146" i="11"/>
  <c r="G95" i="11"/>
  <c r="F95" i="11"/>
  <c r="G74" i="11"/>
  <c r="F74" i="11"/>
  <c r="G73" i="11"/>
  <c r="F73" i="11"/>
  <c r="G72" i="11"/>
  <c r="F72" i="11"/>
  <c r="G71" i="11"/>
  <c r="F71" i="11"/>
  <c r="G70" i="11"/>
  <c r="F70" i="11"/>
  <c r="G94" i="11"/>
  <c r="F94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1" i="11"/>
  <c r="J150" i="11"/>
  <c r="D132" i="11"/>
  <c r="D108" i="11"/>
  <c r="D51" i="11"/>
  <c r="D19" i="11"/>
  <c r="AL19" i="11" s="1"/>
  <c r="AN12" i="11" l="1"/>
  <c r="AJ12" i="11"/>
  <c r="AN39" i="11"/>
  <c r="AJ39" i="11"/>
  <c r="AN66" i="11"/>
  <c r="AJ66" i="11"/>
  <c r="J108" i="11"/>
  <c r="AL108" i="11"/>
  <c r="AJ7" i="11"/>
  <c r="AN7" i="11"/>
  <c r="AJ11" i="11"/>
  <c r="AN11" i="11"/>
  <c r="AJ15" i="11"/>
  <c r="AN15" i="11"/>
  <c r="AJ22" i="11"/>
  <c r="AN22" i="11"/>
  <c r="AJ26" i="11"/>
  <c r="AN26" i="11"/>
  <c r="AJ30" i="11"/>
  <c r="AN30" i="11"/>
  <c r="AJ34" i="11"/>
  <c r="AN34" i="11"/>
  <c r="AJ38" i="11"/>
  <c r="AN38" i="11"/>
  <c r="J132" i="11"/>
  <c r="AL132" i="11"/>
  <c r="AK7" i="11"/>
  <c r="AO7" i="11"/>
  <c r="AK11" i="11"/>
  <c r="AO11" i="11"/>
  <c r="AK15" i="11"/>
  <c r="AO15" i="11"/>
  <c r="AK22" i="11"/>
  <c r="AO22" i="11"/>
  <c r="AK26" i="11"/>
  <c r="AO26" i="11"/>
  <c r="AK30" i="11"/>
  <c r="AO30" i="11"/>
  <c r="AK34" i="11"/>
  <c r="AO34" i="11"/>
  <c r="AK38" i="11"/>
  <c r="AO38" i="11"/>
  <c r="AK42" i="11"/>
  <c r="AO42" i="11"/>
  <c r="AK46" i="11"/>
  <c r="AO46" i="11"/>
  <c r="AK50" i="11"/>
  <c r="AO50" i="11"/>
  <c r="AK57" i="11"/>
  <c r="AO57" i="11"/>
  <c r="AK61" i="11"/>
  <c r="AO61" i="11"/>
  <c r="AK65" i="11"/>
  <c r="AO65" i="11"/>
  <c r="AK69" i="11"/>
  <c r="AO69" i="11"/>
  <c r="AK72" i="11"/>
  <c r="AO72" i="11"/>
  <c r="AO146" i="11"/>
  <c r="AK146" i="11"/>
  <c r="AO78" i="11"/>
  <c r="AK78" i="11"/>
  <c r="AK107" i="11"/>
  <c r="AO107" i="11"/>
  <c r="AK113" i="11"/>
  <c r="AO113" i="11"/>
  <c r="AK117" i="11"/>
  <c r="AO117" i="11"/>
  <c r="AK121" i="11"/>
  <c r="AO121" i="11"/>
  <c r="AK125" i="11"/>
  <c r="AO125" i="11"/>
  <c r="AK129" i="11"/>
  <c r="AO129" i="11"/>
  <c r="AO148" i="11"/>
  <c r="AK148" i="11"/>
  <c r="AO161" i="11"/>
  <c r="AK161" i="11"/>
  <c r="AO165" i="11"/>
  <c r="AK165" i="11"/>
  <c r="AO169" i="11"/>
  <c r="AK169" i="11"/>
  <c r="AN31" i="11"/>
  <c r="AJ31" i="11"/>
  <c r="AN54" i="11"/>
  <c r="AJ54" i="11"/>
  <c r="AJ104" i="11"/>
  <c r="AN104" i="11"/>
  <c r="AJ166" i="11"/>
  <c r="AN166" i="11"/>
  <c r="AO12" i="11"/>
  <c r="AK12" i="11"/>
  <c r="AO16" i="11"/>
  <c r="AK16" i="11"/>
  <c r="AO23" i="11"/>
  <c r="AK23" i="11"/>
  <c r="AO27" i="11"/>
  <c r="AK27" i="11"/>
  <c r="AO31" i="11"/>
  <c r="AK31" i="11"/>
  <c r="AO35" i="11"/>
  <c r="AK35" i="11"/>
  <c r="AO39" i="11"/>
  <c r="AK39" i="11"/>
  <c r="AO43" i="11"/>
  <c r="AK43" i="11"/>
  <c r="AO47" i="11"/>
  <c r="AK47" i="11"/>
  <c r="AO54" i="11"/>
  <c r="AK54" i="11"/>
  <c r="AO58" i="11"/>
  <c r="AK58" i="11"/>
  <c r="AO62" i="11"/>
  <c r="AK62" i="11"/>
  <c r="AO66" i="11"/>
  <c r="AK66" i="11"/>
  <c r="AK94" i="11"/>
  <c r="AO94" i="11"/>
  <c r="AK73" i="11"/>
  <c r="AO73" i="11"/>
  <c r="AO75" i="11"/>
  <c r="AK75" i="11"/>
  <c r="AK104" i="11"/>
  <c r="AO104" i="11"/>
  <c r="AO110" i="11"/>
  <c r="AK110" i="11"/>
  <c r="AO114" i="11"/>
  <c r="AK114" i="11"/>
  <c r="AO118" i="11"/>
  <c r="AK118" i="11"/>
  <c r="AO122" i="11"/>
  <c r="AK122" i="11"/>
  <c r="AO126" i="11"/>
  <c r="AK126" i="11"/>
  <c r="AO130" i="11"/>
  <c r="AK130" i="11"/>
  <c r="AK149" i="11"/>
  <c r="AO149" i="11"/>
  <c r="AK162" i="11"/>
  <c r="AO162" i="11"/>
  <c r="AK166" i="11"/>
  <c r="AO166" i="11"/>
  <c r="AK170" i="11"/>
  <c r="AO170" i="11"/>
  <c r="AN16" i="11"/>
  <c r="AJ16" i="11"/>
  <c r="AN43" i="11"/>
  <c r="AJ43" i="11"/>
  <c r="AN62" i="11"/>
  <c r="AJ62" i="11"/>
  <c r="AN75" i="11"/>
  <c r="AJ75" i="11"/>
  <c r="AN122" i="11"/>
  <c r="AJ122" i="11"/>
  <c r="AJ170" i="11"/>
  <c r="AN170" i="11"/>
  <c r="J171" i="11"/>
  <c r="AL171" i="11"/>
  <c r="AO8" i="11"/>
  <c r="AK8" i="11"/>
  <c r="AJ5" i="11"/>
  <c r="AN5" i="11"/>
  <c r="AN9" i="11"/>
  <c r="AJ9" i="11"/>
  <c r="AN13" i="11"/>
  <c r="AJ13" i="11"/>
  <c r="AN17" i="11"/>
  <c r="AJ17" i="11"/>
  <c r="AN24" i="11"/>
  <c r="AJ24" i="11"/>
  <c r="AN28" i="11"/>
  <c r="AJ28" i="11"/>
  <c r="AN32" i="11"/>
  <c r="AJ32" i="11"/>
  <c r="AN36" i="11"/>
  <c r="AJ36" i="11"/>
  <c r="AN40" i="11"/>
  <c r="AJ40" i="11"/>
  <c r="AN44" i="11"/>
  <c r="AJ44" i="11"/>
  <c r="AN48" i="11"/>
  <c r="AJ48" i="11"/>
  <c r="AN55" i="11"/>
  <c r="AJ55" i="11"/>
  <c r="AN59" i="11"/>
  <c r="AJ59" i="11"/>
  <c r="AN63" i="11"/>
  <c r="AJ63" i="11"/>
  <c r="AN67" i="11"/>
  <c r="AJ67" i="11"/>
  <c r="AN70" i="11"/>
  <c r="AJ70" i="11"/>
  <c r="AN74" i="11"/>
  <c r="AJ74" i="11"/>
  <c r="AJ76" i="11"/>
  <c r="AN76" i="11"/>
  <c r="AN105" i="11"/>
  <c r="AJ105" i="11"/>
  <c r="AN111" i="11"/>
  <c r="AJ111" i="11"/>
  <c r="AN115" i="11"/>
  <c r="AJ115" i="11"/>
  <c r="AN119" i="11"/>
  <c r="AJ119" i="11"/>
  <c r="AN123" i="11"/>
  <c r="AJ123" i="11"/>
  <c r="AN127" i="11"/>
  <c r="AJ127" i="11"/>
  <c r="AN131" i="11"/>
  <c r="AJ131" i="11"/>
  <c r="AN159" i="11"/>
  <c r="AJ159" i="11"/>
  <c r="AN163" i="11"/>
  <c r="AJ163" i="11"/>
  <c r="AN167" i="11"/>
  <c r="AJ167" i="11"/>
  <c r="AN27" i="11"/>
  <c r="AJ27" i="11"/>
  <c r="AN47" i="11"/>
  <c r="AJ47" i="11"/>
  <c r="AJ94" i="11"/>
  <c r="AN94" i="11"/>
  <c r="AN110" i="11"/>
  <c r="AJ110" i="11"/>
  <c r="AN126" i="11"/>
  <c r="AJ126" i="11"/>
  <c r="AJ162" i="11"/>
  <c r="AN162" i="11"/>
  <c r="AK5" i="11"/>
  <c r="AO5" i="11"/>
  <c r="AO9" i="11"/>
  <c r="AK9" i="11"/>
  <c r="AO13" i="11"/>
  <c r="AK13" i="11"/>
  <c r="AO17" i="11"/>
  <c r="AK17" i="11"/>
  <c r="AO24" i="11"/>
  <c r="AK24" i="11"/>
  <c r="AO28" i="11"/>
  <c r="AK28" i="11"/>
  <c r="AO32" i="11"/>
  <c r="AK32" i="11"/>
  <c r="AO36" i="11"/>
  <c r="AK36" i="11"/>
  <c r="AO40" i="11"/>
  <c r="AK40" i="11"/>
  <c r="AO44" i="11"/>
  <c r="AK44" i="11"/>
  <c r="AO48" i="11"/>
  <c r="AK48" i="11"/>
  <c r="AO55" i="11"/>
  <c r="AK55" i="11"/>
  <c r="AO59" i="11"/>
  <c r="AK59" i="11"/>
  <c r="AO63" i="11"/>
  <c r="AK63" i="11"/>
  <c r="AO67" i="11"/>
  <c r="AK67" i="11"/>
  <c r="AO70" i="11"/>
  <c r="AK70" i="11"/>
  <c r="AO74" i="11"/>
  <c r="AK74" i="11"/>
  <c r="AK76" i="11"/>
  <c r="AO76" i="11"/>
  <c r="AO105" i="11"/>
  <c r="AK105" i="11"/>
  <c r="AO111" i="11"/>
  <c r="AK111" i="11"/>
  <c r="AO115" i="11"/>
  <c r="AK115" i="11"/>
  <c r="AO119" i="11"/>
  <c r="AK119" i="11"/>
  <c r="AO123" i="11"/>
  <c r="AK123" i="11"/>
  <c r="AO127" i="11"/>
  <c r="AK127" i="11"/>
  <c r="AO131" i="11"/>
  <c r="AK131" i="11"/>
  <c r="AO159" i="11"/>
  <c r="AK159" i="11"/>
  <c r="AK163" i="11"/>
  <c r="AO163" i="11"/>
  <c r="AK167" i="11"/>
  <c r="AO167" i="11"/>
  <c r="AN23" i="11"/>
  <c r="AJ23" i="11"/>
  <c r="AN118" i="11"/>
  <c r="AJ118" i="11"/>
  <c r="AJ6" i="11"/>
  <c r="AN6" i="11"/>
  <c r="AJ10" i="11"/>
  <c r="AN10" i="11"/>
  <c r="AJ14" i="11"/>
  <c r="AN14" i="11"/>
  <c r="AJ18" i="11"/>
  <c r="AN18" i="11"/>
  <c r="AJ25" i="11"/>
  <c r="AN25" i="11"/>
  <c r="AJ29" i="11"/>
  <c r="AN29" i="11"/>
  <c r="AJ33" i="11"/>
  <c r="AN33" i="11"/>
  <c r="AJ37" i="11"/>
  <c r="AN37" i="11"/>
  <c r="AJ41" i="11"/>
  <c r="AN41" i="11"/>
  <c r="AJ45" i="11"/>
  <c r="AN45" i="11"/>
  <c r="AJ49" i="11"/>
  <c r="AN49" i="11"/>
  <c r="AJ56" i="11"/>
  <c r="AN56" i="11"/>
  <c r="AJ60" i="11"/>
  <c r="AN60" i="11"/>
  <c r="AJ64" i="11"/>
  <c r="AN64" i="11"/>
  <c r="AJ68" i="11"/>
  <c r="AN68" i="11"/>
  <c r="AN71" i="11"/>
  <c r="AJ71" i="11"/>
  <c r="AN95" i="11"/>
  <c r="AJ95" i="11"/>
  <c r="AJ77" i="11"/>
  <c r="AN77" i="11"/>
  <c r="AN106" i="11"/>
  <c r="AJ106" i="11"/>
  <c r="AJ112" i="11"/>
  <c r="AN112" i="11"/>
  <c r="AJ116" i="11"/>
  <c r="AN116" i="11"/>
  <c r="AJ120" i="11"/>
  <c r="AN120" i="11"/>
  <c r="AJ124" i="11"/>
  <c r="AN124" i="11"/>
  <c r="AJ128" i="11"/>
  <c r="AN128" i="11"/>
  <c r="AN147" i="11"/>
  <c r="AJ147" i="11"/>
  <c r="AN160" i="11"/>
  <c r="AJ160" i="11"/>
  <c r="AN164" i="11"/>
  <c r="AJ164" i="11"/>
  <c r="AN168" i="11"/>
  <c r="AJ168" i="11"/>
  <c r="AN8" i="11"/>
  <c r="AJ8" i="11"/>
  <c r="AN35" i="11"/>
  <c r="AJ35" i="11"/>
  <c r="AN58" i="11"/>
  <c r="AJ58" i="11"/>
  <c r="AJ73" i="11"/>
  <c r="AN73" i="11"/>
  <c r="AN114" i="11"/>
  <c r="AJ114" i="11"/>
  <c r="AN130" i="11"/>
  <c r="AJ130" i="11"/>
  <c r="AJ149" i="11"/>
  <c r="AN149" i="11"/>
  <c r="J51" i="11"/>
  <c r="AL51" i="11"/>
  <c r="AK6" i="11"/>
  <c r="AO6" i="11"/>
  <c r="AK10" i="11"/>
  <c r="AO10" i="11"/>
  <c r="AK14" i="11"/>
  <c r="AO14" i="11"/>
  <c r="AK18" i="11"/>
  <c r="AO18" i="11"/>
  <c r="AK25" i="11"/>
  <c r="AO25" i="11"/>
  <c r="AK29" i="11"/>
  <c r="AO29" i="11"/>
  <c r="AK33" i="11"/>
  <c r="AO33" i="11"/>
  <c r="AK37" i="11"/>
  <c r="AO37" i="11"/>
  <c r="AK41" i="11"/>
  <c r="AO41" i="11"/>
  <c r="AK45" i="11"/>
  <c r="AO45" i="11"/>
  <c r="AK49" i="11"/>
  <c r="AO49" i="11"/>
  <c r="AK56" i="11"/>
  <c r="AO56" i="11"/>
  <c r="AK60" i="11"/>
  <c r="AO60" i="11"/>
  <c r="AK64" i="11"/>
  <c r="AO64" i="11"/>
  <c r="AK68" i="11"/>
  <c r="AO68" i="11"/>
  <c r="AO71" i="11"/>
  <c r="AK71" i="11"/>
  <c r="AO95" i="11"/>
  <c r="AK95" i="11"/>
  <c r="AK77" i="11"/>
  <c r="AO77" i="11"/>
  <c r="AO106" i="11"/>
  <c r="AK106" i="11"/>
  <c r="AK112" i="11"/>
  <c r="AO112" i="11"/>
  <c r="AK116" i="11"/>
  <c r="AO116" i="11"/>
  <c r="AK120" i="11"/>
  <c r="AO120" i="11"/>
  <c r="AK124" i="11"/>
  <c r="AO124" i="11"/>
  <c r="AK128" i="11"/>
  <c r="AO128" i="11"/>
  <c r="AO147" i="11"/>
  <c r="AK147" i="11"/>
  <c r="AO160" i="11"/>
  <c r="AK160" i="11"/>
  <c r="AO164" i="11"/>
  <c r="AK164" i="11"/>
  <c r="AO168" i="11"/>
  <c r="AK168" i="11"/>
  <c r="AJ42" i="11"/>
  <c r="AN42" i="11"/>
  <c r="AJ46" i="11"/>
  <c r="AN46" i="11"/>
  <c r="AJ50" i="11"/>
  <c r="AN50" i="11"/>
  <c r="AJ57" i="11"/>
  <c r="AN57" i="11"/>
  <c r="AJ61" i="11"/>
  <c r="AN61" i="11"/>
  <c r="AJ65" i="11"/>
  <c r="AN65" i="11"/>
  <c r="AJ69" i="11"/>
  <c r="AN69" i="11"/>
  <c r="AJ72" i="11"/>
  <c r="AN72" i="11"/>
  <c r="AN146" i="11"/>
  <c r="AJ146" i="11"/>
  <c r="AN78" i="11"/>
  <c r="AJ78" i="11"/>
  <c r="AJ107" i="11"/>
  <c r="AN107" i="11"/>
  <c r="AJ113" i="11"/>
  <c r="AN113" i="11"/>
  <c r="AJ117" i="11"/>
  <c r="AN117" i="11"/>
  <c r="AJ121" i="11"/>
  <c r="AN121" i="11"/>
  <c r="AJ125" i="11"/>
  <c r="AN125" i="11"/>
  <c r="AJ129" i="11"/>
  <c r="AN129" i="11"/>
  <c r="AN148" i="11"/>
  <c r="AJ148" i="11"/>
  <c r="AJ161" i="11"/>
  <c r="AN161" i="11"/>
  <c r="AJ165" i="11"/>
  <c r="AN165" i="11"/>
  <c r="AJ169" i="11"/>
  <c r="AN169" i="11"/>
  <c r="J19" i="11"/>
  <c r="D151" i="11"/>
  <c r="N151" i="11"/>
  <c r="D172" i="11" l="1"/>
  <c r="AL172" i="11" s="1"/>
  <c r="AL151" i="11"/>
  <c r="N172" i="11"/>
  <c r="J151" i="11"/>
  <c r="J172" i="11" l="1"/>
  <c r="J51" i="9"/>
  <c r="K50" i="9"/>
  <c r="J50" i="9"/>
  <c r="J79" i="9" l="1"/>
  <c r="K79" i="9"/>
  <c r="B132" i="11" l="1"/>
  <c r="B108" i="11"/>
  <c r="B51" i="11"/>
  <c r="B19" i="11"/>
  <c r="B151" i="11" s="1"/>
  <c r="B172" i="11" s="1"/>
  <c r="B171" i="11"/>
  <c r="F171" i="11" l="1"/>
  <c r="F19" i="11"/>
  <c r="F51" i="11"/>
  <c r="F108" i="11"/>
  <c r="F132" i="11"/>
  <c r="F150" i="11"/>
  <c r="AJ150" i="11" l="1"/>
  <c r="AN150" i="11"/>
  <c r="AN51" i="11"/>
  <c r="AJ51" i="11"/>
  <c r="AJ132" i="11"/>
  <c r="AN132" i="11"/>
  <c r="AJ108" i="11"/>
  <c r="AN108" i="11"/>
  <c r="AJ19" i="11"/>
  <c r="AN19" i="11"/>
  <c r="AN171" i="11"/>
  <c r="AJ171" i="11"/>
  <c r="F151" i="11"/>
  <c r="K58" i="9"/>
  <c r="J58" i="9"/>
  <c r="AJ151" i="11" l="1"/>
  <c r="AN151" i="11"/>
  <c r="F172" i="11"/>
  <c r="K71" i="9"/>
  <c r="AN172" i="11" l="1"/>
  <c r="AJ172" i="11"/>
  <c r="J65" i="9"/>
  <c r="K65" i="9"/>
  <c r="J66" i="9"/>
  <c r="K66" i="9"/>
  <c r="K175" i="9" l="1"/>
  <c r="J175" i="9"/>
  <c r="K174" i="9"/>
  <c r="J174" i="9"/>
  <c r="J69" i="9" l="1"/>
  <c r="K69" i="9"/>
  <c r="J70" i="9"/>
  <c r="K70" i="9"/>
  <c r="K132" i="9" l="1"/>
  <c r="J132" i="9"/>
  <c r="K49" i="9"/>
  <c r="J49" i="9"/>
  <c r="K131" i="9" l="1"/>
  <c r="J131" i="9"/>
  <c r="K48" i="9"/>
  <c r="J48" i="9"/>
  <c r="K78" i="9" l="1"/>
  <c r="J78" i="9"/>
  <c r="J74" i="9" l="1"/>
  <c r="K74" i="9"/>
  <c r="J75" i="9"/>
  <c r="K75" i="9"/>
  <c r="K47" i="9" l="1"/>
  <c r="J47" i="9"/>
  <c r="K99" i="9"/>
  <c r="J99" i="9"/>
  <c r="K130" i="9"/>
  <c r="J130" i="9"/>
  <c r="K46" i="9" l="1"/>
  <c r="J46" i="9"/>
  <c r="K60" i="9"/>
  <c r="J60" i="9"/>
  <c r="K98" i="9" l="1"/>
  <c r="J98" i="9"/>
  <c r="AT130" i="11" l="1"/>
  <c r="AT125" i="11"/>
  <c r="AQ125" i="11"/>
  <c r="AS125" i="11" s="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T113" i="11"/>
  <c r="AQ113" i="11"/>
  <c r="AS113" i="11" s="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Q103" i="11"/>
  <c r="AS103" i="11" s="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S87" i="11"/>
  <c r="AT86" i="11"/>
  <c r="AQ86" i="11"/>
  <c r="AS86" i="11" s="1"/>
  <c r="AT84" i="11"/>
  <c r="AS84" i="11"/>
  <c r="AT80" i="11"/>
  <c r="AS80" i="11"/>
  <c r="AT68" i="11"/>
  <c r="AS68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6" i="11"/>
  <c r="AS56" i="11"/>
  <c r="AT55" i="11"/>
  <c r="AS55" i="11"/>
  <c r="AT59" i="11"/>
  <c r="AS59" i="11"/>
  <c r="AT54" i="11"/>
  <c r="AS54" i="11"/>
  <c r="AT53" i="11"/>
  <c r="AS53" i="11"/>
  <c r="AT51" i="11"/>
  <c r="AQ51" i="11"/>
  <c r="AS51" i="11" s="1"/>
  <c r="AT50" i="11"/>
  <c r="AS50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K158" i="9"/>
  <c r="J158" i="9"/>
  <c r="H175" i="9"/>
  <c r="K176" i="9"/>
  <c r="J176" i="9"/>
  <c r="K173" i="9"/>
  <c r="K172" i="9"/>
  <c r="J172" i="9"/>
  <c r="K171" i="9"/>
  <c r="J171" i="9"/>
  <c r="K170" i="9"/>
  <c r="J170" i="9"/>
  <c r="K169" i="9"/>
  <c r="J169" i="9"/>
  <c r="K168" i="9"/>
  <c r="J168" i="9"/>
  <c r="K167" i="9"/>
  <c r="J167" i="9"/>
  <c r="K166" i="9"/>
  <c r="J166" i="9"/>
  <c r="K165" i="9"/>
  <c r="J139" i="9"/>
  <c r="J138" i="9"/>
  <c r="K137" i="9"/>
  <c r="J137" i="9"/>
  <c r="E132" i="9"/>
  <c r="K133" i="9"/>
  <c r="J133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77" i="9"/>
  <c r="J77" i="9"/>
  <c r="K97" i="9"/>
  <c r="J97" i="9"/>
  <c r="K76" i="9"/>
  <c r="J76" i="9"/>
  <c r="K148" i="9"/>
  <c r="J148" i="9"/>
  <c r="K96" i="9"/>
  <c r="J96" i="9"/>
  <c r="K73" i="9"/>
  <c r="J73" i="9"/>
  <c r="K72" i="9"/>
  <c r="J72" i="9"/>
  <c r="J71" i="9"/>
  <c r="K95" i="9"/>
  <c r="J95" i="9"/>
  <c r="K68" i="9"/>
  <c r="J68" i="9"/>
  <c r="K67" i="9"/>
  <c r="J67" i="9"/>
  <c r="K64" i="9"/>
  <c r="J64" i="9"/>
  <c r="K63" i="9"/>
  <c r="J63" i="9"/>
  <c r="K62" i="9"/>
  <c r="J62" i="9"/>
  <c r="K61" i="9"/>
  <c r="J61" i="9"/>
  <c r="K59" i="9"/>
  <c r="J59" i="9"/>
  <c r="K57" i="9"/>
  <c r="J57" i="9"/>
  <c r="K56" i="9"/>
  <c r="J56" i="9"/>
  <c r="K55" i="9"/>
  <c r="J55" i="9"/>
  <c r="E47" i="9"/>
  <c r="K51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E6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H32" i="9" l="1"/>
  <c r="H28" i="9"/>
  <c r="H12" i="9"/>
  <c r="H50" i="9"/>
  <c r="J81" i="9"/>
  <c r="H24" i="9"/>
  <c r="H6" i="9"/>
  <c r="H7" i="9"/>
  <c r="H176" i="9"/>
  <c r="E174" i="9"/>
  <c r="E175" i="9"/>
  <c r="H174" i="9"/>
  <c r="H49" i="9"/>
  <c r="H131" i="9"/>
  <c r="E130" i="9"/>
  <c r="E131" i="9"/>
  <c r="H44" i="9"/>
  <c r="H48" i="9"/>
  <c r="M178" i="9"/>
  <c r="H130" i="9"/>
  <c r="H116" i="9"/>
  <c r="H47" i="9"/>
  <c r="H11" i="9"/>
  <c r="H19" i="9"/>
  <c r="H13" i="9"/>
  <c r="H9" i="9"/>
  <c r="H15" i="9"/>
  <c r="H17" i="9"/>
  <c r="H8" i="9"/>
  <c r="H16" i="9"/>
  <c r="H10" i="9"/>
  <c r="H18" i="9"/>
  <c r="E119" i="9"/>
  <c r="E127" i="9"/>
  <c r="E120" i="9"/>
  <c r="E128" i="9"/>
  <c r="E117" i="9"/>
  <c r="E113" i="9"/>
  <c r="E121" i="9"/>
  <c r="E129" i="9"/>
  <c r="E114" i="9"/>
  <c r="E122" i="9"/>
  <c r="E133" i="9"/>
  <c r="E125" i="9"/>
  <c r="E115" i="9"/>
  <c r="E123" i="9"/>
  <c r="E112" i="9"/>
  <c r="E116" i="9"/>
  <c r="E124" i="9"/>
  <c r="E118" i="9"/>
  <c r="E126" i="9"/>
  <c r="E55" i="9"/>
  <c r="E45" i="9"/>
  <c r="E38" i="9"/>
  <c r="E31" i="9"/>
  <c r="E24" i="9"/>
  <c r="E32" i="9"/>
  <c r="E40" i="9"/>
  <c r="E23" i="9"/>
  <c r="E26" i="9"/>
  <c r="E42" i="9"/>
  <c r="E27" i="9"/>
  <c r="E25" i="9"/>
  <c r="E33" i="9"/>
  <c r="E41" i="9"/>
  <c r="E34" i="9"/>
  <c r="E35" i="9"/>
  <c r="E43" i="9"/>
  <c r="E28" i="9"/>
  <c r="E36" i="9"/>
  <c r="E44" i="9"/>
  <c r="E29" i="9"/>
  <c r="E37" i="9"/>
  <c r="E30" i="9"/>
  <c r="E46" i="9"/>
  <c r="E39" i="9"/>
  <c r="E12" i="9"/>
  <c r="E13" i="9"/>
  <c r="E18" i="9"/>
  <c r="E14" i="9"/>
  <c r="E7" i="9"/>
  <c r="E15" i="9"/>
  <c r="E8" i="9"/>
  <c r="E16" i="9"/>
  <c r="E9" i="9"/>
  <c r="E17" i="9"/>
  <c r="E10" i="9"/>
  <c r="E11" i="9"/>
  <c r="E19" i="9"/>
  <c r="E171" i="9"/>
  <c r="E166" i="9"/>
  <c r="E172" i="9"/>
  <c r="E173" i="9"/>
  <c r="E176" i="9"/>
  <c r="E167" i="9"/>
  <c r="E165" i="9"/>
  <c r="E168" i="9"/>
  <c r="E170" i="9"/>
  <c r="E169" i="9"/>
  <c r="H46" i="9"/>
  <c r="H166" i="9"/>
  <c r="H165" i="9"/>
  <c r="H167" i="9"/>
  <c r="H173" i="9"/>
  <c r="H171" i="9"/>
  <c r="J177" i="9"/>
  <c r="E20" i="9"/>
  <c r="AQ114" i="11"/>
  <c r="AQ130" i="11" s="1"/>
  <c r="AS130" i="11" s="1"/>
  <c r="H168" i="9"/>
  <c r="H170" i="9"/>
  <c r="H172" i="9"/>
  <c r="H55" i="9"/>
  <c r="J20" i="9"/>
  <c r="J152" i="9"/>
  <c r="H41" i="9"/>
  <c r="H31" i="9"/>
  <c r="H23" i="9"/>
  <c r="H35" i="9"/>
  <c r="H29" i="9"/>
  <c r="H27" i="9"/>
  <c r="H37" i="9"/>
  <c r="J52" i="9"/>
  <c r="H25" i="9"/>
  <c r="H45" i="9"/>
  <c r="H39" i="9"/>
  <c r="H33" i="9"/>
  <c r="H43" i="9"/>
  <c r="H51" i="9"/>
  <c r="H36" i="9"/>
  <c r="H40" i="9"/>
  <c r="H42" i="9"/>
  <c r="H26" i="9"/>
  <c r="H30" i="9"/>
  <c r="H34" i="9"/>
  <c r="H38" i="9"/>
  <c r="J134" i="9"/>
  <c r="H113" i="9"/>
  <c r="H115" i="9"/>
  <c r="H117" i="9"/>
  <c r="H119" i="9"/>
  <c r="H121" i="9"/>
  <c r="H123" i="9"/>
  <c r="H125" i="9"/>
  <c r="H127" i="9"/>
  <c r="H133" i="9"/>
  <c r="H112" i="9"/>
  <c r="H114" i="9"/>
  <c r="H118" i="9"/>
  <c r="H120" i="9"/>
  <c r="H122" i="9"/>
  <c r="H124" i="9"/>
  <c r="H126" i="9"/>
  <c r="H128" i="9"/>
  <c r="H129" i="9"/>
  <c r="E52" i="9" l="1"/>
  <c r="E81" i="9"/>
  <c r="AS114" i="11"/>
  <c r="H20" i="9" l="1"/>
  <c r="H52" i="9" l="1"/>
  <c r="J153" i="9"/>
  <c r="M153" i="9"/>
  <c r="H152" i="9"/>
  <c r="H81" i="9"/>
</calcChain>
</file>

<file path=xl/sharedStrings.xml><?xml version="1.0" encoding="utf-8"?>
<sst xmlns="http://schemas.openxmlformats.org/spreadsheetml/2006/main" count="666" uniqueCount="260">
  <si>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</si>
  <si>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</si>
  <si>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</si>
  <si>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</si>
  <si>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</si>
  <si>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</si>
  <si>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</si>
  <si>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</si>
  <si>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</si>
  <si>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</si>
  <si>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</si>
  <si>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</si>
  <si>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</si>
  <si>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</si>
  <si>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</si>
  <si>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</si>
  <si>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</si>
  <si>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</si>
  <si>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</si>
  <si>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</si>
  <si>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</si>
  <si>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</si>
  <si>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</si>
  <si>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</si>
  <si>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</si>
  <si>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</si>
  <si>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</si>
  <si>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</si>
  <si>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</si>
  <si>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</si>
  <si>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</si>
  <si>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</si>
  <si>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</si>
  <si>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</si>
  <si>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</si>
  <si>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</si>
  <si>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</si>
  <si>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</si>
  <si>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</si>
  <si>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</si>
  <si>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</si>
  <si>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</si>
  <si>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</si>
  <si>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</si>
  <si>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</si>
  <si>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</si>
  <si>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</si>
  <si>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</si>
  <si>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</si>
  <si>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</si>
  <si>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</si>
  <si>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</si>
  <si>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</si>
  <si>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</si>
  <si>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</si>
  <si>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</si>
  <si>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</si>
  <si>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</si>
  <si>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</si>
  <si>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</si>
  <si>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</si>
  <si>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</si>
  <si>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</si>
  <si>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</si>
  <si>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</si>
  <si>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</si>
  <si>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</si>
  <si>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</si>
  <si>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</si>
  <si>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</si>
  <si>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</si>
  <si>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</si>
  <si>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</si>
  <si>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</si>
  <si>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</si>
  <si>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</si>
  <si>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</si>
  <si>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</si>
  <si>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</si>
  <si>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</si>
  <si>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</si>
  <si>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</si>
  <si>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</si>
  <si>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</si>
  <si>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</si>
  <si>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</si>
  <si>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</si>
  <si>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</si>
  <si>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</si>
  <si>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</si>
  <si>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</si>
  <si>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</si>
  <si>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</si>
  <si>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</si>
  <si>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</si>
  <si>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</si>
  <si>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</si>
  <si>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</si>
  <si>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</si>
  <si>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</si>
  <si>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</si>
  <si>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</si>
  <si>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</si>
  <si>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</si>
  <si>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</si>
  <si>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</si>
  <si>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</si>
  <si>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</si>
  <si>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</si>
  <si>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</si>
  <si>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</si>
  <si>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</si>
  <si>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</si>
  <si>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</si>
  <si>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</si>
  <si>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</si>
  <si>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</si>
  <si>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</si>
  <si>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</si>
  <si>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</si>
  <si>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</si>
  <si>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</si>
  <si>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</si>
  <si>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</si>
  <si>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</si>
  <si>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</si>
  <si>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</si>
  <si>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</si>
  <si>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</si>
  <si>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</si>
  <si>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</si>
  <si>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</si>
  <si>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</si>
  <si>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</si>
  <si>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</si>
  <si>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</si>
  <si>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</si>
  <si>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</si>
  <si>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</si>
  <si>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</si>
  <si>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</si>
  <si>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</si>
  <si>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</si>
  <si>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</si>
  <si>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</si>
  <si>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</si>
  <si>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</si>
  <si>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</si>
  <si>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</si>
  <si>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</si>
  <si>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</si>
  <si>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</si>
  <si>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</si>
  <si>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</si>
  <si>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</si>
  <si>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</si>
  <si>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</si>
  <si>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</si>
  <si>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</si>
  <si>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</si>
  <si>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</si>
  <si>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</si>
  <si>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</si>
  <si>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</si>
  <si>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</si>
  <si>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</si>
  <si>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</si>
  <si>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</si>
  <si>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</si>
  <si>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</si>
  <si>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</si>
  <si>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</si>
  <si>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</si>
  <si>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</si>
  <si>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</si>
  <si>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</si>
  <si>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</si>
  <si>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</si>
  <si>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</si>
  <si>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</si>
  <si>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</si>
  <si>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</si>
  <si>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</si>
  <si>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</si>
  <si>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</si>
  <si>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</si>
  <si>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</si>
  <si>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</si>
  <si>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</si>
  <si>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</si>
  <si>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</si>
  <si>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</si>
  <si>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</si>
  <si>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</si>
  <si>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</si>
  <si>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</si>
  <si>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</si>
  <si>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</si>
  <si>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</si>
  <si>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</si>
  <si>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</si>
  <si>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</si>
  <si>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</si>
  <si>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</si>
  <si>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</si>
  <si>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</si>
  <si>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</si>
  <si>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</si>
  <si>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NAV and Unit Price as at Week Ended September 30, 2021</t>
  </si>
  <si>
    <t>NAV and Unit Price as at Week Ended October 8, 2021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</si>
  <si>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</si>
  <si>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</si>
  <si>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</si>
  <si>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</si>
  <si>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</si>
  <si>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</si>
  <si>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</si>
  <si>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</si>
  <si>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</si>
  <si>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</si>
  <si>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NAV and Unit Price as at Week Ended November 5, 2021</t>
  </si>
  <si>
    <t>FBN Bond Fund (FBN Fixed Income Fund)</t>
  </si>
  <si>
    <t>NAV and Unit Price as at Week Ended November 12, 2021</t>
  </si>
  <si>
    <t>NAV and Unit Price as at Week Ended November 19, 2021</t>
  </si>
  <si>
    <t>Nigeria Dollar Income Fund</t>
  </si>
  <si>
    <t>NAV and Unit Price as at Week Ended November 26, 2021</t>
  </si>
  <si>
    <t>MARKET CAPITALIZATION OF EXCHANGE TRADED FUNDS AS AT NOVEMBER 26, 2021</t>
  </si>
  <si>
    <t>NET ASSET VALUES AND UNIT PRICES OF COLLECTIVE INVESTMENT SCHEMES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</si>
  <si>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</si>
  <si>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</si>
  <si>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</si>
  <si>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</si>
  <si>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</si>
  <si>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Women Investment Fund (Gender/Diversity Fund)</t>
  </si>
  <si>
    <t>United Capital Wealth for Women Fund (Gender/Diversity Fund)</t>
  </si>
  <si>
    <t>Emerging Africa Balanced-Diversity Fund (Gender/Diversity Fund)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</si>
  <si>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</si>
  <si>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</si>
  <si>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</si>
  <si>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</si>
  <si>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</si>
  <si>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</si>
  <si>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70a</t>
  </si>
  <si>
    <t>70b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</si>
  <si>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</si>
  <si>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</si>
  <si>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</si>
  <si>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</si>
  <si>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</si>
  <si>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</si>
  <si>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</si>
  <si>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</si>
  <si>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</si>
  <si>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</si>
  <si>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</si>
  <si>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</si>
  <si>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</si>
  <si>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</si>
  <si>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</si>
  <si>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The chart above shows that Money Market Fund category has 41.86% share of the Total NAV, followed by Bond/Fixed Income Fund with 29.82%, Dollar Fund (Eurobonds and Fixed Income) at 19.41%, Real Estate Investment Trust at 3.87%.  Next is Mixed Fund at 2.24%, Shari'ah Compliant Fund at 1.37%, Equity Fund at 1.23%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</si>
</sst>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BookAntiqua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2" fillId="17" borderId="15" applyNumberFormat="0" applyAlignment="0" applyProtection="0"/>
    <xf numFmtId="0" fontId="53" fillId="18" borderId="16" applyNumberFormat="0" applyAlignment="0" applyProtection="0"/>
    <xf numFmtId="0" fontId="54" fillId="18" borderId="15" applyNumberFormat="0" applyAlignment="0" applyProtection="0"/>
    <xf numFmtId="0" fontId="55" fillId="0" borderId="17" applyNumberFormat="0" applyFill="0" applyAlignment="0" applyProtection="0"/>
    <xf numFmtId="0" fontId="56" fillId="19" borderId="18" applyNumberFormat="0" applyAlignment="0" applyProtection="0"/>
    <xf numFmtId="0" fontId="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8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8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8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1" fillId="0" borderId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</cellStyleXfs>
  <cellXfs count="39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5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wrapText="1"/>
    </xf>
    <xf numFmtId="4" fontId="17" fillId="0" borderId="0" xfId="0" applyNumberFormat="1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3" fillId="9" borderId="1" xfId="2" applyFont="1" applyFill="1" applyBorder="1" applyAlignment="1">
      <alignment horizontal="right" vertical="center"/>
    </xf>
    <xf numFmtId="0" fontId="23" fillId="9" borderId="1" xfId="0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 wrapText="1"/>
    </xf>
    <xf numFmtId="2" fontId="23" fillId="9" borderId="1" xfId="0" applyNumberFormat="1" applyFont="1" applyFill="1" applyBorder="1" applyAlignment="1">
      <alignment vertical="center" wrapText="1"/>
    </xf>
    <xf numFmtId="4" fontId="23" fillId="9" borderId="1" xfId="2" applyNumberFormat="1" applyFont="1" applyFill="1" applyBorder="1" applyAlignment="1">
      <alignment horizontal="right" vertical="center"/>
    </xf>
    <xf numFmtId="164" fontId="24" fillId="9" borderId="1" xfId="1" applyNumberFormat="1" applyFont="1" applyFill="1" applyBorder="1" applyAlignment="1">
      <alignment horizontal="right" vertical="center"/>
    </xf>
    <xf numFmtId="4" fontId="24" fillId="9" borderId="1" xfId="1" applyNumberFormat="1" applyFont="1" applyFill="1" applyBorder="1" applyAlignment="1">
      <alignment horizontal="right" vertical="center"/>
    </xf>
    <xf numFmtId="164" fontId="23" fillId="9" borderId="1" xfId="2" applyFont="1" applyFill="1" applyBorder="1" applyAlignment="1">
      <alignment vertical="center"/>
    </xf>
    <xf numFmtId="164" fontId="23" fillId="9" borderId="1" xfId="2" applyFont="1" applyFill="1" applyBorder="1" applyAlignment="1">
      <alignment vertical="center" wrapText="1"/>
    </xf>
    <xf numFmtId="164" fontId="21" fillId="9" borderId="1" xfId="2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vertical="center" wrapText="1"/>
    </xf>
    <xf numFmtId="4" fontId="23" fillId="9" borderId="1" xfId="0" applyNumberFormat="1" applyFont="1" applyFill="1" applyBorder="1" applyAlignment="1">
      <alignment horizontal="right" vertical="center"/>
    </xf>
    <xf numFmtId="4" fontId="21" fillId="9" borderId="1" xfId="0" applyNumberFormat="1" applyFont="1" applyFill="1" applyBorder="1" applyAlignment="1">
      <alignment horizontal="right" vertical="center"/>
    </xf>
    <xf numFmtId="4" fontId="21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3" fillId="9" borderId="1" xfId="0" applyNumberFormat="1" applyFont="1" applyFill="1" applyBorder="1" applyAlignment="1">
      <alignment vertical="center"/>
    </xf>
    <xf numFmtId="4" fontId="23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3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0" fontId="25" fillId="9" borderId="1" xfId="0" applyFont="1" applyFill="1" applyBorder="1" applyAlignment="1">
      <alignment vertical="center"/>
    </xf>
    <xf numFmtId="164" fontId="23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164" fontId="21" fillId="0" borderId="1" xfId="2" applyFont="1" applyBorder="1" applyAlignment="1">
      <alignment horizontal="right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right" vertical="center" wrapText="1"/>
    </xf>
    <xf numFmtId="164" fontId="19" fillId="9" borderId="2" xfId="2" applyFont="1" applyFill="1" applyBorder="1" applyAlignment="1">
      <alignment horizontal="right" vertical="center" wrapText="1"/>
    </xf>
    <xf numFmtId="4" fontId="21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8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9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6" borderId="0" xfId="0" applyNumberFormat="1" applyFont="1" applyFill="1" applyBorder="1"/>
    <xf numFmtId="3" fontId="16" fillId="0" borderId="0" xfId="0" applyNumberFormat="1" applyFont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8" fillId="6" borderId="1" xfId="2" applyFont="1" applyFill="1" applyBorder="1" applyAlignment="1">
      <alignment horizontal="right" vertical="top" wrapText="1"/>
    </xf>
    <xf numFmtId="4" fontId="36" fillId="6" borderId="1" xfId="0" applyNumberFormat="1" applyFont="1" applyFill="1" applyBorder="1" applyAlignment="1">
      <alignment horizontal="right"/>
    </xf>
    <xf numFmtId="0" fontId="39" fillId="3" borderId="1" xfId="0" applyFont="1" applyFill="1" applyBorder="1"/>
    <xf numFmtId="164" fontId="39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3" fontId="15" fillId="0" borderId="0" xfId="0" applyNumberFormat="1" applyFont="1"/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6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7" fillId="0" borderId="0" xfId="0" applyFont="1" applyAlignment="1"/>
    <xf numFmtId="0" fontId="65" fillId="0" borderId="0" xfId="0" applyFont="1" applyBorder="1"/>
    <xf numFmtId="0" fontId="65" fillId="0" borderId="0" xfId="0" applyFont="1" applyAlignment="1">
      <alignment horizontal="right"/>
    </xf>
    <xf numFmtId="4" fontId="66" fillId="0" borderId="0" xfId="0" applyNumberFormat="1" applyFont="1"/>
    <xf numFmtId="0" fontId="38" fillId="0" borderId="0" xfId="0" applyFont="1"/>
    <xf numFmtId="0" fontId="13" fillId="8" borderId="1" xfId="0" applyFont="1" applyFill="1" applyBorder="1" applyAlignment="1">
      <alignment horizontal="center" vertical="top" wrapText="1"/>
    </xf>
    <xf numFmtId="0" fontId="67" fillId="0" borderId="0" xfId="0" applyFont="1" applyBorder="1"/>
    <xf numFmtId="0" fontId="69" fillId="0" borderId="0" xfId="0" applyFont="1"/>
    <xf numFmtId="3" fontId="13" fillId="0" borderId="0" xfId="0" applyNumberFormat="1" applyFont="1" applyBorder="1"/>
    <xf numFmtId="0" fontId="0" fillId="0" borderId="0" xfId="0"/>
    <xf numFmtId="0" fontId="9" fillId="6" borderId="0" xfId="0" applyFont="1" applyFill="1"/>
    <xf numFmtId="4" fontId="72" fillId="0" borderId="0" xfId="0" applyNumberFormat="1" applyFont="1"/>
    <xf numFmtId="3" fontId="73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74" fillId="6" borderId="1" xfId="0" applyNumberFormat="1" applyFont="1" applyFill="1" applyBorder="1"/>
    <xf numFmtId="4" fontId="23" fillId="6" borderId="1" xfId="0" applyNumberFormat="1" applyFont="1" applyFill="1" applyBorder="1"/>
    <xf numFmtId="4" fontId="77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4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4" fontId="34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20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7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8" fillId="6" borderId="0" xfId="0" applyNumberFormat="1" applyFont="1" applyFill="1" applyBorder="1"/>
    <xf numFmtId="0" fontId="28" fillId="6" borderId="0" xfId="0" applyFont="1" applyFill="1" applyBorder="1" applyAlignment="1">
      <alignment vertical="top" wrapText="1"/>
    </xf>
    <xf numFmtId="39" fontId="14" fillId="6" borderId="0" xfId="2" applyNumberFormat="1" applyFont="1" applyFill="1" applyBorder="1" applyAlignment="1">
      <alignment horizontal="center"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4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7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6" fillId="6" borderId="0" xfId="0" applyNumberFormat="1" applyFont="1" applyFill="1" applyBorder="1" applyAlignment="1">
      <alignment horizontal="justify" vertical="center" wrapText="1"/>
    </xf>
    <xf numFmtId="0" fontId="36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71" fillId="6" borderId="0" xfId="0" quotePrefix="1" applyFont="1" applyFill="1" applyBorder="1" applyAlignment="1">
      <alignment horizontal="center"/>
    </xf>
    <xf numFmtId="10" fontId="70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6" fillId="6" borderId="0" xfId="2" applyFont="1" applyFill="1" applyBorder="1"/>
    <xf numFmtId="0" fontId="13" fillId="7" borderId="1" xfId="0" applyFont="1" applyFill="1" applyBorder="1" applyAlignment="1"/>
    <xf numFmtId="10" fontId="14" fillId="8" borderId="3" xfId="6" applyNumberFormat="1" applyFont="1" applyFill="1" applyBorder="1" applyAlignment="1">
      <alignment horizontal="center" vertical="top" wrapText="1"/>
    </xf>
    <xf numFmtId="10" fontId="1" fillId="8" borderId="3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wrapText="1"/>
    </xf>
    <xf numFmtId="165" fontId="14" fillId="8" borderId="3" xfId="6" applyNumberFormat="1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81" fillId="0" borderId="0" xfId="0" applyFont="1" applyBorder="1"/>
    <xf numFmtId="4" fontId="40" fillId="6" borderId="11" xfId="0" applyNumberFormat="1" applyFont="1" applyFill="1" applyBorder="1" applyAlignment="1">
      <alignment vertical="center" wrapText="1"/>
    </xf>
    <xf numFmtId="4" fontId="40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4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4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5" fillId="6" borderId="0" xfId="2" applyNumberFormat="1" applyFont="1" applyFill="1" applyBorder="1" applyAlignment="1"/>
    <xf numFmtId="0" fontId="35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20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20" fillId="6" borderId="0" xfId="0" applyFont="1" applyFill="1" applyBorder="1" applyAlignment="1">
      <alignment horizontal="center" vertical="top" wrapText="1"/>
    </xf>
    <xf numFmtId="4" fontId="33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6" fillId="6" borderId="0" xfId="0" applyFont="1" applyFill="1" applyBorder="1" applyAlignment="1">
      <alignment vertical="center" wrapText="1"/>
    </xf>
    <xf numFmtId="4" fontId="32" fillId="6" borderId="0" xfId="0" applyNumberFormat="1" applyFont="1" applyFill="1" applyBorder="1"/>
    <xf numFmtId="4" fontId="79" fillId="6" borderId="0" xfId="0" applyNumberFormat="1" applyFont="1" applyFill="1" applyBorder="1"/>
    <xf numFmtId="0" fontId="0" fillId="6" borderId="0" xfId="0" applyFill="1" applyBorder="1"/>
    <xf numFmtId="0" fontId="28" fillId="6" borderId="0" xfId="0" applyFont="1" applyFill="1" applyBorder="1"/>
    <xf numFmtId="0" fontId="40" fillId="6" borderId="0" xfId="0" applyFont="1" applyFill="1" applyBorder="1"/>
    <xf numFmtId="0" fontId="40" fillId="6" borderId="0" xfId="0" applyFont="1" applyFill="1" applyBorder="1" applyAlignment="1">
      <alignment vertical="top" wrapText="1"/>
    </xf>
    <xf numFmtId="0" fontId="29" fillId="6" borderId="0" xfId="0" applyFont="1" applyFill="1" applyBorder="1" applyAlignment="1">
      <alignment wrapText="1"/>
    </xf>
    <xf numFmtId="0" fontId="78" fillId="6" borderId="0" xfId="0" applyFont="1" applyFill="1" applyBorder="1" applyAlignment="1">
      <alignment vertical="center"/>
    </xf>
    <xf numFmtId="4" fontId="78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5" fillId="6" borderId="0" xfId="0" applyFont="1" applyFill="1" applyBorder="1" applyAlignment="1">
      <alignment vertical="center" wrapText="1"/>
    </xf>
    <xf numFmtId="0" fontId="30" fillId="6" borderId="0" xfId="0" applyFont="1" applyFill="1" applyBorder="1" applyAlignment="1">
      <alignment vertical="top"/>
    </xf>
    <xf numFmtId="4" fontId="44" fillId="6" borderId="0" xfId="0" applyNumberFormat="1" applyFont="1" applyFill="1" applyBorder="1"/>
    <xf numFmtId="0" fontId="31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73" fillId="6" borderId="0" xfId="0" applyFont="1" applyFill="1" applyBorder="1"/>
    <xf numFmtId="4" fontId="40" fillId="6" borderId="0" xfId="0" applyNumberFormat="1" applyFont="1" applyFill="1" applyBorder="1"/>
    <xf numFmtId="0" fontId="46" fillId="6" borderId="0" xfId="0" applyFont="1" applyFill="1" applyBorder="1"/>
    <xf numFmtId="4" fontId="46" fillId="6" borderId="0" xfId="0" applyNumberFormat="1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164" fontId="14" fillId="6" borderId="0" xfId="2" applyFont="1" applyFill="1" applyBorder="1" applyAlignment="1"/>
    <xf numFmtId="164" fontId="75" fillId="6" borderId="0" xfId="2" applyFont="1" applyFill="1" applyBorder="1" applyAlignment="1"/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1" fillId="6" borderId="1" xfId="2" applyFont="1" applyFill="1" applyBorder="1" applyAlignment="1">
      <alignment horizontal="center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40" fillId="6" borderId="0" xfId="0" applyFont="1" applyFill="1" applyBorder="1" applyAlignment="1">
      <alignment vertical="center" wrapText="1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4" fontId="40" fillId="6" borderId="0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wrapText="1"/>
    </xf>
    <xf numFmtId="0" fontId="13" fillId="6" borderId="6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right"/>
    </xf>
    <xf numFmtId="10" fontId="17" fillId="6" borderId="0" xfId="0" applyNumberFormat="1" applyFont="1" applyFill="1" applyBorder="1" applyAlignment="1">
      <alignment horizontal="center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vertical="top"/>
    </xf>
    <xf numFmtId="0" fontId="13" fillId="7" borderId="1" xfId="0" applyFont="1" applyFill="1" applyBorder="1" applyAlignment="1">
      <alignment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9" fontId="1" fillId="7" borderId="1" xfId="6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164" fontId="3" fillId="7" borderId="1" xfId="2" applyFont="1" applyFill="1" applyBorder="1" applyAlignment="1">
      <alignment horizontal="right" vertical="top" wrapText="1"/>
    </xf>
    <xf numFmtId="0" fontId="13" fillId="7" borderId="1" xfId="0" applyFont="1" applyFill="1" applyBorder="1" applyAlignment="1">
      <alignment horizontal="center" vertical="top"/>
    </xf>
    <xf numFmtId="0" fontId="58" fillId="0" borderId="0" xfId="0" applyFont="1" applyBorder="1"/>
    <xf numFmtId="4" fontId="58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8" fillId="0" borderId="0" xfId="0" applyFont="1"/>
    <xf numFmtId="0" fontId="13" fillId="7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47" borderId="6" xfId="0" applyFont="1" applyFill="1" applyBorder="1" applyAlignment="1">
      <alignment horizontal="center" wrapText="1"/>
    </xf>
    <xf numFmtId="0" fontId="1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NumberFormat="1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10" fontId="14" fillId="47" borderId="1" xfId="6" applyNumberFormat="1" applyFont="1" applyFill="1" applyBorder="1" applyAlignment="1">
      <alignment horizontal="center" vertical="top" wrapText="1"/>
    </xf>
    <xf numFmtId="10" fontId="14" fillId="47" borderId="3" xfId="6" applyNumberFormat="1" applyFont="1" applyFill="1" applyBorder="1" applyAlignment="1">
      <alignment horizontal="center" vertical="top" wrapText="1"/>
    </xf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13" fillId="7" borderId="24" xfId="0" applyFont="1" applyFill="1" applyBorder="1" applyAlignment="1"/>
    <xf numFmtId="0" fontId="13" fillId="7" borderId="7" xfId="0" applyFont="1" applyFill="1" applyBorder="1" applyAlignment="1"/>
    <xf numFmtId="0" fontId="13" fillId="8" borderId="22" xfId="0" applyFont="1" applyFill="1" applyBorder="1" applyAlignment="1">
      <alignment vertical="top" wrapText="1"/>
    </xf>
    <xf numFmtId="0" fontId="13" fillId="8" borderId="22" xfId="0" applyFont="1" applyFill="1" applyBorder="1" applyAlignment="1">
      <alignment horizontal="center" vertical="top"/>
    </xf>
    <xf numFmtId="0" fontId="13" fillId="8" borderId="22" xfId="0" applyFont="1" applyFill="1" applyBorder="1" applyAlignment="1">
      <alignment horizontal="center" vertical="top" wrapText="1"/>
    </xf>
    <xf numFmtId="0" fontId="13" fillId="8" borderId="22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8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83" fillId="4" borderId="6" xfId="0" applyFont="1" applyFill="1" applyBorder="1" applyAlignment="1">
      <alignment vertical="center" wrapText="1"/>
    </xf>
    <xf numFmtId="0" fontId="83" fillId="4" borderId="6" xfId="0" applyFont="1" applyFill="1" applyBorder="1" applyAlignment="1">
      <alignment horizontal="center" vertical="center" wrapText="1"/>
    </xf>
    <xf numFmtId="0" fontId="8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1" borderId="2" xfId="6" applyNumberFormat="1" applyFont="1" applyFill="1" applyBorder="1" applyAlignment="1">
      <alignment horizontal="center" vertical="center" wrapText="1"/>
    </xf>
    <xf numFmtId="10" fontId="1" fillId="12" borderId="2" xfId="6" applyNumberFormat="1" applyFont="1" applyFill="1" applyBorder="1" applyAlignment="1">
      <alignment horizontal="center" vertical="center" wrapText="1"/>
    </xf>
    <xf numFmtId="10" fontId="2" fillId="8" borderId="2" xfId="6" applyNumberFormat="1" applyFont="1" applyFill="1" applyBorder="1" applyAlignment="1">
      <alignment vertical="center"/>
    </xf>
    <xf numFmtId="10" fontId="2" fillId="8" borderId="4" xfId="6" applyNumberFormat="1" applyFont="1" applyFill="1" applyBorder="1" applyAlignment="1">
      <alignment vertical="center"/>
    </xf>
    <xf numFmtId="0" fontId="0" fillId="6" borderId="0" xfId="0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4" fillId="6" borderId="6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82" fillId="14" borderId="21" xfId="0" applyFont="1" applyFill="1" applyBorder="1" applyAlignment="1">
      <alignment horizontal="center"/>
    </xf>
    <xf numFmtId="0" fontId="82" fillId="14" borderId="22" xfId="0" applyFont="1" applyFill="1" applyBorder="1" applyAlignment="1">
      <alignment horizontal="center"/>
    </xf>
    <xf numFmtId="0" fontId="82" fillId="14" borderId="23" xfId="0" applyFont="1" applyFill="1" applyBorder="1" applyAlignment="1">
      <alignment horizontal="center"/>
    </xf>
    <xf numFmtId="0" fontId="42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40" fillId="6" borderId="0" xfId="0" applyFont="1" applyFill="1" applyBorder="1" applyAlignment="1">
      <alignment vertical="center" wrapText="1"/>
    </xf>
    <xf numFmtId="0" fontId="13" fillId="7" borderId="7" xfId="0" applyFont="1" applyFill="1" applyBorder="1" applyAlignment="1">
      <alignment horizontal="center" vertical="top" wrapText="1"/>
    </xf>
    <xf numFmtId="0" fontId="13" fillId="7" borderId="25" xfId="0" applyFont="1" applyFill="1" applyBorder="1" applyAlignment="1">
      <alignment horizontal="center" vertical="top" wrapText="1"/>
    </xf>
    <xf numFmtId="0" fontId="83" fillId="45" borderId="6" xfId="0" applyFont="1" applyFill="1" applyBorder="1" applyAlignment="1">
      <alignment horizontal="center" vertical="top" wrapText="1"/>
    </xf>
    <xf numFmtId="0" fontId="83" fillId="45" borderId="1" xfId="0" applyFont="1" applyFill="1" applyBorder="1" applyAlignment="1">
      <alignment horizontal="center" vertical="top" wrapText="1"/>
    </xf>
    <xf numFmtId="0" fontId="83" fillId="45" borderId="3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83" fillId="45" borderId="6" xfId="0" applyFont="1" applyFill="1" applyBorder="1" applyAlignment="1">
      <alignment horizontal="center" wrapText="1"/>
    </xf>
    <xf numFmtId="0" fontId="83" fillId="45" borderId="1" xfId="0" applyFont="1" applyFill="1" applyBorder="1" applyAlignment="1">
      <alignment horizontal="center" wrapText="1"/>
    </xf>
    <xf numFmtId="0" fontId="83" fillId="45" borderId="3" xfId="0" applyFont="1" applyFill="1" applyBorder="1" applyAlignment="1">
      <alignment horizontal="center" wrapText="1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0" fontId="83" fillId="45" borderId="6" xfId="0" applyFont="1" applyFill="1" applyBorder="1" applyAlignment="1">
      <alignment horizontal="center"/>
    </xf>
    <xf numFmtId="0" fontId="83" fillId="45" borderId="1" xfId="0" applyFont="1" applyFill="1" applyBorder="1" applyAlignment="1">
      <alignment horizontal="center"/>
    </xf>
    <xf numFmtId="0" fontId="83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8" fillId="0" borderId="0" xfId="0" applyFont="1" applyAlignment="1">
      <alignment wrapText="1"/>
    </xf>
    <xf numFmtId="0" fontId="43" fillId="6" borderId="21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21" fillId="13" borderId="1" xfId="2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vertical="center" wrapText="1"/>
    </xf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26TH NOVEMBER,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15900877276.35</c:v>
                </c:pt>
                <c:pt idx="1">
                  <c:v>542548264283.8194</c:v>
                </c:pt>
                <c:pt idx="2">
                  <c:v>386504325895.71014</c:v>
                </c:pt>
                <c:pt idx="3">
                  <c:v>251583674347.76721</c:v>
                </c:pt>
                <c:pt idx="4">
                  <c:v>50111224933.139999</c:v>
                </c:pt>
                <c:pt idx="5">
                  <c:v>29015498650.13488</c:v>
                </c:pt>
                <c:pt idx="6">
                  <c:v>2529045921.6999998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26, 2021)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44477</c:v>
                </c:pt>
                <c:pt idx="1">
                  <c:v>44484</c:v>
                </c:pt>
                <c:pt idx="2">
                  <c:v>44491</c:v>
                </c:pt>
                <c:pt idx="3">
                  <c:v>44498</c:v>
                </c:pt>
                <c:pt idx="4">
                  <c:v>44505</c:v>
                </c:pt>
                <c:pt idx="5">
                  <c:v>44512</c:v>
                </c:pt>
                <c:pt idx="6">
                  <c:v>44519</c:v>
                </c:pt>
                <c:pt idx="7">
                  <c:v>44526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1286680114389.189</c:v>
                </c:pt>
                <c:pt idx="1">
                  <c:v>1290313588718.8035</c:v>
                </c:pt>
                <c:pt idx="2">
                  <c:v>1291238061909.7922</c:v>
                </c:pt>
                <c:pt idx="3">
                  <c:v>1295738089029.7874</c:v>
                </c:pt>
                <c:pt idx="4">
                  <c:v>1294196138635.3562</c:v>
                </c:pt>
                <c:pt idx="5">
                  <c:v>1299339356573.0364</c:v>
                </c:pt>
                <c:pt idx="6">
                  <c:v>1292646760304.5654</c:v>
                </c:pt>
                <c:pt idx="7">
                  <c:v>1295982273118.8315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26,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44477</c:v>
                </c:pt>
                <c:pt idx="1">
                  <c:v>44484</c:v>
                </c:pt>
                <c:pt idx="2">
                  <c:v>44491</c:v>
                </c:pt>
                <c:pt idx="3">
                  <c:v>44498</c:v>
                </c:pt>
                <c:pt idx="4">
                  <c:v>44505</c:v>
                </c:pt>
                <c:pt idx="5">
                  <c:v>44512</c:v>
                </c:pt>
                <c:pt idx="6">
                  <c:v>44519</c:v>
                </c:pt>
                <c:pt idx="7">
                  <c:v>44526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44477</c:v>
                </c:pt>
                <c:pt idx="1">
                  <c:v>44484</c:v>
                </c:pt>
                <c:pt idx="2">
                  <c:v>44491</c:v>
                </c:pt>
                <c:pt idx="3">
                  <c:v>44498</c:v>
                </c:pt>
                <c:pt idx="4">
                  <c:v>44505</c:v>
                </c:pt>
                <c:pt idx="5">
                  <c:v>44512</c:v>
                </c:pt>
                <c:pt idx="6">
                  <c:v>44519</c:v>
                </c:pt>
                <c:pt idx="7">
                  <c:v>44526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13027002445.279999</c:v>
                </c:pt>
                <c:pt idx="1">
                  <c:v>12832838637.471275</c:v>
                </c:pt>
                <c:pt idx="2">
                  <c:v>13000453217.59453</c:v>
                </c:pt>
                <c:pt idx="3" formatCode="_(* #,##0.00_);_(* \(#,##0.00\);_(* &quot;-&quot;??_);_(@_)">
                  <c:v>12853214543.610001</c:v>
                </c:pt>
                <c:pt idx="4">
                  <c:v>12902082571.270002</c:v>
                </c:pt>
                <c:pt idx="5">
                  <c:v>12788507023.350002</c:v>
                </c:pt>
                <c:pt idx="6">
                  <c:v>2529344940.96</c:v>
                </c:pt>
                <c:pt idx="7">
                  <c:v>2529045921.6999998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44477</c:v>
                </c:pt>
                <c:pt idx="1">
                  <c:v>44484</c:v>
                </c:pt>
                <c:pt idx="2">
                  <c:v>44491</c:v>
                </c:pt>
                <c:pt idx="3">
                  <c:v>44498</c:v>
                </c:pt>
                <c:pt idx="4">
                  <c:v>44505</c:v>
                </c:pt>
                <c:pt idx="5">
                  <c:v>44512</c:v>
                </c:pt>
                <c:pt idx="6">
                  <c:v>44519</c:v>
                </c:pt>
                <c:pt idx="7">
                  <c:v>44526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29359631020.470001</c:v>
                </c:pt>
                <c:pt idx="1">
                  <c:v>29493543735.222874</c:v>
                </c:pt>
                <c:pt idx="2">
                  <c:v>29371112964.311356</c:v>
                </c:pt>
                <c:pt idx="3">
                  <c:v>29622457563.650005</c:v>
                </c:pt>
                <c:pt idx="4">
                  <c:v>29460567605.190002</c:v>
                </c:pt>
                <c:pt idx="5">
                  <c:v>29518294585.900002</c:v>
                </c:pt>
                <c:pt idx="6">
                  <c:v>29370374411.095947</c:v>
                </c:pt>
                <c:pt idx="7">
                  <c:v>29015498650.13488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44477</c:v>
                </c:pt>
                <c:pt idx="1">
                  <c:v>44484</c:v>
                </c:pt>
                <c:pt idx="2">
                  <c:v>44491</c:v>
                </c:pt>
                <c:pt idx="3">
                  <c:v>44498</c:v>
                </c:pt>
                <c:pt idx="4">
                  <c:v>44505</c:v>
                </c:pt>
                <c:pt idx="5">
                  <c:v>44512</c:v>
                </c:pt>
                <c:pt idx="6">
                  <c:v>44519</c:v>
                </c:pt>
                <c:pt idx="7">
                  <c:v>44526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15601861238.739998</c:v>
                </c:pt>
                <c:pt idx="1">
                  <c:v>15878400715.889999</c:v>
                </c:pt>
                <c:pt idx="2">
                  <c:v>15968016571.869999</c:v>
                </c:pt>
                <c:pt idx="3">
                  <c:v>16116663555.340002</c:v>
                </c:pt>
                <c:pt idx="4">
                  <c:v>16070245257.549997</c:v>
                </c:pt>
                <c:pt idx="5">
                  <c:v>16130377513.4</c:v>
                </c:pt>
                <c:pt idx="6">
                  <c:v>15965047161.139999</c:v>
                </c:pt>
                <c:pt idx="7">
                  <c:v>15900877276.35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44477</c:v>
                </c:pt>
                <c:pt idx="1">
                  <c:v>44484</c:v>
                </c:pt>
                <c:pt idx="2">
                  <c:v>44491</c:v>
                </c:pt>
                <c:pt idx="3">
                  <c:v>44498</c:v>
                </c:pt>
                <c:pt idx="4">
                  <c:v>44505</c:v>
                </c:pt>
                <c:pt idx="5">
                  <c:v>44512</c:v>
                </c:pt>
                <c:pt idx="6">
                  <c:v>44519</c:v>
                </c:pt>
                <c:pt idx="7">
                  <c:v>44526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50026358693.779999</c:v>
                </c:pt>
                <c:pt idx="1">
                  <c:v>50044600366.089996</c:v>
                </c:pt>
                <c:pt idx="2">
                  <c:v>50051324785.800003</c:v>
                </c:pt>
                <c:pt idx="3">
                  <c:v>50040235589.130005</c:v>
                </c:pt>
                <c:pt idx="4">
                  <c:v>50072567197.759995</c:v>
                </c:pt>
                <c:pt idx="5">
                  <c:v>50149782982.589996</c:v>
                </c:pt>
                <c:pt idx="6">
                  <c:v>50153494933.330002</c:v>
                </c:pt>
                <c:pt idx="7">
                  <c:v>50111224933.139999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44477</c:v>
                </c:pt>
                <c:pt idx="1">
                  <c:v>44484</c:v>
                </c:pt>
                <c:pt idx="2">
                  <c:v>44491</c:v>
                </c:pt>
                <c:pt idx="3">
                  <c:v>44498</c:v>
                </c:pt>
                <c:pt idx="4">
                  <c:v>44505</c:v>
                </c:pt>
                <c:pt idx="5">
                  <c:v>44512</c:v>
                </c:pt>
                <c:pt idx="6">
                  <c:v>44519</c:v>
                </c:pt>
                <c:pt idx="7">
                  <c:v>44526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532357098267.60992</c:v>
                </c:pt>
                <c:pt idx="1">
                  <c:v>534308319609.98053</c:v>
                </c:pt>
                <c:pt idx="2">
                  <c:v>534163471340.02954</c:v>
                </c:pt>
                <c:pt idx="3">
                  <c:v>537109137206.31995</c:v>
                </c:pt>
                <c:pt idx="4">
                  <c:v>538722554365.93011</c:v>
                </c:pt>
                <c:pt idx="5">
                  <c:v>541459981458.34991</c:v>
                </c:pt>
                <c:pt idx="6">
                  <c:v>538215247916.04419</c:v>
                </c:pt>
                <c:pt idx="7">
                  <c:v>542548264283.8194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44477</c:v>
                </c:pt>
                <c:pt idx="1">
                  <c:v>44484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432299706170.10992</c:v>
                </c:pt>
                <c:pt idx="1">
                  <c:v>434162854835.51794</c:v>
                </c:pt>
                <c:pt idx="2">
                  <c:v>434511782166.29523</c:v>
                </c:pt>
                <c:pt idx="3">
                  <c:v>436292182027.26001</c:v>
                </c:pt>
                <c:pt idx="4">
                  <c:v>437700704744.43188</c:v>
                </c:pt>
                <c:pt idx="5">
                  <c:v>439284578713.86505</c:v>
                </c:pt>
                <c:pt idx="6">
                  <c:v>389102222041.17004</c:v>
                </c:pt>
                <c:pt idx="7">
                  <c:v>386504325895.71014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214008456553.19901</c:v>
                </c:pt>
                <c:pt idx="1">
                  <c:v>213593030818.63089</c:v>
                </c:pt>
                <c:pt idx="2">
                  <c:v>214171900863.8916</c:v>
                </c:pt>
                <c:pt idx="3">
                  <c:v>213704198544.47723</c:v>
                </c:pt>
                <c:pt idx="4">
                  <c:v>209267416893.22424</c:v>
                </c:pt>
                <c:pt idx="5">
                  <c:v>210007834295.58121</c:v>
                </c:pt>
                <c:pt idx="6">
                  <c:v>249308889980.215</c:v>
                </c:pt>
                <c:pt idx="7">
                  <c:v>251583674347.76721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68</xdr:row>
      <xdr:rowOff>0</xdr:rowOff>
    </xdr:from>
    <xdr:to>
      <xdr:col>14</xdr:col>
      <xdr:colOff>990600</xdr:colOff>
      <xdr:row>72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304800</xdr:colOff>
      <xdr:row>91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29"/>
  <sheetViews>
    <sheetView tabSelected="1" zoomScale="120" zoomScaleNormal="120" workbookViewId="0">
      <pane ySplit="2" topLeftCell="A3" activePane="bottomLeft" state="frozen"/>
      <selection pane="bottomLeft" activeCell="A3" sqref="A3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8.42578125" style="4" customWidth="1"/>
    <col min="4" max="4" width="17.7109375" style="4" customWidth="1"/>
    <col min="5" max="5" width="8.7109375" style="4" customWidth="1"/>
    <col min="6" max="6" width="10.140625" style="4" customWidth="1"/>
    <col min="7" max="7" width="17.7109375" style="4" customWidth="1"/>
    <col min="8" max="8" width="8.7109375" style="4" customWidth="1"/>
    <col min="9" max="9" width="9.42578125" style="4" customWidth="1"/>
    <col min="10" max="10" width="8.7109375" style="4" customWidth="1"/>
    <col min="11" max="11" width="9.5703125" style="4" customWidth="1"/>
    <col min="12" max="12" width="8.42578125" style="160" customWidth="1"/>
    <col min="13" max="13" width="21.42578125" style="161" customWidth="1"/>
    <col min="14" max="14" width="18.42578125" style="160" customWidth="1"/>
    <col min="15" max="15" width="18.140625" style="160" customWidth="1"/>
    <col min="16" max="16" width="9.42578125" style="160" customWidth="1"/>
    <col min="17" max="17" width="18.42578125" style="160" customWidth="1"/>
    <col min="18" max="18" width="8.85546875" style="160" customWidth="1"/>
    <col min="19" max="19" width="25.140625" style="160" customWidth="1"/>
    <col min="20" max="25" width="8.85546875" style="160"/>
    <col min="26" max="26" width="9" style="160" bestFit="1" customWidth="1"/>
    <col min="27" max="35" width="8.85546875" style="160"/>
    <col min="36" max="36" width="9.28515625" style="160" bestFit="1" customWidth="1"/>
    <col min="37" max="44" width="8.85546875" style="160"/>
    <col min="45" max="45" width="8.85546875" style="160" customWidth="1"/>
    <col min="46" max="96" width="8.85546875" style="160"/>
    <col min="97" max="16384" width="8.85546875" style="4"/>
  </cols>
  <sheetData>
    <row r="1" spans="1:19" ht="22.5" customHeight="1">
      <c r="A1" s="355" t="s">
        <v>227</v>
      </c>
      <c r="B1" s="356"/>
      <c r="C1" s="356"/>
      <c r="D1" s="356"/>
      <c r="E1" s="356"/>
      <c r="F1" s="356"/>
      <c r="G1" s="356"/>
      <c r="H1" s="356"/>
      <c r="I1" s="356"/>
      <c r="J1" s="356"/>
      <c r="K1" s="357"/>
    </row>
    <row r="2" spans="1:19" ht="24.75" customHeight="1" thickBot="1">
      <c r="A2" s="313"/>
      <c r="B2" s="314"/>
      <c r="C2" s="314"/>
      <c r="D2" s="363" t="s">
        <v>223</v>
      </c>
      <c r="E2" s="363"/>
      <c r="F2" s="363"/>
      <c r="G2" s="363" t="s">
        <v>225</v>
      </c>
      <c r="H2" s="363"/>
      <c r="I2" s="363"/>
      <c r="J2" s="363" t="s">
        <v>70</v>
      </c>
      <c r="K2" s="364"/>
      <c r="M2" s="160"/>
    </row>
    <row r="3" spans="1:19" s="171" customFormat="1" ht="14.25" customHeight="1">
      <c r="A3" s="389" t="s">
        <v>2</v>
      </c>
      <c r="B3" s="315" t="s">
        <v>229</v>
      </c>
      <c r="C3" s="315" t="s">
        <v>3</v>
      </c>
      <c r="D3" s="316" t="s">
        <v>244</v>
      </c>
      <c r="E3" s="317" t="s">
        <v>69</v>
      </c>
      <c r="F3" s="317" t="s">
        <v>82</v>
      </c>
      <c r="G3" s="316" t="s">
        <v>244</v>
      </c>
      <c r="H3" s="317" t="s">
        <v>69</v>
      </c>
      <c r="I3" s="317" t="s">
        <v>82</v>
      </c>
      <c r="J3" s="318" t="s">
        <v>245</v>
      </c>
      <c r="K3" s="319" t="s">
        <v>131</v>
      </c>
      <c r="L3" s="266"/>
    </row>
    <row r="4" spans="1:19" s="171" customFormat="1" ht="7.5" customHeight="1">
      <c r="A4" s="368"/>
      <c r="B4" s="369"/>
      <c r="C4" s="369"/>
      <c r="D4" s="369"/>
      <c r="E4" s="369"/>
      <c r="F4" s="369"/>
      <c r="G4" s="369"/>
      <c r="H4" s="369"/>
      <c r="I4" s="369"/>
      <c r="J4" s="369"/>
      <c r="K4" s="370"/>
      <c r="L4" s="266"/>
    </row>
    <row r="5" spans="1:19" s="171" customFormat="1" ht="12.95" customHeight="1">
      <c r="A5" s="365" t="s">
        <v>0</v>
      </c>
      <c r="B5" s="366"/>
      <c r="C5" s="366"/>
      <c r="D5" s="366"/>
      <c r="E5" s="366"/>
      <c r="F5" s="366"/>
      <c r="G5" s="366"/>
      <c r="H5" s="366"/>
      <c r="I5" s="366"/>
      <c r="J5" s="366"/>
      <c r="K5" s="367"/>
      <c r="L5" s="267"/>
      <c r="M5" s="170"/>
    </row>
    <row r="6" spans="1:19" s="171" customFormat="1" ht="13.5" customHeight="1">
      <c r="A6" s="301">
        <v>1</v>
      </c>
      <c r="B6" s="263" t="s">
        <v>6</v>
      </c>
      <c r="C6" s="89" t="s">
        <v>7</v>
      </c>
      <c r="D6" s="86">
        <v>7067663102.1899996</v>
      </c>
      <c r="E6" s="285">
        <f>(D6/$D$20)</f>
        <v>0.44269603658880308</v>
      </c>
      <c r="F6" s="86">
        <v>11251.1</v>
      </c>
      <c r="G6" s="86">
        <v>7026752059.29</v>
      </c>
      <c r="H6" s="285">
        <f>(G6/$G$20)</f>
        <v>0.44190970958194642</v>
      </c>
      <c r="I6" s="86">
        <v>11225.33</v>
      </c>
      <c r="J6" s="106">
        <f t="shared" ref="J6:J14" si="0">((G6-D6)/D6)</f>
        <v>-5.7884823184799006E-3</v>
      </c>
      <c r="K6" s="203">
        <f t="shared" ref="K6:K14" si="1">((I6-F6)/F6)</f>
        <v>-2.2904427122681726E-3</v>
      </c>
      <c r="L6" s="169"/>
      <c r="M6" s="213"/>
      <c r="N6" s="214"/>
    </row>
    <row r="7" spans="1:19" s="171" customFormat="1" ht="12.75" customHeight="1">
      <c r="A7" s="301">
        <v>2</v>
      </c>
      <c r="B7" s="263" t="s">
        <v>146</v>
      </c>
      <c r="C7" s="89" t="s">
        <v>50</v>
      </c>
      <c r="D7" s="87">
        <v>865121606.44000006</v>
      </c>
      <c r="E7" s="285">
        <f t="shared" ref="E7:E19" si="2">(D7/$D$20)</f>
        <v>5.4188477973667645E-2</v>
      </c>
      <c r="F7" s="97">
        <v>1.76</v>
      </c>
      <c r="G7" s="87">
        <v>868529930.99000001</v>
      </c>
      <c r="H7" s="285">
        <f>(G7/$G$20)</f>
        <v>5.462151024093486E-2</v>
      </c>
      <c r="I7" s="97">
        <v>1.77</v>
      </c>
      <c r="J7" s="106">
        <f t="shared" si="0"/>
        <v>3.9397057299554736E-3</v>
      </c>
      <c r="K7" s="203">
        <f t="shared" si="1"/>
        <v>5.6818181818181872E-3</v>
      </c>
      <c r="L7" s="169"/>
      <c r="M7" s="213"/>
      <c r="N7" s="214"/>
    </row>
    <row r="8" spans="1:19" s="171" customFormat="1" ht="12.95" customHeight="1">
      <c r="A8" s="301">
        <v>3</v>
      </c>
      <c r="B8" s="263" t="s">
        <v>63</v>
      </c>
      <c r="C8" s="89" t="s">
        <v>12</v>
      </c>
      <c r="D8" s="164">
        <v>266459791.97</v>
      </c>
      <c r="E8" s="285">
        <f t="shared" si="2"/>
        <v>1.6690197609849914E-2</v>
      </c>
      <c r="F8" s="86">
        <v>135.96</v>
      </c>
      <c r="G8" s="164">
        <v>257894091.94999999</v>
      </c>
      <c r="H8" s="285">
        <f t="shared" ref="H8:H19" si="3">(G8/$G$20)</f>
        <v>1.6218859341400993E-2</v>
      </c>
      <c r="I8" s="86">
        <v>131.61000000000001</v>
      </c>
      <c r="J8" s="106">
        <f t="shared" si="0"/>
        <v>-3.2146313545739012E-2</v>
      </c>
      <c r="K8" s="203">
        <f t="shared" si="1"/>
        <v>-3.1994704324801365E-2</v>
      </c>
      <c r="L8" s="169"/>
      <c r="M8" s="215"/>
      <c r="N8" s="172"/>
    </row>
    <row r="9" spans="1:19" s="171" customFormat="1" ht="12.95" customHeight="1">
      <c r="A9" s="301">
        <v>4</v>
      </c>
      <c r="B9" s="263" t="s">
        <v>13</v>
      </c>
      <c r="C9" s="89" t="s">
        <v>14</v>
      </c>
      <c r="D9" s="164">
        <v>614504742.85000002</v>
      </c>
      <c r="E9" s="285">
        <f t="shared" si="2"/>
        <v>3.8490631230062758E-2</v>
      </c>
      <c r="F9" s="86">
        <v>17.7</v>
      </c>
      <c r="G9" s="164">
        <v>610807762.99000001</v>
      </c>
      <c r="H9" s="285">
        <f t="shared" si="3"/>
        <v>3.8413463130017263E-2</v>
      </c>
      <c r="I9" s="86">
        <v>17.59</v>
      </c>
      <c r="J9" s="106">
        <f t="shared" si="0"/>
        <v>-6.016194184041381E-3</v>
      </c>
      <c r="K9" s="203">
        <f t="shared" si="1"/>
        <v>-6.2146892655366914E-3</v>
      </c>
      <c r="L9" s="219"/>
      <c r="M9" s="213"/>
      <c r="N9" s="172"/>
      <c r="O9" s="216"/>
      <c r="P9" s="173"/>
      <c r="Q9" s="173"/>
      <c r="R9" s="174"/>
    </row>
    <row r="10" spans="1:19" s="171" customFormat="1" ht="12.95" customHeight="1">
      <c r="A10" s="301">
        <v>5</v>
      </c>
      <c r="B10" s="263" t="s">
        <v>64</v>
      </c>
      <c r="C10" s="89" t="s">
        <v>18</v>
      </c>
      <c r="D10" s="162">
        <v>354835907.38</v>
      </c>
      <c r="E10" s="285">
        <f t="shared" si="2"/>
        <v>2.2225797631446685E-2</v>
      </c>
      <c r="F10" s="86">
        <v>170.05439999999999</v>
      </c>
      <c r="G10" s="162">
        <v>352330240.68000001</v>
      </c>
      <c r="H10" s="285">
        <f t="shared" si="3"/>
        <v>2.2157912079733777E-2</v>
      </c>
      <c r="I10" s="86">
        <v>168.32740000000001</v>
      </c>
      <c r="J10" s="168">
        <f>((G10-D10)/D10)</f>
        <v>-7.0614801035810216E-3</v>
      </c>
      <c r="K10" s="204">
        <f>((I10-F10)/F10)</f>
        <v>-1.0155573745812961E-2</v>
      </c>
      <c r="L10" s="219"/>
      <c r="M10" s="217"/>
      <c r="N10" s="172"/>
      <c r="O10" s="216"/>
      <c r="P10" s="173"/>
      <c r="Q10" s="173"/>
      <c r="R10" s="174"/>
    </row>
    <row r="11" spans="1:19" s="171" customFormat="1" ht="12.95" customHeight="1">
      <c r="A11" s="301">
        <v>6</v>
      </c>
      <c r="B11" s="263" t="s">
        <v>46</v>
      </c>
      <c r="C11" s="89" t="s">
        <v>84</v>
      </c>
      <c r="D11" s="162">
        <v>1827738531.25</v>
      </c>
      <c r="E11" s="285">
        <f t="shared" si="2"/>
        <v>0.11448375396590364</v>
      </c>
      <c r="F11" s="86">
        <v>0.94799999999999995</v>
      </c>
      <c r="G11" s="162">
        <v>1820167177.9200001</v>
      </c>
      <c r="H11" s="285">
        <f t="shared" si="3"/>
        <v>0.11446960732331456</v>
      </c>
      <c r="I11" s="86">
        <v>0.94930000000000003</v>
      </c>
      <c r="J11" s="106">
        <f t="shared" si="0"/>
        <v>-4.1424707093206791E-3</v>
      </c>
      <c r="K11" s="203">
        <f>((I11-F11)/F11)</f>
        <v>1.3713080168777205E-3</v>
      </c>
      <c r="L11" s="169"/>
      <c r="M11" s="213"/>
      <c r="N11" s="172"/>
      <c r="O11" s="218"/>
      <c r="P11" s="174"/>
      <c r="Q11" s="174"/>
      <c r="R11" s="175"/>
      <c r="S11" s="176"/>
    </row>
    <row r="12" spans="1:19" s="171" customFormat="1" ht="12.95" customHeight="1">
      <c r="A12" s="301">
        <v>7</v>
      </c>
      <c r="B12" s="263" t="s">
        <v>8</v>
      </c>
      <c r="C12" s="89" t="s">
        <v>15</v>
      </c>
      <c r="D12" s="162">
        <v>2755372307</v>
      </c>
      <c r="E12" s="285">
        <f t="shared" si="2"/>
        <v>0.17258779627702961</v>
      </c>
      <c r="F12" s="86">
        <v>21.224699999999999</v>
      </c>
      <c r="G12" s="162">
        <v>2749338559.21</v>
      </c>
      <c r="H12" s="285">
        <f>(G12/$G$20)</f>
        <v>0.17290483483569799</v>
      </c>
      <c r="I12" s="86">
        <v>21.138300000000001</v>
      </c>
      <c r="J12" s="106">
        <f t="shared" si="0"/>
        <v>-2.1898121624693971E-3</v>
      </c>
      <c r="K12" s="203">
        <f>((I12-F12)/F12)</f>
        <v>-4.07072891489621E-3</v>
      </c>
      <c r="L12" s="252"/>
      <c r="M12" s="213"/>
      <c r="N12" s="172"/>
    </row>
    <row r="13" spans="1:19" s="171" customFormat="1" ht="12.95" customHeight="1">
      <c r="A13" s="301">
        <v>8</v>
      </c>
      <c r="B13" s="263" t="s">
        <v>205</v>
      </c>
      <c r="C13" s="89" t="s">
        <v>59</v>
      </c>
      <c r="D13" s="162">
        <v>357113184.25</v>
      </c>
      <c r="E13" s="285">
        <f t="shared" si="2"/>
        <v>2.236843904346475E-2</v>
      </c>
      <c r="F13" s="86">
        <v>151.30000000000001</v>
      </c>
      <c r="G13" s="162">
        <v>356822058.33999997</v>
      </c>
      <c r="H13" s="285">
        <f t="shared" si="3"/>
        <v>2.2440400748876634E-2</v>
      </c>
      <c r="I13" s="86">
        <v>151.35</v>
      </c>
      <c r="J13" s="106">
        <f>((G13-D13)/D13)</f>
        <v>-8.1522027984332599E-4</v>
      </c>
      <c r="K13" s="203">
        <f>((I13-F13)/F13)</f>
        <v>3.3046926635811597E-4</v>
      </c>
      <c r="L13" s="169"/>
      <c r="M13" s="213"/>
      <c r="N13" s="172"/>
    </row>
    <row r="14" spans="1:19" s="171" customFormat="1" ht="12.95" customHeight="1">
      <c r="A14" s="301">
        <v>9</v>
      </c>
      <c r="B14" s="263" t="s">
        <v>61</v>
      </c>
      <c r="C14" s="89" t="s">
        <v>60</v>
      </c>
      <c r="D14" s="162">
        <v>243333455.84</v>
      </c>
      <c r="E14" s="285">
        <f t="shared" si="2"/>
        <v>1.5241637145444208E-2</v>
      </c>
      <c r="F14" s="86">
        <v>11.8635</v>
      </c>
      <c r="G14" s="162">
        <v>243333455.84</v>
      </c>
      <c r="H14" s="287">
        <f>(G14/$G$20)</f>
        <v>1.5303146588139475E-2</v>
      </c>
      <c r="I14" s="86">
        <v>11.834300000000001</v>
      </c>
      <c r="J14" s="106">
        <f t="shared" si="0"/>
        <v>0</v>
      </c>
      <c r="K14" s="203">
        <f t="shared" si="1"/>
        <v>-2.4613309731529014E-3</v>
      </c>
      <c r="L14" s="219"/>
      <c r="M14" s="213"/>
      <c r="N14" s="219"/>
      <c r="O14" s="219"/>
    </row>
    <row r="15" spans="1:19" s="171" customFormat="1" ht="12.95" customHeight="1">
      <c r="A15" s="301">
        <v>10</v>
      </c>
      <c r="B15" s="263" t="s">
        <v>6</v>
      </c>
      <c r="C15" s="89" t="s">
        <v>75</v>
      </c>
      <c r="D15" s="86">
        <v>333372082.38999999</v>
      </c>
      <c r="E15" s="285">
        <f t="shared" si="2"/>
        <v>2.0881371600420331E-2</v>
      </c>
      <c r="F15" s="86">
        <v>2857.11</v>
      </c>
      <c r="G15" s="86">
        <v>332289559.44</v>
      </c>
      <c r="H15" s="285">
        <f t="shared" si="3"/>
        <v>2.0897561415320606E-2</v>
      </c>
      <c r="I15" s="86">
        <v>2847.79</v>
      </c>
      <c r="J15" s="106">
        <f t="shared" ref="J15:J20" si="4">((G15-D15)/D15)</f>
        <v>-3.2471913731923823E-3</v>
      </c>
      <c r="K15" s="203">
        <f>((I15-F15)/F15)</f>
        <v>-3.2620375134314616E-3</v>
      </c>
      <c r="L15" s="219"/>
      <c r="M15" s="213"/>
      <c r="N15" s="220"/>
      <c r="O15" s="220"/>
    </row>
    <row r="16" spans="1:19" s="171" customFormat="1" ht="12.95" customHeight="1">
      <c r="A16" s="301">
        <v>11</v>
      </c>
      <c r="B16" s="263" t="s">
        <v>89</v>
      </c>
      <c r="C16" s="89" t="s">
        <v>90</v>
      </c>
      <c r="D16" s="86">
        <v>252064469.28</v>
      </c>
      <c r="E16" s="285">
        <f t="shared" si="2"/>
        <v>1.5788520180105819E-2</v>
      </c>
      <c r="F16" s="86">
        <v>133.31</v>
      </c>
      <c r="G16" s="86">
        <v>256218536.13999999</v>
      </c>
      <c r="H16" s="285">
        <f t="shared" si="3"/>
        <v>1.611348428687541E-2</v>
      </c>
      <c r="I16" s="86">
        <v>132.68</v>
      </c>
      <c r="J16" s="106">
        <f t="shared" si="4"/>
        <v>1.6480176170269898E-2</v>
      </c>
      <c r="K16" s="203">
        <f>((I16-F16)/F16)</f>
        <v>-4.7258270197284187E-3</v>
      </c>
      <c r="L16" s="219"/>
      <c r="M16" s="213"/>
      <c r="N16" s="221"/>
      <c r="O16" s="221"/>
    </row>
    <row r="17" spans="1:18" s="171" customFormat="1" ht="12.95" customHeight="1">
      <c r="A17" s="301">
        <v>12</v>
      </c>
      <c r="B17" s="263" t="s">
        <v>53</v>
      </c>
      <c r="C17" s="89" t="s">
        <v>136</v>
      </c>
      <c r="D17" s="86">
        <v>327634704.44999999</v>
      </c>
      <c r="E17" s="285">
        <f t="shared" si="2"/>
        <v>2.052200041397215E-2</v>
      </c>
      <c r="F17" s="86">
        <v>1.31</v>
      </c>
      <c r="G17" s="86">
        <v>327636702.44</v>
      </c>
      <c r="H17" s="285">
        <f t="shared" si="3"/>
        <v>2.0604945044592409E-2</v>
      </c>
      <c r="I17" s="86">
        <v>1.31</v>
      </c>
      <c r="J17" s="106">
        <f t="shared" si="4"/>
        <v>6.0982245558008279E-6</v>
      </c>
      <c r="K17" s="203">
        <f>((I17-F17)/F17)</f>
        <v>0</v>
      </c>
      <c r="L17" s="219"/>
      <c r="M17" s="213"/>
      <c r="N17" s="220"/>
      <c r="O17" s="220"/>
    </row>
    <row r="18" spans="1:18" s="171" customFormat="1" ht="12.95" customHeight="1">
      <c r="A18" s="301">
        <v>13</v>
      </c>
      <c r="B18" s="263" t="s">
        <v>99</v>
      </c>
      <c r="C18" s="89" t="s">
        <v>139</v>
      </c>
      <c r="D18" s="86">
        <v>288325398.82999998</v>
      </c>
      <c r="E18" s="285">
        <f t="shared" si="2"/>
        <v>1.8059789984949337E-2</v>
      </c>
      <c r="F18" s="86">
        <v>1.4750000000000001</v>
      </c>
      <c r="G18" s="86">
        <v>288980870.43000001</v>
      </c>
      <c r="H18" s="285">
        <f t="shared" si="3"/>
        <v>1.817389477370614E-2</v>
      </c>
      <c r="I18" s="86">
        <v>1.4785999999999999</v>
      </c>
      <c r="J18" s="106">
        <f t="shared" si="4"/>
        <v>2.2733744673895258E-3</v>
      </c>
      <c r="K18" s="203">
        <f>((I18-F18)/F18)</f>
        <v>2.4406779661015764E-3</v>
      </c>
      <c r="L18" s="253"/>
      <c r="M18" s="213"/>
      <c r="N18" s="222"/>
      <c r="O18" s="222"/>
    </row>
    <row r="19" spans="1:18" s="171" customFormat="1" ht="12.95" customHeight="1">
      <c r="A19" s="301">
        <v>14</v>
      </c>
      <c r="B19" s="263" t="s">
        <v>149</v>
      </c>
      <c r="C19" s="89" t="s">
        <v>150</v>
      </c>
      <c r="D19" s="86">
        <v>411507877.01999998</v>
      </c>
      <c r="E19" s="285">
        <f t="shared" si="2"/>
        <v>2.577555035488012E-2</v>
      </c>
      <c r="F19" s="86">
        <v>141.12</v>
      </c>
      <c r="G19" s="86">
        <v>409776270.69</v>
      </c>
      <c r="H19" s="285">
        <f t="shared" si="3"/>
        <v>2.5770670609443439E-2</v>
      </c>
      <c r="I19" s="86">
        <v>140.52000000000001</v>
      </c>
      <c r="J19" s="106">
        <f t="shared" si="4"/>
        <v>-4.2079542742648988E-3</v>
      </c>
      <c r="K19" s="203">
        <f>((I19-F19)/F19)</f>
        <v>-4.2517006802720685E-3</v>
      </c>
      <c r="L19" s="219"/>
      <c r="M19" s="215"/>
      <c r="N19" s="178"/>
      <c r="O19" s="178"/>
    </row>
    <row r="20" spans="1:18" s="171" customFormat="1" ht="12.95" customHeight="1">
      <c r="A20" s="302"/>
      <c r="B20" s="268"/>
      <c r="C20" s="269" t="s">
        <v>47</v>
      </c>
      <c r="D20" s="91">
        <f>SUM(D6:D19)</f>
        <v>15965047161.139999</v>
      </c>
      <c r="E20" s="286">
        <f>(D20/$D$153)</f>
        <v>1.2350665047408942E-2</v>
      </c>
      <c r="F20" s="92"/>
      <c r="G20" s="91">
        <f>SUM(G6:G19)</f>
        <v>15900877276.35</v>
      </c>
      <c r="H20" s="286">
        <f>(G20/$G$153)</f>
        <v>1.2269363251461706E-2</v>
      </c>
      <c r="I20" s="92"/>
      <c r="J20" s="106">
        <f t="shared" si="4"/>
        <v>-4.0193983858809283E-3</v>
      </c>
      <c r="K20" s="203"/>
      <c r="L20" s="169"/>
      <c r="M20" s="213"/>
      <c r="N20" s="223"/>
      <c r="Q20" s="178"/>
      <c r="R20" s="178"/>
    </row>
    <row r="21" spans="1:18" s="171" customFormat="1" ht="6.75" customHeight="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  <c r="L21" s="169"/>
      <c r="M21" s="213"/>
      <c r="N21" s="223"/>
      <c r="Q21" s="178"/>
      <c r="R21" s="178"/>
    </row>
    <row r="22" spans="1:18" s="171" customFormat="1" ht="12.95" customHeight="1">
      <c r="A22" s="371" t="s">
        <v>49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3"/>
      <c r="L22" s="169"/>
      <c r="M22" s="224"/>
      <c r="O22" s="225"/>
    </row>
    <row r="23" spans="1:18" s="171" customFormat="1" ht="12.95" customHeight="1">
      <c r="A23" s="301">
        <v>15</v>
      </c>
      <c r="B23" s="263" t="s">
        <v>6</v>
      </c>
      <c r="C23" s="89" t="s">
        <v>39</v>
      </c>
      <c r="D23" s="94">
        <v>213485744776.03</v>
      </c>
      <c r="E23" s="285">
        <f>(D23/$D$52)</f>
        <v>0.39665495469078849</v>
      </c>
      <c r="F23" s="94">
        <v>100</v>
      </c>
      <c r="G23" s="94">
        <v>212134134743.73001</v>
      </c>
      <c r="H23" s="285">
        <f t="shared" ref="H23:H51" si="5">(G23/$G$52)</f>
        <v>0.39099587761791788</v>
      </c>
      <c r="I23" s="94">
        <v>100</v>
      </c>
      <c r="J23" s="106">
        <f>((G23-D23)/D23)</f>
        <v>-6.3311488723426252E-3</v>
      </c>
      <c r="K23" s="203">
        <f t="shared" ref="K23:K32" si="6">((I23-F23)/F23)</f>
        <v>0</v>
      </c>
      <c r="L23" s="169"/>
      <c r="M23" s="226"/>
      <c r="N23" s="170"/>
      <c r="O23" s="170"/>
    </row>
    <row r="24" spans="1:18" s="171" customFormat="1" ht="12.95" customHeight="1">
      <c r="A24" s="301">
        <v>16</v>
      </c>
      <c r="B24" s="263" t="s">
        <v>205</v>
      </c>
      <c r="C24" s="89" t="s">
        <v>19</v>
      </c>
      <c r="D24" s="94">
        <v>156234105668.88</v>
      </c>
      <c r="E24" s="285">
        <f t="shared" ref="E24:E46" si="7">(D24/$D$52)</f>
        <v>0.29028182734289765</v>
      </c>
      <c r="F24" s="94">
        <v>100</v>
      </c>
      <c r="G24" s="94">
        <v>152755840611.67999</v>
      </c>
      <c r="H24" s="285">
        <f>(G24/$G$52)</f>
        <v>0.28155253765915639</v>
      </c>
      <c r="I24" s="94">
        <v>100</v>
      </c>
      <c r="J24" s="106">
        <f t="shared" ref="J24:J52" si="8">((G24-D24)/D24)</f>
        <v>-2.2263161057623295E-2</v>
      </c>
      <c r="K24" s="203">
        <f t="shared" si="6"/>
        <v>0</v>
      </c>
      <c r="L24" s="169"/>
      <c r="M24" s="227"/>
      <c r="N24" s="179"/>
      <c r="O24" s="225"/>
      <c r="P24" s="228"/>
    </row>
    <row r="25" spans="1:18" s="171" customFormat="1" ht="12.95" customHeight="1">
      <c r="A25" s="301">
        <v>17</v>
      </c>
      <c r="B25" s="263" t="s">
        <v>46</v>
      </c>
      <c r="C25" s="89" t="s">
        <v>85</v>
      </c>
      <c r="D25" s="94">
        <v>21587230489.389999</v>
      </c>
      <c r="E25" s="285">
        <f t="shared" si="7"/>
        <v>4.0108916596055588E-2</v>
      </c>
      <c r="F25" s="94">
        <v>1</v>
      </c>
      <c r="G25" s="94">
        <v>21837951739</v>
      </c>
      <c r="H25" s="285">
        <f t="shared" si="5"/>
        <v>4.0250707958354226E-2</v>
      </c>
      <c r="I25" s="94">
        <v>1</v>
      </c>
      <c r="J25" s="106">
        <f t="shared" si="8"/>
        <v>1.1614331432335829E-2</v>
      </c>
      <c r="K25" s="203">
        <f t="shared" si="6"/>
        <v>0</v>
      </c>
      <c r="L25" s="169"/>
      <c r="M25" s="213"/>
      <c r="N25" s="172"/>
    </row>
    <row r="26" spans="1:18" s="171" customFormat="1" ht="12.95" customHeight="1">
      <c r="A26" s="301">
        <v>18</v>
      </c>
      <c r="B26" s="263" t="s">
        <v>41</v>
      </c>
      <c r="C26" s="89" t="s">
        <v>42</v>
      </c>
      <c r="D26" s="94">
        <v>767971352.61000001</v>
      </c>
      <c r="E26" s="285">
        <f t="shared" si="7"/>
        <v>1.4268851645945848E-3</v>
      </c>
      <c r="F26" s="94">
        <v>100</v>
      </c>
      <c r="G26" s="94">
        <v>772976352.61000001</v>
      </c>
      <c r="H26" s="285">
        <f t="shared" si="5"/>
        <v>1.4247144512209487E-3</v>
      </c>
      <c r="I26" s="94">
        <v>100</v>
      </c>
      <c r="J26" s="106">
        <f t="shared" si="8"/>
        <v>6.5171701821821679E-3</v>
      </c>
      <c r="K26" s="203">
        <f t="shared" si="6"/>
        <v>0</v>
      </c>
      <c r="L26" s="169"/>
      <c r="M26" s="213"/>
      <c r="N26" s="179"/>
    </row>
    <row r="27" spans="1:18" s="171" customFormat="1" ht="12.95" customHeight="1">
      <c r="A27" s="301">
        <v>19</v>
      </c>
      <c r="B27" s="263" t="s">
        <v>8</v>
      </c>
      <c r="C27" s="89" t="s">
        <v>20</v>
      </c>
      <c r="D27" s="94">
        <v>57918576779.75</v>
      </c>
      <c r="E27" s="285">
        <f t="shared" si="7"/>
        <v>0.10761229267288369</v>
      </c>
      <c r="F27" s="90">
        <v>1</v>
      </c>
      <c r="G27" s="94">
        <v>58607746191.269997</v>
      </c>
      <c r="H27" s="285">
        <f t="shared" si="5"/>
        <v>0.1080231014445029</v>
      </c>
      <c r="I27" s="90">
        <v>1</v>
      </c>
      <c r="J27" s="106">
        <f t="shared" si="8"/>
        <v>1.1898935537396528E-2</v>
      </c>
      <c r="K27" s="203">
        <f t="shared" si="6"/>
        <v>0</v>
      </c>
      <c r="L27" s="169"/>
      <c r="M27" s="224"/>
      <c r="N27" s="172"/>
    </row>
    <row r="28" spans="1:18" s="171" customFormat="1" ht="12.95" customHeight="1">
      <c r="A28" s="301">
        <v>20</v>
      </c>
      <c r="B28" s="263" t="s">
        <v>61</v>
      </c>
      <c r="C28" s="89" t="s">
        <v>62</v>
      </c>
      <c r="D28" s="94">
        <v>1800632587.6099999</v>
      </c>
      <c r="E28" s="285">
        <f t="shared" si="7"/>
        <v>3.3455621976188963E-3</v>
      </c>
      <c r="F28" s="90">
        <v>10</v>
      </c>
      <c r="G28" s="94">
        <v>1833642161.8</v>
      </c>
      <c r="H28" s="285">
        <f>(G28/$G$52)</f>
        <v>3.37968487323513E-3</v>
      </c>
      <c r="I28" s="90">
        <v>10</v>
      </c>
      <c r="J28" s="106">
        <f t="shared" si="8"/>
        <v>1.8332209700710814E-2</v>
      </c>
      <c r="K28" s="203">
        <f t="shared" si="6"/>
        <v>0</v>
      </c>
      <c r="L28" s="169"/>
      <c r="M28" s="213"/>
      <c r="N28" s="219"/>
      <c r="O28" s="361"/>
      <c r="P28" s="361"/>
    </row>
    <row r="29" spans="1:18" s="171" customFormat="1" ht="12.95" customHeight="1">
      <c r="A29" s="301">
        <v>21</v>
      </c>
      <c r="B29" s="263" t="s">
        <v>89</v>
      </c>
      <c r="C29" s="89" t="s">
        <v>91</v>
      </c>
      <c r="D29" s="94">
        <v>27134626044.98</v>
      </c>
      <c r="E29" s="285">
        <f t="shared" si="7"/>
        <v>5.0415937025278613E-2</v>
      </c>
      <c r="F29" s="90">
        <v>1</v>
      </c>
      <c r="G29" s="94">
        <v>35950845791.230003</v>
      </c>
      <c r="H29" s="285">
        <f t="shared" si="5"/>
        <v>6.6262944991052994E-2</v>
      </c>
      <c r="I29" s="90">
        <v>1</v>
      </c>
      <c r="J29" s="106">
        <f t="shared" si="8"/>
        <v>0.32490662416484767</v>
      </c>
      <c r="K29" s="203">
        <f t="shared" si="6"/>
        <v>0</v>
      </c>
      <c r="L29" s="169"/>
      <c r="M29" s="213"/>
      <c r="N29" s="172"/>
      <c r="O29" s="359"/>
      <c r="P29" s="359"/>
    </row>
    <row r="30" spans="1:18" s="171" customFormat="1" ht="12.95" customHeight="1">
      <c r="A30" s="301">
        <v>22</v>
      </c>
      <c r="B30" s="263" t="s">
        <v>96</v>
      </c>
      <c r="C30" s="89" t="s">
        <v>95</v>
      </c>
      <c r="D30" s="94">
        <v>1991419303.6814463</v>
      </c>
      <c r="E30" s="285">
        <f t="shared" si="7"/>
        <v>3.7000425227493488E-3</v>
      </c>
      <c r="F30" s="90">
        <v>100</v>
      </c>
      <c r="G30" s="94">
        <v>1992022505.8420687</v>
      </c>
      <c r="H30" s="285">
        <f t="shared" si="5"/>
        <v>3.6716042368536567E-3</v>
      </c>
      <c r="I30" s="90">
        <v>100</v>
      </c>
      <c r="J30" s="106">
        <f t="shared" si="8"/>
        <v>3.0290062946926641E-4</v>
      </c>
      <c r="K30" s="203">
        <f t="shared" si="6"/>
        <v>0</v>
      </c>
      <c r="L30" s="169"/>
      <c r="M30" s="213"/>
      <c r="N30" s="172"/>
      <c r="O30" s="360"/>
      <c r="P30" s="360"/>
    </row>
    <row r="31" spans="1:18" s="171" customFormat="1" ht="12.95" customHeight="1">
      <c r="A31" s="301">
        <v>23</v>
      </c>
      <c r="B31" s="263" t="s">
        <v>97</v>
      </c>
      <c r="C31" s="89" t="s">
        <v>98</v>
      </c>
      <c r="D31" s="94">
        <v>4973754034.7600002</v>
      </c>
      <c r="E31" s="285">
        <f t="shared" si="7"/>
        <v>9.2411986728697295E-3</v>
      </c>
      <c r="F31" s="90">
        <v>100</v>
      </c>
      <c r="G31" s="94">
        <v>4952880820.5200005</v>
      </c>
      <c r="H31" s="285">
        <f t="shared" si="5"/>
        <v>9.128922063842481E-3</v>
      </c>
      <c r="I31" s="90">
        <v>100</v>
      </c>
      <c r="J31" s="106">
        <f t="shared" si="8"/>
        <v>-4.1966719894316147E-3</v>
      </c>
      <c r="K31" s="203">
        <f t="shared" si="6"/>
        <v>0</v>
      </c>
      <c r="L31" s="169"/>
      <c r="M31" s="213"/>
      <c r="N31" s="172"/>
    </row>
    <row r="32" spans="1:18" s="171" customFormat="1" ht="12.95" customHeight="1">
      <c r="A32" s="301">
        <v>24</v>
      </c>
      <c r="B32" s="263" t="s">
        <v>99</v>
      </c>
      <c r="C32" s="89" t="s">
        <v>104</v>
      </c>
      <c r="D32" s="94">
        <v>854670945.25999999</v>
      </c>
      <c r="E32" s="285">
        <f t="shared" si="7"/>
        <v>1.5879723745643851E-3</v>
      </c>
      <c r="F32" s="90">
        <v>10</v>
      </c>
      <c r="G32" s="94">
        <v>867936978.78999996</v>
      </c>
      <c r="H32" s="285">
        <f t="shared" si="5"/>
        <v>1.5997415085931641E-3</v>
      </c>
      <c r="I32" s="90">
        <v>10</v>
      </c>
      <c r="J32" s="106">
        <f t="shared" si="8"/>
        <v>1.5521802400764078E-2</v>
      </c>
      <c r="K32" s="203">
        <f t="shared" si="6"/>
        <v>0</v>
      </c>
      <c r="L32" s="169"/>
      <c r="M32" s="217"/>
      <c r="N32" s="229"/>
    </row>
    <row r="33" spans="1:16" s="171" customFormat="1" ht="12.95" customHeight="1">
      <c r="A33" s="301">
        <v>25</v>
      </c>
      <c r="B33" s="263" t="s">
        <v>13</v>
      </c>
      <c r="C33" s="89" t="s">
        <v>106</v>
      </c>
      <c r="D33" s="94">
        <v>1955444653.1700001</v>
      </c>
      <c r="E33" s="285">
        <f t="shared" si="7"/>
        <v>3.6332018848247651E-3</v>
      </c>
      <c r="F33" s="90">
        <v>100</v>
      </c>
      <c r="G33" s="94">
        <v>1974557168.7</v>
      </c>
      <c r="H33" s="285">
        <f t="shared" si="5"/>
        <v>3.6394129309518242E-3</v>
      </c>
      <c r="I33" s="90">
        <v>100</v>
      </c>
      <c r="J33" s="106">
        <f t="shared" si="8"/>
        <v>9.7739997391469973E-3</v>
      </c>
      <c r="K33" s="203">
        <f t="shared" ref="K33:K38" si="9">((I33-F33)/F33)</f>
        <v>0</v>
      </c>
      <c r="L33" s="169"/>
      <c r="M33" s="230"/>
      <c r="N33" s="172"/>
      <c r="O33" s="361"/>
      <c r="P33" s="361"/>
    </row>
    <row r="34" spans="1:16" s="171" customFormat="1" ht="12.95" customHeight="1">
      <c r="A34" s="301">
        <v>26</v>
      </c>
      <c r="B34" s="263" t="s">
        <v>53</v>
      </c>
      <c r="C34" s="89" t="s">
        <v>107</v>
      </c>
      <c r="D34" s="94">
        <v>8283494392.0299997</v>
      </c>
      <c r="E34" s="285">
        <f t="shared" si="7"/>
        <v>1.5390672085384947E-2</v>
      </c>
      <c r="F34" s="90">
        <v>100</v>
      </c>
      <c r="G34" s="94">
        <v>8295860686.2399998</v>
      </c>
      <c r="H34" s="285">
        <f t="shared" si="5"/>
        <v>1.5290548753650136E-2</v>
      </c>
      <c r="I34" s="90">
        <v>100</v>
      </c>
      <c r="J34" s="106">
        <f t="shared" si="8"/>
        <v>1.4928837546987804E-3</v>
      </c>
      <c r="K34" s="203">
        <f t="shared" si="9"/>
        <v>0</v>
      </c>
      <c r="L34" s="169"/>
      <c r="M34" s="213"/>
      <c r="N34" s="181"/>
    </row>
    <row r="35" spans="1:16" s="171" customFormat="1" ht="12.95" customHeight="1">
      <c r="A35" s="301">
        <v>27</v>
      </c>
      <c r="B35" s="263" t="s">
        <v>108</v>
      </c>
      <c r="C35" s="89" t="s">
        <v>110</v>
      </c>
      <c r="D35" s="94">
        <v>8407658728.8999996</v>
      </c>
      <c r="E35" s="285">
        <f t="shared" si="7"/>
        <v>1.5621368516507552E-2</v>
      </c>
      <c r="F35" s="90">
        <v>100</v>
      </c>
      <c r="G35" s="94">
        <v>8349438856.29</v>
      </c>
      <c r="H35" s="285">
        <f t="shared" si="5"/>
        <v>1.5389301571744072E-2</v>
      </c>
      <c r="I35" s="90">
        <v>100</v>
      </c>
      <c r="J35" s="106">
        <f t="shared" si="8"/>
        <v>-6.924623666024649E-3</v>
      </c>
      <c r="K35" s="203">
        <f t="shared" si="9"/>
        <v>0</v>
      </c>
      <c r="L35" s="169"/>
      <c r="M35" s="213"/>
      <c r="N35" s="182"/>
    </row>
    <row r="36" spans="1:16" s="171" customFormat="1" ht="12.95" customHeight="1">
      <c r="A36" s="301">
        <v>28</v>
      </c>
      <c r="B36" s="263" t="s">
        <v>108</v>
      </c>
      <c r="C36" s="89" t="s">
        <v>109</v>
      </c>
      <c r="D36" s="94">
        <v>413348021.32999998</v>
      </c>
      <c r="E36" s="285">
        <f t="shared" si="7"/>
        <v>7.6799760491824242E-4</v>
      </c>
      <c r="F36" s="90">
        <v>1000000</v>
      </c>
      <c r="G36" s="94">
        <v>419004283.94</v>
      </c>
      <c r="H36" s="285">
        <f t="shared" si="5"/>
        <v>7.7228941925212629E-4</v>
      </c>
      <c r="I36" s="90">
        <v>1000000</v>
      </c>
      <c r="J36" s="106">
        <f t="shared" si="8"/>
        <v>1.3684020046352873E-2</v>
      </c>
      <c r="K36" s="203">
        <f t="shared" si="9"/>
        <v>0</v>
      </c>
      <c r="L36" s="169"/>
      <c r="M36" s="213"/>
      <c r="N36" s="181"/>
    </row>
    <row r="37" spans="1:16" s="171" customFormat="1" ht="12.95" customHeight="1">
      <c r="A37" s="301">
        <v>29</v>
      </c>
      <c r="B37" s="263" t="s">
        <v>118</v>
      </c>
      <c r="C37" s="89" t="s">
        <v>119</v>
      </c>
      <c r="D37" s="94">
        <v>5402520373.6899996</v>
      </c>
      <c r="E37" s="285">
        <f t="shared" si="7"/>
        <v>1.0037843399287594E-2</v>
      </c>
      <c r="F37" s="90">
        <v>1</v>
      </c>
      <c r="G37" s="94">
        <v>5344357738.0500002</v>
      </c>
      <c r="H37" s="285">
        <f t="shared" si="5"/>
        <v>9.8504743077645254E-3</v>
      </c>
      <c r="I37" s="90">
        <v>1</v>
      </c>
      <c r="J37" s="106">
        <f t="shared" si="8"/>
        <v>-1.0765833651132253E-2</v>
      </c>
      <c r="K37" s="203">
        <f t="shared" si="9"/>
        <v>0</v>
      </c>
      <c r="L37" s="169"/>
      <c r="M37" s="213"/>
      <c r="N37" s="181"/>
      <c r="O37" s="183"/>
    </row>
    <row r="38" spans="1:16" s="171" customFormat="1" ht="12.95" customHeight="1">
      <c r="A38" s="301">
        <v>30</v>
      </c>
      <c r="B38" s="263" t="s">
        <v>16</v>
      </c>
      <c r="C38" s="89" t="s">
        <v>124</v>
      </c>
      <c r="D38" s="94">
        <v>10223299741.74</v>
      </c>
      <c r="E38" s="285">
        <f t="shared" si="7"/>
        <v>1.8994816258596087E-2</v>
      </c>
      <c r="F38" s="90">
        <v>1</v>
      </c>
      <c r="G38" s="94">
        <v>10201997753.99</v>
      </c>
      <c r="H38" s="285">
        <f t="shared" si="5"/>
        <v>1.8803852902297927E-2</v>
      </c>
      <c r="I38" s="90">
        <v>1</v>
      </c>
      <c r="J38" s="106">
        <f t="shared" si="8"/>
        <v>-2.0836704672785437E-3</v>
      </c>
      <c r="K38" s="203">
        <f t="shared" si="9"/>
        <v>0</v>
      </c>
      <c r="L38" s="169"/>
      <c r="M38" s="224"/>
      <c r="N38" s="362"/>
      <c r="O38" s="261"/>
    </row>
    <row r="39" spans="1:16" s="171" customFormat="1" ht="12.95" customHeight="1">
      <c r="A39" s="301">
        <v>31</v>
      </c>
      <c r="B39" s="263" t="s">
        <v>65</v>
      </c>
      <c r="C39" s="89" t="s">
        <v>127</v>
      </c>
      <c r="D39" s="162">
        <v>521728793.20999998</v>
      </c>
      <c r="E39" s="285">
        <f t="shared" si="7"/>
        <v>9.6936828755803681E-4</v>
      </c>
      <c r="F39" s="90">
        <v>100</v>
      </c>
      <c r="G39" s="162">
        <v>523028406.94</v>
      </c>
      <c r="H39" s="285">
        <f t="shared" si="5"/>
        <v>9.6402189698351309E-4</v>
      </c>
      <c r="I39" s="90">
        <v>100</v>
      </c>
      <c r="J39" s="168">
        <f t="shared" ref="J39:J50" si="10">((G39-D39)/D39)</f>
        <v>2.4909756695696002E-3</v>
      </c>
      <c r="K39" s="204">
        <f t="shared" ref="K39:K50" si="11">((I39-F39)/F39)</f>
        <v>0</v>
      </c>
      <c r="L39" s="169"/>
      <c r="M39" s="226"/>
      <c r="N39" s="362"/>
      <c r="O39" s="261"/>
    </row>
    <row r="40" spans="1:16" s="171" customFormat="1" ht="12.95" customHeight="1">
      <c r="A40" s="301">
        <v>32</v>
      </c>
      <c r="B40" s="263" t="s">
        <v>146</v>
      </c>
      <c r="C40" s="89" t="s">
        <v>134</v>
      </c>
      <c r="D40" s="87">
        <v>4765022414.46</v>
      </c>
      <c r="E40" s="285">
        <f t="shared" si="7"/>
        <v>8.8533768467356621E-3</v>
      </c>
      <c r="F40" s="90">
        <v>1</v>
      </c>
      <c r="G40" s="87">
        <v>4699532088.5900002</v>
      </c>
      <c r="H40" s="285">
        <f t="shared" si="5"/>
        <v>8.661961336828769E-3</v>
      </c>
      <c r="I40" s="90">
        <v>1</v>
      </c>
      <c r="J40" s="168">
        <f t="shared" si="10"/>
        <v>-1.3743970158726238E-2</v>
      </c>
      <c r="K40" s="204">
        <f t="shared" si="11"/>
        <v>0</v>
      </c>
      <c r="L40" s="169"/>
      <c r="M40" s="217"/>
      <c r="N40" s="181"/>
    </row>
    <row r="41" spans="1:16" s="171" customFormat="1" ht="12.95" customHeight="1">
      <c r="A41" s="301">
        <v>33</v>
      </c>
      <c r="B41" s="263" t="s">
        <v>195</v>
      </c>
      <c r="C41" s="89" t="s">
        <v>135</v>
      </c>
      <c r="D41" s="87">
        <v>823155693.10000002</v>
      </c>
      <c r="E41" s="285">
        <f t="shared" si="7"/>
        <v>1.5294172662094544E-3</v>
      </c>
      <c r="F41" s="90">
        <v>10</v>
      </c>
      <c r="G41" s="87">
        <v>835767956.11000013</v>
      </c>
      <c r="H41" s="285">
        <f t="shared" si="5"/>
        <v>1.5404490459724166E-3</v>
      </c>
      <c r="I41" s="90">
        <v>10</v>
      </c>
      <c r="J41" s="106">
        <f t="shared" si="10"/>
        <v>1.5321843869538694E-2</v>
      </c>
      <c r="K41" s="203">
        <f t="shared" si="11"/>
        <v>0</v>
      </c>
      <c r="L41" s="169"/>
      <c r="M41" s="213"/>
      <c r="N41" s="231"/>
      <c r="O41" s="261"/>
    </row>
    <row r="42" spans="1:16" s="171" customFormat="1" ht="12.95" customHeight="1">
      <c r="A42" s="301">
        <v>34</v>
      </c>
      <c r="B42" s="263" t="s">
        <v>43</v>
      </c>
      <c r="C42" s="89" t="s">
        <v>145</v>
      </c>
      <c r="D42" s="87">
        <v>734235117.58000004</v>
      </c>
      <c r="E42" s="285">
        <f t="shared" si="7"/>
        <v>1.3642034862872054E-3</v>
      </c>
      <c r="F42" s="90">
        <v>1</v>
      </c>
      <c r="G42" s="87">
        <v>733137706.79999995</v>
      </c>
      <c r="H42" s="285">
        <f t="shared" si="5"/>
        <v>1.3512856920992358E-3</v>
      </c>
      <c r="I42" s="90">
        <v>1</v>
      </c>
      <c r="J42" s="106">
        <f t="shared" si="10"/>
        <v>-1.4946312887036762E-3</v>
      </c>
      <c r="K42" s="203">
        <f t="shared" si="11"/>
        <v>0</v>
      </c>
      <c r="L42" s="169"/>
      <c r="M42" s="213"/>
      <c r="N42" s="231"/>
      <c r="O42" s="261"/>
    </row>
    <row r="43" spans="1:16" s="171" customFormat="1" ht="12.95" customHeight="1">
      <c r="A43" s="301">
        <v>35</v>
      </c>
      <c r="B43" s="263" t="s">
        <v>10</v>
      </c>
      <c r="C43" s="89" t="s">
        <v>183</v>
      </c>
      <c r="D43" s="87">
        <v>6475897823.4200001</v>
      </c>
      <c r="E43" s="285">
        <f t="shared" si="7"/>
        <v>1.2032170861926548E-2</v>
      </c>
      <c r="F43" s="90">
        <v>100</v>
      </c>
      <c r="G43" s="87">
        <v>5985022602.4099998</v>
      </c>
      <c r="H43" s="285">
        <f t="shared" ref="H43:H50" si="12">(G43/$G$52)</f>
        <v>1.1031318311026975E-2</v>
      </c>
      <c r="I43" s="90">
        <v>100</v>
      </c>
      <c r="J43" s="106">
        <f t="shared" si="10"/>
        <v>-7.5800334470188274E-2</v>
      </c>
      <c r="K43" s="203">
        <f t="shared" si="11"/>
        <v>0</v>
      </c>
      <c r="L43" s="169"/>
      <c r="M43" s="213"/>
      <c r="N43" s="181"/>
    </row>
    <row r="44" spans="1:16" s="171" customFormat="1" ht="12.95" customHeight="1">
      <c r="A44" s="301">
        <v>36</v>
      </c>
      <c r="B44" s="263" t="s">
        <v>147</v>
      </c>
      <c r="C44" s="89" t="s">
        <v>148</v>
      </c>
      <c r="D44" s="87">
        <v>393525650.27999997</v>
      </c>
      <c r="E44" s="285">
        <f t="shared" si="7"/>
        <v>7.3116778427166705E-4</v>
      </c>
      <c r="F44" s="90">
        <v>1</v>
      </c>
      <c r="G44" s="87">
        <v>391785441.05000001</v>
      </c>
      <c r="H44" s="285">
        <f t="shared" si="12"/>
        <v>7.2212090028003133E-4</v>
      </c>
      <c r="I44" s="90">
        <v>1</v>
      </c>
      <c r="J44" s="106">
        <f t="shared" si="10"/>
        <v>-4.4220986071982146E-3</v>
      </c>
      <c r="K44" s="203">
        <f t="shared" si="11"/>
        <v>0</v>
      </c>
      <c r="L44" s="169"/>
      <c r="M44" s="213"/>
      <c r="N44" s="181"/>
    </row>
    <row r="45" spans="1:16" s="171" customFormat="1" ht="12.95" customHeight="1">
      <c r="A45" s="301">
        <v>37</v>
      </c>
      <c r="B45" s="263" t="s">
        <v>149</v>
      </c>
      <c r="C45" s="89" t="s">
        <v>151</v>
      </c>
      <c r="D45" s="87">
        <v>242994199.28999999</v>
      </c>
      <c r="E45" s="285">
        <f t="shared" si="7"/>
        <v>4.5148144767519568E-4</v>
      </c>
      <c r="F45" s="90">
        <v>100</v>
      </c>
      <c r="G45" s="87">
        <v>242256498.94999999</v>
      </c>
      <c r="H45" s="285">
        <f t="shared" si="12"/>
        <v>4.4651603349940875E-4</v>
      </c>
      <c r="I45" s="90">
        <v>100</v>
      </c>
      <c r="J45" s="106">
        <f t="shared" si="10"/>
        <v>-3.0358763384289657E-3</v>
      </c>
      <c r="K45" s="203">
        <f t="shared" si="11"/>
        <v>0</v>
      </c>
      <c r="L45" s="169"/>
      <c r="M45" s="224"/>
      <c r="N45" s="181"/>
    </row>
    <row r="46" spans="1:16" s="171" customFormat="1" ht="12.95" customHeight="1">
      <c r="A46" s="301">
        <v>38</v>
      </c>
      <c r="B46" s="263" t="s">
        <v>163</v>
      </c>
      <c r="C46" s="89" t="s">
        <v>164</v>
      </c>
      <c r="D46" s="87">
        <v>110013605.11399607</v>
      </c>
      <c r="E46" s="285">
        <f t="shared" si="7"/>
        <v>2.0440447486385041E-4</v>
      </c>
      <c r="F46" s="90">
        <v>1</v>
      </c>
      <c r="G46" s="87">
        <v>110063486.43744813</v>
      </c>
      <c r="H46" s="285">
        <f t="shared" si="12"/>
        <v>2.0286395456952638E-4</v>
      </c>
      <c r="I46" s="90">
        <v>1</v>
      </c>
      <c r="J46" s="106">
        <f t="shared" si="10"/>
        <v>4.5341049773224356E-4</v>
      </c>
      <c r="K46" s="203">
        <f t="shared" si="11"/>
        <v>0</v>
      </c>
      <c r="L46" s="169"/>
      <c r="M46" s="224"/>
      <c r="N46" s="181"/>
    </row>
    <row r="47" spans="1:16" s="171" customFormat="1" ht="12.95" customHeight="1">
      <c r="A47" s="301">
        <v>39</v>
      </c>
      <c r="B47" s="263" t="s">
        <v>117</v>
      </c>
      <c r="C47" s="89" t="s">
        <v>173</v>
      </c>
      <c r="D47" s="87">
        <v>1260751974.0699999</v>
      </c>
      <c r="E47" s="285">
        <f>(D47/$D$52)</f>
        <v>2.3424679604518816E-3</v>
      </c>
      <c r="F47" s="90">
        <v>1</v>
      </c>
      <c r="G47" s="87">
        <v>1277296290.21</v>
      </c>
      <c r="H47" s="285">
        <f t="shared" si="12"/>
        <v>2.3542537582275209E-3</v>
      </c>
      <c r="I47" s="90">
        <v>1</v>
      </c>
      <c r="J47" s="106">
        <f t="shared" si="10"/>
        <v>1.3122578017142589E-2</v>
      </c>
      <c r="K47" s="203">
        <f t="shared" si="11"/>
        <v>0</v>
      </c>
      <c r="L47" s="169"/>
      <c r="M47" s="213"/>
      <c r="N47" s="181"/>
    </row>
    <row r="48" spans="1:16" s="171" customFormat="1" ht="12.95" customHeight="1">
      <c r="A48" s="301">
        <v>40</v>
      </c>
      <c r="B48" s="263" t="s">
        <v>175</v>
      </c>
      <c r="C48" s="89" t="s">
        <v>178</v>
      </c>
      <c r="D48" s="87">
        <v>160728703.30000001</v>
      </c>
      <c r="E48" s="285">
        <f t="shared" ref="E48:E51" si="13">(D48/$D$52)</f>
        <v>2.9863275691712095E-4</v>
      </c>
      <c r="F48" s="90">
        <v>1</v>
      </c>
      <c r="G48" s="87">
        <v>160815351.21000001</v>
      </c>
      <c r="H48" s="285">
        <f t="shared" si="12"/>
        <v>2.9640745680438457E-4</v>
      </c>
      <c r="I48" s="90">
        <v>1</v>
      </c>
      <c r="J48" s="106">
        <f t="shared" si="10"/>
        <v>5.3909418928284488E-4</v>
      </c>
      <c r="K48" s="203">
        <f t="shared" si="11"/>
        <v>0</v>
      </c>
      <c r="L48" s="169"/>
      <c r="M48" s="213"/>
      <c r="N48" s="181"/>
    </row>
    <row r="49" spans="1:16" s="171" customFormat="1" ht="12.95" customHeight="1">
      <c r="A49" s="301">
        <v>41</v>
      </c>
      <c r="B49" s="263" t="s">
        <v>13</v>
      </c>
      <c r="C49" s="89" t="s">
        <v>189</v>
      </c>
      <c r="D49" s="162">
        <v>707455400.26999998</v>
      </c>
      <c r="E49" s="285">
        <f t="shared" si="13"/>
        <v>1.3144469670995933E-3</v>
      </c>
      <c r="F49" s="90">
        <v>1</v>
      </c>
      <c r="G49" s="162">
        <v>706595442.16999996</v>
      </c>
      <c r="H49" s="285">
        <f t="shared" si="12"/>
        <v>1.3023642110489985E-3</v>
      </c>
      <c r="I49" s="90">
        <v>1</v>
      </c>
      <c r="J49" s="106">
        <f t="shared" si="10"/>
        <v>-1.2155651079514289E-3</v>
      </c>
      <c r="K49" s="203">
        <f t="shared" si="11"/>
        <v>0</v>
      </c>
      <c r="L49" s="169"/>
      <c r="M49" s="134"/>
      <c r="N49" s="181"/>
    </row>
    <row r="50" spans="1:16" s="171" customFormat="1" ht="12.95" customHeight="1">
      <c r="A50" s="301">
        <v>42</v>
      </c>
      <c r="B50" s="263" t="s">
        <v>198</v>
      </c>
      <c r="C50" s="89" t="s">
        <v>199</v>
      </c>
      <c r="D50" s="162">
        <v>7167537.9133140389</v>
      </c>
      <c r="E50" s="285">
        <f t="shared" si="13"/>
        <v>1.3317233097848052E-5</v>
      </c>
      <c r="F50" s="90">
        <v>100</v>
      </c>
      <c r="G50" s="162">
        <v>7169479.79</v>
      </c>
      <c r="H50" s="285">
        <f t="shared" si="12"/>
        <v>1.3214455306504273E-5</v>
      </c>
      <c r="I50" s="90">
        <v>100</v>
      </c>
      <c r="J50" s="106">
        <f t="shared" si="10"/>
        <v>2.7092660121881215E-4</v>
      </c>
      <c r="K50" s="203">
        <f t="shared" si="11"/>
        <v>0</v>
      </c>
      <c r="L50" s="169"/>
      <c r="N50" s="181"/>
    </row>
    <row r="51" spans="1:16" s="171" customFormat="1" ht="12.95" customHeight="1">
      <c r="A51" s="301">
        <v>43</v>
      </c>
      <c r="B51" s="89" t="s">
        <v>192</v>
      </c>
      <c r="C51" s="89" t="s">
        <v>210</v>
      </c>
      <c r="D51" s="87">
        <v>578073110.2252872</v>
      </c>
      <c r="E51" s="285">
        <f t="shared" si="13"/>
        <v>1.0740556170854908E-3</v>
      </c>
      <c r="F51" s="90">
        <v>100</v>
      </c>
      <c r="G51" s="162">
        <v>584599149.47000003</v>
      </c>
      <c r="H51" s="285">
        <f t="shared" si="5"/>
        <v>1.0775062569625747E-3</v>
      </c>
      <c r="I51" s="90">
        <v>100</v>
      </c>
      <c r="J51" s="106">
        <f>((G51-D51)/D51)</f>
        <v>1.1289297373077076E-2</v>
      </c>
      <c r="K51" s="203">
        <f>((I51-F51)/F51)</f>
        <v>0</v>
      </c>
      <c r="L51" s="169"/>
      <c r="M51" s="232"/>
      <c r="N51" s="181"/>
    </row>
    <row r="52" spans="1:16" s="171" customFormat="1" ht="12.95" customHeight="1">
      <c r="A52" s="302"/>
      <c r="B52" s="166"/>
      <c r="C52" s="269" t="s">
        <v>47</v>
      </c>
      <c r="D52" s="95">
        <f>SUM(D23:D51)</f>
        <v>538215247916.04419</v>
      </c>
      <c r="E52" s="286">
        <f>(D52/$D$153)</f>
        <v>0.41636684084461967</v>
      </c>
      <c r="F52" s="96"/>
      <c r="G52" s="95">
        <f>SUM(G23:G51)</f>
        <v>542548264283.8194</v>
      </c>
      <c r="H52" s="286">
        <f>(G52/$G$153)</f>
        <v>0.41863864617388319</v>
      </c>
      <c r="I52" s="96"/>
      <c r="J52" s="106">
        <f t="shared" si="8"/>
        <v>8.0507127669692327E-3</v>
      </c>
      <c r="K52" s="203"/>
      <c r="L52" s="169"/>
    </row>
    <row r="53" spans="1:16" s="171" customFormat="1" ht="6.75" customHeight="1">
      <c r="A53" s="352"/>
      <c r="B53" s="353"/>
      <c r="C53" s="353"/>
      <c r="D53" s="353"/>
      <c r="E53" s="353"/>
      <c r="F53" s="353"/>
      <c r="G53" s="353"/>
      <c r="H53" s="353"/>
      <c r="I53" s="353"/>
      <c r="J53" s="353"/>
      <c r="K53" s="354"/>
      <c r="L53" s="169"/>
    </row>
    <row r="54" spans="1:16" s="171" customFormat="1" ht="12.95" customHeight="1">
      <c r="A54" s="371" t="s">
        <v>228</v>
      </c>
      <c r="B54" s="372"/>
      <c r="C54" s="372"/>
      <c r="D54" s="372"/>
      <c r="E54" s="372"/>
      <c r="F54" s="372"/>
      <c r="G54" s="372"/>
      <c r="H54" s="372"/>
      <c r="I54" s="372"/>
      <c r="J54" s="372"/>
      <c r="K54" s="373"/>
      <c r="L54" s="169"/>
      <c r="O54" s="183"/>
      <c r="P54" s="184"/>
    </row>
    <row r="55" spans="1:16" s="171" customFormat="1" ht="12.95" customHeight="1">
      <c r="A55" s="301">
        <v>44</v>
      </c>
      <c r="B55" s="263" t="s">
        <v>6</v>
      </c>
      <c r="C55" s="89" t="s">
        <v>21</v>
      </c>
      <c r="D55" s="86">
        <v>93064808740.369995</v>
      </c>
      <c r="E55" s="285">
        <f>(D55/$D$81)</f>
        <v>0.23917830191810885</v>
      </c>
      <c r="F55" s="98">
        <v>234.61</v>
      </c>
      <c r="G55" s="86">
        <v>92335766582.529999</v>
      </c>
      <c r="H55" s="285">
        <f>(G55/$G$81)</f>
        <v>0.23889969761281485</v>
      </c>
      <c r="I55" s="98">
        <v>234.8</v>
      </c>
      <c r="J55" s="106">
        <f>((G55-D55)/D55)</f>
        <v>-7.8337039285586562E-3</v>
      </c>
      <c r="K55" s="203">
        <f>((I55-F55)/F55)</f>
        <v>8.0985465240184862E-4</v>
      </c>
      <c r="L55" s="169"/>
      <c r="M55" s="213"/>
    </row>
    <row r="56" spans="1:16" s="171" customFormat="1" ht="12.95" customHeight="1">
      <c r="A56" s="301">
        <v>45</v>
      </c>
      <c r="B56" s="263" t="s">
        <v>65</v>
      </c>
      <c r="C56" s="89" t="s">
        <v>22</v>
      </c>
      <c r="D56" s="162">
        <v>1356759729.22</v>
      </c>
      <c r="E56" s="285">
        <f t="shared" ref="E56:E80" si="14">(D56/$D$81)</f>
        <v>3.4868979213293835E-3</v>
      </c>
      <c r="F56" s="98">
        <v>319.18490000000003</v>
      </c>
      <c r="G56" s="162">
        <v>1349679540.52</v>
      </c>
      <c r="H56" s="285">
        <f t="shared" ref="H56:H80" si="15">(G56/$G$81)</f>
        <v>3.4920166479176272E-3</v>
      </c>
      <c r="I56" s="98">
        <v>317.51929999999999</v>
      </c>
      <c r="J56" s="168">
        <f t="shared" ref="J56:J57" si="16">((G56-D56)/D56)</f>
        <v>-5.2184543420008798E-3</v>
      </c>
      <c r="K56" s="204">
        <f>((I56-F56)/F56)</f>
        <v>-5.2182919680725508E-3</v>
      </c>
      <c r="L56" s="169"/>
      <c r="M56" s="213"/>
      <c r="N56" s="185"/>
    </row>
    <row r="57" spans="1:16" s="171" customFormat="1" ht="12.95" customHeight="1">
      <c r="A57" s="301">
        <v>46</v>
      </c>
      <c r="B57" s="263" t="s">
        <v>205</v>
      </c>
      <c r="C57" s="89" t="s">
        <v>221</v>
      </c>
      <c r="D57" s="258">
        <v>39079326157.050003</v>
      </c>
      <c r="E57" s="285">
        <f t="shared" si="14"/>
        <v>0.10043460032699353</v>
      </c>
      <c r="F57" s="97">
        <v>1374.19</v>
      </c>
      <c r="G57" s="162">
        <v>39418887942.279999</v>
      </c>
      <c r="H57" s="285">
        <f t="shared" si="15"/>
        <v>0.10198821928041327</v>
      </c>
      <c r="I57" s="98">
        <v>1377.1</v>
      </c>
      <c r="J57" s="106">
        <f t="shared" si="16"/>
        <v>8.6890389016786567E-3</v>
      </c>
      <c r="K57" s="203">
        <f>((I57-F57)/F57)</f>
        <v>2.1176111018125984E-3</v>
      </c>
      <c r="L57" s="169"/>
      <c r="M57" s="213"/>
      <c r="N57" s="186"/>
      <c r="O57" s="179"/>
    </row>
    <row r="58" spans="1:16" s="188" customFormat="1" ht="12.95" customHeight="1">
      <c r="A58" s="301">
        <v>47</v>
      </c>
      <c r="B58" s="263" t="s">
        <v>188</v>
      </c>
      <c r="C58" s="89" t="s">
        <v>190</v>
      </c>
      <c r="D58" s="162">
        <v>614035716.47000003</v>
      </c>
      <c r="E58" s="285">
        <f t="shared" si="14"/>
        <v>1.5780832945359799E-3</v>
      </c>
      <c r="F58" s="97">
        <v>1.0343</v>
      </c>
      <c r="G58" s="162">
        <v>615052533.88</v>
      </c>
      <c r="H58" s="285">
        <f t="shared" si="15"/>
        <v>1.5913212160165024E-3</v>
      </c>
      <c r="I58" s="97">
        <v>1.0359</v>
      </c>
      <c r="J58" s="106">
        <f>(G58/D58)/D58</f>
        <v>1.6312666042371726E-9</v>
      </c>
      <c r="K58" s="203">
        <f>(I58-F58)/F58</f>
        <v>1.5469399593928705E-3</v>
      </c>
      <c r="L58" s="187"/>
      <c r="M58" s="224"/>
      <c r="N58" s="233"/>
    </row>
    <row r="59" spans="1:16" s="171" customFormat="1" ht="12.95" customHeight="1">
      <c r="A59" s="301">
        <v>48</v>
      </c>
      <c r="B59" s="263" t="s">
        <v>10</v>
      </c>
      <c r="C59" s="89" t="s">
        <v>23</v>
      </c>
      <c r="D59" s="162">
        <v>2946942457.1199999</v>
      </c>
      <c r="E59" s="285">
        <f t="shared" si="14"/>
        <v>7.5736973221607311E-3</v>
      </c>
      <c r="F59" s="90">
        <v>3440.97</v>
      </c>
      <c r="G59" s="162">
        <v>2941452291.96</v>
      </c>
      <c r="H59" s="285">
        <f t="shared" si="15"/>
        <v>7.6103994053450452E-3</v>
      </c>
      <c r="I59" s="90">
        <v>3447.81</v>
      </c>
      <c r="J59" s="106">
        <f t="shared" ref="J59:J67" si="17">((G59-D59)/D59)</f>
        <v>-1.8630038556522405E-3</v>
      </c>
      <c r="K59" s="203">
        <f t="shared" ref="K59:K74" si="18">((I59-F59)/F59)</f>
        <v>1.9878115763869333E-3</v>
      </c>
      <c r="L59" s="169"/>
      <c r="M59" s="213"/>
      <c r="N59" s="191"/>
      <c r="O59" s="191"/>
    </row>
    <row r="60" spans="1:16" s="171" customFormat="1" ht="12.95" customHeight="1">
      <c r="A60" s="301">
        <v>49</v>
      </c>
      <c r="B60" s="263" t="s">
        <v>46</v>
      </c>
      <c r="C60" s="89" t="s">
        <v>171</v>
      </c>
      <c r="D60" s="162">
        <v>115394870608.94</v>
      </c>
      <c r="E60" s="285">
        <f t="shared" si="14"/>
        <v>0.29656697924672948</v>
      </c>
      <c r="F60" s="90">
        <v>1.9420999999999999</v>
      </c>
      <c r="G60" s="162">
        <v>114452475328.69</v>
      </c>
      <c r="H60" s="285">
        <f t="shared" si="15"/>
        <v>0.29612210694783409</v>
      </c>
      <c r="I60" s="90">
        <v>1.9446000000000001</v>
      </c>
      <c r="J60" s="168">
        <f t="shared" si="17"/>
        <v>-8.1666999172230938E-3</v>
      </c>
      <c r="K60" s="204">
        <f t="shared" si="18"/>
        <v>1.2872663611555371E-3</v>
      </c>
      <c r="L60" s="169"/>
      <c r="M60" s="213"/>
      <c r="N60" s="191"/>
      <c r="O60" s="191"/>
    </row>
    <row r="61" spans="1:16" s="171" customFormat="1" ht="12.95" customHeight="1">
      <c r="A61" s="301">
        <v>50</v>
      </c>
      <c r="B61" s="263" t="s">
        <v>53</v>
      </c>
      <c r="C61" s="89" t="s">
        <v>55</v>
      </c>
      <c r="D61" s="162">
        <v>10814484157.889999</v>
      </c>
      <c r="E61" s="285">
        <f t="shared" si="14"/>
        <v>2.7793426881910079E-2</v>
      </c>
      <c r="F61" s="90">
        <v>1</v>
      </c>
      <c r="G61" s="162">
        <v>10862676419.440001</v>
      </c>
      <c r="H61" s="285">
        <f t="shared" si="15"/>
        <v>2.8104928435836084E-2</v>
      </c>
      <c r="I61" s="90">
        <v>1</v>
      </c>
      <c r="J61" s="106">
        <f t="shared" si="17"/>
        <v>4.456270021426882E-3</v>
      </c>
      <c r="K61" s="203">
        <f t="shared" si="18"/>
        <v>0</v>
      </c>
      <c r="L61" s="169"/>
      <c r="M61" s="213"/>
      <c r="N61" s="235"/>
      <c r="O61" s="191"/>
    </row>
    <row r="62" spans="1:16" s="171" customFormat="1" ht="12" customHeight="1">
      <c r="A62" s="301">
        <v>51</v>
      </c>
      <c r="B62" s="263" t="s">
        <v>16</v>
      </c>
      <c r="C62" s="89" t="s">
        <v>24</v>
      </c>
      <c r="D62" s="162">
        <v>4846052691.9099998</v>
      </c>
      <c r="E62" s="285">
        <f t="shared" si="14"/>
        <v>1.2454446203078352E-2</v>
      </c>
      <c r="F62" s="90">
        <v>24.636399999999998</v>
      </c>
      <c r="G62" s="162">
        <v>4851864889.25</v>
      </c>
      <c r="H62" s="285">
        <f t="shared" si="15"/>
        <v>1.2553196857515046E-2</v>
      </c>
      <c r="I62" s="90">
        <v>24.755299999999998</v>
      </c>
      <c r="J62" s="106">
        <f t="shared" si="17"/>
        <v>1.1993673427660072E-3</v>
      </c>
      <c r="K62" s="203">
        <f t="shared" si="18"/>
        <v>4.8261921384617889E-3</v>
      </c>
      <c r="L62" s="169"/>
      <c r="M62" s="217"/>
      <c r="N62" s="259"/>
      <c r="O62" s="236"/>
    </row>
    <row r="63" spans="1:16" s="171" customFormat="1" ht="12.95" customHeight="1">
      <c r="A63" s="301">
        <v>52</v>
      </c>
      <c r="B63" s="263" t="s">
        <v>113</v>
      </c>
      <c r="C63" s="89" t="s">
        <v>116</v>
      </c>
      <c r="D63" s="162">
        <v>465700662.75999999</v>
      </c>
      <c r="E63" s="285">
        <f t="shared" si="14"/>
        <v>1.1968594276254871E-3</v>
      </c>
      <c r="F63" s="90">
        <v>2.0255000000000001</v>
      </c>
      <c r="G63" s="162">
        <v>468647107.54000002</v>
      </c>
      <c r="H63" s="285">
        <f t="shared" si="15"/>
        <v>1.2125274573678492E-3</v>
      </c>
      <c r="I63" s="90">
        <v>2.0316999999999998</v>
      </c>
      <c r="J63" s="168">
        <f t="shared" si="17"/>
        <v>6.3269069932985877E-3</v>
      </c>
      <c r="K63" s="204">
        <f t="shared" si="18"/>
        <v>3.0609725993580653E-3</v>
      </c>
      <c r="L63" s="169"/>
      <c r="M63" s="224"/>
      <c r="N63" s="261"/>
      <c r="O63" s="237"/>
      <c r="P63" s="259"/>
    </row>
    <row r="64" spans="1:16" s="171" customFormat="1" ht="12.95" customHeight="1">
      <c r="A64" s="301">
        <v>53</v>
      </c>
      <c r="B64" s="263" t="s">
        <v>6</v>
      </c>
      <c r="C64" s="89" t="s">
        <v>71</v>
      </c>
      <c r="D64" s="86">
        <v>25781882073.200001</v>
      </c>
      <c r="E64" s="285">
        <f t="shared" si="14"/>
        <v>6.6259919920149096E-2</v>
      </c>
      <c r="F64" s="98">
        <v>310.83</v>
      </c>
      <c r="G64" s="86">
        <v>25098776969.009998</v>
      </c>
      <c r="H64" s="285">
        <f t="shared" si="15"/>
        <v>6.4937894060679568E-2</v>
      </c>
      <c r="I64" s="98">
        <v>311.23</v>
      </c>
      <c r="J64" s="106">
        <f t="shared" si="17"/>
        <v>-2.6495548395207468E-2</v>
      </c>
      <c r="K64" s="203">
        <f t="shared" si="18"/>
        <v>1.286877071067896E-3</v>
      </c>
      <c r="L64" s="169"/>
      <c r="M64" s="213"/>
      <c r="N64" s="191"/>
      <c r="O64" s="237"/>
      <c r="P64" s="259"/>
    </row>
    <row r="65" spans="1:16" s="171" customFormat="1" ht="12.95" customHeight="1">
      <c r="A65" s="301">
        <v>54</v>
      </c>
      <c r="B65" s="263" t="s">
        <v>25</v>
      </c>
      <c r="C65" s="89" t="s">
        <v>40</v>
      </c>
      <c r="D65" s="86">
        <v>6346225147.6599998</v>
      </c>
      <c r="E65" s="285">
        <f t="shared" si="14"/>
        <v>1.6309917518251848E-2</v>
      </c>
      <c r="F65" s="98">
        <v>1.07</v>
      </c>
      <c r="G65" s="86">
        <v>6326375417.0699997</v>
      </c>
      <c r="H65" s="285">
        <f t="shared" si="15"/>
        <v>1.6368187865449753E-2</v>
      </c>
      <c r="I65" s="98">
        <v>1.07</v>
      </c>
      <c r="J65" s="106">
        <f t="shared" si="17"/>
        <v>-3.1278011933313157E-3</v>
      </c>
      <c r="K65" s="203">
        <f t="shared" si="18"/>
        <v>0</v>
      </c>
      <c r="L65" s="169"/>
      <c r="M65" s="213"/>
      <c r="N65" s="238"/>
      <c r="O65" s="234"/>
    </row>
    <row r="66" spans="1:16" s="171" customFormat="1" ht="12.95" customHeight="1">
      <c r="A66" s="301">
        <v>55</v>
      </c>
      <c r="B66" s="263" t="s">
        <v>146</v>
      </c>
      <c r="C66" s="89" t="s">
        <v>123</v>
      </c>
      <c r="D66" s="87">
        <v>7054463135.1199999</v>
      </c>
      <c r="E66" s="285">
        <f t="shared" si="14"/>
        <v>1.813010241399645E-2</v>
      </c>
      <c r="F66" s="98">
        <v>3.99</v>
      </c>
      <c r="G66" s="87">
        <v>6923887152.5299997</v>
      </c>
      <c r="H66" s="285">
        <f t="shared" si="15"/>
        <v>1.791412589363427E-2</v>
      </c>
      <c r="I66" s="98">
        <v>3.99</v>
      </c>
      <c r="J66" s="106">
        <f t="shared" si="17"/>
        <v>-1.850969805766502E-2</v>
      </c>
      <c r="K66" s="203">
        <f t="shared" si="18"/>
        <v>0</v>
      </c>
      <c r="L66" s="169"/>
      <c r="M66" s="134"/>
      <c r="N66" s="237"/>
      <c r="O66" s="261"/>
    </row>
    <row r="67" spans="1:16" s="171" customFormat="1" ht="12" customHeight="1">
      <c r="A67" s="301">
        <v>56</v>
      </c>
      <c r="B67" s="263" t="s">
        <v>6</v>
      </c>
      <c r="C67" s="89" t="s">
        <v>76</v>
      </c>
      <c r="D67" s="86">
        <v>43526165258.760002</v>
      </c>
      <c r="E67" s="285">
        <f t="shared" si="14"/>
        <v>0.11186306012447957</v>
      </c>
      <c r="F67" s="86">
        <v>4209.62</v>
      </c>
      <c r="G67" s="86">
        <v>42391507451.639999</v>
      </c>
      <c r="H67" s="285">
        <f t="shared" si="15"/>
        <v>0.10967925741425837</v>
      </c>
      <c r="I67" s="86">
        <v>4217.55</v>
      </c>
      <c r="J67" s="106">
        <f t="shared" si="17"/>
        <v>-2.6068407367718743E-2</v>
      </c>
      <c r="K67" s="203">
        <f t="shared" si="18"/>
        <v>1.8837804837491961E-3</v>
      </c>
      <c r="L67" s="169"/>
      <c r="N67" s="237"/>
      <c r="O67" s="261"/>
    </row>
    <row r="68" spans="1:16" s="171" customFormat="1" ht="12.95" customHeight="1">
      <c r="A68" s="301">
        <v>57</v>
      </c>
      <c r="B68" s="263" t="s">
        <v>6</v>
      </c>
      <c r="C68" s="89" t="s">
        <v>77</v>
      </c>
      <c r="D68" s="86">
        <v>241169699.56999999</v>
      </c>
      <c r="E68" s="285">
        <f t="shared" si="14"/>
        <v>6.1981064591423067E-4</v>
      </c>
      <c r="F68" s="86">
        <v>3821.35</v>
      </c>
      <c r="G68" s="86">
        <v>241508394.65000001</v>
      </c>
      <c r="H68" s="285">
        <f t="shared" si="15"/>
        <v>6.2485301837259595E-4</v>
      </c>
      <c r="I68" s="86">
        <v>3826.7</v>
      </c>
      <c r="J68" s="106">
        <f t="shared" ref="J68:J74" si="19">((G68-D68)/D68)</f>
        <v>1.4043848816990634E-3</v>
      </c>
      <c r="K68" s="203">
        <f t="shared" si="18"/>
        <v>1.4000287856385594E-3</v>
      </c>
      <c r="L68" s="169"/>
      <c r="N68" s="358"/>
      <c r="O68" s="358"/>
    </row>
    <row r="69" spans="1:16" s="188" customFormat="1" ht="12.95" customHeight="1">
      <c r="A69" s="301">
        <v>58</v>
      </c>
      <c r="B69" s="263" t="s">
        <v>99</v>
      </c>
      <c r="C69" s="89" t="s">
        <v>100</v>
      </c>
      <c r="D69" s="86">
        <v>51675100.159999996</v>
      </c>
      <c r="E69" s="285">
        <f t="shared" si="14"/>
        <v>1.3280597548099421E-4</v>
      </c>
      <c r="F69" s="86">
        <v>11.1021</v>
      </c>
      <c r="G69" s="86">
        <v>51642153.060000002</v>
      </c>
      <c r="H69" s="285">
        <f t="shared" si="15"/>
        <v>1.3361338955345748E-4</v>
      </c>
      <c r="I69" s="86">
        <v>11.0936</v>
      </c>
      <c r="J69" s="106">
        <f t="shared" si="19"/>
        <v>-6.375817346842283E-4</v>
      </c>
      <c r="K69" s="203">
        <f t="shared" si="18"/>
        <v>-7.6562091856493186E-4</v>
      </c>
      <c r="L69" s="187"/>
      <c r="M69" s="239"/>
      <c r="N69" s="240"/>
      <c r="O69" s="374"/>
      <c r="P69" s="189"/>
    </row>
    <row r="70" spans="1:16" s="171" customFormat="1" ht="12.95" customHeight="1">
      <c r="A70" s="301">
        <v>59</v>
      </c>
      <c r="B70" s="263" t="s">
        <v>28</v>
      </c>
      <c r="C70" s="89" t="s">
        <v>94</v>
      </c>
      <c r="D70" s="86">
        <v>14874834977.950001</v>
      </c>
      <c r="E70" s="285">
        <f t="shared" si="14"/>
        <v>3.8228604555170409E-2</v>
      </c>
      <c r="F70" s="86">
        <v>1149.5</v>
      </c>
      <c r="G70" s="86">
        <v>14825765870.74</v>
      </c>
      <c r="H70" s="285">
        <f t="shared" si="15"/>
        <v>3.8358602678978587E-2</v>
      </c>
      <c r="I70" s="86">
        <v>1151.73</v>
      </c>
      <c r="J70" s="106">
        <f t="shared" si="19"/>
        <v>-3.2988001065382931E-3</v>
      </c>
      <c r="K70" s="203">
        <f t="shared" si="18"/>
        <v>1.9399739016964055E-3</v>
      </c>
      <c r="L70" s="169"/>
      <c r="N70" s="241"/>
      <c r="O70" s="374"/>
    </row>
    <row r="71" spans="1:16" s="171" customFormat="1" ht="12.95" customHeight="1">
      <c r="A71" s="301">
        <v>60</v>
      </c>
      <c r="B71" s="263" t="s">
        <v>195</v>
      </c>
      <c r="C71" s="89" t="s">
        <v>194</v>
      </c>
      <c r="D71" s="86">
        <v>20915245</v>
      </c>
      <c r="E71" s="285">
        <f t="shared" si="14"/>
        <v>5.3752571471532242E-5</v>
      </c>
      <c r="F71" s="86">
        <v>0.78</v>
      </c>
      <c r="G71" s="86">
        <v>20885327</v>
      </c>
      <c r="H71" s="285">
        <f t="shared" si="15"/>
        <v>5.4036463761690097E-5</v>
      </c>
      <c r="I71" s="86">
        <v>0.77</v>
      </c>
      <c r="J71" s="168">
        <f t="shared" si="19"/>
        <v>-1.4304398538004216E-3</v>
      </c>
      <c r="K71" s="204">
        <f>((I71-F71)/F71)</f>
        <v>-1.2820512820512832E-2</v>
      </c>
      <c r="L71" s="169"/>
      <c r="M71" s="242"/>
      <c r="N71" s="190"/>
      <c r="O71" s="374"/>
    </row>
    <row r="72" spans="1:16" s="171" customFormat="1" ht="12.95" customHeight="1">
      <c r="A72" s="301">
        <v>61</v>
      </c>
      <c r="B72" s="263" t="s">
        <v>108</v>
      </c>
      <c r="C72" s="89" t="s">
        <v>111</v>
      </c>
      <c r="D72" s="86">
        <v>813509432.25</v>
      </c>
      <c r="E72" s="285">
        <f t="shared" si="14"/>
        <v>2.0907344809866554E-3</v>
      </c>
      <c r="F72" s="86">
        <v>1193.26</v>
      </c>
      <c r="G72" s="86">
        <v>813579782.09000003</v>
      </c>
      <c r="H72" s="285">
        <f t="shared" si="15"/>
        <v>2.1049694080514042E-3</v>
      </c>
      <c r="I72" s="86">
        <v>1192.93</v>
      </c>
      <c r="J72" s="106">
        <f t="shared" si="19"/>
        <v>8.6476981349140815E-5</v>
      </c>
      <c r="K72" s="203">
        <f t="shared" si="18"/>
        <v>-2.7655330774510774E-4</v>
      </c>
      <c r="L72" s="169"/>
      <c r="M72" s="182"/>
      <c r="N72" s="190"/>
      <c r="O72" s="374"/>
    </row>
    <row r="73" spans="1:16" s="171" customFormat="1" ht="12.95" customHeight="1">
      <c r="A73" s="301">
        <v>62</v>
      </c>
      <c r="B73" s="263" t="s">
        <v>53</v>
      </c>
      <c r="C73" s="89" t="s">
        <v>112</v>
      </c>
      <c r="D73" s="86">
        <v>179868712.61000001</v>
      </c>
      <c r="E73" s="285">
        <f t="shared" si="14"/>
        <v>4.6226596102802133E-4</v>
      </c>
      <c r="F73" s="86">
        <v>155.37</v>
      </c>
      <c r="G73" s="86">
        <v>180119266.13</v>
      </c>
      <c r="H73" s="285">
        <f t="shared" si="15"/>
        <v>4.6602134584801852E-4</v>
      </c>
      <c r="I73" s="86">
        <v>155.59</v>
      </c>
      <c r="J73" s="106">
        <f t="shared" si="19"/>
        <v>1.3929800039390013E-3</v>
      </c>
      <c r="K73" s="203">
        <f t="shared" si="18"/>
        <v>1.4159747699040925E-3</v>
      </c>
      <c r="L73" s="169"/>
      <c r="M73" s="213"/>
      <c r="N73" s="191"/>
      <c r="O73" s="374"/>
    </row>
    <row r="74" spans="1:16" s="171" customFormat="1" ht="12.95" customHeight="1">
      <c r="A74" s="301">
        <v>63</v>
      </c>
      <c r="B74" s="263" t="s">
        <v>114</v>
      </c>
      <c r="C74" s="89" t="s">
        <v>115</v>
      </c>
      <c r="D74" s="86">
        <v>700205998.25</v>
      </c>
      <c r="E74" s="285">
        <f t="shared" si="14"/>
        <v>1.7995425330054084E-3</v>
      </c>
      <c r="F74" s="87">
        <v>184.946594</v>
      </c>
      <c r="G74" s="86">
        <v>698842632.64999998</v>
      </c>
      <c r="H74" s="285">
        <f t="shared" si="15"/>
        <v>1.8081107657215913E-3</v>
      </c>
      <c r="I74" s="86">
        <v>185.363597</v>
      </c>
      <c r="J74" s="106">
        <f t="shared" si="19"/>
        <v>-1.9470921463218469E-3</v>
      </c>
      <c r="K74" s="203">
        <f t="shared" si="18"/>
        <v>2.2547211656138637E-3</v>
      </c>
      <c r="L74" s="169"/>
      <c r="M74" s="213"/>
      <c r="N74" s="243"/>
      <c r="O74" s="374"/>
    </row>
    <row r="75" spans="1:16" s="171" customFormat="1" ht="12.95" customHeight="1">
      <c r="A75" s="301">
        <v>64</v>
      </c>
      <c r="B75" s="263" t="s">
        <v>118</v>
      </c>
      <c r="C75" s="89" t="s">
        <v>121</v>
      </c>
      <c r="D75" s="86">
        <v>1102543574.78</v>
      </c>
      <c r="E75" s="285">
        <f t="shared" si="14"/>
        <v>2.8335576419898788E-3</v>
      </c>
      <c r="F75" s="87">
        <v>1.4201999999999999</v>
      </c>
      <c r="G75" s="86">
        <v>1081837669.8099999</v>
      </c>
      <c r="H75" s="285">
        <f t="shared" si="15"/>
        <v>2.7990312069674232E-3</v>
      </c>
      <c r="I75" s="86">
        <v>1.4221999999999999</v>
      </c>
      <c r="J75" s="106">
        <f t="shared" ref="J75:J79" si="20">((G75-D75)/D75)</f>
        <v>-1.8780123927647628E-2</v>
      </c>
      <c r="K75" s="203">
        <f t="shared" ref="K75:K80" si="21">((I75-F75)/F75)</f>
        <v>1.4082523588227023E-3</v>
      </c>
      <c r="L75" s="169"/>
      <c r="M75" s="224"/>
      <c r="N75" s="243"/>
      <c r="O75" s="374"/>
    </row>
    <row r="76" spans="1:16" s="171" customFormat="1" ht="12.95" customHeight="1">
      <c r="A76" s="301">
        <v>65</v>
      </c>
      <c r="B76" s="263" t="s">
        <v>149</v>
      </c>
      <c r="C76" s="89" t="s">
        <v>152</v>
      </c>
      <c r="D76" s="97">
        <v>501417883.38999999</v>
      </c>
      <c r="E76" s="285">
        <f t="shared" si="14"/>
        <v>1.2886533537630276E-3</v>
      </c>
      <c r="F76" s="98">
        <v>1.1443000000000001</v>
      </c>
      <c r="G76" s="97">
        <v>500658599.26999998</v>
      </c>
      <c r="H76" s="285">
        <f t="shared" si="15"/>
        <v>1.2953505710699132E-3</v>
      </c>
      <c r="I76" s="98">
        <v>1.1425000000000001</v>
      </c>
      <c r="J76" s="106">
        <f t="shared" si="20"/>
        <v>-1.5142741117780156E-3</v>
      </c>
      <c r="K76" s="203">
        <f t="shared" si="21"/>
        <v>-1.5730140697369777E-3</v>
      </c>
      <c r="L76" s="169"/>
      <c r="M76" s="213"/>
      <c r="N76" s="243"/>
      <c r="O76" s="374"/>
    </row>
    <row r="77" spans="1:16" s="171" customFormat="1" ht="12.95" customHeight="1">
      <c r="A77" s="301">
        <v>66</v>
      </c>
      <c r="B77" s="263" t="s">
        <v>8</v>
      </c>
      <c r="C77" s="89" t="s">
        <v>158</v>
      </c>
      <c r="D77" s="97">
        <v>1546195059.2</v>
      </c>
      <c r="E77" s="285">
        <f t="shared" si="14"/>
        <v>3.9737502682171792E-3</v>
      </c>
      <c r="F77" s="97">
        <v>0.99170000000000003</v>
      </c>
      <c r="G77" s="97">
        <v>1483322738.1900001</v>
      </c>
      <c r="H77" s="285">
        <f t="shared" si="15"/>
        <v>3.8377907795791211E-3</v>
      </c>
      <c r="I77" s="98">
        <v>0.99299999999999999</v>
      </c>
      <c r="J77" s="106">
        <f t="shared" si="20"/>
        <v>-4.0662606335406394E-2</v>
      </c>
      <c r="K77" s="203">
        <f t="shared" si="21"/>
        <v>1.3108803065442853E-3</v>
      </c>
      <c r="L77" s="169"/>
      <c r="M77" s="213"/>
      <c r="N77" s="243"/>
      <c r="O77" s="374"/>
    </row>
    <row r="78" spans="1:16" s="171" customFormat="1" ht="12.95" customHeight="1">
      <c r="A78" s="301">
        <v>67</v>
      </c>
      <c r="B78" s="263" t="s">
        <v>6</v>
      </c>
      <c r="C78" s="89" t="s">
        <v>182</v>
      </c>
      <c r="D78" s="86">
        <v>15883110325.76</v>
      </c>
      <c r="E78" s="285">
        <f t="shared" si="14"/>
        <v>4.0819891087847462E-2</v>
      </c>
      <c r="F78" s="97">
        <v>105.39</v>
      </c>
      <c r="G78" s="86">
        <v>16653999919.110001</v>
      </c>
      <c r="H78" s="285">
        <f t="shared" si="15"/>
        <v>4.3088780133352822E-2</v>
      </c>
      <c r="I78" s="97">
        <v>105.57</v>
      </c>
      <c r="J78" s="106">
        <f t="shared" si="20"/>
        <v>4.8535178408962772E-2</v>
      </c>
      <c r="K78" s="203">
        <f t="shared" si="21"/>
        <v>1.7079419299743108E-3</v>
      </c>
      <c r="L78" s="169"/>
      <c r="M78" s="213"/>
      <c r="N78" s="243"/>
      <c r="O78" s="374"/>
    </row>
    <row r="79" spans="1:16" s="171" customFormat="1" ht="12.95" customHeight="1">
      <c r="A79" s="301">
        <v>68</v>
      </c>
      <c r="B79" s="263" t="s">
        <v>161</v>
      </c>
      <c r="C79" s="89" t="s">
        <v>187</v>
      </c>
      <c r="D79" s="86">
        <v>293297848.31999999</v>
      </c>
      <c r="E79" s="285">
        <f t="shared" si="14"/>
        <v>7.5378096475883609E-4</v>
      </c>
      <c r="F79" s="97">
        <v>1054.42</v>
      </c>
      <c r="G79" s="86">
        <v>292811208.00999999</v>
      </c>
      <c r="H79" s="285">
        <f t="shared" si="15"/>
        <v>7.5758843664018593E-4</v>
      </c>
      <c r="I79" s="97">
        <v>1056.6199999999999</v>
      </c>
      <c r="J79" s="106">
        <f t="shared" si="20"/>
        <v>-1.6592017731717481E-3</v>
      </c>
      <c r="K79" s="203">
        <f t="shared" si="21"/>
        <v>2.0864551127632424E-3</v>
      </c>
      <c r="L79" s="169"/>
      <c r="M79" s="213"/>
      <c r="N79" s="243"/>
      <c r="O79" s="374"/>
    </row>
    <row r="80" spans="1:16" s="171" customFormat="1" ht="12.95" customHeight="1">
      <c r="A80" s="301">
        <v>69</v>
      </c>
      <c r="B80" s="263" t="s">
        <v>197</v>
      </c>
      <c r="C80" s="89" t="s">
        <v>196</v>
      </c>
      <c r="D80" s="86">
        <v>1601761647.46</v>
      </c>
      <c r="E80" s="285">
        <f t="shared" si="14"/>
        <v>4.1165574410174438E-3</v>
      </c>
      <c r="F80" s="97">
        <v>1.0305</v>
      </c>
      <c r="G80" s="86">
        <v>1622302708.6600001</v>
      </c>
      <c r="H80" s="285">
        <f t="shared" si="15"/>
        <v>4.197372707020473E-3</v>
      </c>
      <c r="I80" s="97">
        <v>1.0331999999999999</v>
      </c>
      <c r="J80" s="106">
        <f>((G80-D80)/D80)</f>
        <v>1.2824043597605873E-2</v>
      </c>
      <c r="K80" s="203">
        <f t="shared" si="21"/>
        <v>2.6200873362444686E-3</v>
      </c>
      <c r="L80" s="169"/>
      <c r="M80" s="213"/>
      <c r="N80" s="243"/>
      <c r="O80" s="374"/>
    </row>
    <row r="81" spans="1:36" s="171" customFormat="1" ht="12.95" customHeight="1">
      <c r="A81" s="302"/>
      <c r="B81" s="166"/>
      <c r="C81" s="269" t="s">
        <v>47</v>
      </c>
      <c r="D81" s="102">
        <f>SUM(D55:D80)</f>
        <v>389102222041.17004</v>
      </c>
      <c r="E81" s="286">
        <f>(D81/$D$153)</f>
        <v>0.30101202740762079</v>
      </c>
      <c r="F81" s="96"/>
      <c r="G81" s="102">
        <f>SUM(G55:G80)</f>
        <v>386504325895.71014</v>
      </c>
      <c r="H81" s="286">
        <f>(G81/$G$153)</f>
        <v>0.29823272579614263</v>
      </c>
      <c r="I81" s="96"/>
      <c r="J81" s="106">
        <f>((G81-D81)/D81)</f>
        <v>-6.6766417622385671E-3</v>
      </c>
      <c r="K81" s="203"/>
      <c r="L81" s="169"/>
      <c r="M81" s="134"/>
      <c r="N81" s="244"/>
      <c r="O81" s="260"/>
    </row>
    <row r="82" spans="1:36" s="171" customFormat="1" ht="5.25" customHeight="1">
      <c r="A82" s="346"/>
      <c r="B82" s="347"/>
      <c r="C82" s="347"/>
      <c r="D82" s="347"/>
      <c r="E82" s="347"/>
      <c r="F82" s="347"/>
      <c r="G82" s="347"/>
      <c r="H82" s="347"/>
      <c r="I82" s="347"/>
      <c r="J82" s="347"/>
      <c r="K82" s="348"/>
      <c r="L82" s="169"/>
      <c r="M82" s="134"/>
      <c r="N82" s="244"/>
      <c r="O82" s="260"/>
    </row>
    <row r="83" spans="1:36" s="171" customFormat="1" ht="12" customHeight="1">
      <c r="A83" s="371" t="s">
        <v>230</v>
      </c>
      <c r="B83" s="372"/>
      <c r="C83" s="372"/>
      <c r="D83" s="372"/>
      <c r="E83" s="372"/>
      <c r="F83" s="372"/>
      <c r="G83" s="372"/>
      <c r="H83" s="372"/>
      <c r="I83" s="372"/>
      <c r="J83" s="372"/>
      <c r="K83" s="373"/>
      <c r="L83" s="169"/>
      <c r="M83" s="134"/>
      <c r="N83" s="244"/>
      <c r="O83" s="260"/>
    </row>
    <row r="84" spans="1:36" s="171" customFormat="1" ht="12.95" customHeight="1">
      <c r="A84" s="343" t="s">
        <v>231</v>
      </c>
      <c r="B84" s="344"/>
      <c r="C84" s="344"/>
      <c r="D84" s="344"/>
      <c r="E84" s="344"/>
      <c r="F84" s="344"/>
      <c r="G84" s="344"/>
      <c r="H84" s="344"/>
      <c r="I84" s="344"/>
      <c r="J84" s="344"/>
      <c r="K84" s="345"/>
      <c r="L84" s="169"/>
      <c r="M84" s="134"/>
      <c r="N84" s="244"/>
      <c r="O84" s="260"/>
    </row>
    <row r="85" spans="1:36" s="171" customFormat="1" ht="12.95" customHeight="1">
      <c r="A85" s="301" t="s">
        <v>242</v>
      </c>
      <c r="B85" s="263" t="s">
        <v>205</v>
      </c>
      <c r="C85" s="89" t="s">
        <v>216</v>
      </c>
      <c r="D85" s="97">
        <v>7705078774.8500004</v>
      </c>
      <c r="E85" s="285">
        <f>(D85/$D$102)</f>
        <v>3.0905752199456148E-2</v>
      </c>
      <c r="F85" s="97">
        <v>51593.2</v>
      </c>
      <c r="G85" s="258">
        <v>7705078774.8500004</v>
      </c>
      <c r="H85" s="285">
        <f>(G85/$G$102)</f>
        <v>3.0626306714159741E-2</v>
      </c>
      <c r="I85" s="97">
        <v>51626.41</v>
      </c>
      <c r="J85" s="106">
        <f t="shared" ref="J85:J87" si="22">((G85-D85)/D85)</f>
        <v>0</v>
      </c>
      <c r="K85" s="203">
        <f>((I85-F85)/F85)</f>
        <v>6.4368947845852564E-4</v>
      </c>
      <c r="L85" s="169"/>
      <c r="M85" s="134"/>
      <c r="N85" s="244"/>
      <c r="O85" s="260"/>
    </row>
    <row r="86" spans="1:36" s="171" customFormat="1" ht="12.95" customHeight="1">
      <c r="A86" s="301" t="s">
        <v>243</v>
      </c>
      <c r="B86" s="263" t="s">
        <v>205</v>
      </c>
      <c r="C86" s="89" t="s">
        <v>217</v>
      </c>
      <c r="D86" s="97">
        <v>629685670.65999997</v>
      </c>
      <c r="E86" s="285">
        <f t="shared" ref="E86:E92" si="23">(D86/$D$102)</f>
        <v>2.5257248977762943E-3</v>
      </c>
      <c r="F86" s="97">
        <v>51489.43</v>
      </c>
      <c r="G86" s="258">
        <v>629685670.65999997</v>
      </c>
      <c r="H86" s="285">
        <f t="shared" ref="H86:H92" si="24">(G86/$G$102)</f>
        <v>2.5028876467937172E-3</v>
      </c>
      <c r="I86" s="97">
        <v>51522.64</v>
      </c>
      <c r="J86" s="106">
        <f t="shared" si="22"/>
        <v>0</v>
      </c>
      <c r="K86" s="203">
        <f t="shared" ref="K86:K91" si="25">((I86-F86)/F86)</f>
        <v>6.4498674776549531E-4</v>
      </c>
      <c r="L86" s="169"/>
      <c r="N86" s="234"/>
      <c r="O86" s="234"/>
    </row>
    <row r="87" spans="1:36" s="171" customFormat="1" ht="12.95" customHeight="1">
      <c r="A87" s="301">
        <v>71</v>
      </c>
      <c r="B87" s="263" t="s">
        <v>46</v>
      </c>
      <c r="C87" s="89" t="s">
        <v>181</v>
      </c>
      <c r="D87" s="97">
        <v>55204804518.529999</v>
      </c>
      <c r="E87" s="285">
        <f t="shared" si="23"/>
        <v>0.22143135177775256</v>
      </c>
      <c r="F87" s="97">
        <v>50385.61</v>
      </c>
      <c r="G87" s="97">
        <v>55527029805.589996</v>
      </c>
      <c r="H87" s="285">
        <f t="shared" si="24"/>
        <v>0.22070998823570045</v>
      </c>
      <c r="I87" s="97">
        <v>50524.52</v>
      </c>
      <c r="J87" s="106">
        <f t="shared" si="22"/>
        <v>5.8369065857635577E-3</v>
      </c>
      <c r="K87" s="203">
        <f t="shared" si="25"/>
        <v>2.7569379431944202E-3</v>
      </c>
      <c r="L87" s="169"/>
      <c r="N87" s="235"/>
      <c r="O87" s="234"/>
    </row>
    <row r="88" spans="1:36" s="171" customFormat="1" ht="12.95" customHeight="1">
      <c r="A88" s="301">
        <v>72</v>
      </c>
      <c r="B88" s="263" t="s">
        <v>146</v>
      </c>
      <c r="C88" s="89" t="s">
        <v>133</v>
      </c>
      <c r="D88" s="162">
        <v>5373415608.5600004</v>
      </c>
      <c r="E88" s="285">
        <f t="shared" si="23"/>
        <v>2.1553245088799005E-2</v>
      </c>
      <c r="F88" s="97">
        <v>411.09</v>
      </c>
      <c r="G88" s="97">
        <v>5392582408.9799995</v>
      </c>
      <c r="H88" s="285">
        <f t="shared" si="24"/>
        <v>2.1434548258985067E-2</v>
      </c>
      <c r="I88" s="97">
        <v>410.64</v>
      </c>
      <c r="J88" s="106">
        <f>((G88-D88)/D88)</f>
        <v>3.5669677940909461E-3</v>
      </c>
      <c r="K88" s="203">
        <f t="shared" si="25"/>
        <v>-1.0946508063927332E-3</v>
      </c>
      <c r="L88" s="169"/>
      <c r="N88" s="245"/>
      <c r="O88" s="234"/>
    </row>
    <row r="89" spans="1:36" s="171" customFormat="1" ht="12.95" customHeight="1">
      <c r="A89" s="301">
        <v>73</v>
      </c>
      <c r="B89" s="263" t="s">
        <v>99</v>
      </c>
      <c r="C89" s="89" t="s">
        <v>141</v>
      </c>
      <c r="D89" s="162">
        <v>640428555.60000002</v>
      </c>
      <c r="E89" s="285">
        <f t="shared" si="23"/>
        <v>2.5688155590874598E-3</v>
      </c>
      <c r="F89" s="97">
        <v>46904.31</v>
      </c>
      <c r="G89" s="97">
        <v>641703124.16999996</v>
      </c>
      <c r="H89" s="285">
        <f t="shared" si="24"/>
        <v>2.5506548699299374E-3</v>
      </c>
      <c r="I89" s="97">
        <v>47000.93</v>
      </c>
      <c r="J89" s="106">
        <f>((G89-D89)/D89)</f>
        <v>1.9901807295363725E-3</v>
      </c>
      <c r="K89" s="203">
        <f t="shared" si="25"/>
        <v>2.0599386282412558E-3</v>
      </c>
      <c r="L89" s="169"/>
      <c r="N89" s="245"/>
      <c r="O89" s="234"/>
    </row>
    <row r="90" spans="1:36" s="171" customFormat="1" ht="12.95" customHeight="1">
      <c r="A90" s="301">
        <v>74</v>
      </c>
      <c r="B90" s="263" t="s">
        <v>65</v>
      </c>
      <c r="C90" s="89" t="s">
        <v>159</v>
      </c>
      <c r="D90" s="162">
        <v>753331789.54999995</v>
      </c>
      <c r="E90" s="285">
        <f t="shared" si="23"/>
        <v>3.0216804126390515E-3</v>
      </c>
      <c r="F90" s="97">
        <v>42856.212355000003</v>
      </c>
      <c r="G90" s="162">
        <v>722863134.71000004</v>
      </c>
      <c r="H90" s="285">
        <f t="shared" si="24"/>
        <v>2.8732513609399687E-3</v>
      </c>
      <c r="I90" s="97">
        <v>41081.836655999999</v>
      </c>
      <c r="J90" s="106">
        <f>((G90-D90)/D90)</f>
        <v>-4.0445199927378953E-2</v>
      </c>
      <c r="K90" s="203">
        <f t="shared" si="25"/>
        <v>-4.1402998573507599E-2</v>
      </c>
      <c r="L90" s="169"/>
      <c r="N90" s="245"/>
      <c r="O90" s="191"/>
    </row>
    <row r="91" spans="1:36" s="171" customFormat="1" ht="12.95" customHeight="1">
      <c r="A91" s="301">
        <v>75</v>
      </c>
      <c r="B91" s="263" t="s">
        <v>8</v>
      </c>
      <c r="C91" s="89" t="s">
        <v>160</v>
      </c>
      <c r="D91" s="162">
        <v>6487522068.1083002</v>
      </c>
      <c r="E91" s="285">
        <f t="shared" si="23"/>
        <v>2.6022024600178301E-2</v>
      </c>
      <c r="F91" s="97">
        <v>447.85107900000003</v>
      </c>
      <c r="G91" s="162">
        <v>6406142869.0500002</v>
      </c>
      <c r="H91" s="285">
        <f t="shared" si="24"/>
        <v>2.5463269370152811E-2</v>
      </c>
      <c r="I91" s="97">
        <v>444.15956</v>
      </c>
      <c r="J91" s="106">
        <f>((G91-D91)/D91)</f>
        <v>-1.2543957184877741E-2</v>
      </c>
      <c r="K91" s="203">
        <f t="shared" si="25"/>
        <v>-8.2427377606028446E-3</v>
      </c>
      <c r="L91" s="169"/>
      <c r="N91" s="245"/>
      <c r="O91" s="191"/>
    </row>
    <row r="92" spans="1:36" s="171" customFormat="1" ht="12.95" customHeight="1">
      <c r="A92" s="301">
        <v>76</v>
      </c>
      <c r="B92" s="263" t="s">
        <v>188</v>
      </c>
      <c r="C92" s="89" t="s">
        <v>191</v>
      </c>
      <c r="D92" s="162">
        <v>726418784.18069994</v>
      </c>
      <c r="E92" s="285">
        <f t="shared" si="23"/>
        <v>2.9137299686278662E-3</v>
      </c>
      <c r="F92" s="97">
        <v>42855.738615999995</v>
      </c>
      <c r="G92" s="162">
        <v>725974441.55239999</v>
      </c>
      <c r="H92" s="285">
        <f t="shared" si="24"/>
        <v>2.8856182478234917E-3</v>
      </c>
      <c r="I92" s="97">
        <v>42894.740379999996</v>
      </c>
      <c r="J92" s="106">
        <f t="shared" ref="J92" si="26">((G92-D92)/D92)</f>
        <v>-6.1168934225883033E-4</v>
      </c>
      <c r="K92" s="203">
        <f>((I92-F92)/F92)</f>
        <v>9.1007097904595251E-4</v>
      </c>
      <c r="L92" s="169"/>
      <c r="N92" s="234"/>
      <c r="O92" s="234"/>
    </row>
    <row r="93" spans="1:36" s="171" customFormat="1" ht="6.75" customHeight="1">
      <c r="A93" s="346"/>
      <c r="B93" s="347"/>
      <c r="C93" s="347"/>
      <c r="D93" s="347"/>
      <c r="E93" s="347"/>
      <c r="F93" s="347"/>
      <c r="G93" s="347"/>
      <c r="H93" s="347"/>
      <c r="I93" s="347"/>
      <c r="J93" s="347"/>
      <c r="K93" s="348"/>
      <c r="L93" s="169"/>
      <c r="N93" s="246"/>
      <c r="O93" s="191"/>
    </row>
    <row r="94" spans="1:36" s="171" customFormat="1" ht="12.95" customHeight="1">
      <c r="A94" s="343" t="s">
        <v>232</v>
      </c>
      <c r="B94" s="344"/>
      <c r="C94" s="344"/>
      <c r="D94" s="344"/>
      <c r="E94" s="344"/>
      <c r="F94" s="344"/>
      <c r="G94" s="344"/>
      <c r="H94" s="344"/>
      <c r="I94" s="344"/>
      <c r="J94" s="344"/>
      <c r="K94" s="345"/>
      <c r="L94" s="169"/>
      <c r="M94" s="247"/>
      <c r="N94" s="246"/>
      <c r="O94" s="191"/>
      <c r="Z94" s="171">
        <v>136.96</v>
      </c>
      <c r="AJ94" s="180">
        <v>185280902</v>
      </c>
    </row>
    <row r="95" spans="1:36" s="171" customFormat="1" ht="12.95" customHeight="1">
      <c r="A95" s="301">
        <v>77</v>
      </c>
      <c r="B95" s="263" t="s">
        <v>6</v>
      </c>
      <c r="C95" s="89" t="s">
        <v>102</v>
      </c>
      <c r="D95" s="86">
        <v>163220918612.64001</v>
      </c>
      <c r="E95" s="285">
        <f t="shared" ref="E95:E101" si="27">(D95/$D$102)</f>
        <v>0.65469353549964915</v>
      </c>
      <c r="F95" s="86">
        <v>532.38</v>
      </c>
      <c r="G95" s="86">
        <v>163922053202.12</v>
      </c>
      <c r="H95" s="285">
        <f t="shared" ref="H95:H101" si="28">(G95/$G$102)</f>
        <v>0.65156077248290967</v>
      </c>
      <c r="I95" s="86">
        <v>533.74</v>
      </c>
      <c r="J95" s="106">
        <f t="shared" ref="J95:J102" si="29">((G95-D95)/D95)</f>
        <v>4.2956172250441177E-3</v>
      </c>
      <c r="K95" s="203">
        <f t="shared" ref="K95:K100" si="30">((I95-F95)/F95)</f>
        <v>2.5545662872384642E-3</v>
      </c>
      <c r="L95" s="169"/>
      <c r="N95" s="336"/>
      <c r="O95" s="191"/>
    </row>
    <row r="96" spans="1:36" s="171" customFormat="1" ht="12.95" customHeight="1">
      <c r="A96" s="301">
        <v>78</v>
      </c>
      <c r="B96" s="263" t="s">
        <v>53</v>
      </c>
      <c r="C96" s="89" t="s">
        <v>137</v>
      </c>
      <c r="D96" s="86">
        <v>1636183795.4000001</v>
      </c>
      <c r="E96" s="285">
        <f t="shared" si="27"/>
        <v>6.5628778642023017E-3</v>
      </c>
      <c r="F96" s="86">
        <v>439.26</v>
      </c>
      <c r="G96" s="86">
        <v>1687469607.5</v>
      </c>
      <c r="H96" s="285">
        <f t="shared" si="28"/>
        <v>6.70738914945407E-3</v>
      </c>
      <c r="I96" s="87">
        <v>444.12</v>
      </c>
      <c r="J96" s="106">
        <f t="shared" si="29"/>
        <v>3.1344774495497309E-2</v>
      </c>
      <c r="K96" s="203">
        <f t="shared" si="30"/>
        <v>1.1064062286572904E-2</v>
      </c>
      <c r="L96" s="169"/>
      <c r="N96" s="336"/>
      <c r="O96" s="192"/>
    </row>
    <row r="97" spans="1:18" s="171" customFormat="1" ht="12.75" customHeight="1">
      <c r="A97" s="301">
        <v>79</v>
      </c>
      <c r="B97" s="263" t="s">
        <v>97</v>
      </c>
      <c r="C97" s="89" t="s">
        <v>156</v>
      </c>
      <c r="D97" s="97">
        <v>4215435644.46</v>
      </c>
      <c r="E97" s="285">
        <f t="shared" si="27"/>
        <v>1.6908485071649607E-2</v>
      </c>
      <c r="F97" s="98">
        <v>45174.68</v>
      </c>
      <c r="G97" s="97">
        <v>4242566984.2600002</v>
      </c>
      <c r="H97" s="285">
        <f t="shared" si="28"/>
        <v>1.6863443127853549E-2</v>
      </c>
      <c r="I97" s="98">
        <v>45187.01</v>
      </c>
      <c r="J97" s="106">
        <f t="shared" si="29"/>
        <v>6.4361888279937749E-3</v>
      </c>
      <c r="K97" s="203">
        <f t="shared" si="30"/>
        <v>2.7294050561070375E-4</v>
      </c>
      <c r="L97" s="169"/>
      <c r="M97" s="248"/>
      <c r="N97" s="249"/>
      <c r="O97" s="250"/>
      <c r="P97" s="261"/>
      <c r="Q97" s="259"/>
      <c r="R97" s="211"/>
    </row>
    <row r="98" spans="1:18" s="171" customFormat="1" ht="12.95" customHeight="1" thickBot="1">
      <c r="A98" s="301">
        <v>80</v>
      </c>
      <c r="B98" s="263" t="s">
        <v>161</v>
      </c>
      <c r="C98" s="89" t="s">
        <v>162</v>
      </c>
      <c r="D98" s="97">
        <v>556740180.14999998</v>
      </c>
      <c r="E98" s="285">
        <f t="shared" si="27"/>
        <v>2.2331340859693474E-3</v>
      </c>
      <c r="F98" s="97">
        <v>49931.7</v>
      </c>
      <c r="G98" s="97">
        <v>507398314.05000001</v>
      </c>
      <c r="H98" s="285">
        <f t="shared" si="28"/>
        <v>2.0168173287294353E-3</v>
      </c>
      <c r="I98" s="98">
        <v>49992.15</v>
      </c>
      <c r="J98" s="106">
        <f t="shared" si="29"/>
        <v>-8.8626378801519246E-2</v>
      </c>
      <c r="K98" s="203">
        <f t="shared" si="30"/>
        <v>1.2106537530267218E-3</v>
      </c>
      <c r="L98" s="169"/>
      <c r="M98" s="237"/>
      <c r="N98" s="231"/>
      <c r="O98" s="250"/>
      <c r="P98" s="261"/>
      <c r="Q98" s="259"/>
      <c r="R98" s="212"/>
    </row>
    <row r="99" spans="1:18" s="171" customFormat="1" ht="12.75" customHeight="1">
      <c r="A99" s="301">
        <v>81</v>
      </c>
      <c r="B99" s="263" t="s">
        <v>10</v>
      </c>
      <c r="C99" s="89" t="s">
        <v>167</v>
      </c>
      <c r="D99" s="86">
        <f>4970954.1*413.46</f>
        <v>2055290682.1859996</v>
      </c>
      <c r="E99" s="285">
        <f t="shared" si="27"/>
        <v>8.243952641837627E-3</v>
      </c>
      <c r="F99" s="97">
        <f>1.0799*413.46</f>
        <v>446.495454</v>
      </c>
      <c r="G99" s="97">
        <f>4948610.12*413.54</f>
        <v>2046448229.0248001</v>
      </c>
      <c r="H99" s="285">
        <f t="shared" si="28"/>
        <v>8.1342648100288465E-3</v>
      </c>
      <c r="I99" s="97">
        <f>1.0806*413.54</f>
        <v>446.87132400000002</v>
      </c>
      <c r="J99" s="106">
        <f t="shared" si="29"/>
        <v>-4.302288351638304E-3</v>
      </c>
      <c r="K99" s="203">
        <f t="shared" si="30"/>
        <v>8.4182268068516632E-4</v>
      </c>
      <c r="L99" s="169"/>
      <c r="N99" s="259"/>
      <c r="O99" s="259"/>
      <c r="P99" s="259"/>
      <c r="Q99" s="261"/>
    </row>
    <row r="100" spans="1:18" s="171" customFormat="1" ht="12.75" customHeight="1">
      <c r="A100" s="301">
        <v>82</v>
      </c>
      <c r="B100" s="263" t="s">
        <v>175</v>
      </c>
      <c r="C100" s="89" t="s">
        <v>177</v>
      </c>
      <c r="D100" s="86">
        <v>103635295.34</v>
      </c>
      <c r="E100" s="285">
        <f t="shared" si="27"/>
        <v>4.1569033237532943E-4</v>
      </c>
      <c r="F100" s="97">
        <v>402.5</v>
      </c>
      <c r="G100" s="97">
        <v>100854759.65000001</v>
      </c>
      <c r="H100" s="285">
        <f t="shared" si="28"/>
        <v>4.0087958772152773E-4</v>
      </c>
      <c r="I100" s="97">
        <v>391.71</v>
      </c>
      <c r="J100" s="106">
        <f t="shared" si="29"/>
        <v>-2.6830006909111373E-2</v>
      </c>
      <c r="K100" s="203">
        <f t="shared" si="30"/>
        <v>-2.6807453416149121E-2</v>
      </c>
      <c r="L100" s="169"/>
      <c r="N100" s="259"/>
      <c r="O100" s="259"/>
      <c r="P100" s="259"/>
      <c r="Q100" s="261"/>
    </row>
    <row r="101" spans="1:18" s="171" customFormat="1" ht="12.95" customHeight="1">
      <c r="A101" s="301">
        <v>83</v>
      </c>
      <c r="B101" s="263" t="s">
        <v>13</v>
      </c>
      <c r="C101" s="89" t="s">
        <v>224</v>
      </c>
      <c r="D101" s="86">
        <v>0</v>
      </c>
      <c r="E101" s="285">
        <f t="shared" si="27"/>
        <v>0</v>
      </c>
      <c r="F101" s="97">
        <v>0</v>
      </c>
      <c r="G101" s="86">
        <v>1325823021.5999999</v>
      </c>
      <c r="H101" s="285">
        <f t="shared" si="28"/>
        <v>5.2699088088176121E-3</v>
      </c>
      <c r="I101" s="97">
        <v>415.75639999999999</v>
      </c>
      <c r="J101" s="106" t="e">
        <f t="shared" si="29"/>
        <v>#DIV/0!</v>
      </c>
      <c r="K101" s="203" t="e">
        <f t="shared" ref="K101" si="31">((I101-F101)/F101)</f>
        <v>#DIV/0!</v>
      </c>
      <c r="L101" s="169"/>
      <c r="N101" s="259"/>
      <c r="O101" s="259"/>
      <c r="P101" s="259"/>
      <c r="Q101" s="261"/>
    </row>
    <row r="102" spans="1:18" s="171" customFormat="1" ht="13.5" customHeight="1">
      <c r="A102" s="302"/>
      <c r="B102" s="166"/>
      <c r="C102" s="269" t="s">
        <v>47</v>
      </c>
      <c r="D102" s="102">
        <f>SUM(D85:D101)</f>
        <v>249308889980.215</v>
      </c>
      <c r="E102" s="286">
        <f>(D102/$D$153)</f>
        <v>0.19286699014468142</v>
      </c>
      <c r="F102" s="96"/>
      <c r="G102" s="102">
        <f>SUM(G85:G101)</f>
        <v>251583674347.76721</v>
      </c>
      <c r="H102" s="286">
        <f>(G102/$G$153)</f>
        <v>0.19412586079771088</v>
      </c>
      <c r="I102" s="96"/>
      <c r="J102" s="106">
        <f t="shared" si="29"/>
        <v>9.1243612200621535E-3</v>
      </c>
      <c r="K102" s="203"/>
      <c r="L102" s="169"/>
      <c r="N102" s="259"/>
      <c r="O102" s="259"/>
      <c r="P102" s="259"/>
      <c r="Q102" s="259"/>
    </row>
    <row r="103" spans="1:18" s="171" customFormat="1" ht="4.5" customHeight="1">
      <c r="A103" s="3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8"/>
      <c r="L103" s="169"/>
      <c r="M103" s="177"/>
      <c r="N103" s="193"/>
    </row>
    <row r="104" spans="1:18" s="171" customFormat="1" ht="12.95" customHeight="1">
      <c r="A104" s="376" t="s">
        <v>257</v>
      </c>
      <c r="B104" s="377"/>
      <c r="C104" s="377"/>
      <c r="D104" s="377"/>
      <c r="E104" s="377"/>
      <c r="F104" s="377"/>
      <c r="G104" s="377"/>
      <c r="H104" s="377"/>
      <c r="I104" s="377"/>
      <c r="J104" s="377"/>
      <c r="K104" s="378"/>
      <c r="L104" s="169"/>
    </row>
    <row r="105" spans="1:18" s="171" customFormat="1" ht="12.95" customHeight="1">
      <c r="A105" s="301">
        <v>84</v>
      </c>
      <c r="B105" s="263" t="s">
        <v>25</v>
      </c>
      <c r="C105" s="89" t="s">
        <v>154</v>
      </c>
      <c r="D105" s="86">
        <v>2386501552.9400001</v>
      </c>
      <c r="E105" s="285">
        <f>(D105/$D$109)</f>
        <v>4.7583953144490175E-2</v>
      </c>
      <c r="F105" s="98">
        <v>67.900000000000006</v>
      </c>
      <c r="G105" s="86">
        <v>2390088008.3400002</v>
      </c>
      <c r="H105" s="285">
        <f>(G105/$G$109)</f>
        <v>4.7695661232167688E-2</v>
      </c>
      <c r="I105" s="98">
        <v>67.900000000000006</v>
      </c>
      <c r="J105" s="106">
        <f>((G105-D105)/D105)</f>
        <v>1.502808743443656E-3</v>
      </c>
      <c r="K105" s="203">
        <f>((I105-F105)/F105)</f>
        <v>0</v>
      </c>
      <c r="L105" s="169"/>
    </row>
    <row r="106" spans="1:18" s="171" customFormat="1" ht="12.95" customHeight="1">
      <c r="A106" s="301">
        <v>85</v>
      </c>
      <c r="B106" s="263" t="s">
        <v>25</v>
      </c>
      <c r="C106" s="89" t="s">
        <v>26</v>
      </c>
      <c r="D106" s="86">
        <v>9871780456.6599998</v>
      </c>
      <c r="E106" s="285">
        <f>(D106/$D$109)</f>
        <v>0.19683135681337355</v>
      </c>
      <c r="F106" s="98">
        <v>36.6</v>
      </c>
      <c r="G106" s="86">
        <v>9871587925.9099998</v>
      </c>
      <c r="H106" s="285">
        <f>(G106/$G$109)</f>
        <v>0.19699354663712548</v>
      </c>
      <c r="I106" s="98">
        <v>36.6</v>
      </c>
      <c r="J106" s="106">
        <f>((G106-D106)/D106)</f>
        <v>-1.9503143414226668E-5</v>
      </c>
      <c r="K106" s="203">
        <f>((I106-F106)/F106)</f>
        <v>0</v>
      </c>
      <c r="L106" s="169"/>
      <c r="M106" s="194"/>
      <c r="N106" s="236"/>
    </row>
    <row r="107" spans="1:18" s="171" customFormat="1" ht="12.95" customHeight="1">
      <c r="A107" s="301">
        <v>86</v>
      </c>
      <c r="B107" s="263" t="s">
        <v>6</v>
      </c>
      <c r="C107" s="89" t="s">
        <v>202</v>
      </c>
      <c r="D107" s="86">
        <v>30495212923.73</v>
      </c>
      <c r="E107" s="285">
        <f>(D107/$D$109)</f>
        <v>0.60803764452044406</v>
      </c>
      <c r="F107" s="98">
        <v>11.43</v>
      </c>
      <c r="G107" s="86">
        <v>30449548998.889999</v>
      </c>
      <c r="H107" s="285">
        <f>(G107/$G$109)</f>
        <v>0.60763928719596783</v>
      </c>
      <c r="I107" s="98">
        <v>11.41</v>
      </c>
      <c r="J107" s="106">
        <f>((G107-D107)/D107)</f>
        <v>-1.4974128875311621E-3</v>
      </c>
      <c r="K107" s="203">
        <f>((I107-F107)/F107)</f>
        <v>-1.7497812773402952E-3</v>
      </c>
      <c r="L107" s="169"/>
      <c r="M107" s="195"/>
      <c r="N107" s="172"/>
    </row>
    <row r="108" spans="1:18" s="196" customFormat="1" ht="12.95" customHeight="1">
      <c r="A108" s="301">
        <v>87</v>
      </c>
      <c r="B108" s="263" t="s">
        <v>13</v>
      </c>
      <c r="C108" s="89" t="s">
        <v>179</v>
      </c>
      <c r="D108" s="86">
        <v>7400000000</v>
      </c>
      <c r="E108" s="285">
        <f>(D108/$D$109)</f>
        <v>0.14754704552169218</v>
      </c>
      <c r="F108" s="98">
        <v>100</v>
      </c>
      <c r="G108" s="86">
        <v>7400000000</v>
      </c>
      <c r="H108" s="285">
        <f>(G108/$G$109)</f>
        <v>0.14767150493473902</v>
      </c>
      <c r="I108" s="98">
        <v>100</v>
      </c>
      <c r="J108" s="106">
        <f>((G108-D108)/D108)</f>
        <v>0</v>
      </c>
      <c r="K108" s="203">
        <f>((I108-F108)/F108)</f>
        <v>0</v>
      </c>
      <c r="L108" s="169"/>
      <c r="M108" s="195"/>
      <c r="N108" s="231"/>
    </row>
    <row r="109" spans="1:18" s="171" customFormat="1" ht="16.5" customHeight="1">
      <c r="A109" s="302"/>
      <c r="B109" s="166"/>
      <c r="C109" s="269" t="s">
        <v>47</v>
      </c>
      <c r="D109" s="91">
        <f>SUM(D105:D108)</f>
        <v>50153494933.330002</v>
      </c>
      <c r="E109" s="286">
        <f>(D109/$D$153)</f>
        <v>3.8799072162230268E-2</v>
      </c>
      <c r="F109" s="93"/>
      <c r="G109" s="91">
        <f>SUM(G105:G108)</f>
        <v>50111224933.139999</v>
      </c>
      <c r="H109" s="286">
        <f>(G109/$G$153)</f>
        <v>3.8666597508733969E-2</v>
      </c>
      <c r="I109" s="93"/>
      <c r="J109" s="106">
        <f>((G109-D109)/D109)</f>
        <v>-8.42812654356247E-4</v>
      </c>
      <c r="K109" s="203"/>
      <c r="L109" s="169"/>
      <c r="M109" s="231"/>
      <c r="N109" s="231"/>
      <c r="O109" s="251"/>
      <c r="P109" s="337"/>
    </row>
    <row r="110" spans="1:18" s="171" customFormat="1" ht="5.25" customHeight="1">
      <c r="A110" s="352"/>
      <c r="B110" s="353"/>
      <c r="C110" s="353"/>
      <c r="D110" s="353"/>
      <c r="E110" s="353"/>
      <c r="F110" s="353"/>
      <c r="G110" s="353"/>
      <c r="H110" s="353"/>
      <c r="I110" s="353"/>
      <c r="J110" s="353"/>
      <c r="K110" s="354"/>
      <c r="L110" s="169"/>
      <c r="M110" s="231"/>
      <c r="N110" s="231"/>
      <c r="O110" s="251"/>
      <c r="P110" s="337"/>
    </row>
    <row r="111" spans="1:18" s="171" customFormat="1" ht="12" customHeight="1">
      <c r="A111" s="371" t="s">
        <v>68</v>
      </c>
      <c r="B111" s="372"/>
      <c r="C111" s="372"/>
      <c r="D111" s="372"/>
      <c r="E111" s="372"/>
      <c r="F111" s="372"/>
      <c r="G111" s="372"/>
      <c r="H111" s="372"/>
      <c r="I111" s="372"/>
      <c r="J111" s="372"/>
      <c r="K111" s="373"/>
      <c r="L111" s="169"/>
      <c r="M111" s="259"/>
      <c r="N111" s="261"/>
      <c r="O111" s="251"/>
      <c r="P111" s="337"/>
    </row>
    <row r="112" spans="1:18" s="171" customFormat="1" ht="12" customHeight="1">
      <c r="A112" s="301">
        <v>88</v>
      </c>
      <c r="B112" s="263" t="s">
        <v>6</v>
      </c>
      <c r="C112" s="89" t="s">
        <v>27</v>
      </c>
      <c r="D112" s="86">
        <v>1891055089.26</v>
      </c>
      <c r="E112" s="285">
        <f>(D112/$D$134)</f>
        <v>6.4386482201111164E-2</v>
      </c>
      <c r="F112" s="86">
        <v>3413.01</v>
      </c>
      <c r="G112" s="86">
        <v>1629283542.3399999</v>
      </c>
      <c r="H112" s="285">
        <f t="shared" ref="H112:H133" si="32">(G112/$G$134)</f>
        <v>5.6152181356098327E-2</v>
      </c>
      <c r="I112" s="86">
        <v>3417.43</v>
      </c>
      <c r="J112" s="106">
        <f>((G112-D112)/D112)</f>
        <v>-0.13842618779680049</v>
      </c>
      <c r="K112" s="203">
        <f t="shared" ref="K112:K122" si="33">((I112-F112)/F112)</f>
        <v>1.295044550118405E-3</v>
      </c>
      <c r="L112" s="169"/>
      <c r="M112" s="375"/>
      <c r="N112" s="237"/>
      <c r="O112" s="259"/>
    </row>
    <row r="113" spans="1:16" s="171" customFormat="1" ht="12" customHeight="1">
      <c r="A113" s="301">
        <v>89</v>
      </c>
      <c r="B113" s="263" t="s">
        <v>13</v>
      </c>
      <c r="C113" s="89" t="s">
        <v>233</v>
      </c>
      <c r="D113" s="86">
        <v>191827125.66</v>
      </c>
      <c r="E113" s="285">
        <f t="shared" ref="E113:E133" si="34">(D113/$D$134)</f>
        <v>6.5313135942703165E-3</v>
      </c>
      <c r="F113" s="86">
        <v>142.79</v>
      </c>
      <c r="G113" s="86">
        <v>191366853.68000001</v>
      </c>
      <c r="H113" s="288">
        <f t="shared" si="32"/>
        <v>6.5953322390725289E-3</v>
      </c>
      <c r="I113" s="86">
        <v>142.44</v>
      </c>
      <c r="J113" s="106">
        <f>((G113-D113)/D113)</f>
        <v>-2.3994102941196586E-3</v>
      </c>
      <c r="K113" s="203">
        <f t="shared" si="33"/>
        <v>-2.4511520414594464E-3</v>
      </c>
      <c r="L113" s="169"/>
      <c r="M113" s="375"/>
      <c r="P113" s="262"/>
    </row>
    <row r="114" spans="1:16" s="171" customFormat="1" ht="12" customHeight="1">
      <c r="A114" s="301">
        <v>90</v>
      </c>
      <c r="B114" s="263" t="s">
        <v>46</v>
      </c>
      <c r="C114" s="89" t="s">
        <v>83</v>
      </c>
      <c r="D114" s="86">
        <v>962242730.42999995</v>
      </c>
      <c r="E114" s="285">
        <f t="shared" si="34"/>
        <v>3.2762358319357025E-2</v>
      </c>
      <c r="F114" s="86">
        <v>1.3652</v>
      </c>
      <c r="G114" s="86">
        <v>957837854.36000001</v>
      </c>
      <c r="H114" s="288">
        <f t="shared" si="32"/>
        <v>3.3011249122735564E-2</v>
      </c>
      <c r="I114" s="86">
        <v>1.359</v>
      </c>
      <c r="J114" s="106">
        <f t="shared" ref="J114:J119" si="35">((G114-D114)/D114)</f>
        <v>-4.5777182104888596E-3</v>
      </c>
      <c r="K114" s="203">
        <f t="shared" si="33"/>
        <v>-4.5414591268678464E-3</v>
      </c>
      <c r="L114" s="169"/>
      <c r="M114" s="261"/>
      <c r="N114" s="172"/>
      <c r="P114" s="262"/>
    </row>
    <row r="115" spans="1:16" s="171" customFormat="1" ht="12" customHeight="1">
      <c r="A115" s="301">
        <v>91</v>
      </c>
      <c r="B115" s="263" t="s">
        <v>8</v>
      </c>
      <c r="C115" s="89" t="s">
        <v>169</v>
      </c>
      <c r="D115" s="86">
        <v>4580625665.9799995</v>
      </c>
      <c r="E115" s="285">
        <f t="shared" si="34"/>
        <v>0.15596075153367697</v>
      </c>
      <c r="F115" s="86">
        <v>469.07249999999999</v>
      </c>
      <c r="G115" s="86">
        <v>4570797146.4300003</v>
      </c>
      <c r="H115" s="288">
        <f t="shared" si="32"/>
        <v>0.15752950523249934</v>
      </c>
      <c r="I115" s="86">
        <v>468.3365</v>
      </c>
      <c r="J115" s="106">
        <f>((G115-D115)/D115)</f>
        <v>-2.145671850680791E-3</v>
      </c>
      <c r="K115" s="203">
        <f t="shared" si="33"/>
        <v>-1.5690538243021922E-3</v>
      </c>
      <c r="L115" s="169"/>
      <c r="M115" s="261"/>
      <c r="N115" s="172"/>
      <c r="P115" s="262"/>
    </row>
    <row r="116" spans="1:16" s="171" customFormat="1" ht="12" customHeight="1">
      <c r="A116" s="301">
        <v>92</v>
      </c>
      <c r="B116" s="263" t="s">
        <v>16</v>
      </c>
      <c r="C116" s="89" t="s">
        <v>215</v>
      </c>
      <c r="D116" s="86">
        <v>2452580291.5500002</v>
      </c>
      <c r="E116" s="285">
        <f t="shared" si="34"/>
        <v>8.3505244339800805E-2</v>
      </c>
      <c r="F116" s="86">
        <v>13.206</v>
      </c>
      <c r="G116" s="86">
        <v>2451921224.4400001</v>
      </c>
      <c r="H116" s="288">
        <f t="shared" si="32"/>
        <v>8.4503845824086918E-2</v>
      </c>
      <c r="I116" s="86">
        <v>12.203900000000001</v>
      </c>
      <c r="J116" s="106">
        <f>((G116-D116)/D116)</f>
        <v>-2.6872396890362813E-4</v>
      </c>
      <c r="K116" s="203">
        <f t="shared" si="33"/>
        <v>-7.5882174769044269E-2</v>
      </c>
      <c r="L116" s="169"/>
      <c r="M116" s="261"/>
      <c r="N116" s="172"/>
      <c r="P116" s="262"/>
    </row>
    <row r="117" spans="1:16" s="171" customFormat="1" ht="12" customHeight="1">
      <c r="A117" s="301">
        <v>93</v>
      </c>
      <c r="B117" s="263" t="s">
        <v>205</v>
      </c>
      <c r="C117" s="89" t="s">
        <v>218</v>
      </c>
      <c r="D117" s="86">
        <v>4132527790.1999998</v>
      </c>
      <c r="E117" s="285">
        <f t="shared" si="34"/>
        <v>0.1407039533223913</v>
      </c>
      <c r="F117" s="86">
        <v>175.4</v>
      </c>
      <c r="G117" s="86">
        <v>4120967559.8600001</v>
      </c>
      <c r="H117" s="288">
        <f t="shared" si="32"/>
        <v>0.14202642558551526</v>
      </c>
      <c r="I117" s="86">
        <v>175.13</v>
      </c>
      <c r="J117" s="106">
        <f t="shared" si="35"/>
        <v>-2.7973750999119602E-3</v>
      </c>
      <c r="K117" s="203">
        <f t="shared" si="33"/>
        <v>-1.5393386545040492E-3</v>
      </c>
      <c r="L117" s="169"/>
      <c r="N117" s="172"/>
      <c r="P117" s="262"/>
    </row>
    <row r="118" spans="1:16" s="171" customFormat="1" ht="12" customHeight="1">
      <c r="A118" s="301">
        <v>94</v>
      </c>
      <c r="B118" s="263" t="s">
        <v>117</v>
      </c>
      <c r="C118" s="89" t="s">
        <v>172</v>
      </c>
      <c r="D118" s="86">
        <v>5216227378.3400002</v>
      </c>
      <c r="E118" s="285">
        <f t="shared" si="34"/>
        <v>0.17760166436180472</v>
      </c>
      <c r="F118" s="86">
        <v>181.91919999999999</v>
      </c>
      <c r="G118" s="86">
        <v>5142601159.6999998</v>
      </c>
      <c r="H118" s="288">
        <f t="shared" si="32"/>
        <v>0.17723635294739606</v>
      </c>
      <c r="I118" s="86">
        <v>181.44829999999999</v>
      </c>
      <c r="J118" s="106">
        <f>((G118-D118)/D118)</f>
        <v>-1.4114840726791894E-2</v>
      </c>
      <c r="K118" s="203">
        <f t="shared" si="33"/>
        <v>-2.5885118228312367E-3</v>
      </c>
      <c r="L118" s="169"/>
      <c r="N118" s="172"/>
    </row>
    <row r="119" spans="1:16" s="171" customFormat="1" ht="12" customHeight="1">
      <c r="A119" s="301">
        <v>95</v>
      </c>
      <c r="B119" s="263" t="s">
        <v>10</v>
      </c>
      <c r="C119" s="89" t="s">
        <v>186</v>
      </c>
      <c r="D119" s="86">
        <v>2114873341.3399999</v>
      </c>
      <c r="E119" s="285">
        <f t="shared" si="34"/>
        <v>7.2007026935993493E-2</v>
      </c>
      <c r="F119" s="86">
        <v>3919.71</v>
      </c>
      <c r="G119" s="86">
        <v>2118989715.96</v>
      </c>
      <c r="H119" s="288">
        <f t="shared" si="32"/>
        <v>7.3029581242442299E-2</v>
      </c>
      <c r="I119" s="86">
        <v>3926.29</v>
      </c>
      <c r="J119" s="106">
        <f t="shared" si="35"/>
        <v>1.9463929775538982E-3</v>
      </c>
      <c r="K119" s="203">
        <f t="shared" si="33"/>
        <v>1.6786956177880321E-3</v>
      </c>
      <c r="L119" s="169"/>
      <c r="N119" s="170"/>
    </row>
    <row r="120" spans="1:16" s="171" customFormat="1" ht="11.25" customHeight="1">
      <c r="A120" s="301">
        <v>96</v>
      </c>
      <c r="B120" s="263" t="s">
        <v>195</v>
      </c>
      <c r="C120" s="89" t="s">
        <v>201</v>
      </c>
      <c r="D120" s="86">
        <v>1610000000</v>
      </c>
      <c r="E120" s="285">
        <f t="shared" si="34"/>
        <v>5.4817142521402518E-2</v>
      </c>
      <c r="F120" s="86">
        <v>1.17</v>
      </c>
      <c r="G120" s="86">
        <v>1620000000</v>
      </c>
      <c r="H120" s="288">
        <f t="shared" si="32"/>
        <v>5.583223019992694E-2</v>
      </c>
      <c r="I120" s="86">
        <v>1.17</v>
      </c>
      <c r="J120" s="106">
        <f>((G120-D120)/D120)</f>
        <v>6.2111801242236021E-3</v>
      </c>
      <c r="K120" s="203">
        <f t="shared" si="33"/>
        <v>0</v>
      </c>
      <c r="L120" s="169"/>
    </row>
    <row r="121" spans="1:16" s="171" customFormat="1" ht="12" customHeight="1">
      <c r="A121" s="301">
        <v>97</v>
      </c>
      <c r="B121" s="263" t="s">
        <v>63</v>
      </c>
      <c r="C121" s="89" t="s">
        <v>32</v>
      </c>
      <c r="D121" s="94">
        <v>1137917681.0999999</v>
      </c>
      <c r="E121" s="285">
        <f t="shared" si="34"/>
        <v>3.874372403880904E-2</v>
      </c>
      <c r="F121" s="87">
        <v>135.52000000000001</v>
      </c>
      <c r="G121" s="94">
        <v>1137320937.0599999</v>
      </c>
      <c r="H121" s="288">
        <f t="shared" si="32"/>
        <v>3.9197015042673172E-2</v>
      </c>
      <c r="I121" s="87">
        <v>135.52000000000001</v>
      </c>
      <c r="J121" s="106">
        <f>((G121-D121)/D121)</f>
        <v>-5.2441758302156137E-4</v>
      </c>
      <c r="K121" s="203">
        <f t="shared" si="33"/>
        <v>0</v>
      </c>
      <c r="L121" s="169"/>
    </row>
    <row r="122" spans="1:16" s="171" customFormat="1" ht="13.5" customHeight="1">
      <c r="A122" s="301">
        <v>98</v>
      </c>
      <c r="B122" s="263" t="s">
        <v>53</v>
      </c>
      <c r="C122" s="89" t="s">
        <v>58</v>
      </c>
      <c r="D122" s="86">
        <v>2059359514.02</v>
      </c>
      <c r="E122" s="285">
        <f t="shared" si="34"/>
        <v>7.0116896883751903E-2</v>
      </c>
      <c r="F122" s="87">
        <v>2.95</v>
      </c>
      <c r="G122" s="94">
        <v>2063473197.8800001</v>
      </c>
      <c r="H122" s="288">
        <f t="shared" si="32"/>
        <v>7.1116241108281214E-2</v>
      </c>
      <c r="I122" s="87">
        <v>2.95</v>
      </c>
      <c r="J122" s="106">
        <f>((G122-D122)/D122)</f>
        <v>1.9975549834763736E-3</v>
      </c>
      <c r="K122" s="203">
        <f t="shared" si="33"/>
        <v>0</v>
      </c>
    </row>
    <row r="123" spans="1:16" s="171" customFormat="1" ht="12" customHeight="1">
      <c r="A123" s="301">
        <v>99</v>
      </c>
      <c r="B123" s="263" t="s">
        <v>99</v>
      </c>
      <c r="C123" s="89" t="s">
        <v>54</v>
      </c>
      <c r="D123" s="86">
        <v>161083936.27000001</v>
      </c>
      <c r="E123" s="285">
        <f t="shared" si="34"/>
        <v>5.4845721070938573E-3</v>
      </c>
      <c r="F123" s="87">
        <v>1.6188</v>
      </c>
      <c r="G123" s="94">
        <v>160644472.99000001</v>
      </c>
      <c r="H123" s="288">
        <f t="shared" si="32"/>
        <v>5.5365056767429791E-3</v>
      </c>
      <c r="I123" s="87">
        <v>1.6144000000000001</v>
      </c>
      <c r="J123" s="106">
        <f>((G123-D123)/D123)</f>
        <v>-2.7281632804365859E-3</v>
      </c>
      <c r="K123" s="203">
        <f t="shared" ref="K123:K133" si="36">((I123-F123)/F123)</f>
        <v>-2.7180627625401281E-3</v>
      </c>
    </row>
    <row r="124" spans="1:16" s="171" customFormat="1" ht="12" customHeight="1">
      <c r="A124" s="301">
        <v>100</v>
      </c>
      <c r="B124" s="263" t="s">
        <v>46</v>
      </c>
      <c r="C124" s="89" t="s">
        <v>234</v>
      </c>
      <c r="D124" s="86">
        <v>582854709.75</v>
      </c>
      <c r="E124" s="285">
        <f t="shared" si="34"/>
        <v>1.9844987387351829E-2</v>
      </c>
      <c r="F124" s="87">
        <v>1.1015999999999999</v>
      </c>
      <c r="G124" s="94">
        <v>582518829.50999999</v>
      </c>
      <c r="H124" s="288">
        <f t="shared" si="32"/>
        <v>2.0076126780860688E-2</v>
      </c>
      <c r="I124" s="87">
        <v>1.1002000000000001</v>
      </c>
      <c r="J124" s="106">
        <f t="shared" ref="J124:J133" si="37">((G124-D124)/D124)</f>
        <v>-5.7626752324619018E-4</v>
      </c>
      <c r="K124" s="203">
        <f t="shared" si="36"/>
        <v>-1.2708787218589741E-3</v>
      </c>
    </row>
    <row r="125" spans="1:16" s="171" customFormat="1" ht="12" customHeight="1">
      <c r="A125" s="301">
        <v>101</v>
      </c>
      <c r="B125" s="263" t="s">
        <v>118</v>
      </c>
      <c r="C125" s="89" t="s">
        <v>120</v>
      </c>
      <c r="D125" s="86">
        <v>120268089.19</v>
      </c>
      <c r="E125" s="285">
        <f t="shared" si="34"/>
        <v>4.0948776309968817E-3</v>
      </c>
      <c r="F125" s="87">
        <v>1.2784</v>
      </c>
      <c r="G125" s="94">
        <v>114297179.33</v>
      </c>
      <c r="H125" s="288">
        <f t="shared" si="32"/>
        <v>3.9391768071326489E-3</v>
      </c>
      <c r="I125" s="87">
        <v>1.2790999999999999</v>
      </c>
      <c r="J125" s="106">
        <f t="shared" si="37"/>
        <v>-4.9646667708897682E-2</v>
      </c>
      <c r="K125" s="203">
        <f t="shared" si="36"/>
        <v>5.4755944931157924E-4</v>
      </c>
    </row>
    <row r="126" spans="1:16" s="171" customFormat="1" ht="12" customHeight="1">
      <c r="A126" s="301">
        <v>102</v>
      </c>
      <c r="B126" s="263" t="s">
        <v>96</v>
      </c>
      <c r="C126" s="89" t="s">
        <v>122</v>
      </c>
      <c r="D126" s="86">
        <v>224506896.16960582</v>
      </c>
      <c r="E126" s="285">
        <f t="shared" si="34"/>
        <v>7.6439916300416145E-3</v>
      </c>
      <c r="F126" s="87">
        <v>144.9829874890311</v>
      </c>
      <c r="G126" s="86">
        <v>225520774.3548767</v>
      </c>
      <c r="H126" s="288">
        <f t="shared" si="32"/>
        <v>7.7724245608933673E-3</v>
      </c>
      <c r="I126" s="87">
        <v>145.68196571422683</v>
      </c>
      <c r="J126" s="106">
        <f t="shared" si="37"/>
        <v>4.5160224588599359E-3</v>
      </c>
      <c r="K126" s="203">
        <f t="shared" si="36"/>
        <v>4.8211051331013095E-3</v>
      </c>
      <c r="O126" s="170"/>
    </row>
    <row r="127" spans="1:16" s="171" customFormat="1" ht="12" customHeight="1">
      <c r="A127" s="301">
        <v>103</v>
      </c>
      <c r="B127" s="263" t="s">
        <v>41</v>
      </c>
      <c r="C127" s="89" t="s">
        <v>128</v>
      </c>
      <c r="D127" s="86">
        <v>150886779.41</v>
      </c>
      <c r="E127" s="285">
        <f t="shared" si="34"/>
        <v>5.1373801810642187E-3</v>
      </c>
      <c r="F127" s="87">
        <v>3.5895000000000001</v>
      </c>
      <c r="G127" s="86">
        <v>151509848.75</v>
      </c>
      <c r="H127" s="288">
        <f t="shared" si="32"/>
        <v>5.2216868845469831E-3</v>
      </c>
      <c r="I127" s="87">
        <v>3.5945</v>
      </c>
      <c r="J127" s="106">
        <f t="shared" si="37"/>
        <v>4.1293832530347567E-3</v>
      </c>
      <c r="K127" s="203">
        <f t="shared" si="36"/>
        <v>1.3929516645772094E-3</v>
      </c>
      <c r="O127" s="170"/>
    </row>
    <row r="128" spans="1:16" s="171" customFormat="1" ht="12" customHeight="1">
      <c r="A128" s="301">
        <v>104</v>
      </c>
      <c r="B128" s="263" t="s">
        <v>97</v>
      </c>
      <c r="C128" s="89" t="s">
        <v>170</v>
      </c>
      <c r="D128" s="86">
        <v>333991010.04000002</v>
      </c>
      <c r="E128" s="285">
        <f t="shared" si="34"/>
        <v>1.1371697390204882E-2</v>
      </c>
      <c r="F128" s="87">
        <v>133.79</v>
      </c>
      <c r="G128" s="86">
        <v>334091785.30000001</v>
      </c>
      <c r="H128" s="288">
        <f t="shared" si="32"/>
        <v>1.1514252756033436E-2</v>
      </c>
      <c r="I128" s="87">
        <v>133.85</v>
      </c>
      <c r="J128" s="106">
        <f>((G128-D128)/D128)</f>
        <v>3.0173045672074E-4</v>
      </c>
      <c r="K128" s="203">
        <f t="shared" si="36"/>
        <v>4.4846401076315326E-4</v>
      </c>
    </row>
    <row r="129" spans="1:18" s="171" customFormat="1" ht="12" customHeight="1">
      <c r="A129" s="301">
        <v>105</v>
      </c>
      <c r="B129" s="263" t="s">
        <v>114</v>
      </c>
      <c r="C129" s="89" t="s">
        <v>143</v>
      </c>
      <c r="D129" s="86">
        <v>115884659.70999999</v>
      </c>
      <c r="E129" s="285">
        <f t="shared" si="34"/>
        <v>3.9456309983647835E-3</v>
      </c>
      <c r="F129" s="87">
        <v>139.51286899999999</v>
      </c>
      <c r="G129" s="86">
        <v>115857033.83</v>
      </c>
      <c r="H129" s="288">
        <f t="shared" si="32"/>
        <v>3.9929361623933842E-3</v>
      </c>
      <c r="I129" s="87">
        <v>140.06987599999999</v>
      </c>
      <c r="J129" s="106">
        <f>((G129-D129)/D129)</f>
        <v>-2.3839117333673563E-4</v>
      </c>
      <c r="K129" s="203">
        <f>((I129-F129)/F129)</f>
        <v>3.9925134074907361E-3</v>
      </c>
      <c r="M129" s="170"/>
      <c r="O129" s="199"/>
    </row>
    <row r="130" spans="1:18" s="171" customFormat="1" ht="12" customHeight="1">
      <c r="A130" s="301">
        <v>106</v>
      </c>
      <c r="B130" s="263" t="s">
        <v>113</v>
      </c>
      <c r="C130" s="89" t="s">
        <v>157</v>
      </c>
      <c r="D130" s="86">
        <v>1121911168.04</v>
      </c>
      <c r="E130" s="285">
        <f>(D130/$D$134)</f>
        <v>3.8198735648945242E-2</v>
      </c>
      <c r="F130" s="87">
        <v>2.2713999999999999</v>
      </c>
      <c r="G130" s="86">
        <v>1117587235.1199999</v>
      </c>
      <c r="H130" s="288">
        <f>(G130/$G$134)</f>
        <v>3.8516906036864015E-2</v>
      </c>
      <c r="I130" s="87">
        <v>2.2656999999999998</v>
      </c>
      <c r="J130" s="106">
        <f>((G130-D130)/D130)</f>
        <v>-3.8540777943712502E-3</v>
      </c>
      <c r="K130" s="203">
        <f>((I130-F130)/F130)</f>
        <v>-2.5094655278682923E-3</v>
      </c>
      <c r="M130" s="177"/>
      <c r="O130" s="199"/>
    </row>
    <row r="131" spans="1:18" s="171" customFormat="1" ht="12" customHeight="1">
      <c r="A131" s="301">
        <v>107</v>
      </c>
      <c r="B131" s="263" t="s">
        <v>175</v>
      </c>
      <c r="C131" s="89" t="s">
        <v>207</v>
      </c>
      <c r="D131" s="164">
        <v>17575603.739999998</v>
      </c>
      <c r="E131" s="285">
        <f>(D131/$D$134)</f>
        <v>5.9841265535110248E-4</v>
      </c>
      <c r="F131" s="87">
        <v>1.1292</v>
      </c>
      <c r="G131" s="162">
        <v>17574103.140000001</v>
      </c>
      <c r="H131" s="288">
        <f>(G131/$G$134)</f>
        <v>6.0567985930230794E-4</v>
      </c>
      <c r="I131" s="87">
        <v>1.1291</v>
      </c>
      <c r="J131" s="106">
        <f>((G131-D131)/D131)</f>
        <v>-8.5379712822187517E-5</v>
      </c>
      <c r="K131" s="203">
        <f>((I131-F131)/F131)</f>
        <v>-8.8558271342533635E-5</v>
      </c>
      <c r="M131" s="170"/>
      <c r="O131" s="199"/>
    </row>
    <row r="132" spans="1:18" s="171" customFormat="1" ht="12" customHeight="1">
      <c r="A132" s="301">
        <v>108</v>
      </c>
      <c r="B132" s="263" t="s">
        <v>188</v>
      </c>
      <c r="C132" s="89" t="s">
        <v>235</v>
      </c>
      <c r="D132" s="162">
        <v>187703635.52000001</v>
      </c>
      <c r="E132" s="285">
        <f>(D132/$D$134)</f>
        <v>6.3909173540902062E-3</v>
      </c>
      <c r="F132" s="87">
        <v>1.1135999999999999</v>
      </c>
      <c r="G132" s="162">
        <v>186864979.05000001</v>
      </c>
      <c r="H132" s="288">
        <f>(G132/$G$134)</f>
        <v>6.4401781028543981E-3</v>
      </c>
      <c r="I132" s="87">
        <v>1.1087</v>
      </c>
      <c r="J132" s="106">
        <f>((G132-D132)/D132)</f>
        <v>-4.4679820275012154E-3</v>
      </c>
      <c r="K132" s="203">
        <f>((I132-F132)/F132)</f>
        <v>-4.4001436781608344E-3</v>
      </c>
      <c r="M132" s="170"/>
      <c r="N132" s="200"/>
      <c r="O132" s="199"/>
    </row>
    <row r="133" spans="1:18" s="171" customFormat="1" ht="12" customHeight="1">
      <c r="A133" s="301">
        <v>109</v>
      </c>
      <c r="B133" s="263" t="s">
        <v>198</v>
      </c>
      <c r="C133" s="89" t="s">
        <v>200</v>
      </c>
      <c r="D133" s="162">
        <v>4471315.3763400838</v>
      </c>
      <c r="E133" s="285">
        <f t="shared" si="34"/>
        <v>1.5223896412607012E-4</v>
      </c>
      <c r="F133" s="87">
        <v>100.16707529924449</v>
      </c>
      <c r="G133" s="162">
        <v>4473217.05</v>
      </c>
      <c r="H133" s="288">
        <f t="shared" si="32"/>
        <v>1.5416647164804819E-4</v>
      </c>
      <c r="I133" s="87">
        <v>100.212</v>
      </c>
      <c r="J133" s="106">
        <f t="shared" si="37"/>
        <v>4.2530519541938847E-4</v>
      </c>
      <c r="K133" s="203">
        <f t="shared" si="36"/>
        <v>4.4849767871633808E-4</v>
      </c>
      <c r="M133" s="170"/>
      <c r="N133" s="200"/>
      <c r="O133" s="199"/>
    </row>
    <row r="134" spans="1:18" s="171" customFormat="1" ht="12" customHeight="1">
      <c r="A134" s="302"/>
      <c r="B134" s="27"/>
      <c r="C134" s="269" t="s">
        <v>47</v>
      </c>
      <c r="D134" s="101">
        <f>SUM(D112:D133)</f>
        <v>29370374411.095947</v>
      </c>
      <c r="E134" s="286">
        <f>(D134/$D$153)</f>
        <v>2.2721114006564239E-2</v>
      </c>
      <c r="F134" s="27"/>
      <c r="G134" s="101">
        <f>SUM(G112:G133)</f>
        <v>29015498650.13488</v>
      </c>
      <c r="H134" s="286">
        <f>(G134/$G$153)</f>
        <v>2.2388808282313891E-2</v>
      </c>
      <c r="I134" s="257"/>
      <c r="J134" s="106">
        <f>((G134-D134)/D134)</f>
        <v>-1.2082779606207449E-2</v>
      </c>
      <c r="K134" s="205"/>
      <c r="M134" s="170"/>
      <c r="N134" s="200"/>
      <c r="O134" s="199"/>
    </row>
    <row r="135" spans="1:18" s="171" customFormat="1" ht="6" customHeight="1">
      <c r="A135" s="352"/>
      <c r="B135" s="353"/>
      <c r="C135" s="353"/>
      <c r="D135" s="353"/>
      <c r="E135" s="353"/>
      <c r="F135" s="353"/>
      <c r="G135" s="353"/>
      <c r="H135" s="353"/>
      <c r="I135" s="353"/>
      <c r="J135" s="353"/>
      <c r="K135" s="354"/>
      <c r="M135" s="170"/>
      <c r="N135" s="200"/>
      <c r="O135" s="199"/>
    </row>
    <row r="136" spans="1:18" s="171" customFormat="1" ht="12" customHeight="1">
      <c r="A136" s="371" t="s">
        <v>74</v>
      </c>
      <c r="B136" s="372"/>
      <c r="C136" s="372"/>
      <c r="D136" s="372"/>
      <c r="E136" s="372"/>
      <c r="F136" s="372"/>
      <c r="G136" s="372"/>
      <c r="H136" s="372"/>
      <c r="I136" s="372"/>
      <c r="J136" s="372"/>
      <c r="K136" s="373"/>
      <c r="N136" s="201"/>
      <c r="O136" s="199"/>
    </row>
    <row r="137" spans="1:18" s="171" customFormat="1" ht="12" customHeight="1">
      <c r="A137" s="301">
        <v>110</v>
      </c>
      <c r="B137" s="263" t="s">
        <v>213</v>
      </c>
      <c r="C137" s="89" t="s">
        <v>212</v>
      </c>
      <c r="D137" s="94">
        <v>551397139.22000003</v>
      </c>
      <c r="E137" s="285">
        <f>(D137/$D$140)</f>
        <v>0.21799997710502864</v>
      </c>
      <c r="F137" s="138">
        <v>14.701000000000001</v>
      </c>
      <c r="G137" s="94">
        <v>551536393.54999995</v>
      </c>
      <c r="H137" s="285">
        <f>(G137/$G$140)</f>
        <v>0.21808081411952482</v>
      </c>
      <c r="I137" s="90">
        <v>14.7149</v>
      </c>
      <c r="J137" s="106">
        <f t="shared" ref="J137:J152" si="38">((G137-D137)/D137)</f>
        <v>2.5254815466926661E-4</v>
      </c>
      <c r="K137" s="204">
        <f t="shared" ref="K137:K139" si="39">((I137-F137)/F137)</f>
        <v>9.4551391061829663E-4</v>
      </c>
      <c r="N137" s="172"/>
      <c r="O137" s="199"/>
    </row>
    <row r="138" spans="1:18" s="171" customFormat="1" ht="11.25" customHeight="1">
      <c r="A138" s="301">
        <v>111</v>
      </c>
      <c r="B138" s="263" t="s">
        <v>6</v>
      </c>
      <c r="C138" s="89" t="s">
        <v>30</v>
      </c>
      <c r="D138" s="90">
        <v>1564831570.51</v>
      </c>
      <c r="E138" s="285">
        <f t="shared" ref="E138:E139" si="40">(D138/$D$140)</f>
        <v>0.61867068629875221</v>
      </c>
      <c r="F138" s="90">
        <v>1.28</v>
      </c>
      <c r="G138" s="90">
        <v>1564151835.6300001</v>
      </c>
      <c r="H138" s="285">
        <f t="shared" ref="H138:H139" si="41">(G138/$G$140)</f>
        <v>0.61847506295124632</v>
      </c>
      <c r="I138" s="90">
        <v>1.29</v>
      </c>
      <c r="J138" s="106">
        <f t="shared" si="38"/>
        <v>-4.3438213594983974E-4</v>
      </c>
      <c r="K138" s="203">
        <f t="shared" si="39"/>
        <v>7.8125000000000069E-3</v>
      </c>
    </row>
    <row r="139" spans="1:18" s="171" customFormat="1" ht="12" customHeight="1">
      <c r="A139" s="301">
        <v>112</v>
      </c>
      <c r="B139" s="263" t="s">
        <v>8</v>
      </c>
      <c r="C139" s="89" t="s">
        <v>31</v>
      </c>
      <c r="D139" s="90">
        <v>413116231.23000002</v>
      </c>
      <c r="E139" s="285">
        <f t="shared" si="40"/>
        <v>0.1633293365962192</v>
      </c>
      <c r="F139" s="90">
        <v>40.959899999999998</v>
      </c>
      <c r="G139" s="90">
        <v>413357692.51999998</v>
      </c>
      <c r="H139" s="285">
        <f t="shared" si="41"/>
        <v>0.16344412292922897</v>
      </c>
      <c r="I139" s="90">
        <v>40.893300000000004</v>
      </c>
      <c r="J139" s="106">
        <f t="shared" si="38"/>
        <v>5.8448754066390022E-4</v>
      </c>
      <c r="K139" s="203">
        <f t="shared" si="39"/>
        <v>-1.6259805321788873E-3</v>
      </c>
      <c r="P139" s="254"/>
      <c r="Q139" s="255"/>
      <c r="R139" s="169"/>
    </row>
    <row r="140" spans="1:18" s="171" customFormat="1" ht="12.75" customHeight="1">
      <c r="A140" s="302"/>
      <c r="B140" s="27"/>
      <c r="C140" s="269" t="s">
        <v>47</v>
      </c>
      <c r="D140" s="101">
        <f>SUM(D137:D139)</f>
        <v>2529344940.96</v>
      </c>
      <c r="E140" s="286">
        <f>(D140/$D$153)</f>
        <v>1.9567178123465465E-3</v>
      </c>
      <c r="F140" s="27"/>
      <c r="G140" s="101">
        <f>SUM(G137:G139)</f>
        <v>2529045921.6999998</v>
      </c>
      <c r="H140" s="286">
        <f>(G140/$G$153)</f>
        <v>1.9514510145372227E-3</v>
      </c>
      <c r="I140" s="257"/>
      <c r="J140" s="106">
        <f>((G140-D140)/D140)</f>
        <v>-1.1822003996289159E-4</v>
      </c>
      <c r="K140" s="205"/>
      <c r="O140" s="170"/>
    </row>
    <row r="141" spans="1:18" s="171" customFormat="1" ht="4.5" customHeight="1">
      <c r="A141" s="352"/>
      <c r="B141" s="353"/>
      <c r="C141" s="353"/>
      <c r="D141" s="353"/>
      <c r="E141" s="353"/>
      <c r="F141" s="353"/>
      <c r="G141" s="353"/>
      <c r="H141" s="353"/>
      <c r="I141" s="353"/>
      <c r="J141" s="353"/>
      <c r="K141" s="354"/>
      <c r="O141" s="170"/>
    </row>
    <row r="142" spans="1:18" s="171" customFormat="1" ht="12.75" customHeight="1">
      <c r="A142" s="371" t="s">
        <v>236</v>
      </c>
      <c r="B142" s="372"/>
      <c r="C142" s="372"/>
      <c r="D142" s="372"/>
      <c r="E142" s="372"/>
      <c r="F142" s="372"/>
      <c r="G142" s="372"/>
      <c r="H142" s="372"/>
      <c r="I142" s="372"/>
      <c r="J142" s="372"/>
      <c r="K142" s="373"/>
      <c r="O142" s="170"/>
    </row>
    <row r="143" spans="1:18" s="171" customFormat="1" ht="12.75" customHeight="1">
      <c r="A143" s="343" t="s">
        <v>237</v>
      </c>
      <c r="B143" s="344"/>
      <c r="C143" s="344"/>
      <c r="D143" s="344"/>
      <c r="E143" s="344"/>
      <c r="F143" s="344"/>
      <c r="G143" s="344"/>
      <c r="H143" s="344"/>
      <c r="I143" s="344"/>
      <c r="J143" s="344"/>
      <c r="K143" s="345"/>
      <c r="O143" s="170"/>
    </row>
    <row r="144" spans="1:18" s="171" customFormat="1" ht="12" customHeight="1">
      <c r="A144" s="301">
        <v>113</v>
      </c>
      <c r="B144" s="263" t="s">
        <v>28</v>
      </c>
      <c r="C144" s="89" t="s">
        <v>142</v>
      </c>
      <c r="D144" s="94">
        <v>2984061731.8400002</v>
      </c>
      <c r="E144" s="285">
        <f>(D144/$D$152)</f>
        <v>0.16576151006276563</v>
      </c>
      <c r="F144" s="138">
        <v>1.52</v>
      </c>
      <c r="G144" s="94">
        <v>2982845468.54</v>
      </c>
      <c r="H144" s="285">
        <f>(G144/$G$152)</f>
        <v>0.16767579974836591</v>
      </c>
      <c r="I144" s="138">
        <v>1.52</v>
      </c>
      <c r="J144" s="168">
        <f>((G144-D144)/D144)</f>
        <v>-4.0758650768602948E-4</v>
      </c>
      <c r="K144" s="204">
        <f t="shared" ref="K144:K145" si="42">((I144-F144)/F144)</f>
        <v>0</v>
      </c>
      <c r="O144" s="170"/>
    </row>
    <row r="145" spans="1:13" s="171" customFormat="1" ht="10.5" customHeight="1">
      <c r="A145" s="301">
        <v>114</v>
      </c>
      <c r="B145" s="263" t="s">
        <v>6</v>
      </c>
      <c r="C145" s="89" t="s">
        <v>73</v>
      </c>
      <c r="D145" s="86">
        <v>276490157.97000003</v>
      </c>
      <c r="E145" s="285">
        <f>(D145/$D$152)</f>
        <v>1.5358739269224079E-2</v>
      </c>
      <c r="F145" s="98">
        <v>243.54</v>
      </c>
      <c r="G145" s="86">
        <v>273505570.88999999</v>
      </c>
      <c r="H145" s="285">
        <f>(G145/$G$152)</f>
        <v>1.537467019941236E-2</v>
      </c>
      <c r="I145" s="98">
        <v>243.66</v>
      </c>
      <c r="J145" s="106">
        <f>((G145-D145)/D145)</f>
        <v>-1.0794550887138193E-2</v>
      </c>
      <c r="K145" s="203">
        <f t="shared" si="42"/>
        <v>4.9273220004929187E-4</v>
      </c>
      <c r="L145" s="270"/>
      <c r="M145" s="271"/>
    </row>
    <row r="146" spans="1:13" s="171" customFormat="1" ht="6" customHeight="1">
      <c r="A146" s="346"/>
      <c r="B146" s="347"/>
      <c r="C146" s="347"/>
      <c r="D146" s="347"/>
      <c r="E146" s="347"/>
      <c r="F146" s="347"/>
      <c r="G146" s="347"/>
      <c r="H146" s="347"/>
      <c r="I146" s="347"/>
      <c r="J146" s="347"/>
      <c r="K146" s="348"/>
      <c r="M146" s="271"/>
    </row>
    <row r="147" spans="1:13" s="171" customFormat="1" ht="12" customHeight="1">
      <c r="A147" s="343" t="s">
        <v>238</v>
      </c>
      <c r="B147" s="344"/>
      <c r="C147" s="344"/>
      <c r="D147" s="344"/>
      <c r="E147" s="344"/>
      <c r="F147" s="344"/>
      <c r="G147" s="344"/>
      <c r="H147" s="344"/>
      <c r="I147" s="344"/>
      <c r="J147" s="344"/>
      <c r="K147" s="345"/>
      <c r="M147" s="271"/>
    </row>
    <row r="148" spans="1:13" s="171" customFormat="1" ht="12" customHeight="1">
      <c r="A148" s="301">
        <v>115</v>
      </c>
      <c r="B148" s="263" t="s">
        <v>6</v>
      </c>
      <c r="C148" s="89" t="s">
        <v>144</v>
      </c>
      <c r="D148" s="97">
        <v>7752716191.4300003</v>
      </c>
      <c r="E148" s="285">
        <f>(D148/$D$152)</f>
        <v>0.43065528077634113</v>
      </c>
      <c r="F148" s="98">
        <v>116.43</v>
      </c>
      <c r="G148" s="97">
        <v>7739312816.7399998</v>
      </c>
      <c r="H148" s="285">
        <f>(G148/$G$152)</f>
        <v>0.43505286470131327</v>
      </c>
      <c r="I148" s="98">
        <v>116.51</v>
      </c>
      <c r="J148" s="106">
        <f>((G148-D148)/D148)</f>
        <v>-1.7288617768333734E-3</v>
      </c>
      <c r="K148" s="203">
        <f>((I148-F148)/F148)</f>
        <v>6.8710813364251727E-4</v>
      </c>
      <c r="M148" s="271"/>
    </row>
    <row r="149" spans="1:13" s="171" customFormat="1" ht="12" customHeight="1">
      <c r="A149" s="301">
        <v>116</v>
      </c>
      <c r="B149" s="263" t="s">
        <v>205</v>
      </c>
      <c r="C149" s="89" t="s">
        <v>206</v>
      </c>
      <c r="D149" s="86">
        <v>4843746668</v>
      </c>
      <c r="E149" s="285">
        <f t="shared" ref="E149:E151" si="43">(D149/$D$152)</f>
        <v>0.26906506439935135</v>
      </c>
      <c r="F149" s="98">
        <v>114.48</v>
      </c>
      <c r="G149" s="86">
        <v>4641530117.21</v>
      </c>
      <c r="H149" s="285">
        <f t="shared" ref="H149:H151" si="44">(G149/$G$152)</f>
        <v>0.26091605571516607</v>
      </c>
      <c r="I149" s="98">
        <v>114.67</v>
      </c>
      <c r="J149" s="106">
        <f>((G149-D149)/D149)</f>
        <v>-4.1747961784610814E-2</v>
      </c>
      <c r="K149" s="203">
        <f t="shared" ref="K149:K151" si="45">((I149-F149)/F149)</f>
        <v>1.6596785464709793E-3</v>
      </c>
      <c r="M149" s="271"/>
    </row>
    <row r="150" spans="1:13" s="171" customFormat="1" ht="12" customHeight="1">
      <c r="A150" s="301">
        <v>117</v>
      </c>
      <c r="B150" s="263" t="s">
        <v>46</v>
      </c>
      <c r="C150" s="89" t="s">
        <v>180</v>
      </c>
      <c r="D150" s="86">
        <v>1849467400.0599999</v>
      </c>
      <c r="E150" s="285">
        <f t="shared" si="43"/>
        <v>0.10273598088628295</v>
      </c>
      <c r="F150" s="98">
        <v>1.069</v>
      </c>
      <c r="G150" s="86">
        <v>1856091765.8900001</v>
      </c>
      <c r="H150" s="285">
        <f t="shared" si="44"/>
        <v>0.10433717553738873</v>
      </c>
      <c r="I150" s="98">
        <v>1.0697000000000001</v>
      </c>
      <c r="J150" s="106">
        <f>((G150-D150)/D150)</f>
        <v>3.5817694487533308E-3</v>
      </c>
      <c r="K150" s="203">
        <f t="shared" si="45"/>
        <v>6.5481758652960237E-4</v>
      </c>
      <c r="M150" s="271"/>
    </row>
    <row r="151" spans="1:13" s="171" customFormat="1" ht="12" customHeight="1">
      <c r="A151" s="301">
        <v>118</v>
      </c>
      <c r="B151" s="263" t="s">
        <v>192</v>
      </c>
      <c r="C151" s="89" t="s">
        <v>193</v>
      </c>
      <c r="D151" s="86">
        <v>295656771.31</v>
      </c>
      <c r="E151" s="285">
        <f t="shared" si="43"/>
        <v>1.6423424606034628E-2</v>
      </c>
      <c r="F151" s="98">
        <v>101.03243083085202</v>
      </c>
      <c r="G151" s="86">
        <v>296076070.94</v>
      </c>
      <c r="H151" s="285">
        <f t="shared" si="44"/>
        <v>1.6643434098353688E-2</v>
      </c>
      <c r="I151" s="98">
        <v>101.17</v>
      </c>
      <c r="J151" s="106">
        <f t="shared" ref="J151" si="46">((G151-D151)/D151)</f>
        <v>1.4181972837698145E-3</v>
      </c>
      <c r="K151" s="203">
        <f t="shared" si="45"/>
        <v>1.3616337646898521E-3</v>
      </c>
      <c r="M151" s="271"/>
    </row>
    <row r="152" spans="1:13" s="171" customFormat="1" ht="12" customHeight="1">
      <c r="A152" s="272"/>
      <c r="B152" s="88"/>
      <c r="C152" s="269" t="s">
        <v>47</v>
      </c>
      <c r="D152" s="102">
        <f>SUM(D144:D151)</f>
        <v>18002138920.610004</v>
      </c>
      <c r="E152" s="286">
        <f>(D152/$D$153)</f>
        <v>1.3926572574527981E-2</v>
      </c>
      <c r="F152" s="93"/>
      <c r="G152" s="102">
        <f>SUM(G144:G151)</f>
        <v>17789361810.209999</v>
      </c>
      <c r="H152" s="286">
        <f>(G152/$G$153)</f>
        <v>1.3726547175216533E-2</v>
      </c>
      <c r="I152" s="93"/>
      <c r="J152" s="106">
        <f t="shared" si="38"/>
        <v>-1.1819546073850393E-2</v>
      </c>
      <c r="K152" s="203"/>
      <c r="M152" s="197" t="s">
        <v>185</v>
      </c>
    </row>
    <row r="153" spans="1:13" s="171" customFormat="1" ht="12" customHeight="1">
      <c r="A153" s="303"/>
      <c r="B153" s="304"/>
      <c r="C153" s="305" t="s">
        <v>33</v>
      </c>
      <c r="D153" s="306">
        <f>SUM(D20,D52,D81,D102,D109,D134,D140,D152)</f>
        <v>1292646760304.5654</v>
      </c>
      <c r="E153" s="307"/>
      <c r="F153" s="308"/>
      <c r="G153" s="306">
        <f>SUM(G20,G52,G81,G102,G109,G134,G140,G152)</f>
        <v>1295982273118.8315</v>
      </c>
      <c r="H153" s="307"/>
      <c r="I153" s="308"/>
      <c r="J153" s="309">
        <f>((G153-D153)/D153)</f>
        <v>2.5803745591566102E-3</v>
      </c>
      <c r="K153" s="310"/>
      <c r="M153" s="198">
        <f>((G153-D153)/D153)</f>
        <v>2.5803745591566102E-3</v>
      </c>
    </row>
    <row r="154" spans="1:13" s="171" customFormat="1" ht="6.75" customHeight="1">
      <c r="A154" s="346"/>
      <c r="B154" s="347"/>
      <c r="C154" s="347"/>
      <c r="D154" s="347"/>
      <c r="E154" s="347"/>
      <c r="F154" s="347"/>
      <c r="G154" s="347"/>
      <c r="H154" s="347"/>
      <c r="I154" s="347"/>
      <c r="J154" s="347"/>
      <c r="K154" s="348"/>
      <c r="M154" s="271"/>
    </row>
    <row r="155" spans="1:13" s="171" customFormat="1" ht="12" customHeight="1">
      <c r="A155" s="340" t="s">
        <v>239</v>
      </c>
      <c r="B155" s="341"/>
      <c r="C155" s="341"/>
      <c r="D155" s="341"/>
      <c r="E155" s="341"/>
      <c r="F155" s="341"/>
      <c r="G155" s="341"/>
      <c r="H155" s="341"/>
      <c r="I155" s="341"/>
      <c r="J155" s="341"/>
      <c r="K155" s="342"/>
      <c r="M155" s="271"/>
    </row>
    <row r="156" spans="1:13" s="171" customFormat="1" ht="25.5" customHeight="1">
      <c r="A156" s="209"/>
      <c r="B156" s="202"/>
      <c r="C156" s="202"/>
      <c r="D156" s="291" t="s">
        <v>246</v>
      </c>
      <c r="E156" s="280"/>
      <c r="F156" s="299" t="s">
        <v>247</v>
      </c>
      <c r="G156" s="291" t="s">
        <v>246</v>
      </c>
      <c r="H156" s="280"/>
      <c r="I156" s="299" t="s">
        <v>247</v>
      </c>
      <c r="J156" s="338" t="s">
        <v>70</v>
      </c>
      <c r="K156" s="339"/>
      <c r="M156" s="271"/>
    </row>
    <row r="157" spans="1:13" s="171" customFormat="1" ht="12" customHeight="1">
      <c r="A157" s="264" t="s">
        <v>2</v>
      </c>
      <c r="B157" s="265" t="s">
        <v>229</v>
      </c>
      <c r="C157" s="265" t="s">
        <v>3</v>
      </c>
      <c r="D157" s="311"/>
      <c r="E157" s="311"/>
      <c r="F157" s="311"/>
      <c r="G157" s="276"/>
      <c r="H157" s="276"/>
      <c r="I157" s="300"/>
      <c r="J157" s="283" t="s">
        <v>245</v>
      </c>
      <c r="K157" s="284" t="s">
        <v>248</v>
      </c>
      <c r="M157" s="271"/>
    </row>
    <row r="158" spans="1:13" s="171" customFormat="1" ht="12" customHeight="1">
      <c r="A158" s="301">
        <v>1</v>
      </c>
      <c r="B158" s="263" t="s">
        <v>129</v>
      </c>
      <c r="C158" s="89" t="s">
        <v>130</v>
      </c>
      <c r="D158" s="312">
        <v>77723084061</v>
      </c>
      <c r="E158" s="285">
        <f>(D158/$D$160)</f>
        <v>1</v>
      </c>
      <c r="F158" s="98">
        <v>107.28</v>
      </c>
      <c r="G158" s="312">
        <v>77723084061</v>
      </c>
      <c r="H158" s="285">
        <f>(G158/$G$160)</f>
        <v>0.91965289803408523</v>
      </c>
      <c r="I158" s="98">
        <v>107.28</v>
      </c>
      <c r="J158" s="106">
        <f>((G158-D158)/D158)</f>
        <v>0</v>
      </c>
      <c r="K158" s="203">
        <f>((I158-F158)/F158)</f>
        <v>0</v>
      </c>
      <c r="M158" s="271"/>
    </row>
    <row r="159" spans="1:13" s="171" customFormat="1" ht="12" customHeight="1">
      <c r="A159" s="301">
        <v>2</v>
      </c>
      <c r="B159" s="263" t="s">
        <v>44</v>
      </c>
      <c r="C159" s="89" t="s">
        <v>240</v>
      </c>
      <c r="D159" s="312">
        <v>0</v>
      </c>
      <c r="E159" s="285">
        <f>(D159/$D$160)</f>
        <v>0</v>
      </c>
      <c r="F159" s="98">
        <v>0</v>
      </c>
      <c r="G159" s="312">
        <v>6790414702.6599998</v>
      </c>
      <c r="H159" s="285">
        <f>(G159/$G$160)</f>
        <v>8.0347101965914741E-2</v>
      </c>
      <c r="I159" s="98">
        <v>100.67</v>
      </c>
      <c r="J159" s="106" t="e">
        <f>((G159-D159)/D159)</f>
        <v>#DIV/0!</v>
      </c>
      <c r="K159" s="203" t="e">
        <f>((I159-F159)/F159)</f>
        <v>#DIV/0!</v>
      </c>
      <c r="M159" s="197" t="s">
        <v>250</v>
      </c>
    </row>
    <row r="160" spans="1:13" s="171" customFormat="1" ht="12" customHeight="1">
      <c r="A160" s="273"/>
      <c r="B160" s="269"/>
      <c r="C160" s="269" t="s">
        <v>241</v>
      </c>
      <c r="D160" s="103">
        <f>SUM(D158:D159)</f>
        <v>77723084061</v>
      </c>
      <c r="E160" s="290"/>
      <c r="F160" s="93"/>
      <c r="G160" s="103">
        <f>SUM(G158:G159)</f>
        <v>84513498763.660004</v>
      </c>
      <c r="H160" s="290"/>
      <c r="I160" s="93"/>
      <c r="J160" s="106">
        <f>((G160-D160)/D160)</f>
        <v>8.736676863376433E-2</v>
      </c>
      <c r="K160" s="208"/>
      <c r="M160" s="198">
        <f>((G160-D160)/D160)</f>
        <v>8.736676863376433E-2</v>
      </c>
    </row>
    <row r="161" spans="1:13" s="171" customFormat="1" ht="7.5" customHeight="1">
      <c r="A161" s="349"/>
      <c r="B161" s="350"/>
      <c r="C161" s="350"/>
      <c r="D161" s="350"/>
      <c r="E161" s="350"/>
      <c r="F161" s="350"/>
      <c r="G161" s="350"/>
      <c r="H161" s="350"/>
      <c r="I161" s="350"/>
      <c r="J161" s="350"/>
      <c r="K161" s="351"/>
      <c r="M161" s="271"/>
    </row>
    <row r="162" spans="1:13" s="171" customFormat="1" ht="12" customHeight="1">
      <c r="A162" s="340" t="s">
        <v>226</v>
      </c>
      <c r="B162" s="341"/>
      <c r="C162" s="341"/>
      <c r="D162" s="341"/>
      <c r="E162" s="341"/>
      <c r="F162" s="341"/>
      <c r="G162" s="341"/>
      <c r="H162" s="341"/>
      <c r="I162" s="341"/>
      <c r="J162" s="341"/>
      <c r="K162" s="342"/>
      <c r="M162" s="271"/>
    </row>
    <row r="163" spans="1:13" s="171" customFormat="1" ht="25.5" customHeight="1">
      <c r="A163" s="206"/>
      <c r="B163" s="277" t="s">
        <v>229</v>
      </c>
      <c r="C163" s="281" t="s">
        <v>51</v>
      </c>
      <c r="D163" s="281" t="s">
        <v>81</v>
      </c>
      <c r="E163" s="282" t="s">
        <v>69</v>
      </c>
      <c r="F163" s="282" t="s">
        <v>82</v>
      </c>
      <c r="G163" s="281" t="s">
        <v>81</v>
      </c>
      <c r="H163" s="282" t="s">
        <v>69</v>
      </c>
      <c r="I163" s="282" t="s">
        <v>82</v>
      </c>
      <c r="J163" s="338" t="s">
        <v>70</v>
      </c>
      <c r="K163" s="339"/>
      <c r="M163" s="271"/>
    </row>
    <row r="164" spans="1:13" s="171" customFormat="1" ht="12" customHeight="1">
      <c r="A164" s="274"/>
      <c r="B164" s="88"/>
      <c r="C164" s="27"/>
      <c r="D164" s="311"/>
      <c r="E164" s="311"/>
      <c r="F164" s="311"/>
      <c r="G164" s="311"/>
      <c r="H164" s="311"/>
      <c r="I164" s="311"/>
      <c r="J164" s="151" t="s">
        <v>132</v>
      </c>
      <c r="K164" s="207" t="s">
        <v>131</v>
      </c>
      <c r="M164" s="271"/>
    </row>
    <row r="165" spans="1:13" s="171" customFormat="1" ht="12" customHeight="1">
      <c r="A165" s="301">
        <v>1</v>
      </c>
      <c r="B165" s="263" t="s">
        <v>34</v>
      </c>
      <c r="C165" s="89" t="s">
        <v>35</v>
      </c>
      <c r="D165" s="100">
        <v>2810150000</v>
      </c>
      <c r="E165" s="289">
        <f>(D165/$D$177)</f>
        <v>0.3656247206738244</v>
      </c>
      <c r="F165" s="99">
        <v>18.5</v>
      </c>
      <c r="G165" s="100">
        <v>2808631000</v>
      </c>
      <c r="H165" s="289">
        <f t="shared" ref="H165:H172" si="47">(G165/$G$177)</f>
        <v>0.36588217933496187</v>
      </c>
      <c r="I165" s="99">
        <v>18.489999999999998</v>
      </c>
      <c r="J165" s="106">
        <f>((G165-D165)/D165)</f>
        <v>-5.4054054054054055E-4</v>
      </c>
      <c r="K165" s="203">
        <f t="shared" ref="K165:K171" si="48">((I165-F165)/F165)</f>
        <v>-5.4054054054062501E-4</v>
      </c>
      <c r="M165" s="271"/>
    </row>
    <row r="166" spans="1:13" s="171" customFormat="1" ht="12" customHeight="1">
      <c r="A166" s="301">
        <v>2</v>
      </c>
      <c r="B166" s="263" t="s">
        <v>34</v>
      </c>
      <c r="C166" s="89" t="s">
        <v>67</v>
      </c>
      <c r="D166" s="100">
        <v>334000436.56</v>
      </c>
      <c r="E166" s="289">
        <f t="shared" ref="E166:E176" si="49">(D166/$D$177)</f>
        <v>4.3456333762320665E-2</v>
      </c>
      <c r="F166" s="99">
        <v>3.92</v>
      </c>
      <c r="G166" s="100">
        <v>333148394.63</v>
      </c>
      <c r="H166" s="289">
        <f t="shared" si="47"/>
        <v>4.3399457126681397E-2</v>
      </c>
      <c r="I166" s="99">
        <v>3.91</v>
      </c>
      <c r="J166" s="106">
        <f t="shared" ref="J166:J176" si="50">((G166-D166)/D166)</f>
        <v>-2.5510204081632868E-3</v>
      </c>
      <c r="K166" s="203">
        <f t="shared" si="48"/>
        <v>-2.5510204081632109E-3</v>
      </c>
      <c r="M166" s="271"/>
    </row>
    <row r="167" spans="1:13" s="171" customFormat="1" ht="12" customHeight="1">
      <c r="A167" s="301">
        <v>3</v>
      </c>
      <c r="B167" s="263" t="s">
        <v>34</v>
      </c>
      <c r="C167" s="89" t="s">
        <v>56</v>
      </c>
      <c r="D167" s="100">
        <v>144071621.75999999</v>
      </c>
      <c r="E167" s="289">
        <f t="shared" si="49"/>
        <v>1.8744958974796676E-2</v>
      </c>
      <c r="F167" s="99">
        <v>5.61</v>
      </c>
      <c r="G167" s="100">
        <v>142017124.47999999</v>
      </c>
      <c r="H167" s="289">
        <f t="shared" si="47"/>
        <v>1.8500662781129652E-2</v>
      </c>
      <c r="I167" s="99">
        <v>5.53</v>
      </c>
      <c r="J167" s="106">
        <f t="shared" si="50"/>
        <v>-1.4260249554367211E-2</v>
      </c>
      <c r="K167" s="203">
        <f t="shared" si="48"/>
        <v>-1.4260249554367213E-2</v>
      </c>
      <c r="M167" s="271"/>
    </row>
    <row r="168" spans="1:13" s="171" customFormat="1" ht="12" customHeight="1">
      <c r="A168" s="301">
        <v>4</v>
      </c>
      <c r="B168" s="263" t="s">
        <v>34</v>
      </c>
      <c r="C168" s="89" t="s">
        <v>57</v>
      </c>
      <c r="D168" s="100">
        <v>231057179.84999999</v>
      </c>
      <c r="E168" s="289">
        <f t="shared" si="49"/>
        <v>3.0062529346240541E-2</v>
      </c>
      <c r="F168" s="99">
        <v>21.95</v>
      </c>
      <c r="G168" s="100">
        <v>231057179.84999999</v>
      </c>
      <c r="H168" s="289">
        <f t="shared" si="47"/>
        <v>3.0099968459547811E-2</v>
      </c>
      <c r="I168" s="99">
        <v>21.95</v>
      </c>
      <c r="J168" s="106">
        <f t="shared" si="50"/>
        <v>0</v>
      </c>
      <c r="K168" s="203">
        <f t="shared" si="48"/>
        <v>0</v>
      </c>
      <c r="M168" s="271"/>
    </row>
    <row r="169" spans="1:13" s="171" customFormat="1" ht="12" customHeight="1">
      <c r="A169" s="301">
        <v>5</v>
      </c>
      <c r="B169" s="263" t="s">
        <v>34</v>
      </c>
      <c r="C169" s="89" t="s">
        <v>101</v>
      </c>
      <c r="D169" s="100">
        <v>635354392.32000005</v>
      </c>
      <c r="E169" s="289">
        <f t="shared" si="49"/>
        <v>8.2665079166908337E-2</v>
      </c>
      <c r="F169" s="99">
        <v>180.48</v>
      </c>
      <c r="G169" s="100">
        <v>635354392.32000005</v>
      </c>
      <c r="H169" s="289">
        <f>(G169/$G$177)</f>
        <v>8.2768028164640337E-2</v>
      </c>
      <c r="I169" s="99">
        <v>180.48</v>
      </c>
      <c r="J169" s="106">
        <f t="shared" si="50"/>
        <v>0</v>
      </c>
      <c r="K169" s="203">
        <f t="shared" si="48"/>
        <v>0</v>
      </c>
      <c r="M169" s="271"/>
    </row>
    <row r="170" spans="1:13" s="171" customFormat="1" ht="12" customHeight="1">
      <c r="A170" s="301">
        <v>6</v>
      </c>
      <c r="B170" s="263" t="s">
        <v>36</v>
      </c>
      <c r="C170" s="89" t="s">
        <v>37</v>
      </c>
      <c r="D170" s="100">
        <v>575974574</v>
      </c>
      <c r="E170" s="289">
        <f t="shared" si="49"/>
        <v>7.4939253325970151E-2</v>
      </c>
      <c r="F170" s="99">
        <v>9199.99</v>
      </c>
      <c r="G170" s="100">
        <v>575974574</v>
      </c>
      <c r="H170" s="289">
        <f t="shared" si="47"/>
        <v>7.5032580775703975E-2</v>
      </c>
      <c r="I170" s="99">
        <v>9199.99</v>
      </c>
      <c r="J170" s="106">
        <f t="shared" si="50"/>
        <v>0</v>
      </c>
      <c r="K170" s="203">
        <f t="shared" si="48"/>
        <v>0</v>
      </c>
      <c r="M170" s="271"/>
    </row>
    <row r="171" spans="1:13" s="171" customFormat="1" ht="12" customHeight="1">
      <c r="A171" s="301">
        <v>7</v>
      </c>
      <c r="B171" s="263" t="s">
        <v>28</v>
      </c>
      <c r="C171" s="89" t="s">
        <v>105</v>
      </c>
      <c r="D171" s="100">
        <v>567120000</v>
      </c>
      <c r="E171" s="289">
        <f t="shared" si="49"/>
        <v>7.3787196978289171E-2</v>
      </c>
      <c r="F171" s="99">
        <v>13.9</v>
      </c>
      <c r="G171" s="100">
        <v>567120000</v>
      </c>
      <c r="H171" s="289">
        <f t="shared" si="47"/>
        <v>7.3879089686200702E-2</v>
      </c>
      <c r="I171" s="99">
        <v>13.9</v>
      </c>
      <c r="J171" s="106">
        <f t="shared" si="50"/>
        <v>0</v>
      </c>
      <c r="K171" s="203">
        <f t="shared" si="48"/>
        <v>0</v>
      </c>
      <c r="M171" s="271"/>
    </row>
    <row r="172" spans="1:13" s="171" customFormat="1" ht="12" customHeight="1">
      <c r="A172" s="301">
        <v>8</v>
      </c>
      <c r="B172" s="263" t="s">
        <v>44</v>
      </c>
      <c r="C172" s="89" t="s">
        <v>45</v>
      </c>
      <c r="D172" s="100">
        <v>474944359.30000001</v>
      </c>
      <c r="E172" s="289">
        <f t="shared" si="49"/>
        <v>6.1794352153682543E-2</v>
      </c>
      <c r="F172" s="98">
        <v>45</v>
      </c>
      <c r="G172" s="100">
        <v>473316188.37</v>
      </c>
      <c r="H172" s="289">
        <f t="shared" si="47"/>
        <v>6.1659206394621767E-2</v>
      </c>
      <c r="I172" s="98">
        <v>45</v>
      </c>
      <c r="J172" s="106">
        <f t="shared" si="50"/>
        <v>-3.4281298390398782E-3</v>
      </c>
      <c r="K172" s="203">
        <f>((I172-F172)/F172)</f>
        <v>0</v>
      </c>
      <c r="M172" s="271"/>
    </row>
    <row r="173" spans="1:13" s="171" customFormat="1" ht="12" customHeight="1">
      <c r="A173" s="301">
        <v>9</v>
      </c>
      <c r="B173" s="263" t="s">
        <v>44</v>
      </c>
      <c r="C173" s="89" t="s">
        <v>103</v>
      </c>
      <c r="D173" s="100">
        <v>836979946.47000003</v>
      </c>
      <c r="E173" s="289">
        <f t="shared" si="49"/>
        <v>0.10889830049559143</v>
      </c>
      <c r="F173" s="88">
        <v>181.21</v>
      </c>
      <c r="G173" s="100">
        <v>835922266.80999994</v>
      </c>
      <c r="H173" s="289">
        <f>(G173/$G$177)</f>
        <v>0.1088961350690298</v>
      </c>
      <c r="I173" s="88">
        <v>130</v>
      </c>
      <c r="J173" s="106">
        <f>((G173-D173)/D173)</f>
        <v>-1.2636857841826397E-3</v>
      </c>
      <c r="K173" s="203">
        <f>((I173-F173)/F173)</f>
        <v>-0.28260029799679931</v>
      </c>
      <c r="M173" s="271"/>
    </row>
    <row r="174" spans="1:13" s="171" customFormat="1" ht="12" customHeight="1">
      <c r="A174" s="301">
        <v>10</v>
      </c>
      <c r="B174" s="263" t="s">
        <v>96</v>
      </c>
      <c r="C174" s="89" t="s">
        <v>155</v>
      </c>
      <c r="D174" s="100">
        <v>700388710.38935566</v>
      </c>
      <c r="E174" s="289">
        <f>(D174/$D$177)</f>
        <v>9.1126604131170311E-2</v>
      </c>
      <c r="F174" s="98">
        <v>122.74476829633497</v>
      </c>
      <c r="G174" s="100">
        <v>697811281.25302088</v>
      </c>
      <c r="H174" s="289">
        <f>(G174/$G$177)</f>
        <v>9.09043275351505E-2</v>
      </c>
      <c r="I174" s="98">
        <v>122.34593401236199</v>
      </c>
      <c r="J174" s="106">
        <f>((G174-D174)/D174)</f>
        <v>-3.6799981183333877E-3</v>
      </c>
      <c r="K174" s="203">
        <f>((I174-F174)/F174)</f>
        <v>-3.2492976239125193E-3</v>
      </c>
      <c r="M174" s="271"/>
    </row>
    <row r="175" spans="1:13" s="171" customFormat="1" ht="12" customHeight="1">
      <c r="A175" s="301">
        <v>11</v>
      </c>
      <c r="B175" s="263" t="s">
        <v>61</v>
      </c>
      <c r="C175" s="89" t="s">
        <v>203</v>
      </c>
      <c r="D175" s="100">
        <v>216965962.80000001</v>
      </c>
      <c r="E175" s="289">
        <f>(D175/$D$177)</f>
        <v>2.8229140631097053E-2</v>
      </c>
      <c r="F175" s="98">
        <v>21.33</v>
      </c>
      <c r="G175" s="100">
        <v>220002409.59999999</v>
      </c>
      <c r="H175" s="289">
        <f>(G175/$G$177)</f>
        <v>2.8659856379635106E-2</v>
      </c>
      <c r="I175" s="98">
        <v>21.54</v>
      </c>
      <c r="J175" s="106">
        <f>((G175-D175)/D175)</f>
        <v>1.3995037566325504E-2</v>
      </c>
      <c r="K175" s="203">
        <f>((I175-F175)/F175)</f>
        <v>9.845288326301025E-3</v>
      </c>
      <c r="M175" s="271"/>
    </row>
    <row r="176" spans="1:13" s="171" customFormat="1" ht="12" customHeight="1">
      <c r="A176" s="301">
        <v>12</v>
      </c>
      <c r="B176" s="263" t="s">
        <v>61</v>
      </c>
      <c r="C176" s="89" t="s">
        <v>204</v>
      </c>
      <c r="D176" s="100">
        <v>158879030.21000001</v>
      </c>
      <c r="E176" s="289">
        <f t="shared" si="49"/>
        <v>2.0671530360108666E-2</v>
      </c>
      <c r="F176" s="98">
        <v>17.829999999999998</v>
      </c>
      <c r="G176" s="100">
        <v>155971499.81</v>
      </c>
      <c r="H176" s="289">
        <f>(G176/$G$177)</f>
        <v>2.0318508292696828E-2</v>
      </c>
      <c r="I176" s="98">
        <v>17.649999999999999</v>
      </c>
      <c r="J176" s="106">
        <f t="shared" si="50"/>
        <v>-1.8300277866480853E-2</v>
      </c>
      <c r="K176" s="203">
        <f>((I176-F176)/F176)</f>
        <v>-1.0095344924284898E-2</v>
      </c>
      <c r="M176" s="275"/>
    </row>
    <row r="177" spans="1:13" s="171" customFormat="1" ht="12" customHeight="1">
      <c r="A177" s="273"/>
      <c r="B177" s="269"/>
      <c r="C177" s="269" t="s">
        <v>38</v>
      </c>
      <c r="D177" s="103">
        <f>SUM(D165:D176)</f>
        <v>7685886213.6593561</v>
      </c>
      <c r="E177" s="290"/>
      <c r="F177" s="93"/>
      <c r="G177" s="103">
        <f>SUM(G165:G176)</f>
        <v>7676326311.123023</v>
      </c>
      <c r="H177" s="290"/>
      <c r="I177" s="93"/>
      <c r="J177" s="106">
        <f>((G177-D177)/D177)</f>
        <v>-1.2438256657174064E-3</v>
      </c>
      <c r="K177" s="208"/>
      <c r="M177" s="197" t="s">
        <v>184</v>
      </c>
    </row>
    <row r="178" spans="1:13" s="171" customFormat="1" ht="12" customHeight="1" thickBot="1">
      <c r="A178" s="390"/>
      <c r="B178" s="391"/>
      <c r="C178" s="391" t="s">
        <v>48</v>
      </c>
      <c r="D178" s="392">
        <f>SUM(D153,D160,D177)</f>
        <v>1378055730579.2249</v>
      </c>
      <c r="E178" s="392"/>
      <c r="F178" s="393"/>
      <c r="G178" s="392">
        <f>SUM(G153,G160,G177)</f>
        <v>1388172098193.6145</v>
      </c>
      <c r="H178" s="392"/>
      <c r="I178" s="393"/>
      <c r="J178" s="394"/>
      <c r="K178" s="395"/>
      <c r="M178" s="198">
        <f>((G177-D177)/D177)</f>
        <v>-1.2438256657174064E-3</v>
      </c>
    </row>
    <row r="179" spans="1:13" ht="12" customHeight="1">
      <c r="A179" s="12"/>
      <c r="B179" s="210"/>
      <c r="C179" s="140"/>
      <c r="D179" s="84"/>
      <c r="E179" s="84"/>
      <c r="F179" s="17"/>
      <c r="G179" s="122"/>
      <c r="H179"/>
      <c r="I179" s="7"/>
    </row>
    <row r="180" spans="1:13" ht="12" customHeight="1">
      <c r="A180" s="13"/>
      <c r="B180" s="152"/>
      <c r="C180" s="157"/>
      <c r="D180"/>
      <c r="E180"/>
      <c r="F180" s="17"/>
      <c r="G180" s="18"/>
      <c r="H180" s="18"/>
      <c r="I180" s="19"/>
      <c r="J180" s="20"/>
      <c r="K180" s="20"/>
    </row>
    <row r="181" spans="1:13" ht="12" customHeight="1">
      <c r="A181" s="13"/>
      <c r="B181" s="152"/>
      <c r="C181" s="125"/>
      <c r="D181" s="122"/>
      <c r="E181"/>
      <c r="F181" s="18"/>
      <c r="G181" s="18"/>
      <c r="H181" s="18"/>
      <c r="I181" s="19"/>
      <c r="J181" s="21"/>
      <c r="K181" s="21"/>
    </row>
    <row r="182" spans="1:13" ht="12" customHeight="1">
      <c r="A182" s="13"/>
      <c r="B182" s="7"/>
      <c r="C182" s="154"/>
      <c r="D182" s="135"/>
      <c r="E182" s="14"/>
      <c r="F182" s="7"/>
      <c r="G182" s="7"/>
      <c r="H182" s="7"/>
      <c r="I182" s="7"/>
      <c r="J182" s="8"/>
    </row>
    <row r="183" spans="1:13" ht="12" customHeight="1">
      <c r="A183" s="13"/>
      <c r="B183" s="7"/>
      <c r="C183" s="158"/>
      <c r="D183" s="14"/>
      <c r="E183" s="14"/>
      <c r="F183" s="7"/>
      <c r="G183" s="7"/>
      <c r="H183" s="7"/>
      <c r="I183" s="7"/>
      <c r="J183" s="8"/>
    </row>
    <row r="184" spans="1:13" ht="12" customHeight="1">
      <c r="A184" s="13"/>
      <c r="B184" s="154"/>
      <c r="C184" s="7"/>
      <c r="D184" s="7"/>
      <c r="E184" s="7"/>
      <c r="F184" s="7"/>
      <c r="G184" s="7"/>
      <c r="H184" s="7"/>
      <c r="I184" s="7"/>
      <c r="J184" s="8"/>
    </row>
    <row r="185" spans="1:13" ht="12" customHeight="1">
      <c r="A185" s="13"/>
      <c r="B185" s="7"/>
      <c r="C185" s="154"/>
      <c r="D185" s="7"/>
      <c r="E185" s="7"/>
      <c r="F185" s="7"/>
      <c r="G185" s="7"/>
      <c r="H185" s="7"/>
      <c r="I185" s="7"/>
      <c r="J185" s="8"/>
    </row>
    <row r="186" spans="1:13" ht="12" customHeight="1">
      <c r="A186" s="13"/>
      <c r="B186" s="6"/>
      <c r="C186" s="15"/>
      <c r="D186" s="7"/>
      <c r="E186" s="7"/>
      <c r="F186" s="7"/>
      <c r="G186" s="7"/>
      <c r="H186" s="7"/>
      <c r="I186" s="7"/>
      <c r="J186" s="8"/>
    </row>
    <row r="187" spans="1:13" ht="12" customHeight="1">
      <c r="A187" s="13"/>
      <c r="B187" s="6"/>
      <c r="C187" s="6"/>
      <c r="D187" s="7"/>
      <c r="E187" s="7"/>
      <c r="F187" s="7"/>
      <c r="G187" s="7"/>
      <c r="H187" s="7"/>
      <c r="I187" s="7"/>
      <c r="J187" s="8"/>
    </row>
    <row r="188" spans="1:13" ht="12" customHeight="1">
      <c r="A188" s="13"/>
      <c r="B188" s="6"/>
      <c r="C188" s="6"/>
      <c r="D188" s="7"/>
      <c r="E188" s="7"/>
      <c r="F188" s="7"/>
      <c r="G188" s="7"/>
      <c r="H188" s="7"/>
      <c r="I188" s="7"/>
      <c r="J188" s="8"/>
    </row>
    <row r="189" spans="1:13" ht="12" customHeight="1">
      <c r="A189" s="13"/>
      <c r="B189" s="6"/>
      <c r="C189" s="6"/>
      <c r="D189" s="7"/>
      <c r="E189" s="7"/>
      <c r="F189" s="7"/>
      <c r="G189" s="7"/>
      <c r="H189" s="7"/>
      <c r="I189" s="7"/>
      <c r="J189" s="8"/>
    </row>
    <row r="190" spans="1:13" ht="12" customHeight="1">
      <c r="A190" s="13"/>
      <c r="B190" s="6"/>
      <c r="C190" s="15"/>
      <c r="D190" s="7"/>
      <c r="E190" s="7"/>
      <c r="F190" s="7"/>
      <c r="G190" s="7"/>
      <c r="H190" s="7"/>
      <c r="I190" s="7"/>
      <c r="J190" s="8"/>
    </row>
    <row r="191" spans="1:13" ht="12" customHeight="1">
      <c r="A191" s="5"/>
      <c r="B191" s="6"/>
      <c r="C191" s="6"/>
      <c r="D191" s="7"/>
      <c r="E191" s="7"/>
      <c r="F191" s="7"/>
      <c r="G191" s="7"/>
      <c r="H191" s="7"/>
      <c r="I191" s="7"/>
    </row>
    <row r="192" spans="1:13" ht="12" customHeight="1">
      <c r="B192" s="9"/>
      <c r="C192" s="9"/>
      <c r="D192" s="8"/>
      <c r="E192" s="8"/>
      <c r="F192" s="8"/>
      <c r="G192" s="8"/>
      <c r="H192" s="8"/>
      <c r="I192" s="8"/>
    </row>
    <row r="193" spans="2:3" ht="12" customHeight="1">
      <c r="B193" s="10"/>
      <c r="C193" s="10"/>
    </row>
    <row r="194" spans="2:3" ht="12" customHeight="1">
      <c r="B194" s="10"/>
      <c r="C194" s="16"/>
    </row>
    <row r="195" spans="2:3" ht="12" customHeight="1">
      <c r="B195" s="10"/>
      <c r="C195" s="10"/>
    </row>
    <row r="196" spans="2:3" ht="12" customHeight="1">
      <c r="B196" s="10"/>
      <c r="C196" s="10"/>
    </row>
    <row r="197" spans="2:3" ht="12" customHeight="1">
      <c r="B197" s="10"/>
      <c r="C197" s="10"/>
    </row>
    <row r="198" spans="2:3" ht="12" customHeight="1">
      <c r="B198" s="10"/>
      <c r="C198" s="10"/>
    </row>
    <row r="199" spans="2:3" ht="12" customHeight="1">
      <c r="B199" s="10"/>
      <c r="C199" s="10"/>
    </row>
    <row r="200" spans="2:3" ht="12" customHeight="1">
      <c r="B200" s="10"/>
      <c r="C200" s="10"/>
    </row>
    <row r="201" spans="2:3" ht="12" customHeight="1">
      <c r="B201" s="10"/>
      <c r="C201" s="10"/>
    </row>
    <row r="202" spans="2:3" ht="12" customHeight="1">
      <c r="B202" s="10"/>
      <c r="C202" s="10"/>
    </row>
    <row r="203" spans="2:3" ht="12" customHeight="1">
      <c r="B203" s="10"/>
      <c r="C203" s="10"/>
    </row>
    <row r="204" spans="2:3" ht="12" customHeight="1">
      <c r="B204" s="10"/>
      <c r="C204" s="10"/>
    </row>
    <row r="205" spans="2:3" ht="12" customHeight="1">
      <c r="B205" s="10"/>
      <c r="C205" s="10"/>
    </row>
    <row r="206" spans="2:3" ht="12" customHeight="1">
      <c r="B206" s="10"/>
      <c r="C206" s="10"/>
    </row>
    <row r="207" spans="2:3" ht="12" customHeight="1">
      <c r="B207" s="10"/>
      <c r="C207" s="10"/>
    </row>
    <row r="208" spans="2:3" ht="12" customHeight="1">
      <c r="B208" s="10"/>
      <c r="C208" s="10"/>
    </row>
    <row r="209" spans="2:3" ht="12" customHeight="1">
      <c r="B209" s="10"/>
      <c r="C209" s="10"/>
    </row>
    <row r="210" spans="2:3" ht="12" customHeight="1">
      <c r="B210" s="10"/>
      <c r="C210" s="10"/>
    </row>
    <row r="211" spans="2:3" ht="12" customHeight="1">
      <c r="B211" s="10"/>
      <c r="C211" s="10"/>
    </row>
    <row r="212" spans="2:3" ht="12" customHeight="1">
      <c r="B212" s="10"/>
      <c r="C212" s="10"/>
    </row>
    <row r="213" spans="2:3" ht="12" customHeight="1">
      <c r="B213" s="10"/>
      <c r="C213" s="10"/>
    </row>
    <row r="214" spans="2:3" ht="12" customHeight="1">
      <c r="B214" s="10"/>
      <c r="C214" s="10"/>
    </row>
    <row r="215" spans="2:3" ht="12" customHeight="1">
      <c r="B215" s="10"/>
      <c r="C215" s="10"/>
    </row>
    <row r="216" spans="2:3" ht="12" customHeight="1">
      <c r="B216" s="10"/>
      <c r="C216" s="10"/>
    </row>
    <row r="217" spans="2:3" ht="12" customHeight="1">
      <c r="B217" s="10"/>
      <c r="C217" s="10"/>
    </row>
    <row r="218" spans="2:3" ht="12" customHeight="1">
      <c r="B218" s="10"/>
      <c r="C218" s="10"/>
    </row>
    <row r="219" spans="2:3" ht="12" customHeight="1">
      <c r="B219" s="10"/>
      <c r="C219" s="10"/>
    </row>
    <row r="220" spans="2:3" ht="12" customHeight="1">
      <c r="B220" s="10"/>
      <c r="C220" s="10"/>
    </row>
    <row r="221" spans="2:3" ht="12" customHeight="1">
      <c r="B221" s="10"/>
      <c r="C221" s="10"/>
    </row>
    <row r="222" spans="2:3" ht="12" customHeight="1">
      <c r="B222" s="10"/>
      <c r="C222" s="10"/>
    </row>
    <row r="223" spans="2:3" ht="12" customHeight="1">
      <c r="B223" s="10"/>
      <c r="C223" s="10"/>
    </row>
    <row r="224" spans="2:3" ht="12" customHeight="1">
      <c r="B224" s="10"/>
      <c r="C224" s="10"/>
    </row>
    <row r="225" spans="2:3" ht="12" customHeight="1">
      <c r="B225" s="10"/>
      <c r="C225" s="10"/>
    </row>
    <row r="226" spans="2:3" ht="12" customHeight="1">
      <c r="B226" s="10"/>
      <c r="C226" s="10"/>
    </row>
    <row r="227" spans="2:3" ht="12" customHeight="1">
      <c r="B227" s="11"/>
      <c r="C227" s="11"/>
    </row>
    <row r="228" spans="2:3" ht="12" customHeight="1">
      <c r="B228" s="11"/>
      <c r="C228" s="11"/>
    </row>
    <row r="229" spans="2:3" ht="12" customHeight="1">
      <c r="B229" s="11"/>
      <c r="C229" s="11"/>
    </row>
  </sheetData>
  <protectedRanges>
    <protectedRange password="CADF" sqref="G46:G49 D46:D49" name="Yield_2_1_2"/>
    <protectedRange password="CADF" sqref="G51 D51" name="Yield_2_1_2_1"/>
    <protectedRange password="CADF" sqref="D133" name="Fund Name_1_1_1_1"/>
    <protectedRange password="CADF" sqref="F133" name="Fund Name_1_1_1_3"/>
    <protectedRange password="CADF" sqref="D50" name="Yield_2_1_2_3"/>
    <protectedRange password="CADF" sqref="D19" name="Fund Name_1_1_1_2"/>
    <protectedRange password="CADF" sqref="F19" name="Fund Name_1_1_1_5"/>
    <protectedRange password="CADF" sqref="D45" name="Yield_2_1_2_4"/>
    <protectedRange password="CADF" sqref="D76" name="Yield_2_1_2_5"/>
    <protectedRange password="CADF" sqref="F76" name="Fund Name_2"/>
    <protectedRange password="CADF" sqref="F75" name="BidOffer Prices_2_1_1_1_1_1_1_1_1_1"/>
    <protectedRange password="CADF" sqref="G50" name="Yield_2_1_2_2"/>
    <protectedRange password="CADF" sqref="G133" name="Fund Name_1_1_1"/>
    <protectedRange password="CADF" sqref="I133" name="Fund Name_1_1_1_4"/>
    <protectedRange password="CADF" sqref="G19" name="Fund Name_1_1_1_6"/>
    <protectedRange password="CADF" sqref="I19" name="Fund Name_1_1_1_7"/>
    <protectedRange password="CADF" sqref="G45" name="Yield_2_1_2_6"/>
    <protectedRange password="CADF" sqref="G76" name="Yield_2_1_2_7"/>
    <protectedRange password="CADF" sqref="I76" name="Fund Name_2_1"/>
    <protectedRange password="CADF" sqref="I75" name="BidOffer Prices_2_1_1_1_1_1_1_1_1"/>
  </protectedRanges>
  <mergeCells count="42">
    <mergeCell ref="O69:O80"/>
    <mergeCell ref="M112:M113"/>
    <mergeCell ref="A146:K146"/>
    <mergeCell ref="A93:K93"/>
    <mergeCell ref="A110:K110"/>
    <mergeCell ref="A111:K111"/>
    <mergeCell ref="A136:K136"/>
    <mergeCell ref="A141:K141"/>
    <mergeCell ref="A142:K142"/>
    <mergeCell ref="A143:K143"/>
    <mergeCell ref="A83:K83"/>
    <mergeCell ref="A104:K104"/>
    <mergeCell ref="A103:K103"/>
    <mergeCell ref="A84:K84"/>
    <mergeCell ref="A94:K94"/>
    <mergeCell ref="A82:K82"/>
    <mergeCell ref="A1:K1"/>
    <mergeCell ref="N68:O68"/>
    <mergeCell ref="O29:P29"/>
    <mergeCell ref="O30:P30"/>
    <mergeCell ref="O28:P28"/>
    <mergeCell ref="O33:P33"/>
    <mergeCell ref="N38:N39"/>
    <mergeCell ref="D2:F2"/>
    <mergeCell ref="G2:I2"/>
    <mergeCell ref="J2:K2"/>
    <mergeCell ref="A5:K5"/>
    <mergeCell ref="A4:K4"/>
    <mergeCell ref="A22:K22"/>
    <mergeCell ref="A54:K54"/>
    <mergeCell ref="A53:K53"/>
    <mergeCell ref="A21:K21"/>
    <mergeCell ref="N95:N96"/>
    <mergeCell ref="P109:P111"/>
    <mergeCell ref="J163:K163"/>
    <mergeCell ref="A162:K162"/>
    <mergeCell ref="J156:K156"/>
    <mergeCell ref="A155:K155"/>
    <mergeCell ref="A147:K147"/>
    <mergeCell ref="A154:K154"/>
    <mergeCell ref="A161:K161"/>
    <mergeCell ref="A135:K13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N1" sqref="N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50"/>
      <c r="F3" s="150"/>
      <c r="G3" s="150"/>
    </row>
    <row r="4" spans="1:7">
      <c r="E4" s="150"/>
      <c r="F4" s="150"/>
      <c r="G4" s="150"/>
    </row>
    <row r="5" spans="1:7">
      <c r="E5" s="298"/>
      <c r="F5" s="298"/>
      <c r="G5" s="150"/>
    </row>
    <row r="6" spans="1:7">
      <c r="E6" s="147" t="s">
        <v>72</v>
      </c>
      <c r="F6" s="148" t="s">
        <v>166</v>
      </c>
      <c r="G6" s="150"/>
    </row>
    <row r="7" spans="1:7">
      <c r="E7" s="292" t="s">
        <v>0</v>
      </c>
      <c r="F7" s="149">
        <f>'NAV Trend'!J2</f>
        <v>15900877276.35</v>
      </c>
      <c r="G7" s="150"/>
    </row>
    <row r="8" spans="1:7">
      <c r="E8" s="292" t="s">
        <v>49</v>
      </c>
      <c r="F8" s="149">
        <f>'NAV Trend'!J3</f>
        <v>542548264283.8194</v>
      </c>
      <c r="G8" s="150"/>
    </row>
    <row r="9" spans="1:7">
      <c r="A9" s="150"/>
      <c r="B9" s="150"/>
      <c r="E9" s="292" t="s">
        <v>228</v>
      </c>
      <c r="F9" s="149">
        <f>'NAV Trend'!J4</f>
        <v>386504325895.71014</v>
      </c>
      <c r="G9" s="150"/>
    </row>
    <row r="10" spans="1:7">
      <c r="A10" s="379"/>
      <c r="B10" s="379"/>
      <c r="E10" s="292" t="s">
        <v>230</v>
      </c>
      <c r="F10" s="149">
        <f>'NAV Trend'!J5</f>
        <v>251583674347.76721</v>
      </c>
      <c r="G10" s="150"/>
    </row>
    <row r="11" spans="1:7">
      <c r="A11" s="143"/>
      <c r="B11" s="143"/>
      <c r="E11" s="292" t="s">
        <v>257</v>
      </c>
      <c r="F11" s="149">
        <f>'NAV Trend'!J6</f>
        <v>50111224933.139999</v>
      </c>
      <c r="G11" s="150"/>
    </row>
    <row r="12" spans="1:7">
      <c r="A12" s="144"/>
      <c r="B12" s="145"/>
      <c r="E12" s="292" t="s">
        <v>68</v>
      </c>
      <c r="F12" s="149">
        <f>'NAV Trend'!J7</f>
        <v>29015498650.13488</v>
      </c>
      <c r="G12" s="150"/>
    </row>
    <row r="13" spans="1:7">
      <c r="A13" s="144"/>
      <c r="B13" s="145"/>
      <c r="E13" s="292" t="s">
        <v>74</v>
      </c>
      <c r="F13" s="149">
        <f>'NAV Trend'!J8</f>
        <v>2529045921.6999998</v>
      </c>
      <c r="G13" s="150"/>
    </row>
    <row r="14" spans="1:7">
      <c r="A14" s="144"/>
      <c r="B14" s="145"/>
      <c r="E14" s="292" t="s">
        <v>249</v>
      </c>
      <c r="F14" s="293">
        <f>'NAV Trend'!J9</f>
        <v>17789361810.209999</v>
      </c>
      <c r="G14" s="150"/>
    </row>
    <row r="15" spans="1:7">
      <c r="A15" s="144"/>
      <c r="B15" s="145"/>
      <c r="E15" s="298"/>
      <c r="F15" s="298"/>
      <c r="G15" s="150"/>
    </row>
    <row r="16" spans="1:7">
      <c r="A16" s="144"/>
      <c r="B16" s="145"/>
      <c r="E16" s="298"/>
      <c r="F16" s="298"/>
      <c r="G16" s="150"/>
    </row>
    <row r="17" spans="1:13">
      <c r="A17" s="144"/>
      <c r="B17" s="145"/>
      <c r="E17" s="298"/>
      <c r="F17" s="298"/>
      <c r="G17" s="150"/>
    </row>
    <row r="18" spans="1:13">
      <c r="A18" s="144"/>
      <c r="B18" s="145"/>
      <c r="E18" s="150"/>
      <c r="F18" s="150"/>
      <c r="G18" s="150"/>
    </row>
    <row r="19" spans="1:13">
      <c r="A19" s="144"/>
      <c r="B19" s="145"/>
      <c r="E19" s="150"/>
      <c r="F19" s="150"/>
      <c r="G19" s="150"/>
    </row>
    <row r="24" spans="1:13" s="141" customFormat="1" ht="21.75" customHeight="1"/>
    <row r="25" spans="1:13" ht="30.75" customHeight="1">
      <c r="B25" s="153" t="s">
        <v>168</v>
      </c>
      <c r="M25" s="142"/>
    </row>
    <row r="26" spans="1:13" ht="68.25" customHeight="1">
      <c r="B26" s="380" t="s">
        <v>259</v>
      </c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14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E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26" t="s">
        <v>72</v>
      </c>
      <c r="C1" s="127">
        <v>44477</v>
      </c>
      <c r="D1" s="127">
        <v>44484</v>
      </c>
      <c r="E1" s="127">
        <v>44491</v>
      </c>
      <c r="F1" s="127">
        <v>44498</v>
      </c>
      <c r="G1" s="127">
        <v>44505</v>
      </c>
      <c r="H1" s="127">
        <v>44512</v>
      </c>
      <c r="I1" s="127">
        <v>44519</v>
      </c>
      <c r="J1" s="127">
        <v>44526</v>
      </c>
    </row>
    <row r="2" spans="2:24" s="167" customFormat="1">
      <c r="B2" s="128" t="s">
        <v>0</v>
      </c>
      <c r="C2" s="129">
        <v>15601861238.739998</v>
      </c>
      <c r="D2" s="129">
        <v>15878400715.889999</v>
      </c>
      <c r="E2" s="129">
        <v>15968016571.869999</v>
      </c>
      <c r="F2" s="129">
        <v>16116663555.340002</v>
      </c>
      <c r="G2" s="129">
        <v>16070245257.549997</v>
      </c>
      <c r="H2" s="129">
        <v>16130377513.4</v>
      </c>
      <c r="I2" s="129">
        <v>15965047161.139999</v>
      </c>
      <c r="J2" s="129">
        <v>15900877276.35</v>
      </c>
    </row>
    <row r="3" spans="2:24" s="167" customFormat="1">
      <c r="B3" s="128" t="s">
        <v>49</v>
      </c>
      <c r="C3" s="131">
        <v>532357098267.60992</v>
      </c>
      <c r="D3" s="131">
        <v>534308319609.98053</v>
      </c>
      <c r="E3" s="131">
        <v>534163471340.02954</v>
      </c>
      <c r="F3" s="131">
        <v>537109137206.31995</v>
      </c>
      <c r="G3" s="131">
        <v>538722554365.93011</v>
      </c>
      <c r="H3" s="131">
        <v>541459981458.34991</v>
      </c>
      <c r="I3" s="131">
        <v>538215247916.04419</v>
      </c>
      <c r="J3" s="131">
        <v>542548264283.8194</v>
      </c>
    </row>
    <row r="4" spans="2:24" s="167" customFormat="1">
      <c r="B4" s="128" t="s">
        <v>228</v>
      </c>
      <c r="C4" s="129">
        <v>432299706170.10992</v>
      </c>
      <c r="D4" s="129">
        <v>434162854835.51794</v>
      </c>
      <c r="E4" s="129">
        <v>434511782166.29523</v>
      </c>
      <c r="F4" s="129">
        <v>436292182027.26001</v>
      </c>
      <c r="G4" s="129">
        <v>437700704744.43188</v>
      </c>
      <c r="H4" s="129">
        <v>439284578713.86505</v>
      </c>
      <c r="I4" s="129">
        <v>389102222041.17004</v>
      </c>
      <c r="J4" s="129">
        <v>386504325895.71014</v>
      </c>
    </row>
    <row r="5" spans="2:24" s="167" customFormat="1">
      <c r="B5" s="128" t="s">
        <v>230</v>
      </c>
      <c r="C5" s="131">
        <v>214008456553.19901</v>
      </c>
      <c r="D5" s="131">
        <v>213593030818.63089</v>
      </c>
      <c r="E5" s="131">
        <v>214171900863.8916</v>
      </c>
      <c r="F5" s="131">
        <v>213704198544.47723</v>
      </c>
      <c r="G5" s="131">
        <v>209267416893.22424</v>
      </c>
      <c r="H5" s="131">
        <v>210007834295.58121</v>
      </c>
      <c r="I5" s="131">
        <v>249308889980.215</v>
      </c>
      <c r="J5" s="131">
        <v>251583674347.76721</v>
      </c>
    </row>
    <row r="6" spans="2:24" s="167" customFormat="1">
      <c r="B6" s="128" t="s">
        <v>258</v>
      </c>
      <c r="C6" s="129">
        <v>50026358693.779999</v>
      </c>
      <c r="D6" s="129">
        <v>50044600366.089996</v>
      </c>
      <c r="E6" s="129">
        <v>50051324785.800003</v>
      </c>
      <c r="F6" s="129">
        <v>50040235589.130005</v>
      </c>
      <c r="G6" s="129">
        <v>50072567197.759995</v>
      </c>
      <c r="H6" s="129">
        <v>50149782982.589996</v>
      </c>
      <c r="I6" s="129">
        <v>50153494933.330002</v>
      </c>
      <c r="J6" s="129">
        <v>50111224933.139999</v>
      </c>
    </row>
    <row r="7" spans="2:24" s="167" customFormat="1">
      <c r="B7" s="128" t="s">
        <v>68</v>
      </c>
      <c r="C7" s="130">
        <v>29359631020.470001</v>
      </c>
      <c r="D7" s="130">
        <v>29493543735.222874</v>
      </c>
      <c r="E7" s="130">
        <v>29371112964.311356</v>
      </c>
      <c r="F7" s="130">
        <v>29622457563.650005</v>
      </c>
      <c r="G7" s="130">
        <v>29460567605.190002</v>
      </c>
      <c r="H7" s="130">
        <v>29518294585.900002</v>
      </c>
      <c r="I7" s="130">
        <v>29370374411.095947</v>
      </c>
      <c r="J7" s="130">
        <v>29015498650.13488</v>
      </c>
    </row>
    <row r="8" spans="2:24">
      <c r="B8" s="128" t="s">
        <v>74</v>
      </c>
      <c r="C8" s="129">
        <v>13027002445.279999</v>
      </c>
      <c r="D8" s="129">
        <v>12832838637.471275</v>
      </c>
      <c r="E8" s="129">
        <v>13000453217.59453</v>
      </c>
      <c r="F8" s="130">
        <v>12853214543.610001</v>
      </c>
      <c r="G8" s="129">
        <v>12902082571.270002</v>
      </c>
      <c r="H8" s="129">
        <v>12788507023.350002</v>
      </c>
      <c r="I8" s="129">
        <v>2529344940.96</v>
      </c>
      <c r="J8" s="129">
        <v>2529045921.6999998</v>
      </c>
      <c r="K8" s="137"/>
    </row>
    <row r="9" spans="2:24">
      <c r="B9" s="128" t="s">
        <v>249</v>
      </c>
      <c r="C9" s="129">
        <v>0</v>
      </c>
      <c r="D9" s="129">
        <v>0</v>
      </c>
      <c r="E9" s="129">
        <v>0</v>
      </c>
      <c r="F9" s="130">
        <v>0</v>
      </c>
      <c r="G9" s="129">
        <v>0</v>
      </c>
      <c r="H9" s="129">
        <v>0</v>
      </c>
      <c r="I9" s="129">
        <v>18002138920.610004</v>
      </c>
      <c r="J9" s="129">
        <v>17789361810.209999</v>
      </c>
      <c r="K9" s="137"/>
    </row>
    <row r="10" spans="2:24" s="2" customFormat="1">
      <c r="B10" s="132" t="s">
        <v>1</v>
      </c>
      <c r="C10" s="133">
        <f>SUM(C2:C9)</f>
        <v>1286680114389.189</v>
      </c>
      <c r="D10" s="133">
        <f t="shared" ref="D10:J10" si="0">SUM(D2:D9)</f>
        <v>1290313588718.8035</v>
      </c>
      <c r="E10" s="133">
        <f t="shared" si="0"/>
        <v>1291238061909.7922</v>
      </c>
      <c r="F10" s="133">
        <f t="shared" si="0"/>
        <v>1295738089029.7874</v>
      </c>
      <c r="G10" s="133">
        <f t="shared" si="0"/>
        <v>1294196138635.3562</v>
      </c>
      <c r="H10" s="133">
        <f t="shared" si="0"/>
        <v>1299339356573.0364</v>
      </c>
      <c r="I10" s="133">
        <f t="shared" si="0"/>
        <v>1292646760304.5654</v>
      </c>
      <c r="J10" s="133">
        <f t="shared" si="0"/>
        <v>1295982273118.8315</v>
      </c>
      <c r="K10" s="137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</row>
    <row r="11" spans="2:24">
      <c r="C11" s="22"/>
      <c r="D11" s="22"/>
      <c r="E11" s="22"/>
      <c r="F11" s="22"/>
      <c r="G11" s="22"/>
      <c r="H11" s="22"/>
      <c r="I11" s="22"/>
    </row>
    <row r="12" spans="2:24">
      <c r="B12" s="116" t="s">
        <v>126</v>
      </c>
      <c r="C12" s="117" t="s">
        <v>125</v>
      </c>
      <c r="D12" s="118">
        <f t="shared" ref="D12:J12" si="1">(C10+D10)/2</f>
        <v>1288496851553.9961</v>
      </c>
      <c r="E12" s="119">
        <f t="shared" si="1"/>
        <v>1290775825314.2979</v>
      </c>
      <c r="F12" s="119">
        <f t="shared" si="1"/>
        <v>1293488075469.7898</v>
      </c>
      <c r="G12" s="119">
        <f t="shared" si="1"/>
        <v>1294967113832.5718</v>
      </c>
      <c r="H12" s="119">
        <f>(G10+H10)/2</f>
        <v>1296767747604.1963</v>
      </c>
      <c r="I12" s="119">
        <f t="shared" si="1"/>
        <v>1295993058438.8008</v>
      </c>
      <c r="J12" s="119">
        <f t="shared" si="1"/>
        <v>1294314516711.6985</v>
      </c>
    </row>
    <row r="13" spans="2:24">
      <c r="B13" s="23"/>
      <c r="C13" s="26"/>
      <c r="D13" s="26"/>
      <c r="E13" s="26"/>
      <c r="F13" s="26"/>
      <c r="G13" s="26"/>
      <c r="H13" s="26"/>
      <c r="I13" s="26"/>
    </row>
    <row r="14" spans="2:24">
      <c r="B14" s="23"/>
      <c r="C14" s="26"/>
      <c r="D14" s="26"/>
      <c r="E14" s="26"/>
      <c r="F14" s="26"/>
      <c r="G14" s="26"/>
      <c r="H14" s="136"/>
      <c r="I14" s="137"/>
      <c r="J14" s="136"/>
    </row>
    <row r="15" spans="2:24">
      <c r="B15" s="23"/>
      <c r="C15" s="26"/>
      <c r="D15" s="26"/>
      <c r="E15" s="26"/>
      <c r="F15" s="26"/>
      <c r="G15" s="26"/>
      <c r="H15" s="26"/>
      <c r="I15" s="26"/>
    </row>
    <row r="16" spans="2:24">
      <c r="B16" s="23"/>
      <c r="C16" s="26"/>
      <c r="D16" s="26"/>
      <c r="E16" s="26"/>
      <c r="F16" s="26"/>
      <c r="G16" s="26"/>
      <c r="H16" s="26"/>
      <c r="I16" s="26"/>
      <c r="J16" s="137"/>
    </row>
    <row r="17" spans="2:10">
      <c r="B17" s="23"/>
      <c r="C17" s="26"/>
      <c r="D17" s="26"/>
      <c r="E17" s="26"/>
      <c r="F17" s="26"/>
      <c r="G17" s="26"/>
      <c r="H17" s="26"/>
      <c r="I17" s="26"/>
    </row>
    <row r="18" spans="2:10">
      <c r="B18" s="23"/>
      <c r="C18" s="24"/>
      <c r="D18" s="24"/>
      <c r="E18" s="24"/>
      <c r="F18" s="24"/>
      <c r="G18" s="24"/>
      <c r="H18" s="24"/>
      <c r="I18" s="24"/>
    </row>
    <row r="19" spans="2:10">
      <c r="B19" s="23"/>
      <c r="C19" s="25"/>
      <c r="D19" s="25"/>
      <c r="E19" s="23"/>
      <c r="F19" s="23"/>
      <c r="G19" s="23"/>
      <c r="H19" s="23"/>
      <c r="I19" s="23"/>
    </row>
    <row r="20" spans="2:10">
      <c r="B20" s="23"/>
      <c r="C20" s="25"/>
      <c r="D20" s="25"/>
      <c r="E20" s="23"/>
      <c r="F20" s="23"/>
      <c r="G20" s="23"/>
      <c r="H20" s="23"/>
      <c r="I20" s="23"/>
      <c r="J20" s="139"/>
    </row>
    <row r="21" spans="2:10">
      <c r="B21" s="23"/>
      <c r="C21" s="25"/>
      <c r="D21" s="25"/>
      <c r="E21" s="23"/>
      <c r="F21" s="23"/>
      <c r="G21" s="23"/>
      <c r="H21" s="23"/>
      <c r="I21" s="23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2"/>
  <sheetViews>
    <sheetView zoomScale="120" zoomScaleNormal="120" workbookViewId="0">
      <pane xSplit="4" ySplit="8" topLeftCell="AI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42578125" style="159" customWidth="1"/>
    <col min="3" max="3" width="8.7109375" style="159" customWidth="1"/>
    <col min="4" max="4" width="17.140625" style="167" customWidth="1"/>
    <col min="5" max="5" width="8.42578125" style="167" customWidth="1"/>
    <col min="6" max="7" width="6.7109375" style="167" customWidth="1"/>
    <col min="8" max="8" width="17.85546875" style="167" customWidth="1"/>
    <col min="9" max="9" width="9.28515625" style="167" customWidth="1"/>
    <col min="10" max="11" width="6.7109375" style="167" customWidth="1"/>
    <col min="12" max="12" width="17.42578125" style="167" customWidth="1"/>
    <col min="13" max="13" width="8.140625" style="167" customWidth="1"/>
    <col min="14" max="15" width="6.7109375" style="167" customWidth="1"/>
    <col min="16" max="16" width="19.140625" style="167" customWidth="1"/>
    <col min="17" max="17" width="8.85546875" style="167" customWidth="1"/>
    <col min="18" max="19" width="6.7109375" style="167" customWidth="1"/>
    <col min="20" max="20" width="19.140625" style="167" customWidth="1"/>
    <col min="21" max="21" width="8.85546875" style="167" customWidth="1"/>
    <col min="22" max="23" width="6.7109375" style="167" customWidth="1"/>
    <col min="24" max="24" width="18.85546875" style="167" customWidth="1"/>
    <col min="25" max="25" width="8.5703125" style="167" customWidth="1"/>
    <col min="26" max="26" width="6.7109375" style="167" customWidth="1"/>
    <col min="27" max="27" width="7.140625" style="167" customWidth="1"/>
    <col min="28" max="28" width="18.85546875" style="167" customWidth="1"/>
    <col min="29" max="29" width="8.28515625" style="167" customWidth="1"/>
    <col min="30" max="31" width="7.140625" style="167" customWidth="1"/>
    <col min="32" max="32" width="19" style="167" customWidth="1"/>
    <col min="33" max="33" width="10" style="167" customWidth="1"/>
    <col min="34" max="34" width="7.140625" style="167" customWidth="1"/>
    <col min="35" max="35" width="9.28515625" style="16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67" customFormat="1" ht="51" customHeight="1" thickBot="1">
      <c r="A1" s="381" t="s">
        <v>79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3"/>
    </row>
    <row r="2" spans="1:49" ht="30.75" customHeight="1">
      <c r="A2" s="320"/>
      <c r="B2" s="384" t="s">
        <v>208</v>
      </c>
      <c r="C2" s="384"/>
      <c r="D2" s="384" t="s">
        <v>209</v>
      </c>
      <c r="E2" s="384"/>
      <c r="F2" s="384" t="s">
        <v>70</v>
      </c>
      <c r="G2" s="384"/>
      <c r="H2" s="384" t="s">
        <v>211</v>
      </c>
      <c r="I2" s="384"/>
      <c r="J2" s="384" t="s">
        <v>70</v>
      </c>
      <c r="K2" s="384"/>
      <c r="L2" s="384" t="s">
        <v>214</v>
      </c>
      <c r="M2" s="384"/>
      <c r="N2" s="384" t="s">
        <v>70</v>
      </c>
      <c r="O2" s="384"/>
      <c r="P2" s="384" t="s">
        <v>219</v>
      </c>
      <c r="Q2" s="384"/>
      <c r="R2" s="384" t="s">
        <v>70</v>
      </c>
      <c r="S2" s="384"/>
      <c r="T2" s="384" t="s">
        <v>220</v>
      </c>
      <c r="U2" s="384"/>
      <c r="V2" s="384" t="s">
        <v>70</v>
      </c>
      <c r="W2" s="384"/>
      <c r="X2" s="384" t="s">
        <v>222</v>
      </c>
      <c r="Y2" s="384"/>
      <c r="Z2" s="384" t="s">
        <v>70</v>
      </c>
      <c r="AA2" s="384"/>
      <c r="AB2" s="384" t="s">
        <v>223</v>
      </c>
      <c r="AC2" s="384"/>
      <c r="AD2" s="384" t="s">
        <v>70</v>
      </c>
      <c r="AE2" s="384"/>
      <c r="AF2" s="384" t="s">
        <v>225</v>
      </c>
      <c r="AG2" s="384"/>
      <c r="AH2" s="384" t="s">
        <v>70</v>
      </c>
      <c r="AI2" s="384"/>
      <c r="AJ2" s="384" t="s">
        <v>87</v>
      </c>
      <c r="AK2" s="384"/>
      <c r="AL2" s="384" t="s">
        <v>88</v>
      </c>
      <c r="AM2" s="384"/>
      <c r="AN2" s="384" t="s">
        <v>78</v>
      </c>
      <c r="AO2" s="385"/>
      <c r="AP2" s="32"/>
      <c r="AQ2" s="386" t="s">
        <v>92</v>
      </c>
      <c r="AR2" s="387"/>
      <c r="AS2" s="32"/>
      <c r="AT2" s="32"/>
    </row>
    <row r="3" spans="1:49" ht="14.25" customHeight="1">
      <c r="A3" s="321" t="s">
        <v>3</v>
      </c>
      <c r="B3" s="278" t="s">
        <v>66</v>
      </c>
      <c r="C3" s="279" t="s">
        <v>4</v>
      </c>
      <c r="D3" s="278" t="s">
        <v>66</v>
      </c>
      <c r="E3" s="279" t="s">
        <v>4</v>
      </c>
      <c r="F3" s="295" t="s">
        <v>66</v>
      </c>
      <c r="G3" s="296" t="s">
        <v>4</v>
      </c>
      <c r="H3" s="278" t="s">
        <v>66</v>
      </c>
      <c r="I3" s="279" t="s">
        <v>4</v>
      </c>
      <c r="J3" s="295" t="s">
        <v>66</v>
      </c>
      <c r="K3" s="296" t="s">
        <v>4</v>
      </c>
      <c r="L3" s="278" t="s">
        <v>66</v>
      </c>
      <c r="M3" s="279" t="s">
        <v>4</v>
      </c>
      <c r="N3" s="295" t="s">
        <v>66</v>
      </c>
      <c r="O3" s="296" t="s">
        <v>4</v>
      </c>
      <c r="P3" s="278" t="s">
        <v>66</v>
      </c>
      <c r="Q3" s="279" t="s">
        <v>4</v>
      </c>
      <c r="R3" s="295" t="s">
        <v>66</v>
      </c>
      <c r="S3" s="296" t="s">
        <v>4</v>
      </c>
      <c r="T3" s="278" t="s">
        <v>66</v>
      </c>
      <c r="U3" s="279" t="s">
        <v>4</v>
      </c>
      <c r="V3" s="295" t="s">
        <v>66</v>
      </c>
      <c r="W3" s="296" t="s">
        <v>4</v>
      </c>
      <c r="X3" s="278" t="s">
        <v>66</v>
      </c>
      <c r="Y3" s="279" t="s">
        <v>4</v>
      </c>
      <c r="Z3" s="295" t="s">
        <v>66</v>
      </c>
      <c r="AA3" s="296" t="s">
        <v>4</v>
      </c>
      <c r="AB3" s="278" t="s">
        <v>66</v>
      </c>
      <c r="AC3" s="279" t="s">
        <v>4</v>
      </c>
      <c r="AD3" s="295" t="s">
        <v>66</v>
      </c>
      <c r="AE3" s="296" t="s">
        <v>4</v>
      </c>
      <c r="AF3" s="278" t="s">
        <v>66</v>
      </c>
      <c r="AG3" s="279" t="s">
        <v>4</v>
      </c>
      <c r="AH3" s="295" t="s">
        <v>66</v>
      </c>
      <c r="AI3" s="296" t="s">
        <v>4</v>
      </c>
      <c r="AJ3" s="295" t="s">
        <v>66</v>
      </c>
      <c r="AK3" s="296" t="s">
        <v>4</v>
      </c>
      <c r="AL3" s="295" t="s">
        <v>66</v>
      </c>
      <c r="AM3" s="296" t="s">
        <v>4</v>
      </c>
      <c r="AN3" s="295" t="s">
        <v>66</v>
      </c>
      <c r="AO3" s="297" t="s">
        <v>4</v>
      </c>
      <c r="AP3" s="32"/>
      <c r="AQ3" s="35" t="s">
        <v>66</v>
      </c>
      <c r="AR3" s="36" t="s">
        <v>4</v>
      </c>
      <c r="AS3" s="32"/>
      <c r="AT3" s="32"/>
    </row>
    <row r="4" spans="1:49">
      <c r="A4" s="322" t="s">
        <v>0</v>
      </c>
      <c r="B4" s="85" t="s">
        <v>5</v>
      </c>
      <c r="C4" s="85" t="s">
        <v>5</v>
      </c>
      <c r="D4" s="85" t="s">
        <v>5</v>
      </c>
      <c r="E4" s="85" t="s">
        <v>5</v>
      </c>
      <c r="F4" s="37" t="s">
        <v>86</v>
      </c>
      <c r="G4" s="37" t="s">
        <v>86</v>
      </c>
      <c r="H4" s="85" t="s">
        <v>5</v>
      </c>
      <c r="I4" s="85" t="s">
        <v>5</v>
      </c>
      <c r="J4" s="37" t="s">
        <v>86</v>
      </c>
      <c r="K4" s="37" t="s">
        <v>86</v>
      </c>
      <c r="L4" s="85" t="s">
        <v>5</v>
      </c>
      <c r="M4" s="85" t="s">
        <v>5</v>
      </c>
      <c r="N4" s="37" t="s">
        <v>86</v>
      </c>
      <c r="O4" s="37" t="s">
        <v>86</v>
      </c>
      <c r="P4" s="85" t="s">
        <v>5</v>
      </c>
      <c r="Q4" s="85" t="s">
        <v>5</v>
      </c>
      <c r="R4" s="37" t="s">
        <v>86</v>
      </c>
      <c r="S4" s="37" t="s">
        <v>86</v>
      </c>
      <c r="T4" s="85" t="s">
        <v>5</v>
      </c>
      <c r="U4" s="85" t="s">
        <v>5</v>
      </c>
      <c r="V4" s="37" t="s">
        <v>86</v>
      </c>
      <c r="W4" s="37" t="s">
        <v>86</v>
      </c>
      <c r="X4" s="85" t="s">
        <v>5</v>
      </c>
      <c r="Y4" s="85" t="s">
        <v>5</v>
      </c>
      <c r="Z4" s="37" t="s">
        <v>86</v>
      </c>
      <c r="AA4" s="37" t="s">
        <v>86</v>
      </c>
      <c r="AB4" s="85" t="s">
        <v>5</v>
      </c>
      <c r="AC4" s="85" t="s">
        <v>5</v>
      </c>
      <c r="AD4" s="37" t="s">
        <v>86</v>
      </c>
      <c r="AE4" s="37" t="s">
        <v>86</v>
      </c>
      <c r="AF4" s="85" t="s">
        <v>5</v>
      </c>
      <c r="AG4" s="85" t="s">
        <v>5</v>
      </c>
      <c r="AH4" s="37" t="s">
        <v>86</v>
      </c>
      <c r="AI4" s="37" t="s">
        <v>86</v>
      </c>
      <c r="AJ4" s="38" t="s">
        <v>86</v>
      </c>
      <c r="AK4" s="38" t="s">
        <v>86</v>
      </c>
      <c r="AL4" s="39" t="s">
        <v>86</v>
      </c>
      <c r="AM4" s="39" t="s">
        <v>86</v>
      </c>
      <c r="AN4" s="33" t="s">
        <v>86</v>
      </c>
      <c r="AO4" s="34" t="s">
        <v>86</v>
      </c>
      <c r="AP4" s="32"/>
      <c r="AQ4" s="40" t="s">
        <v>5</v>
      </c>
      <c r="AR4" s="40" t="s">
        <v>5</v>
      </c>
      <c r="AS4" s="32"/>
      <c r="AT4" s="32"/>
    </row>
    <row r="5" spans="1:49">
      <c r="A5" s="323" t="s">
        <v>7</v>
      </c>
      <c r="B5" s="86">
        <v>6762077909</v>
      </c>
      <c r="C5" s="86">
        <v>10723.39</v>
      </c>
      <c r="D5" s="86">
        <v>6856780610.8400002</v>
      </c>
      <c r="E5" s="86">
        <v>10879.34</v>
      </c>
      <c r="F5" s="41">
        <f t="shared" ref="F5:F18" si="0">((D5-B5)/B5)</f>
        <v>1.4004970530427551E-2</v>
      </c>
      <c r="G5" s="41">
        <f t="shared" ref="G5:G18" si="1">((E5-C5)/C5)</f>
        <v>1.454297568213044E-2</v>
      </c>
      <c r="H5" s="86">
        <v>7012314798</v>
      </c>
      <c r="I5" s="86">
        <v>11129.81</v>
      </c>
      <c r="J5" s="41">
        <f t="shared" ref="J5:J18" si="2">((H5-D5)/D5)</f>
        <v>2.2683267263081633E-2</v>
      </c>
      <c r="K5" s="41">
        <f t="shared" ref="K5:K18" si="3">((I5-E5)/E5)</f>
        <v>2.3022536293561865E-2</v>
      </c>
      <c r="L5" s="86">
        <v>7048796647.4399996</v>
      </c>
      <c r="M5" s="86">
        <v>11220.11</v>
      </c>
      <c r="N5" s="41">
        <f t="shared" ref="N5:N18" si="4">((L5-H5)/H5)</f>
        <v>5.2025401726694676E-3</v>
      </c>
      <c r="O5" s="41">
        <f t="shared" ref="O5:O18" si="5">((M5-I5)/I5)</f>
        <v>8.1133460499326661E-3</v>
      </c>
      <c r="P5" s="86">
        <v>7132089718.5699997</v>
      </c>
      <c r="Q5" s="86">
        <v>11194.7</v>
      </c>
      <c r="R5" s="41">
        <f t="shared" ref="R5:S18" si="6">((P5-L5)/L5)</f>
        <v>1.1816636980193024E-2</v>
      </c>
      <c r="S5" s="41">
        <f t="shared" si="6"/>
        <v>-2.2646836795717556E-3</v>
      </c>
      <c r="T5" s="86">
        <v>7152159285.6700001</v>
      </c>
      <c r="U5" s="86">
        <v>11375.87</v>
      </c>
      <c r="V5" s="41">
        <f t="shared" ref="V5:V18" si="7">((T5-P5)/P5)</f>
        <v>2.8139813002835269E-3</v>
      </c>
      <c r="W5" s="41">
        <f t="shared" ref="W5:W18" si="8">((U5-Q5)/Q5)</f>
        <v>1.6183551144738139E-2</v>
      </c>
      <c r="X5" s="86">
        <v>7142575764.8199997</v>
      </c>
      <c r="Y5" s="86">
        <v>11201.62</v>
      </c>
      <c r="Z5" s="41">
        <f t="shared" ref="Z5:Z18" si="9">((X5-T5)/T5)</f>
        <v>-1.3399479048518724E-3</v>
      </c>
      <c r="AA5" s="41">
        <f t="shared" ref="AA5:AA18" si="10">((Y5-U5)/U5)</f>
        <v>-1.5317509781669444E-2</v>
      </c>
      <c r="AB5" s="86">
        <v>7067663102.1899996</v>
      </c>
      <c r="AC5" s="86">
        <v>11251.1</v>
      </c>
      <c r="AD5" s="41">
        <f t="shared" ref="AD5:AD18" si="11">((AB5-X5)/X5)</f>
        <v>-1.0488185928523783E-2</v>
      </c>
      <c r="AE5" s="41">
        <f t="shared" ref="AE5:AE18" si="12">((AC5-Y5)/Y5)</f>
        <v>4.4172182237925909E-3</v>
      </c>
      <c r="AF5" s="86">
        <v>7026752059.29</v>
      </c>
      <c r="AG5" s="86">
        <v>11225.33</v>
      </c>
      <c r="AH5" s="41">
        <f t="shared" ref="AH5:AH18" si="13">((AF5-AB5)/AB5)</f>
        <v>-5.7884823184799006E-3</v>
      </c>
      <c r="AI5" s="41">
        <f t="shared" ref="AI5:AI18" si="14">((AG5-AC5)/AC5)</f>
        <v>-2.2904427122681726E-3</v>
      </c>
      <c r="AJ5" s="42">
        <f>AVERAGE(F5,J5,N5,R5,V5,Z5,AD5,AH5)</f>
        <v>4.8630975118499559E-3</v>
      </c>
      <c r="AK5" s="42">
        <f>AVERAGE(G5,K5,O5,S5,W5,AA5,AE5,AI5)</f>
        <v>5.8008739025807911E-3</v>
      </c>
      <c r="AL5" s="43">
        <f>((AF5-D5)/D5)</f>
        <v>2.4788812432074765E-2</v>
      </c>
      <c r="AM5" s="43">
        <f>((AG5-E5)/E5)</f>
        <v>3.1802480665187392E-2</v>
      </c>
      <c r="AN5" s="44">
        <f>STDEV(F5,J5,N5,R5,V5,Z5,AD5,AH5)</f>
        <v>1.0963536515891806E-2</v>
      </c>
      <c r="AO5" s="107">
        <f>STDEV(G5,K5,O5,S5,W5,AA5,AE5,AI5)</f>
        <v>1.2332192304958979E-2</v>
      </c>
      <c r="AP5" s="45"/>
      <c r="AQ5" s="46">
        <v>7877662528.1199999</v>
      </c>
      <c r="AR5" s="46">
        <v>7704.04</v>
      </c>
      <c r="AS5" s="47" t="e">
        <f>(#REF!/AQ5)-1</f>
        <v>#REF!</v>
      </c>
      <c r="AT5" s="47" t="e">
        <f>(#REF!/AR5)-1</f>
        <v>#REF!</v>
      </c>
    </row>
    <row r="6" spans="1:49">
      <c r="A6" s="323" t="s">
        <v>50</v>
      </c>
      <c r="B6" s="87">
        <v>814790710.25</v>
      </c>
      <c r="C6" s="86">
        <v>1.66</v>
      </c>
      <c r="D6" s="87">
        <v>832593010.66999996</v>
      </c>
      <c r="E6" s="97">
        <v>1.69</v>
      </c>
      <c r="F6" s="41">
        <f t="shared" si="0"/>
        <v>2.1848924142173549E-2</v>
      </c>
      <c r="G6" s="41">
        <f t="shared" si="1"/>
        <v>1.8072289156626523E-2</v>
      </c>
      <c r="H6" s="87">
        <v>856168274.28999996</v>
      </c>
      <c r="I6" s="97">
        <v>1.74</v>
      </c>
      <c r="J6" s="41">
        <f t="shared" si="2"/>
        <v>2.8315471446281586E-2</v>
      </c>
      <c r="K6" s="41">
        <f t="shared" si="3"/>
        <v>2.9585798816568074E-2</v>
      </c>
      <c r="L6" s="87">
        <v>858445556.87</v>
      </c>
      <c r="M6" s="97">
        <v>1.75</v>
      </c>
      <c r="N6" s="41">
        <f t="shared" si="4"/>
        <v>2.6598539660775671E-3</v>
      </c>
      <c r="O6" s="41">
        <f t="shared" si="5"/>
        <v>5.7471264367816143E-3</v>
      </c>
      <c r="P6" s="87">
        <v>852582662.78999996</v>
      </c>
      <c r="Q6" s="97">
        <v>1.71</v>
      </c>
      <c r="R6" s="41">
        <f t="shared" si="6"/>
        <v>-6.8296632594580476E-3</v>
      </c>
      <c r="S6" s="41">
        <f t="shared" si="6"/>
        <v>-2.2857142857142878E-2</v>
      </c>
      <c r="T6" s="87">
        <v>855965977.54999995</v>
      </c>
      <c r="U6" s="97">
        <v>1.74</v>
      </c>
      <c r="V6" s="41">
        <f t="shared" si="7"/>
        <v>3.9683128776374574E-3</v>
      </c>
      <c r="W6" s="41">
        <f t="shared" si="8"/>
        <v>1.7543859649122823E-2</v>
      </c>
      <c r="X6" s="87">
        <v>854791066.09000003</v>
      </c>
      <c r="Y6" s="97">
        <v>1.74</v>
      </c>
      <c r="Z6" s="41">
        <f t="shared" si="9"/>
        <v>-1.3726146725630672E-3</v>
      </c>
      <c r="AA6" s="41">
        <f t="shared" si="10"/>
        <v>0</v>
      </c>
      <c r="AB6" s="87">
        <v>865121606.44000006</v>
      </c>
      <c r="AC6" s="97">
        <v>1.76</v>
      </c>
      <c r="AD6" s="41">
        <f t="shared" si="11"/>
        <v>1.2085456621878559E-2</v>
      </c>
      <c r="AE6" s="41">
        <f t="shared" si="12"/>
        <v>1.1494252873563229E-2</v>
      </c>
      <c r="AF6" s="87">
        <v>868529930.99000001</v>
      </c>
      <c r="AG6" s="97">
        <v>1.77</v>
      </c>
      <c r="AH6" s="41">
        <f t="shared" si="13"/>
        <v>3.9397057299554736E-3</v>
      </c>
      <c r="AI6" s="41">
        <f t="shared" si="14"/>
        <v>5.6818181818181872E-3</v>
      </c>
      <c r="AJ6" s="42">
        <f t="shared" ref="AJ6:AJ19" si="15">AVERAGE(F6,J6,N6,R6,V6,Z6,AD6,AH6)</f>
        <v>8.0769308564978843E-3</v>
      </c>
      <c r="AK6" s="42">
        <f t="shared" ref="AK6:AK19" si="16">AVERAGE(G6,K6,O6,S6,W6,AA6,AE6,AI6)</f>
        <v>8.1585002821671967E-3</v>
      </c>
      <c r="AL6" s="43">
        <f t="shared" ref="AL6:AL19" si="17">((AF6-D6)/D6)</f>
        <v>4.3162649529187233E-2</v>
      </c>
      <c r="AM6" s="43">
        <f t="shared" ref="AM6:AM19" si="18">((AG6-E6)/E6)</f>
        <v>4.7337278106508916E-2</v>
      </c>
      <c r="AN6" s="44">
        <f t="shared" ref="AN6:AN19" si="19">STDEV(F6,J6,N6,R6,V6,Z6,AD6,AH6)</f>
        <v>1.1893438511579289E-2</v>
      </c>
      <c r="AO6" s="107">
        <f t="shared" ref="AO6:AO19" si="20">STDEV(G6,K6,O6,S6,W6,AA6,AE6,AI6)</f>
        <v>1.5570597164322025E-2</v>
      </c>
      <c r="AP6" s="48"/>
      <c r="AQ6" s="49">
        <v>486981928.81999999</v>
      </c>
      <c r="AR6" s="50">
        <v>0.95</v>
      </c>
      <c r="AS6" s="47" t="e">
        <f>(#REF!/AQ6)-1</f>
        <v>#REF!</v>
      </c>
      <c r="AT6" s="47" t="e">
        <f>(#REF!/AR6)-1</f>
        <v>#REF!</v>
      </c>
    </row>
    <row r="7" spans="1:49">
      <c r="A7" s="323" t="s">
        <v>12</v>
      </c>
      <c r="B7" s="164">
        <v>262548761.50999999</v>
      </c>
      <c r="C7" s="86">
        <v>134.03</v>
      </c>
      <c r="D7" s="164">
        <v>266283893.46000001</v>
      </c>
      <c r="E7" s="86">
        <v>134.04</v>
      </c>
      <c r="F7" s="41">
        <f t="shared" si="0"/>
        <v>1.4226431419893609E-2</v>
      </c>
      <c r="G7" s="41">
        <f t="shared" si="1"/>
        <v>7.4610161903983471E-5</v>
      </c>
      <c r="H7" s="164">
        <v>269585940.00999999</v>
      </c>
      <c r="I7" s="86">
        <v>139.58000000000001</v>
      </c>
      <c r="J7" s="41">
        <f t="shared" si="2"/>
        <v>1.2400474197272473E-2</v>
      </c>
      <c r="K7" s="41">
        <f t="shared" si="3"/>
        <v>4.1330945986272911E-2</v>
      </c>
      <c r="L7" s="164">
        <v>269393652.58999997</v>
      </c>
      <c r="M7" s="86">
        <v>138.81</v>
      </c>
      <c r="N7" s="41">
        <f t="shared" si="4"/>
        <v>-7.1326946795846992E-4</v>
      </c>
      <c r="O7" s="41">
        <f t="shared" si="5"/>
        <v>-5.5165496489469135E-3</v>
      </c>
      <c r="P7" s="164">
        <v>271248334.33999997</v>
      </c>
      <c r="Q7" s="86">
        <v>137.52000000000001</v>
      </c>
      <c r="R7" s="41">
        <f t="shared" si="6"/>
        <v>6.884652745782054E-3</v>
      </c>
      <c r="S7" s="41">
        <f t="shared" si="6"/>
        <v>-9.2932785822346514E-3</v>
      </c>
      <c r="T7" s="164">
        <v>269545554.11000001</v>
      </c>
      <c r="U7" s="86">
        <v>135.21</v>
      </c>
      <c r="V7" s="41">
        <f t="shared" si="7"/>
        <v>-6.2775693504004563E-3</v>
      </c>
      <c r="W7" s="41">
        <f t="shared" si="8"/>
        <v>-1.6797556719022704E-2</v>
      </c>
      <c r="X7" s="164">
        <v>270161365.18000001</v>
      </c>
      <c r="Y7" s="86">
        <v>135.52000000000001</v>
      </c>
      <c r="Z7" s="41">
        <f t="shared" si="9"/>
        <v>2.2846270717887035E-3</v>
      </c>
      <c r="AA7" s="41">
        <f t="shared" si="10"/>
        <v>2.2927298276754844E-3</v>
      </c>
      <c r="AB7" s="164">
        <v>266459791.97</v>
      </c>
      <c r="AC7" s="86">
        <v>135.96</v>
      </c>
      <c r="AD7" s="41">
        <f t="shared" si="11"/>
        <v>-1.3701341816709308E-2</v>
      </c>
      <c r="AE7" s="41">
        <f t="shared" si="12"/>
        <v>3.2467532467532296E-3</v>
      </c>
      <c r="AF7" s="164">
        <v>257894091.94999999</v>
      </c>
      <c r="AG7" s="86">
        <v>131.61000000000001</v>
      </c>
      <c r="AH7" s="41">
        <f t="shared" si="13"/>
        <v>-3.2146313545739012E-2</v>
      </c>
      <c r="AI7" s="41">
        <f t="shared" si="14"/>
        <v>-3.1994704324801365E-2</v>
      </c>
      <c r="AJ7" s="42">
        <f t="shared" si="15"/>
        <v>-2.1302885932588007E-3</v>
      </c>
      <c r="AK7" s="42">
        <f t="shared" si="16"/>
        <v>-2.0821312565500027E-3</v>
      </c>
      <c r="AL7" s="43">
        <f t="shared" si="17"/>
        <v>-3.1506980767728253E-2</v>
      </c>
      <c r="AM7" s="43">
        <f t="shared" si="18"/>
        <v>-1.8128916741271102E-2</v>
      </c>
      <c r="AN7" s="44">
        <f t="shared" si="19"/>
        <v>1.527605461436316E-2</v>
      </c>
      <c r="AO7" s="107">
        <f t="shared" si="20"/>
        <v>2.1084811318458702E-2</v>
      </c>
      <c r="AP7" s="48"/>
      <c r="AQ7" s="46">
        <v>204065067.03999999</v>
      </c>
      <c r="AR7" s="50">
        <v>105.02</v>
      </c>
      <c r="AS7" s="47" t="e">
        <f>(#REF!/AQ7)-1</f>
        <v>#REF!</v>
      </c>
      <c r="AT7" s="47" t="e">
        <f>(#REF!/AR7)-1</f>
        <v>#REF!</v>
      </c>
    </row>
    <row r="8" spans="1:49">
      <c r="A8" s="323" t="s">
        <v>14</v>
      </c>
      <c r="B8" s="87">
        <v>594798829</v>
      </c>
      <c r="C8" s="98">
        <v>17.18</v>
      </c>
      <c r="D8" s="87">
        <v>604181909</v>
      </c>
      <c r="E8" s="98">
        <v>17.45</v>
      </c>
      <c r="F8" s="41">
        <f t="shared" si="0"/>
        <v>1.5775215993237942E-2</v>
      </c>
      <c r="G8" s="41">
        <f t="shared" si="1"/>
        <v>1.5715948777648404E-2</v>
      </c>
      <c r="H8" s="164">
        <v>612754623.72000003</v>
      </c>
      <c r="I8" s="86">
        <v>17.695475999999999</v>
      </c>
      <c r="J8" s="41">
        <f t="shared" si="2"/>
        <v>1.41889629469194E-2</v>
      </c>
      <c r="K8" s="41">
        <f t="shared" si="3"/>
        <v>1.4067392550143269E-2</v>
      </c>
      <c r="L8" s="164">
        <v>611775275.19000006</v>
      </c>
      <c r="M8" s="86">
        <v>17.667000000000002</v>
      </c>
      <c r="N8" s="41">
        <f t="shared" si="4"/>
        <v>-1.598271954366333E-3</v>
      </c>
      <c r="O8" s="41">
        <f t="shared" si="5"/>
        <v>-1.6092248662877295E-3</v>
      </c>
      <c r="P8" s="164">
        <v>614740650</v>
      </c>
      <c r="Q8" s="86">
        <v>17.75</v>
      </c>
      <c r="R8" s="41">
        <f t="shared" si="6"/>
        <v>4.8471635423301173E-3</v>
      </c>
      <c r="S8" s="41">
        <f t="shared" si="6"/>
        <v>4.6980245655741442E-3</v>
      </c>
      <c r="T8" s="164">
        <v>614623480.52999997</v>
      </c>
      <c r="U8" s="86">
        <v>17.38</v>
      </c>
      <c r="V8" s="41">
        <f t="shared" si="7"/>
        <v>-1.9059984076216305E-4</v>
      </c>
      <c r="W8" s="41">
        <f t="shared" si="8"/>
        <v>-2.0845070422535267E-2</v>
      </c>
      <c r="X8" s="164">
        <v>614623480.52999997</v>
      </c>
      <c r="Y8" s="86">
        <v>17.64</v>
      </c>
      <c r="Z8" s="41">
        <f t="shared" si="9"/>
        <v>0</v>
      </c>
      <c r="AA8" s="41">
        <f t="shared" si="10"/>
        <v>1.4959723820483405E-2</v>
      </c>
      <c r="AB8" s="164">
        <v>614504742.85000002</v>
      </c>
      <c r="AC8" s="86">
        <v>17.7</v>
      </c>
      <c r="AD8" s="41">
        <f t="shared" si="11"/>
        <v>-1.9318767304099427E-4</v>
      </c>
      <c r="AE8" s="41">
        <f t="shared" si="12"/>
        <v>3.4013605442176145E-3</v>
      </c>
      <c r="AF8" s="164">
        <v>610807762.99000001</v>
      </c>
      <c r="AG8" s="86">
        <v>17.59</v>
      </c>
      <c r="AH8" s="41">
        <f t="shared" si="13"/>
        <v>-6.016194184041381E-3</v>
      </c>
      <c r="AI8" s="41">
        <f t="shared" si="14"/>
        <v>-6.2146892655366914E-3</v>
      </c>
      <c r="AJ8" s="42">
        <f t="shared" si="15"/>
        <v>3.3516361037845737E-3</v>
      </c>
      <c r="AK8" s="42">
        <f t="shared" si="16"/>
        <v>3.0216832129633937E-3</v>
      </c>
      <c r="AL8" s="43">
        <f t="shared" si="17"/>
        <v>1.096665406775695E-2</v>
      </c>
      <c r="AM8" s="43">
        <f t="shared" si="18"/>
        <v>8.0229226361031841E-3</v>
      </c>
      <c r="AN8" s="44">
        <f t="shared" si="19"/>
        <v>7.77021880963684E-3</v>
      </c>
      <c r="AO8" s="107">
        <f t="shared" si="20"/>
        <v>1.2564126807468292E-2</v>
      </c>
      <c r="AP8" s="48"/>
      <c r="AQ8" s="51">
        <v>166618649</v>
      </c>
      <c r="AR8" s="52">
        <v>9.4</v>
      </c>
      <c r="AS8" s="47" t="e">
        <f>(#REF!/AQ8)-1</f>
        <v>#REF!</v>
      </c>
      <c r="AT8" s="47" t="e">
        <f>(#REF!/AR8)-1</f>
        <v>#REF!</v>
      </c>
    </row>
    <row r="9" spans="1:49" s="123" customFormat="1">
      <c r="A9" s="323" t="s">
        <v>18</v>
      </c>
      <c r="B9" s="162">
        <v>336089199.23000002</v>
      </c>
      <c r="C9" s="86">
        <v>160.0958</v>
      </c>
      <c r="D9" s="162">
        <v>342322928.25999999</v>
      </c>
      <c r="E9" s="86">
        <v>163.08430000000001</v>
      </c>
      <c r="F9" s="41">
        <f t="shared" si="0"/>
        <v>1.8547841002572556E-2</v>
      </c>
      <c r="G9" s="41">
        <f t="shared" si="1"/>
        <v>1.8666948164786434E-2</v>
      </c>
      <c r="H9" s="162">
        <v>351650547.49000001</v>
      </c>
      <c r="I9" s="86">
        <v>167.55670000000001</v>
      </c>
      <c r="J9" s="41">
        <f t="shared" si="2"/>
        <v>2.7248011920824468E-2</v>
      </c>
      <c r="K9" s="41">
        <f t="shared" si="3"/>
        <v>2.7423853798311627E-2</v>
      </c>
      <c r="L9" s="162">
        <v>351496587.19</v>
      </c>
      <c r="M9" s="86">
        <v>167.45189999999999</v>
      </c>
      <c r="N9" s="41">
        <f t="shared" si="4"/>
        <v>-4.3782186917934527E-4</v>
      </c>
      <c r="O9" s="41">
        <f t="shared" si="5"/>
        <v>-6.254599189409409E-4</v>
      </c>
      <c r="P9" s="162">
        <v>356026968.38</v>
      </c>
      <c r="Q9" s="86">
        <v>167.81059999999999</v>
      </c>
      <c r="R9" s="41">
        <f t="shared" si="6"/>
        <v>1.2888834074372163E-2</v>
      </c>
      <c r="S9" s="41">
        <f t="shared" si="6"/>
        <v>2.1421076739051568E-3</v>
      </c>
      <c r="T9" s="162">
        <v>357139192.92000002</v>
      </c>
      <c r="U9" s="86">
        <v>168.3348</v>
      </c>
      <c r="V9" s="41">
        <f t="shared" si="7"/>
        <v>3.1239895816344604E-3</v>
      </c>
      <c r="W9" s="41">
        <f t="shared" si="8"/>
        <v>3.1237597624941904E-3</v>
      </c>
      <c r="X9" s="162">
        <v>360686304.31</v>
      </c>
      <c r="Y9" s="86">
        <v>170.01480000000001</v>
      </c>
      <c r="Z9" s="41">
        <f t="shared" si="9"/>
        <v>9.9320137927134382E-3</v>
      </c>
      <c r="AA9" s="41">
        <f t="shared" si="10"/>
        <v>9.9801110643788857E-3</v>
      </c>
      <c r="AB9" s="162">
        <v>354835907.38</v>
      </c>
      <c r="AC9" s="86">
        <v>170.05439999999999</v>
      </c>
      <c r="AD9" s="41">
        <f t="shared" si="11"/>
        <v>-1.6220180417418208E-2</v>
      </c>
      <c r="AE9" s="41">
        <f t="shared" si="12"/>
        <v>2.3292089865105132E-4</v>
      </c>
      <c r="AF9" s="162">
        <v>352330240.68000001</v>
      </c>
      <c r="AG9" s="86">
        <v>168.32740000000001</v>
      </c>
      <c r="AH9" s="41">
        <f t="shared" si="13"/>
        <v>-7.0614801035810216E-3</v>
      </c>
      <c r="AI9" s="41">
        <f t="shared" si="14"/>
        <v>-1.0155573745812961E-2</v>
      </c>
      <c r="AJ9" s="42">
        <f t="shared" si="15"/>
        <v>6.0026509977423132E-3</v>
      </c>
      <c r="AK9" s="42">
        <f t="shared" si="16"/>
        <v>6.3485834622216807E-3</v>
      </c>
      <c r="AL9" s="43">
        <f t="shared" si="17"/>
        <v>2.9233544100789228E-2</v>
      </c>
      <c r="AM9" s="43">
        <f t="shared" si="18"/>
        <v>3.2149630589823779E-2</v>
      </c>
      <c r="AN9" s="44">
        <f t="shared" si="19"/>
        <v>1.4070733061348279E-2</v>
      </c>
      <c r="AO9" s="107">
        <f t="shared" si="20"/>
        <v>1.1926063071412916E-2</v>
      </c>
      <c r="AP9" s="48"/>
      <c r="AQ9" s="51"/>
      <c r="AR9" s="52"/>
      <c r="AS9" s="47"/>
      <c r="AT9" s="47"/>
    </row>
    <row r="10" spans="1:49">
      <c r="A10" s="323" t="s">
        <v>84</v>
      </c>
      <c r="B10" s="86">
        <v>1735093993.3199999</v>
      </c>
      <c r="C10" s="86">
        <v>0.91249999999999998</v>
      </c>
      <c r="D10" s="86">
        <v>1765997727.73</v>
      </c>
      <c r="E10" s="86">
        <v>0.92520000000000002</v>
      </c>
      <c r="F10" s="41">
        <f t="shared" si="0"/>
        <v>1.781098576156535E-2</v>
      </c>
      <c r="G10" s="41">
        <f t="shared" si="1"/>
        <v>1.3917808219178131E-2</v>
      </c>
      <c r="H10" s="162">
        <v>1800910921.21</v>
      </c>
      <c r="I10" s="86">
        <v>0.94350000000000001</v>
      </c>
      <c r="J10" s="41">
        <f t="shared" si="2"/>
        <v>1.9769670669325928E-2</v>
      </c>
      <c r="K10" s="41">
        <f t="shared" si="3"/>
        <v>1.9779507133592718E-2</v>
      </c>
      <c r="L10" s="162">
        <v>1811062609.73</v>
      </c>
      <c r="M10" s="86">
        <v>0.94779999999999998</v>
      </c>
      <c r="N10" s="41">
        <f t="shared" si="4"/>
        <v>5.6369742669888645E-3</v>
      </c>
      <c r="O10" s="41">
        <f t="shared" si="5"/>
        <v>4.5574986751457025E-3</v>
      </c>
      <c r="P10" s="162">
        <v>1834702973.01</v>
      </c>
      <c r="Q10" s="86">
        <v>0.93189999999999995</v>
      </c>
      <c r="R10" s="41">
        <f t="shared" si="6"/>
        <v>1.3053310886653645E-2</v>
      </c>
      <c r="S10" s="41">
        <f t="shared" si="6"/>
        <v>-1.6775691074066287E-2</v>
      </c>
      <c r="T10" s="162">
        <v>1822909779.26</v>
      </c>
      <c r="U10" s="86">
        <v>0.92789999999999995</v>
      </c>
      <c r="V10" s="41">
        <f t="shared" si="7"/>
        <v>-6.4278490434079225E-3</v>
      </c>
      <c r="W10" s="41">
        <f t="shared" si="8"/>
        <v>-4.2923060414207575E-3</v>
      </c>
      <c r="X10" s="162">
        <v>1847542708.23</v>
      </c>
      <c r="Y10" s="86">
        <v>0.95750000000000002</v>
      </c>
      <c r="Z10" s="41">
        <f t="shared" si="9"/>
        <v>1.3512972090148985E-2</v>
      </c>
      <c r="AA10" s="41">
        <f t="shared" si="10"/>
        <v>3.1899989222976689E-2</v>
      </c>
      <c r="AB10" s="162">
        <v>1827738531.25</v>
      </c>
      <c r="AC10" s="86">
        <v>0.94799999999999995</v>
      </c>
      <c r="AD10" s="41">
        <f t="shared" si="11"/>
        <v>-1.0719198474698861E-2</v>
      </c>
      <c r="AE10" s="41">
        <f t="shared" si="12"/>
        <v>-9.9216710182768297E-3</v>
      </c>
      <c r="AF10" s="162">
        <v>1820167177.9200001</v>
      </c>
      <c r="AG10" s="86">
        <v>0.94930000000000003</v>
      </c>
      <c r="AH10" s="41">
        <f t="shared" si="13"/>
        <v>-4.1424707093206791E-3</v>
      </c>
      <c r="AI10" s="41">
        <f t="shared" si="14"/>
        <v>1.3713080168777205E-3</v>
      </c>
      <c r="AJ10" s="42">
        <f t="shared" si="15"/>
        <v>6.061799430906914E-3</v>
      </c>
      <c r="AK10" s="42">
        <f t="shared" si="16"/>
        <v>5.0670553917508861E-3</v>
      </c>
      <c r="AL10" s="43">
        <f t="shared" si="17"/>
        <v>3.067356732085327E-2</v>
      </c>
      <c r="AM10" s="43">
        <f t="shared" si="18"/>
        <v>2.6048421962818862E-2</v>
      </c>
      <c r="AN10" s="44">
        <f t="shared" si="19"/>
        <v>1.1785288256307518E-2</v>
      </c>
      <c r="AO10" s="107">
        <f t="shared" si="20"/>
        <v>1.6116015705621489E-2</v>
      </c>
      <c r="AP10" s="48"/>
      <c r="AQ10" s="46">
        <v>1147996444.8800001</v>
      </c>
      <c r="AR10" s="50">
        <v>0.69840000000000002</v>
      </c>
      <c r="AS10" s="47" t="e">
        <f>(#REF!/AQ10)-1</f>
        <v>#REF!</v>
      </c>
      <c r="AT10" s="47" t="e">
        <f>(#REF!/AR10)-1</f>
        <v>#REF!</v>
      </c>
    </row>
    <row r="11" spans="1:49">
      <c r="A11" s="323" t="s">
        <v>15</v>
      </c>
      <c r="B11" s="86">
        <v>2651944462.9499998</v>
      </c>
      <c r="C11" s="86">
        <v>20.432099999999998</v>
      </c>
      <c r="D11" s="86">
        <v>2691411900.3099999</v>
      </c>
      <c r="E11" s="86">
        <v>20.8367</v>
      </c>
      <c r="F11" s="41">
        <f t="shared" si="0"/>
        <v>1.4882452446269142E-2</v>
      </c>
      <c r="G11" s="41">
        <f t="shared" si="1"/>
        <v>1.9802174030080222E-2</v>
      </c>
      <c r="H11" s="162">
        <v>2739849925.9000001</v>
      </c>
      <c r="I11" s="86">
        <v>21.051600000000001</v>
      </c>
      <c r="J11" s="41">
        <f t="shared" si="2"/>
        <v>1.7997254743661126E-2</v>
      </c>
      <c r="K11" s="41">
        <f t="shared" si="3"/>
        <v>1.0313533333013389E-2</v>
      </c>
      <c r="L11" s="162">
        <v>2760998565.48</v>
      </c>
      <c r="M11" s="86">
        <v>21.2104</v>
      </c>
      <c r="N11" s="41">
        <f t="shared" si="4"/>
        <v>7.7189043750463485E-3</v>
      </c>
      <c r="O11" s="41">
        <f t="shared" si="5"/>
        <v>7.5433696251116008E-3</v>
      </c>
      <c r="P11" s="162">
        <v>2783124870.4299998</v>
      </c>
      <c r="Q11" s="86">
        <v>20.625499999999999</v>
      </c>
      <c r="R11" s="41">
        <f t="shared" si="6"/>
        <v>8.013877742146942E-3</v>
      </c>
      <c r="S11" s="41">
        <f t="shared" si="6"/>
        <v>-2.7576094745973726E-2</v>
      </c>
      <c r="T11" s="162">
        <v>2769102043.77</v>
      </c>
      <c r="U11" s="86">
        <v>21.256900000000002</v>
      </c>
      <c r="V11" s="41">
        <f t="shared" si="7"/>
        <v>-5.0385186841556571E-3</v>
      </c>
      <c r="W11" s="41">
        <f t="shared" si="8"/>
        <v>3.0612591209910202E-2</v>
      </c>
      <c r="X11" s="162">
        <v>2790700353.3899999</v>
      </c>
      <c r="Y11" s="86">
        <v>20.844100000000001</v>
      </c>
      <c r="Z11" s="41">
        <f t="shared" si="9"/>
        <v>7.7997521501933604E-3</v>
      </c>
      <c r="AA11" s="41">
        <f t="shared" si="10"/>
        <v>-1.9419576702153215E-2</v>
      </c>
      <c r="AB11" s="162">
        <v>2755372307</v>
      </c>
      <c r="AC11" s="86">
        <v>21.224699999999999</v>
      </c>
      <c r="AD11" s="41">
        <f t="shared" si="11"/>
        <v>-1.2659204470693231E-2</v>
      </c>
      <c r="AE11" s="41">
        <f t="shared" si="12"/>
        <v>1.8259363560911606E-2</v>
      </c>
      <c r="AF11" s="162">
        <v>2749338559.21</v>
      </c>
      <c r="AG11" s="86">
        <v>21.138300000000001</v>
      </c>
      <c r="AH11" s="41">
        <f t="shared" si="13"/>
        <v>-2.1898121624693971E-3</v>
      </c>
      <c r="AI11" s="41">
        <f t="shared" si="14"/>
        <v>-4.07072891489621E-3</v>
      </c>
      <c r="AJ11" s="42">
        <f t="shared" si="15"/>
        <v>4.5655882674998285E-3</v>
      </c>
      <c r="AK11" s="42">
        <f t="shared" si="16"/>
        <v>4.4330789245004831E-3</v>
      </c>
      <c r="AL11" s="43">
        <f t="shared" si="17"/>
        <v>2.1522777280329346E-2</v>
      </c>
      <c r="AM11" s="43">
        <f t="shared" si="18"/>
        <v>1.4474460927114203E-2</v>
      </c>
      <c r="AN11" s="44">
        <f t="shared" si="19"/>
        <v>1.0376546767914215E-2</v>
      </c>
      <c r="AO11" s="107">
        <f t="shared" si="20"/>
        <v>2.0081430207624786E-2</v>
      </c>
      <c r="AP11" s="48"/>
      <c r="AQ11" s="46">
        <v>2845469436.1399999</v>
      </c>
      <c r="AR11" s="50">
        <v>13.0688</v>
      </c>
      <c r="AS11" s="47" t="e">
        <f>(#REF!/AQ11)-1</f>
        <v>#REF!</v>
      </c>
      <c r="AT11" s="47" t="e">
        <f>(#REF!/AR11)-1</f>
        <v>#REF!</v>
      </c>
    </row>
    <row r="12" spans="1:49" ht="12.75" customHeight="1">
      <c r="A12" s="323" t="s">
        <v>59</v>
      </c>
      <c r="B12" s="86">
        <v>357797983.20999998</v>
      </c>
      <c r="C12" s="86">
        <v>163.88</v>
      </c>
      <c r="D12" s="86">
        <v>369515356.81</v>
      </c>
      <c r="E12" s="86">
        <v>169.22</v>
      </c>
      <c r="F12" s="41">
        <f t="shared" si="0"/>
        <v>3.2748573636097955E-2</v>
      </c>
      <c r="G12" s="41">
        <f t="shared" si="1"/>
        <v>3.258481815962902E-2</v>
      </c>
      <c r="H12" s="86">
        <v>365961951.38999999</v>
      </c>
      <c r="I12" s="86">
        <v>176.37</v>
      </c>
      <c r="J12" s="41">
        <f t="shared" si="2"/>
        <v>-9.6163944326328275E-3</v>
      </c>
      <c r="K12" s="41">
        <f t="shared" si="3"/>
        <v>4.2252688807469602E-2</v>
      </c>
      <c r="L12" s="162">
        <v>363992989.82999998</v>
      </c>
      <c r="M12" s="86">
        <v>175.07</v>
      </c>
      <c r="N12" s="41">
        <f t="shared" si="4"/>
        <v>-5.3802357117221471E-3</v>
      </c>
      <c r="O12" s="41">
        <f t="shared" si="5"/>
        <v>-7.3708680614617645E-3</v>
      </c>
      <c r="P12" s="162">
        <v>362779959.31</v>
      </c>
      <c r="Q12" s="86">
        <v>175.72</v>
      </c>
      <c r="R12" s="41">
        <f t="shared" si="6"/>
        <v>-3.332565609481977E-3</v>
      </c>
      <c r="S12" s="41">
        <f t="shared" si="6"/>
        <v>3.7128005940481276E-3</v>
      </c>
      <c r="T12" s="162">
        <v>354134674.73000002</v>
      </c>
      <c r="U12" s="86">
        <v>152.33000000000001</v>
      </c>
      <c r="V12" s="41">
        <f t="shared" si="7"/>
        <v>-2.3830656457548362E-2</v>
      </c>
      <c r="W12" s="41">
        <f t="shared" si="8"/>
        <v>-0.13310949237423167</v>
      </c>
      <c r="X12" s="162">
        <v>359269771.93000001</v>
      </c>
      <c r="Y12" s="86">
        <v>151.12</v>
      </c>
      <c r="Z12" s="41">
        <f t="shared" si="9"/>
        <v>1.450040780083198E-2</v>
      </c>
      <c r="AA12" s="41">
        <f t="shared" si="10"/>
        <v>-7.9432810345959944E-3</v>
      </c>
      <c r="AB12" s="162">
        <v>357113184.25</v>
      </c>
      <c r="AC12" s="86">
        <v>151.30000000000001</v>
      </c>
      <c r="AD12" s="41">
        <f t="shared" si="11"/>
        <v>-6.0026972723444044E-3</v>
      </c>
      <c r="AE12" s="41">
        <f t="shared" si="12"/>
        <v>1.1911064055056036E-3</v>
      </c>
      <c r="AF12" s="162">
        <v>356822058.33999997</v>
      </c>
      <c r="AG12" s="86">
        <v>151.35</v>
      </c>
      <c r="AH12" s="41">
        <f t="shared" si="13"/>
        <v>-8.1522027984332599E-4</v>
      </c>
      <c r="AI12" s="41">
        <f t="shared" si="14"/>
        <v>3.3046926635811597E-4</v>
      </c>
      <c r="AJ12" s="42">
        <f t="shared" si="15"/>
        <v>-2.1609854083038849E-4</v>
      </c>
      <c r="AK12" s="42">
        <f t="shared" si="16"/>
        <v>-8.5439697796598699E-3</v>
      </c>
      <c r="AL12" s="43">
        <f t="shared" si="17"/>
        <v>-3.4351206887801307E-2</v>
      </c>
      <c r="AM12" s="43">
        <f t="shared" si="18"/>
        <v>-0.10560217468384354</v>
      </c>
      <c r="AN12" s="44">
        <f t="shared" si="19"/>
        <v>1.6985213866097526E-2</v>
      </c>
      <c r="AO12" s="107">
        <f t="shared" si="20"/>
        <v>5.3604290781811649E-2</v>
      </c>
      <c r="AP12" s="48"/>
      <c r="AQ12" s="51">
        <v>155057555.75</v>
      </c>
      <c r="AR12" s="51">
        <v>111.51</v>
      </c>
      <c r="AS12" s="47" t="e">
        <f>(#REF!/AQ12)-1</f>
        <v>#REF!</v>
      </c>
      <c r="AT12" s="47" t="e">
        <f>(#REF!/AR12)-1</f>
        <v>#REF!</v>
      </c>
      <c r="AU12" s="112"/>
      <c r="AV12" s="113"/>
      <c r="AW12" s="124"/>
    </row>
    <row r="13" spans="1:49" ht="12.75" customHeight="1">
      <c r="A13" s="323" t="s">
        <v>60</v>
      </c>
      <c r="B13" s="162">
        <v>236401702.15000001</v>
      </c>
      <c r="C13" s="86">
        <v>11.6806</v>
      </c>
      <c r="D13" s="162">
        <v>240430438.30000001</v>
      </c>
      <c r="E13" s="86">
        <v>11.914</v>
      </c>
      <c r="F13" s="41">
        <f t="shared" si="0"/>
        <v>1.7041908384583963E-2</v>
      </c>
      <c r="G13" s="41">
        <f t="shared" si="1"/>
        <v>1.9981850247418765E-2</v>
      </c>
      <c r="H13" s="86">
        <v>245078547.69999999</v>
      </c>
      <c r="I13" s="86">
        <v>12.1492</v>
      </c>
      <c r="J13" s="41">
        <f t="shared" si="2"/>
        <v>1.9332449888063843E-2</v>
      </c>
      <c r="K13" s="41">
        <f t="shared" si="3"/>
        <v>1.974148061104589E-2</v>
      </c>
      <c r="L13" s="86">
        <v>247687409.84</v>
      </c>
      <c r="M13" s="86">
        <v>12.179500000000001</v>
      </c>
      <c r="N13" s="41">
        <f t="shared" si="4"/>
        <v>1.0645004079237146E-2</v>
      </c>
      <c r="O13" s="41">
        <f t="shared" si="5"/>
        <v>2.4939913739176599E-3</v>
      </c>
      <c r="P13" s="86">
        <v>247113628.12</v>
      </c>
      <c r="Q13" s="86">
        <v>12.093299999999999</v>
      </c>
      <c r="R13" s="41">
        <f t="shared" si="6"/>
        <v>-2.3165558571210695E-3</v>
      </c>
      <c r="S13" s="41">
        <f t="shared" si="6"/>
        <v>-7.0774662342462007E-3</v>
      </c>
      <c r="T13" s="162">
        <v>245964394.46000001</v>
      </c>
      <c r="U13" s="86">
        <v>12.0108</v>
      </c>
      <c r="V13" s="41">
        <f t="shared" si="7"/>
        <v>-4.6506284122942868E-3</v>
      </c>
      <c r="W13" s="41">
        <f t="shared" si="8"/>
        <v>-6.8219592667013622E-3</v>
      </c>
      <c r="X13" s="162">
        <v>246258383.22</v>
      </c>
      <c r="Y13" s="256">
        <v>11.9643</v>
      </c>
      <c r="Z13" s="41">
        <f t="shared" si="9"/>
        <v>1.1952492581108133E-3</v>
      </c>
      <c r="AA13" s="41">
        <f t="shared" si="10"/>
        <v>-3.8715156359276641E-3</v>
      </c>
      <c r="AB13" s="162">
        <v>243333455.84</v>
      </c>
      <c r="AC13" s="86">
        <v>11.8635</v>
      </c>
      <c r="AD13" s="41">
        <f t="shared" si="11"/>
        <v>-1.1877473334123822E-2</v>
      </c>
      <c r="AE13" s="41">
        <f t="shared" si="12"/>
        <v>-8.4250645670870469E-3</v>
      </c>
      <c r="AF13" s="162">
        <v>243333455.84</v>
      </c>
      <c r="AG13" s="86">
        <v>11.834300000000001</v>
      </c>
      <c r="AH13" s="41">
        <f t="shared" si="13"/>
        <v>0</v>
      </c>
      <c r="AI13" s="41">
        <f t="shared" si="14"/>
        <v>-2.4613309731529014E-3</v>
      </c>
      <c r="AJ13" s="42">
        <f t="shared" si="15"/>
        <v>3.6712442508070732E-3</v>
      </c>
      <c r="AK13" s="42">
        <f t="shared" si="16"/>
        <v>1.6949981944083925E-3</v>
      </c>
      <c r="AL13" s="43">
        <f t="shared" si="17"/>
        <v>1.2074251332427869E-2</v>
      </c>
      <c r="AM13" s="43">
        <f t="shared" si="18"/>
        <v>-6.6896088635218223E-3</v>
      </c>
      <c r="AN13" s="44">
        <f t="shared" si="19"/>
        <v>1.0948971682815008E-2</v>
      </c>
      <c r="AO13" s="107">
        <f t="shared" si="20"/>
        <v>1.1716254831515132E-2</v>
      </c>
      <c r="AP13" s="48"/>
      <c r="AQ13" s="56">
        <v>212579164.06</v>
      </c>
      <c r="AR13" s="56">
        <v>9.9</v>
      </c>
      <c r="AS13" s="47" t="e">
        <f>(#REF!/AQ13)-1</f>
        <v>#REF!</v>
      </c>
      <c r="AT13" s="47" t="e">
        <f>(#REF!/AR13)-1</f>
        <v>#REF!</v>
      </c>
    </row>
    <row r="14" spans="1:49" ht="12.75" customHeight="1">
      <c r="A14" s="324" t="s">
        <v>75</v>
      </c>
      <c r="B14" s="86">
        <v>320825047</v>
      </c>
      <c r="C14" s="86">
        <v>2749.4</v>
      </c>
      <c r="D14" s="86">
        <v>327049757.81999999</v>
      </c>
      <c r="E14" s="86">
        <v>2802.86</v>
      </c>
      <c r="F14" s="41">
        <f t="shared" si="0"/>
        <v>1.9402197173215074E-2</v>
      </c>
      <c r="G14" s="41">
        <f t="shared" si="1"/>
        <v>1.9444242380155682E-2</v>
      </c>
      <c r="H14" s="86">
        <v>333282032.04000002</v>
      </c>
      <c r="I14" s="86">
        <v>2856.38</v>
      </c>
      <c r="J14" s="41">
        <f t="shared" si="2"/>
        <v>1.9056042913904607E-2</v>
      </c>
      <c r="K14" s="41">
        <f t="shared" si="3"/>
        <v>1.9094781758632245E-2</v>
      </c>
      <c r="L14" s="86">
        <v>336460873.63999999</v>
      </c>
      <c r="M14" s="86">
        <v>2883.68</v>
      </c>
      <c r="N14" s="41">
        <f t="shared" si="4"/>
        <v>9.5379927340890798E-3</v>
      </c>
      <c r="O14" s="41">
        <f t="shared" si="5"/>
        <v>9.5575518663482198E-3</v>
      </c>
      <c r="P14" s="86">
        <v>343248925.5</v>
      </c>
      <c r="Q14" s="86">
        <v>2898.63</v>
      </c>
      <c r="R14" s="41">
        <f t="shared" si="6"/>
        <v>2.0174862493114027E-2</v>
      </c>
      <c r="S14" s="41">
        <f t="shared" si="6"/>
        <v>5.1843477778395226E-3</v>
      </c>
      <c r="T14" s="86">
        <v>341251783.5</v>
      </c>
      <c r="U14" s="86">
        <v>2881.8</v>
      </c>
      <c r="V14" s="41">
        <f t="shared" si="7"/>
        <v>-5.8183488763754341E-3</v>
      </c>
      <c r="W14" s="41">
        <f t="shared" si="8"/>
        <v>-5.806191200670636E-3</v>
      </c>
      <c r="X14" s="86">
        <v>338512433.44</v>
      </c>
      <c r="Y14" s="86">
        <v>2858.84</v>
      </c>
      <c r="Z14" s="41">
        <f t="shared" si="9"/>
        <v>-8.0273574892539782E-3</v>
      </c>
      <c r="AA14" s="41">
        <f t="shared" si="10"/>
        <v>-7.9672426955375228E-3</v>
      </c>
      <c r="AB14" s="86">
        <v>333372082.38999999</v>
      </c>
      <c r="AC14" s="86">
        <v>2857.11</v>
      </c>
      <c r="AD14" s="41">
        <f t="shared" si="11"/>
        <v>-1.5185117420247191E-2</v>
      </c>
      <c r="AE14" s="41">
        <f t="shared" si="12"/>
        <v>-6.0514054651537624E-4</v>
      </c>
      <c r="AF14" s="86">
        <v>332289559.44</v>
      </c>
      <c r="AG14" s="86">
        <v>2847.79</v>
      </c>
      <c r="AH14" s="41">
        <f t="shared" si="13"/>
        <v>-3.2471913731923823E-3</v>
      </c>
      <c r="AI14" s="41">
        <f t="shared" si="14"/>
        <v>-3.2620375134314616E-3</v>
      </c>
      <c r="AJ14" s="42">
        <f t="shared" si="15"/>
        <v>4.4866350194067246E-3</v>
      </c>
      <c r="AK14" s="42">
        <f t="shared" si="16"/>
        <v>4.4550389783525844E-3</v>
      </c>
      <c r="AL14" s="43">
        <f t="shared" si="17"/>
        <v>1.6021420272336238E-2</v>
      </c>
      <c r="AM14" s="43">
        <f t="shared" si="18"/>
        <v>1.6030055015234381E-2</v>
      </c>
      <c r="AN14" s="44">
        <f t="shared" si="19"/>
        <v>1.4222522144752772E-2</v>
      </c>
      <c r="AO14" s="107">
        <f t="shared" si="20"/>
        <v>1.0759251365133227E-2</v>
      </c>
      <c r="AP14" s="48"/>
      <c r="AQ14" s="46">
        <v>305162610.31</v>
      </c>
      <c r="AR14" s="46">
        <v>1481.86</v>
      </c>
      <c r="AS14" s="47" t="e">
        <f>(#REF!/AQ14)-1</f>
        <v>#REF!</v>
      </c>
      <c r="AT14" s="47" t="e">
        <f>(#REF!/AR14)-1</f>
        <v>#REF!</v>
      </c>
    </row>
    <row r="15" spans="1:49" s="123" customFormat="1" ht="12.75" customHeight="1">
      <c r="A15" s="323" t="s">
        <v>90</v>
      </c>
      <c r="B15" s="86">
        <v>299830104.22000003</v>
      </c>
      <c r="C15" s="86">
        <v>134.19</v>
      </c>
      <c r="D15" s="86">
        <v>299732893.27999997</v>
      </c>
      <c r="E15" s="86">
        <v>136.35</v>
      </c>
      <c r="F15" s="41">
        <f t="shared" si="0"/>
        <v>-3.2422007874409036E-4</v>
      </c>
      <c r="G15" s="41">
        <f t="shared" si="1"/>
        <v>1.6096579476861141E-2</v>
      </c>
      <c r="H15" s="86">
        <v>272934435.20999998</v>
      </c>
      <c r="I15" s="86">
        <v>138.13</v>
      </c>
      <c r="J15" s="41">
        <f t="shared" si="2"/>
        <v>-8.9407798312498898E-2</v>
      </c>
      <c r="K15" s="41">
        <f t="shared" si="3"/>
        <v>1.3054638797213063E-2</v>
      </c>
      <c r="L15" s="86">
        <v>271681761.41000003</v>
      </c>
      <c r="M15" s="86">
        <v>137.81</v>
      </c>
      <c r="N15" s="41">
        <f t="shared" si="4"/>
        <v>-4.5896509871908454E-3</v>
      </c>
      <c r="O15" s="41">
        <f t="shared" si="5"/>
        <v>-2.3166582205168549E-3</v>
      </c>
      <c r="P15" s="86">
        <v>268140733.09</v>
      </c>
      <c r="Q15" s="86">
        <v>135.86000000000001</v>
      </c>
      <c r="R15" s="41">
        <f t="shared" si="6"/>
        <v>-1.3033735873996307E-2</v>
      </c>
      <c r="S15" s="41">
        <f t="shared" si="6"/>
        <v>-1.4149916551774099E-2</v>
      </c>
      <c r="T15" s="86">
        <v>252453335.55000001</v>
      </c>
      <c r="U15" s="86">
        <v>137.82</v>
      </c>
      <c r="V15" s="41">
        <f t="shared" si="7"/>
        <v>-5.8504343443913094E-2</v>
      </c>
      <c r="W15" s="41">
        <f t="shared" si="8"/>
        <v>1.4426615633740463E-2</v>
      </c>
      <c r="X15" s="86">
        <v>266714372.16</v>
      </c>
      <c r="Y15" s="86">
        <v>133.32</v>
      </c>
      <c r="Z15" s="41">
        <f t="shared" si="9"/>
        <v>5.6489792772714202E-2</v>
      </c>
      <c r="AA15" s="41">
        <f t="shared" si="10"/>
        <v>-3.2651284283848503E-2</v>
      </c>
      <c r="AB15" s="86">
        <v>252064469.28</v>
      </c>
      <c r="AC15" s="86">
        <v>133.31</v>
      </c>
      <c r="AD15" s="41">
        <f t="shared" si="11"/>
        <v>-5.4927309546002362E-2</v>
      </c>
      <c r="AE15" s="41">
        <f t="shared" si="12"/>
        <v>-7.500750075000679E-5</v>
      </c>
      <c r="AF15" s="86">
        <v>256218536.13999999</v>
      </c>
      <c r="AG15" s="86">
        <v>132.68</v>
      </c>
      <c r="AH15" s="41">
        <f t="shared" si="13"/>
        <v>1.6480176170269898E-2</v>
      </c>
      <c r="AI15" s="41">
        <f t="shared" si="14"/>
        <v>-4.7258270197284187E-3</v>
      </c>
      <c r="AJ15" s="42">
        <f t="shared" si="15"/>
        <v>-1.8477136162420187E-2</v>
      </c>
      <c r="AK15" s="42">
        <f t="shared" si="16"/>
        <v>-1.2926074586004014E-3</v>
      </c>
      <c r="AL15" s="43">
        <f t="shared" si="17"/>
        <v>-0.14517711641127889</v>
      </c>
      <c r="AM15" s="43">
        <f t="shared" si="18"/>
        <v>-2.6916024935826826E-2</v>
      </c>
      <c r="AN15" s="44">
        <f t="shared" si="19"/>
        <v>4.6837144338535051E-2</v>
      </c>
      <c r="AO15" s="107">
        <f t="shared" si="20"/>
        <v>1.6554311080937596E-2</v>
      </c>
      <c r="AP15" s="48"/>
      <c r="AQ15" s="46"/>
      <c r="AR15" s="46"/>
      <c r="AS15" s="47"/>
      <c r="AT15" s="47"/>
    </row>
    <row r="16" spans="1:49" s="123" customFormat="1" ht="12.75" customHeight="1">
      <c r="A16" s="323" t="s">
        <v>136</v>
      </c>
      <c r="B16" s="86">
        <v>340793221.56999999</v>
      </c>
      <c r="C16" s="86">
        <v>1.36</v>
      </c>
      <c r="D16" s="86">
        <v>326688283.44999999</v>
      </c>
      <c r="E16" s="86">
        <v>1.36</v>
      </c>
      <c r="F16" s="41">
        <f t="shared" si="0"/>
        <v>-4.1388552433701521E-2</v>
      </c>
      <c r="G16" s="41">
        <f t="shared" si="1"/>
        <v>0</v>
      </c>
      <c r="H16" s="86">
        <v>332575901.45999998</v>
      </c>
      <c r="I16" s="86">
        <v>1.33</v>
      </c>
      <c r="J16" s="41">
        <f t="shared" si="2"/>
        <v>1.8022127845613713E-2</v>
      </c>
      <c r="K16" s="41">
        <f t="shared" si="3"/>
        <v>-2.2058823529411783E-2</v>
      </c>
      <c r="L16" s="86">
        <v>331201929.60000002</v>
      </c>
      <c r="M16" s="86">
        <v>1.32</v>
      </c>
      <c r="N16" s="41">
        <f t="shared" si="4"/>
        <v>-4.1313031219888515E-3</v>
      </c>
      <c r="O16" s="41">
        <f t="shared" si="5"/>
        <v>-7.5187969924812095E-3</v>
      </c>
      <c r="P16" s="86">
        <v>334211317.54000002</v>
      </c>
      <c r="Q16" s="86">
        <v>1.29</v>
      </c>
      <c r="R16" s="41">
        <f t="shared" si="6"/>
        <v>9.0862633066012104E-3</v>
      </c>
      <c r="S16" s="41">
        <f t="shared" si="6"/>
        <v>-2.2727272727272745E-2</v>
      </c>
      <c r="T16" s="86">
        <v>332076154.80000001</v>
      </c>
      <c r="U16" s="86">
        <v>1.28</v>
      </c>
      <c r="V16" s="41">
        <f t="shared" si="7"/>
        <v>-6.3886607901734596E-3</v>
      </c>
      <c r="W16" s="41">
        <f t="shared" si="8"/>
        <v>-7.7519379844961309E-3</v>
      </c>
      <c r="X16" s="86">
        <v>330930344.86000001</v>
      </c>
      <c r="Y16" s="86">
        <v>1.32</v>
      </c>
      <c r="Z16" s="41">
        <f t="shared" si="9"/>
        <v>-3.4504432897028881E-3</v>
      </c>
      <c r="AA16" s="41">
        <f t="shared" si="10"/>
        <v>3.1250000000000028E-2</v>
      </c>
      <c r="AB16" s="86">
        <v>327634704.44999999</v>
      </c>
      <c r="AC16" s="86">
        <v>1.31</v>
      </c>
      <c r="AD16" s="41">
        <f t="shared" si="11"/>
        <v>-9.9587132494430089E-3</v>
      </c>
      <c r="AE16" s="41">
        <f t="shared" si="12"/>
        <v>-7.575757575757582E-3</v>
      </c>
      <c r="AF16" s="86">
        <v>327636702.44</v>
      </c>
      <c r="AG16" s="86">
        <v>1.31</v>
      </c>
      <c r="AH16" s="41">
        <f t="shared" si="13"/>
        <v>6.0982245558008279E-6</v>
      </c>
      <c r="AI16" s="41">
        <f t="shared" si="14"/>
        <v>0</v>
      </c>
      <c r="AJ16" s="42">
        <f t="shared" si="15"/>
        <v>-4.775397938529876E-3</v>
      </c>
      <c r="AK16" s="42">
        <f t="shared" si="16"/>
        <v>-4.5478236011774276E-3</v>
      </c>
      <c r="AL16" s="43">
        <f t="shared" si="17"/>
        <v>2.9031313274666803E-3</v>
      </c>
      <c r="AM16" s="43">
        <f t="shared" si="18"/>
        <v>-3.676470588235297E-2</v>
      </c>
      <c r="AN16" s="44">
        <f t="shared" si="19"/>
        <v>1.7348933106733331E-2</v>
      </c>
      <c r="AO16" s="107">
        <f t="shared" si="20"/>
        <v>1.6853310309162341E-2</v>
      </c>
      <c r="AP16" s="48"/>
      <c r="AQ16" s="46"/>
      <c r="AR16" s="46"/>
      <c r="AS16" s="47"/>
      <c r="AT16" s="47"/>
    </row>
    <row r="17" spans="1:46" s="123" customFormat="1" ht="12.75" customHeight="1">
      <c r="A17" s="323" t="s">
        <v>139</v>
      </c>
      <c r="B17" s="164">
        <v>262465650.19</v>
      </c>
      <c r="C17" s="86">
        <v>1.4269000000000001</v>
      </c>
      <c r="D17" s="164">
        <v>265399242.18000001</v>
      </c>
      <c r="E17" s="86">
        <v>1.4431</v>
      </c>
      <c r="F17" s="41">
        <f t="shared" si="0"/>
        <v>1.1177051122218735E-2</v>
      </c>
      <c r="G17" s="41">
        <f t="shared" si="1"/>
        <v>1.1353283341509561E-2</v>
      </c>
      <c r="H17" s="86">
        <v>271416577.80000001</v>
      </c>
      <c r="I17" s="86">
        <v>1.4759</v>
      </c>
      <c r="J17" s="41">
        <f t="shared" si="2"/>
        <v>2.2672768658167104E-2</v>
      </c>
      <c r="K17" s="41">
        <f t="shared" si="3"/>
        <v>2.2728847619707532E-2</v>
      </c>
      <c r="L17" s="86">
        <v>288324688.88</v>
      </c>
      <c r="M17" s="86">
        <v>1.4761</v>
      </c>
      <c r="N17" s="41">
        <f t="shared" si="4"/>
        <v>6.2295793488558175E-2</v>
      </c>
      <c r="O17" s="41">
        <f t="shared" si="5"/>
        <v>1.3551053594415473E-4</v>
      </c>
      <c r="P17" s="86">
        <v>293413079.52999997</v>
      </c>
      <c r="Q17" s="86">
        <v>1.4993000000000001</v>
      </c>
      <c r="R17" s="41">
        <f t="shared" si="6"/>
        <v>1.7648126734362841E-2</v>
      </c>
      <c r="S17" s="41">
        <f t="shared" si="6"/>
        <v>1.571709233791756E-2</v>
      </c>
      <c r="T17" s="86">
        <v>288815520.45999998</v>
      </c>
      <c r="U17" s="86">
        <v>1.4764999999999999</v>
      </c>
      <c r="V17" s="41">
        <f t="shared" si="7"/>
        <v>-1.5669236958913129E-2</v>
      </c>
      <c r="W17" s="41">
        <f t="shared" si="8"/>
        <v>-1.5207096645101149E-2</v>
      </c>
      <c r="X17" s="86">
        <v>289508771.24000001</v>
      </c>
      <c r="Y17" s="86">
        <v>1.4803999999999999</v>
      </c>
      <c r="Z17" s="41">
        <f t="shared" si="9"/>
        <v>2.4003238430396058E-3</v>
      </c>
      <c r="AA17" s="41">
        <f t="shared" si="10"/>
        <v>2.6413816457839584E-3</v>
      </c>
      <c r="AB17" s="86">
        <v>288325398.82999998</v>
      </c>
      <c r="AC17" s="86">
        <v>1.4750000000000001</v>
      </c>
      <c r="AD17" s="41">
        <f t="shared" si="11"/>
        <v>-4.0875183329731378E-3</v>
      </c>
      <c r="AE17" s="41">
        <f t="shared" si="12"/>
        <v>-3.6476627938394012E-3</v>
      </c>
      <c r="AF17" s="86">
        <v>288980870.43000001</v>
      </c>
      <c r="AG17" s="86">
        <v>1.4785999999999999</v>
      </c>
      <c r="AH17" s="41">
        <f t="shared" si="13"/>
        <v>2.2733744673895258E-3</v>
      </c>
      <c r="AI17" s="41">
        <f t="shared" si="14"/>
        <v>2.4406779661015764E-3</v>
      </c>
      <c r="AJ17" s="42">
        <f t="shared" si="15"/>
        <v>1.2338835377731215E-2</v>
      </c>
      <c r="AK17" s="42">
        <f t="shared" si="16"/>
        <v>4.5202542510029741E-3</v>
      </c>
      <c r="AL17" s="43">
        <f t="shared" si="17"/>
        <v>8.8853412151065542E-2</v>
      </c>
      <c r="AM17" s="43">
        <f t="shared" si="18"/>
        <v>2.4599819832305359E-2</v>
      </c>
      <c r="AN17" s="44">
        <f t="shared" si="19"/>
        <v>2.3562654729174626E-2</v>
      </c>
      <c r="AO17" s="107">
        <f t="shared" si="20"/>
        <v>1.1871793471626551E-2</v>
      </c>
      <c r="AP17" s="48"/>
      <c r="AQ17" s="46"/>
      <c r="AR17" s="46"/>
      <c r="AS17" s="47"/>
      <c r="AT17" s="47"/>
    </row>
    <row r="18" spans="1:46">
      <c r="A18" s="323" t="s">
        <v>150</v>
      </c>
      <c r="B18" s="86">
        <v>409633313.76999998</v>
      </c>
      <c r="C18" s="86">
        <v>138.36000000000001</v>
      </c>
      <c r="D18" s="86">
        <v>413473286.63</v>
      </c>
      <c r="E18" s="86">
        <v>138.38</v>
      </c>
      <c r="F18" s="41">
        <f t="shared" si="0"/>
        <v>9.3741713159493506E-3</v>
      </c>
      <c r="G18" s="41">
        <f t="shared" si="1"/>
        <v>1.4455044810625766E-4</v>
      </c>
      <c r="H18" s="86">
        <v>413916239.67000002</v>
      </c>
      <c r="I18" s="86">
        <v>141.97999999999999</v>
      </c>
      <c r="J18" s="41">
        <f t="shared" si="2"/>
        <v>1.0712978427464932E-3</v>
      </c>
      <c r="K18" s="41">
        <f t="shared" si="3"/>
        <v>2.6015320132967153E-2</v>
      </c>
      <c r="L18" s="86">
        <v>416698024.18000001</v>
      </c>
      <c r="M18" s="86">
        <v>142.93870000000001</v>
      </c>
      <c r="N18" s="41">
        <f t="shared" si="4"/>
        <v>6.7206459746972083E-3</v>
      </c>
      <c r="O18" s="41">
        <f t="shared" si="5"/>
        <v>6.7523594872518789E-3</v>
      </c>
      <c r="P18" s="86">
        <v>423239734.73000002</v>
      </c>
      <c r="Q18" s="86">
        <v>143.34</v>
      </c>
      <c r="R18" s="41">
        <f t="shared" si="6"/>
        <v>1.5698923849886567E-2</v>
      </c>
      <c r="S18" s="41">
        <f t="shared" si="6"/>
        <v>2.8074971998485504E-3</v>
      </c>
      <c r="T18" s="86">
        <v>414104080.24000001</v>
      </c>
      <c r="U18" s="86">
        <v>142.02000000000001</v>
      </c>
      <c r="V18" s="41">
        <f t="shared" si="7"/>
        <v>-2.1585058633088822E-2</v>
      </c>
      <c r="W18" s="41">
        <f t="shared" si="8"/>
        <v>-9.2088740058601445E-3</v>
      </c>
      <c r="X18" s="86">
        <v>418102394</v>
      </c>
      <c r="Y18" s="86">
        <v>141.59</v>
      </c>
      <c r="Z18" s="41">
        <f t="shared" si="9"/>
        <v>9.6553353390836181E-3</v>
      </c>
      <c r="AA18" s="41">
        <f t="shared" si="10"/>
        <v>-3.0277425714688548E-3</v>
      </c>
      <c r="AB18" s="86">
        <v>411507877.01999998</v>
      </c>
      <c r="AC18" s="86">
        <v>141.12</v>
      </c>
      <c r="AD18" s="41">
        <f t="shared" si="11"/>
        <v>-1.577249275449023E-2</v>
      </c>
      <c r="AE18" s="41">
        <f t="shared" si="12"/>
        <v>-3.319443463521427E-3</v>
      </c>
      <c r="AF18" s="86">
        <v>409776270.69</v>
      </c>
      <c r="AG18" s="86">
        <v>140.52000000000001</v>
      </c>
      <c r="AH18" s="41">
        <f t="shared" si="13"/>
        <v>-4.2079542742648988E-3</v>
      </c>
      <c r="AI18" s="41">
        <f t="shared" si="14"/>
        <v>-4.2517006802720685E-3</v>
      </c>
      <c r="AJ18" s="42">
        <f t="shared" si="15"/>
        <v>1.1935858256491121E-4</v>
      </c>
      <c r="AK18" s="42">
        <f t="shared" si="16"/>
        <v>1.9889958183814185E-3</v>
      </c>
      <c r="AL18" s="43">
        <f t="shared" si="17"/>
        <v>-8.9413658863729765E-3</v>
      </c>
      <c r="AM18" s="43">
        <f t="shared" si="18"/>
        <v>1.5464662523486159E-2</v>
      </c>
      <c r="AN18" s="44">
        <f t="shared" si="19"/>
        <v>1.312658562443479E-2</v>
      </c>
      <c r="AO18" s="107">
        <f t="shared" si="20"/>
        <v>1.0834545213065833E-2</v>
      </c>
      <c r="AP18" s="48"/>
      <c r="AQ18" s="57">
        <v>100020653.31</v>
      </c>
      <c r="AR18" s="46">
        <v>100</v>
      </c>
      <c r="AS18" s="47" t="e">
        <f>(#REF!/AQ18)-1</f>
        <v>#REF!</v>
      </c>
      <c r="AT18" s="47" t="e">
        <f>(#REF!/AR18)-1</f>
        <v>#REF!</v>
      </c>
    </row>
    <row r="19" spans="1:46">
      <c r="A19" s="325" t="s">
        <v>47</v>
      </c>
      <c r="B19" s="91">
        <f>SUM(B5:B18)</f>
        <v>15385090887.369997</v>
      </c>
      <c r="C19" s="92"/>
      <c r="D19" s="91">
        <f>SUM(D5:D18)</f>
        <v>15601861238.739998</v>
      </c>
      <c r="E19" s="92"/>
      <c r="F19" s="41">
        <f>((D19-B19)/B19)</f>
        <v>1.4089637361060571E-2</v>
      </c>
      <c r="G19" s="41"/>
      <c r="H19" s="91">
        <f>SUM(H5:H18)</f>
        <v>15878400715.889999</v>
      </c>
      <c r="I19" s="92"/>
      <c r="J19" s="41">
        <f>((H19-D19)/D19)</f>
        <v>1.7724774814901173E-2</v>
      </c>
      <c r="K19" s="41"/>
      <c r="L19" s="91">
        <f>SUM(L5:L18)</f>
        <v>15968016571.869999</v>
      </c>
      <c r="M19" s="92"/>
      <c r="N19" s="41">
        <f>((L19-H19)/H19)</f>
        <v>5.6438842666515039E-3</v>
      </c>
      <c r="O19" s="41"/>
      <c r="P19" s="91">
        <f>SUM(P5:P18)</f>
        <v>16116663555.340002</v>
      </c>
      <c r="Q19" s="92"/>
      <c r="R19" s="41">
        <f>((P19-L19)/L19)</f>
        <v>9.3090449149374355E-3</v>
      </c>
      <c r="S19" s="41"/>
      <c r="T19" s="91">
        <f>SUM(T5:T18)</f>
        <v>16070245257.549997</v>
      </c>
      <c r="U19" s="92"/>
      <c r="V19" s="41">
        <f>((T19-P19)/P19)</f>
        <v>-2.8801431282980874E-3</v>
      </c>
      <c r="W19" s="41"/>
      <c r="X19" s="91">
        <f>SUM(X5:X18)</f>
        <v>16130377513.4</v>
      </c>
      <c r="Y19" s="92"/>
      <c r="Z19" s="41">
        <f>((X19-T19)/T19)</f>
        <v>3.7418380918456378E-3</v>
      </c>
      <c r="AA19" s="41"/>
      <c r="AB19" s="91">
        <f>SUM(AB5:AB18)</f>
        <v>15965047161.139999</v>
      </c>
      <c r="AC19" s="92"/>
      <c r="AD19" s="41">
        <f>((AB19-X19)/X19)</f>
        <v>-1.0249626961467903E-2</v>
      </c>
      <c r="AE19" s="41"/>
      <c r="AF19" s="91">
        <f>SUM(AF5:AF18)</f>
        <v>15900877276.35</v>
      </c>
      <c r="AG19" s="92"/>
      <c r="AH19" s="41">
        <f>((AF19-AB19)/AB19)</f>
        <v>-4.0193983858809283E-3</v>
      </c>
      <c r="AI19" s="41"/>
      <c r="AJ19" s="42">
        <f t="shared" si="15"/>
        <v>4.1700013717186745E-3</v>
      </c>
      <c r="AK19" s="42"/>
      <c r="AL19" s="43">
        <f t="shared" si="17"/>
        <v>1.9165408090384414E-2</v>
      </c>
      <c r="AM19" s="43"/>
      <c r="AN19" s="44">
        <f t="shared" si="19"/>
        <v>9.5288507139894771E-3</v>
      </c>
      <c r="AO19" s="107"/>
      <c r="AP19" s="48"/>
      <c r="AQ19" s="58">
        <f>SUM(AQ5:AQ18)</f>
        <v>13501614037.429998</v>
      </c>
      <c r="AR19" s="59"/>
      <c r="AS19" s="47" t="e">
        <f>(#REF!/AQ19)-1</f>
        <v>#REF!</v>
      </c>
      <c r="AT19" s="47" t="e">
        <f>(#REF!/AR19)-1</f>
        <v>#REF!</v>
      </c>
    </row>
    <row r="20" spans="1:46" s="167" customFormat="1" ht="6" customHeight="1">
      <c r="A20" s="325"/>
      <c r="B20" s="91"/>
      <c r="C20" s="92"/>
      <c r="D20" s="91"/>
      <c r="E20" s="92"/>
      <c r="F20" s="41"/>
      <c r="G20" s="41"/>
      <c r="H20" s="91"/>
      <c r="I20" s="92"/>
      <c r="J20" s="41"/>
      <c r="K20" s="41"/>
      <c r="L20" s="91"/>
      <c r="M20" s="92"/>
      <c r="N20" s="41"/>
      <c r="O20" s="41"/>
      <c r="P20" s="91"/>
      <c r="Q20" s="92"/>
      <c r="R20" s="41"/>
      <c r="S20" s="41"/>
      <c r="T20" s="91"/>
      <c r="U20" s="92"/>
      <c r="V20" s="41"/>
      <c r="W20" s="41"/>
      <c r="X20" s="91"/>
      <c r="Y20" s="92"/>
      <c r="Z20" s="41"/>
      <c r="AA20" s="41"/>
      <c r="AB20" s="91"/>
      <c r="AC20" s="92"/>
      <c r="AD20" s="41"/>
      <c r="AE20" s="41"/>
      <c r="AF20" s="91"/>
      <c r="AG20" s="91"/>
      <c r="AH20" s="41"/>
      <c r="AI20" s="41"/>
      <c r="AJ20" s="42"/>
      <c r="AK20" s="42"/>
      <c r="AL20" s="43"/>
      <c r="AM20" s="43"/>
      <c r="AN20" s="44"/>
      <c r="AO20" s="107"/>
      <c r="AP20" s="48"/>
      <c r="AQ20" s="58"/>
      <c r="AR20" s="59"/>
      <c r="AS20" s="47"/>
      <c r="AT20" s="47"/>
    </row>
    <row r="21" spans="1:46">
      <c r="A21" s="322" t="s">
        <v>49</v>
      </c>
      <c r="B21" s="91"/>
      <c r="C21" s="93"/>
      <c r="D21" s="91"/>
      <c r="E21" s="93"/>
      <c r="F21" s="41"/>
      <c r="G21" s="41"/>
      <c r="H21" s="91"/>
      <c r="I21" s="93"/>
      <c r="J21" s="41"/>
      <c r="K21" s="41"/>
      <c r="L21" s="91"/>
      <c r="M21" s="93"/>
      <c r="N21" s="41"/>
      <c r="O21" s="41"/>
      <c r="P21" s="91"/>
      <c r="Q21" s="93"/>
      <c r="R21" s="41"/>
      <c r="S21" s="41"/>
      <c r="T21" s="91"/>
      <c r="U21" s="93"/>
      <c r="V21" s="41"/>
      <c r="W21" s="41"/>
      <c r="X21" s="91"/>
      <c r="Y21" s="93"/>
      <c r="Z21" s="41"/>
      <c r="AA21" s="41"/>
      <c r="AB21" s="91"/>
      <c r="AC21" s="93"/>
      <c r="AD21" s="41"/>
      <c r="AE21" s="41"/>
      <c r="AF21" s="91"/>
      <c r="AG21" s="91"/>
      <c r="AH21" s="41"/>
      <c r="AI21" s="41"/>
      <c r="AJ21" s="42"/>
      <c r="AK21" s="42"/>
      <c r="AL21" s="43"/>
      <c r="AM21" s="43"/>
      <c r="AN21" s="44"/>
      <c r="AO21" s="107"/>
      <c r="AP21" s="48"/>
      <c r="AQ21" s="58"/>
      <c r="AR21" s="31"/>
      <c r="AS21" s="47" t="e">
        <f>(#REF!/AQ21)-1</f>
        <v>#REF!</v>
      </c>
      <c r="AT21" s="47" t="e">
        <f>(#REF!/AR21)-1</f>
        <v>#REF!</v>
      </c>
    </row>
    <row r="22" spans="1:46">
      <c r="A22" s="323" t="s">
        <v>39</v>
      </c>
      <c r="B22" s="94">
        <v>215029737181</v>
      </c>
      <c r="C22" s="94">
        <v>100</v>
      </c>
      <c r="D22" s="94">
        <v>215536064637.25</v>
      </c>
      <c r="E22" s="94">
        <v>100</v>
      </c>
      <c r="F22" s="41">
        <f t="shared" ref="F22:F50" si="21">((D22-B22)/B22)</f>
        <v>2.3546857420180998E-3</v>
      </c>
      <c r="G22" s="41">
        <f t="shared" ref="G22:G50" si="22">((E22-C22)/C22)</f>
        <v>0</v>
      </c>
      <c r="H22" s="94">
        <v>213775911215.89999</v>
      </c>
      <c r="I22" s="94">
        <v>100</v>
      </c>
      <c r="J22" s="41">
        <f t="shared" ref="J22:J50" si="23">((H22-D22)/D22)</f>
        <v>-8.1663986224874575E-3</v>
      </c>
      <c r="K22" s="41">
        <f t="shared" ref="K22:K50" si="24">((I22-E22)/E22)</f>
        <v>0</v>
      </c>
      <c r="L22" s="94">
        <v>212127842618.42001</v>
      </c>
      <c r="M22" s="94">
        <v>100</v>
      </c>
      <c r="N22" s="41">
        <f t="shared" ref="N22:N50" si="25">((L22-H22)/H22)</f>
        <v>-7.7093279037203427E-3</v>
      </c>
      <c r="O22" s="41">
        <f t="shared" ref="O22:O50" si="26">((M22-I22)/I22)</f>
        <v>0</v>
      </c>
      <c r="P22" s="94">
        <v>212549458072.29001</v>
      </c>
      <c r="Q22" s="94">
        <v>100</v>
      </c>
      <c r="R22" s="41">
        <f t="shared" ref="R22:S50" si="27">((P22-L22)/L22)</f>
        <v>1.9875535840356692E-3</v>
      </c>
      <c r="S22" s="41">
        <f t="shared" si="27"/>
        <v>0</v>
      </c>
      <c r="T22" s="94">
        <v>213699814122.26001</v>
      </c>
      <c r="U22" s="94">
        <v>100</v>
      </c>
      <c r="V22" s="41">
        <f t="shared" ref="V22:V50" si="28">((T22-P22)/P22)</f>
        <v>5.4121805833010151E-3</v>
      </c>
      <c r="W22" s="41">
        <f t="shared" ref="W22:W50" si="29">((U22-Q22)/Q22)</f>
        <v>0</v>
      </c>
      <c r="X22" s="94">
        <v>213665255789.63</v>
      </c>
      <c r="Y22" s="94">
        <v>100</v>
      </c>
      <c r="Z22" s="41">
        <f t="shared" ref="Z22:Z50" si="30">((X22-T22)/T22)</f>
        <v>-1.6171437851711785E-4</v>
      </c>
      <c r="AA22" s="41">
        <f t="shared" ref="AA22:AA50" si="31">((Y22-U22)/U22)</f>
        <v>0</v>
      </c>
      <c r="AB22" s="94">
        <v>213485744776.03</v>
      </c>
      <c r="AC22" s="94">
        <v>100</v>
      </c>
      <c r="AD22" s="41">
        <f t="shared" ref="AD22:AD50" si="32">((AB22-X22)/X22)</f>
        <v>-8.4015069711075813E-4</v>
      </c>
      <c r="AE22" s="41">
        <f t="shared" ref="AE22:AE50" si="33">((AC22-Y22)/Y22)</f>
        <v>0</v>
      </c>
      <c r="AF22" s="94">
        <v>212134134743.73001</v>
      </c>
      <c r="AG22" s="94">
        <v>100</v>
      </c>
      <c r="AH22" s="41">
        <f t="shared" ref="AH22:AH50" si="34">((AF22-AB22)/AB22)</f>
        <v>-6.3311488723426252E-3</v>
      </c>
      <c r="AI22" s="41">
        <f t="shared" ref="AI22:AI50" si="35">((AG22-AC22)/AC22)</f>
        <v>0</v>
      </c>
      <c r="AJ22" s="42">
        <f t="shared" ref="AJ22" si="36">AVERAGE(F22,J22,N22,R22,V22,Z22,AD22,AH22)</f>
        <v>-1.6817900706029396E-3</v>
      </c>
      <c r="AK22" s="42">
        <f t="shared" ref="AK22" si="37">AVERAGE(G22,K22,O22,S22,W22,AA22,AE22,AI22)</f>
        <v>0</v>
      </c>
      <c r="AL22" s="43">
        <f t="shared" ref="AL22" si="38">((AF22-D22)/D22)</f>
        <v>-1.5783576169702648E-2</v>
      </c>
      <c r="AM22" s="43">
        <f t="shared" ref="AM22" si="39">((AG22-E22)/E22)</f>
        <v>0</v>
      </c>
      <c r="AN22" s="44">
        <f t="shared" ref="AN22" si="40">STDEV(F22,J22,N22,R22,V22,Z22,AD22,AH22)</f>
        <v>5.1143848127888141E-3</v>
      </c>
      <c r="AO22" s="107">
        <f t="shared" ref="AO22" si="41">STDEV(G22,K22,O22,S22,W22,AA22,AE22,AI22)</f>
        <v>0</v>
      </c>
      <c r="AP22" s="48"/>
      <c r="AQ22" s="46">
        <v>58847545464.410004</v>
      </c>
      <c r="AR22" s="60">
        <v>100</v>
      </c>
      <c r="AS22" s="47" t="e">
        <f>(#REF!/AQ22)-1</f>
        <v>#REF!</v>
      </c>
      <c r="AT22" s="47" t="e">
        <f>(#REF!/AR22)-1</f>
        <v>#REF!</v>
      </c>
    </row>
    <row r="23" spans="1:46">
      <c r="A23" s="323" t="s">
        <v>19</v>
      </c>
      <c r="B23" s="94">
        <v>148533043654.95999</v>
      </c>
      <c r="C23" s="94">
        <v>100</v>
      </c>
      <c r="D23" s="94">
        <v>154348084753.59</v>
      </c>
      <c r="E23" s="94">
        <v>100</v>
      </c>
      <c r="F23" s="41">
        <f t="shared" si="21"/>
        <v>3.9149814448953574E-2</v>
      </c>
      <c r="G23" s="41">
        <f t="shared" si="22"/>
        <v>0</v>
      </c>
      <c r="H23" s="94">
        <v>156983125080.72</v>
      </c>
      <c r="I23" s="94">
        <v>100</v>
      </c>
      <c r="J23" s="41">
        <f t="shared" si="23"/>
        <v>1.7072063649748115E-2</v>
      </c>
      <c r="K23" s="41">
        <f t="shared" si="24"/>
        <v>0</v>
      </c>
      <c r="L23" s="94">
        <v>157858813235.54001</v>
      </c>
      <c r="M23" s="94">
        <v>100</v>
      </c>
      <c r="N23" s="41">
        <f t="shared" si="25"/>
        <v>5.5782311275159834E-3</v>
      </c>
      <c r="O23" s="41">
        <f t="shared" si="26"/>
        <v>0</v>
      </c>
      <c r="P23" s="94">
        <v>158058945167.13</v>
      </c>
      <c r="Q23" s="94">
        <v>100</v>
      </c>
      <c r="R23" s="41">
        <f t="shared" si="27"/>
        <v>1.26779067628857E-3</v>
      </c>
      <c r="S23" s="41">
        <f t="shared" si="27"/>
        <v>0</v>
      </c>
      <c r="T23" s="94">
        <v>158759579631.12</v>
      </c>
      <c r="U23" s="94">
        <v>100</v>
      </c>
      <c r="V23" s="41">
        <f t="shared" si="28"/>
        <v>4.4327416157886297E-3</v>
      </c>
      <c r="W23" s="41">
        <f t="shared" si="29"/>
        <v>0</v>
      </c>
      <c r="X23" s="94">
        <v>160479687078.84</v>
      </c>
      <c r="Y23" s="94">
        <v>100</v>
      </c>
      <c r="Z23" s="41">
        <f t="shared" si="30"/>
        <v>1.0834668696633576E-2</v>
      </c>
      <c r="AA23" s="41">
        <f t="shared" si="31"/>
        <v>0</v>
      </c>
      <c r="AB23" s="94">
        <v>156234105668.88</v>
      </c>
      <c r="AC23" s="94">
        <v>100</v>
      </c>
      <c r="AD23" s="41">
        <f t="shared" si="32"/>
        <v>-2.6455568846381377E-2</v>
      </c>
      <c r="AE23" s="41">
        <f t="shared" si="33"/>
        <v>0</v>
      </c>
      <c r="AF23" s="94">
        <v>152755840611.67999</v>
      </c>
      <c r="AG23" s="94">
        <v>100</v>
      </c>
      <c r="AH23" s="41">
        <f t="shared" si="34"/>
        <v>-2.2263161057623295E-2</v>
      </c>
      <c r="AI23" s="41">
        <f t="shared" si="35"/>
        <v>0</v>
      </c>
      <c r="AJ23" s="42">
        <f t="shared" ref="AJ23:AJ51" si="42">AVERAGE(F23,J23,N23,R23,V23,Z23,AD23,AH23)</f>
        <v>3.7020725388654725E-3</v>
      </c>
      <c r="AK23" s="42">
        <f t="shared" ref="AK23:AK51" si="43">AVERAGE(G23,K23,O23,S23,W23,AA23,AE23,AI23)</f>
        <v>0</v>
      </c>
      <c r="AL23" s="43">
        <f t="shared" ref="AL23:AL51" si="44">((AF23-D23)/D23)</f>
        <v>-1.031593067352894E-2</v>
      </c>
      <c r="AM23" s="43">
        <f t="shared" ref="AM23:AM51" si="45">((AG23-E23)/E23)</f>
        <v>0</v>
      </c>
      <c r="AN23" s="44">
        <f t="shared" ref="AN23:AN51" si="46">STDEV(F23,J23,N23,R23,V23,Z23,AD23,AH23)</f>
        <v>2.0975595557547681E-2</v>
      </c>
      <c r="AO23" s="107">
        <f t="shared" ref="AO23:AO51" si="47">STDEV(G23,K23,O23,S23,W23,AA23,AE23,AI23)</f>
        <v>0</v>
      </c>
      <c r="AP23" s="48"/>
      <c r="AQ23" s="46">
        <v>56630718400</v>
      </c>
      <c r="AR23" s="60">
        <v>100</v>
      </c>
      <c r="AS23" s="47" t="e">
        <f>(#REF!/AQ23)-1</f>
        <v>#REF!</v>
      </c>
      <c r="AT23" s="47" t="e">
        <f>(#REF!/AR23)-1</f>
        <v>#REF!</v>
      </c>
    </row>
    <row r="24" spans="1:46">
      <c r="A24" s="323" t="s">
        <v>85</v>
      </c>
      <c r="B24" s="94">
        <v>17293080434.02</v>
      </c>
      <c r="C24" s="94">
        <v>1</v>
      </c>
      <c r="D24" s="94">
        <v>19500568058.849998</v>
      </c>
      <c r="E24" s="94">
        <v>1</v>
      </c>
      <c r="F24" s="41">
        <f t="shared" si="21"/>
        <v>0.12765149813837065</v>
      </c>
      <c r="G24" s="41">
        <f t="shared" si="22"/>
        <v>0</v>
      </c>
      <c r="H24" s="94">
        <v>19523472779.389999</v>
      </c>
      <c r="I24" s="94">
        <v>1</v>
      </c>
      <c r="J24" s="41">
        <f t="shared" si="23"/>
        <v>1.1745668367648399E-3</v>
      </c>
      <c r="K24" s="41">
        <f t="shared" si="24"/>
        <v>0</v>
      </c>
      <c r="L24" s="94">
        <v>19801094573.139999</v>
      </c>
      <c r="M24" s="94">
        <v>1</v>
      </c>
      <c r="N24" s="41">
        <f t="shared" si="25"/>
        <v>1.4219898113775747E-2</v>
      </c>
      <c r="O24" s="41">
        <f t="shared" si="26"/>
        <v>0</v>
      </c>
      <c r="P24" s="94">
        <v>20630713928.349998</v>
      </c>
      <c r="Q24" s="94">
        <v>1</v>
      </c>
      <c r="R24" s="41">
        <f t="shared" si="27"/>
        <v>4.1897651271024683E-2</v>
      </c>
      <c r="S24" s="41">
        <f t="shared" si="27"/>
        <v>0</v>
      </c>
      <c r="T24" s="94">
        <v>20700769820.27</v>
      </c>
      <c r="U24" s="94">
        <v>1</v>
      </c>
      <c r="V24" s="41">
        <f t="shared" si="28"/>
        <v>3.3957085616767558E-3</v>
      </c>
      <c r="W24" s="41">
        <f t="shared" si="29"/>
        <v>0</v>
      </c>
      <c r="X24" s="94">
        <v>20727297901.990002</v>
      </c>
      <c r="Y24" s="94">
        <v>1</v>
      </c>
      <c r="Z24" s="41">
        <f t="shared" si="30"/>
        <v>1.2815021832678498E-3</v>
      </c>
      <c r="AA24" s="41">
        <f t="shared" si="31"/>
        <v>0</v>
      </c>
      <c r="AB24" s="94">
        <v>21587230489.389999</v>
      </c>
      <c r="AC24" s="94">
        <v>1</v>
      </c>
      <c r="AD24" s="41">
        <f t="shared" si="32"/>
        <v>4.1487925317917909E-2</v>
      </c>
      <c r="AE24" s="41">
        <f t="shared" si="33"/>
        <v>0</v>
      </c>
      <c r="AF24" s="94">
        <v>21837951739</v>
      </c>
      <c r="AG24" s="94">
        <v>1</v>
      </c>
      <c r="AH24" s="41">
        <f t="shared" si="34"/>
        <v>1.1614331432335829E-2</v>
      </c>
      <c r="AI24" s="41">
        <f t="shared" si="35"/>
        <v>0</v>
      </c>
      <c r="AJ24" s="42">
        <f t="shared" si="42"/>
        <v>3.0340385231891785E-2</v>
      </c>
      <c r="AK24" s="42">
        <f t="shared" si="43"/>
        <v>0</v>
      </c>
      <c r="AL24" s="43">
        <f t="shared" si="44"/>
        <v>0.1198623380147749</v>
      </c>
      <c r="AM24" s="43">
        <f t="shared" si="45"/>
        <v>0</v>
      </c>
      <c r="AN24" s="44">
        <f t="shared" si="46"/>
        <v>4.2693099453707466E-2</v>
      </c>
      <c r="AO24" s="107">
        <f t="shared" si="47"/>
        <v>0</v>
      </c>
      <c r="AP24" s="48"/>
      <c r="AQ24" s="46">
        <v>366113097.69999999</v>
      </c>
      <c r="AR24" s="50">
        <v>1.1357999999999999</v>
      </c>
      <c r="AS24" s="47" t="e">
        <f>(#REF!/AQ24)-1</f>
        <v>#REF!</v>
      </c>
      <c r="AT24" s="47" t="e">
        <f>(#REF!/AR24)-1</f>
        <v>#REF!</v>
      </c>
    </row>
    <row r="25" spans="1:46">
      <c r="A25" s="323" t="s">
        <v>42</v>
      </c>
      <c r="B25" s="164">
        <v>685153258.28999996</v>
      </c>
      <c r="C25" s="94">
        <v>100</v>
      </c>
      <c r="D25" s="164">
        <v>679629632.14999998</v>
      </c>
      <c r="E25" s="94">
        <v>100</v>
      </c>
      <c r="F25" s="41">
        <f t="shared" si="21"/>
        <v>-8.0618840721648297E-3</v>
      </c>
      <c r="G25" s="41">
        <f t="shared" si="22"/>
        <v>0</v>
      </c>
      <c r="H25" s="94">
        <v>679625332.14999998</v>
      </c>
      <c r="I25" s="94">
        <v>100</v>
      </c>
      <c r="J25" s="41">
        <f t="shared" si="23"/>
        <v>-6.3269754533759847E-6</v>
      </c>
      <c r="K25" s="41">
        <f t="shared" si="24"/>
        <v>0</v>
      </c>
      <c r="L25" s="94">
        <v>678344332.14999998</v>
      </c>
      <c r="M25" s="94">
        <v>100</v>
      </c>
      <c r="N25" s="41">
        <f t="shared" si="25"/>
        <v>-1.8848620547258688E-3</v>
      </c>
      <c r="O25" s="41">
        <f t="shared" si="26"/>
        <v>0</v>
      </c>
      <c r="P25" s="94">
        <v>681348476.47000003</v>
      </c>
      <c r="Q25" s="94">
        <v>100</v>
      </c>
      <c r="R25" s="41">
        <f t="shared" si="27"/>
        <v>4.4286421771646146E-3</v>
      </c>
      <c r="S25" s="41">
        <f t="shared" si="27"/>
        <v>0</v>
      </c>
      <c r="T25" s="94">
        <v>703721567.89999998</v>
      </c>
      <c r="U25" s="94">
        <v>100</v>
      </c>
      <c r="V25" s="41">
        <f t="shared" si="28"/>
        <v>3.2836488526271829E-2</v>
      </c>
      <c r="W25" s="41">
        <f t="shared" si="29"/>
        <v>0</v>
      </c>
      <c r="X25" s="94">
        <v>729603731.22000003</v>
      </c>
      <c r="Y25" s="94">
        <v>100</v>
      </c>
      <c r="Z25" s="41">
        <f t="shared" si="30"/>
        <v>3.6778982626944227E-2</v>
      </c>
      <c r="AA25" s="41">
        <f t="shared" si="31"/>
        <v>0</v>
      </c>
      <c r="AB25" s="94">
        <v>767971352.61000001</v>
      </c>
      <c r="AC25" s="94">
        <v>100</v>
      </c>
      <c r="AD25" s="41">
        <f t="shared" si="32"/>
        <v>5.2586931437211715E-2</v>
      </c>
      <c r="AE25" s="41">
        <f t="shared" si="33"/>
        <v>0</v>
      </c>
      <c r="AF25" s="94">
        <v>772976352.61000001</v>
      </c>
      <c r="AG25" s="94">
        <v>100</v>
      </c>
      <c r="AH25" s="41">
        <f t="shared" si="34"/>
        <v>6.5171701821821679E-3</v>
      </c>
      <c r="AI25" s="41">
        <f t="shared" si="35"/>
        <v>0</v>
      </c>
      <c r="AJ25" s="42">
        <f t="shared" si="42"/>
        <v>1.5399392730928812E-2</v>
      </c>
      <c r="AK25" s="42">
        <f t="shared" si="43"/>
        <v>0</v>
      </c>
      <c r="AL25" s="43">
        <f t="shared" si="44"/>
        <v>0.1373493974426907</v>
      </c>
      <c r="AM25" s="43">
        <f t="shared" si="45"/>
        <v>0</v>
      </c>
      <c r="AN25" s="44">
        <f t="shared" si="46"/>
        <v>2.2135351900929436E-2</v>
      </c>
      <c r="AO25" s="107">
        <f t="shared" si="47"/>
        <v>0</v>
      </c>
      <c r="AP25" s="48"/>
      <c r="AQ25" s="46">
        <v>691810420.35000002</v>
      </c>
      <c r="AR25" s="60">
        <v>100</v>
      </c>
      <c r="AS25" s="47" t="e">
        <f>(#REF!/AQ25)-1</f>
        <v>#REF!</v>
      </c>
      <c r="AT25" s="47" t="e">
        <f>(#REF!/AR25)-1</f>
        <v>#REF!</v>
      </c>
    </row>
    <row r="26" spans="1:46">
      <c r="A26" s="323" t="s">
        <v>20</v>
      </c>
      <c r="B26" s="94">
        <v>55531235352.730003</v>
      </c>
      <c r="C26" s="90">
        <v>1</v>
      </c>
      <c r="D26" s="94">
        <v>57201980129.779999</v>
      </c>
      <c r="E26" s="90">
        <v>1</v>
      </c>
      <c r="F26" s="41">
        <f t="shared" si="21"/>
        <v>3.0086576796600276E-2</v>
      </c>
      <c r="G26" s="41">
        <f t="shared" si="22"/>
        <v>0</v>
      </c>
      <c r="H26" s="94">
        <v>57663391978.269997</v>
      </c>
      <c r="I26" s="90">
        <v>1</v>
      </c>
      <c r="J26" s="41">
        <f t="shared" si="23"/>
        <v>8.0663614693607718E-3</v>
      </c>
      <c r="K26" s="41">
        <f t="shared" si="24"/>
        <v>0</v>
      </c>
      <c r="L26" s="94">
        <v>57495021973.349998</v>
      </c>
      <c r="M26" s="90">
        <v>1</v>
      </c>
      <c r="N26" s="41">
        <f t="shared" si="25"/>
        <v>-2.9198768775768012E-3</v>
      </c>
      <c r="O26" s="41">
        <f t="shared" si="26"/>
        <v>0</v>
      </c>
      <c r="P26" s="94">
        <v>58071071574.489998</v>
      </c>
      <c r="Q26" s="90">
        <v>1</v>
      </c>
      <c r="R26" s="41">
        <f t="shared" si="27"/>
        <v>1.0019121332052173E-2</v>
      </c>
      <c r="S26" s="41">
        <f t="shared" si="27"/>
        <v>0</v>
      </c>
      <c r="T26" s="94">
        <v>57537781157.330002</v>
      </c>
      <c r="U26" s="90">
        <v>1</v>
      </c>
      <c r="V26" s="41">
        <f t="shared" si="28"/>
        <v>-9.1834092724795667E-3</v>
      </c>
      <c r="W26" s="41">
        <f t="shared" si="29"/>
        <v>0</v>
      </c>
      <c r="X26" s="94">
        <v>57891661205.169998</v>
      </c>
      <c r="Y26" s="90">
        <v>1</v>
      </c>
      <c r="Z26" s="41">
        <f t="shared" si="30"/>
        <v>6.1503944142780684E-3</v>
      </c>
      <c r="AA26" s="41">
        <f t="shared" si="31"/>
        <v>0</v>
      </c>
      <c r="AB26" s="94">
        <v>57918576779.75</v>
      </c>
      <c r="AC26" s="90">
        <v>1</v>
      </c>
      <c r="AD26" s="41">
        <f t="shared" si="32"/>
        <v>4.6493007835121761E-4</v>
      </c>
      <c r="AE26" s="41">
        <f t="shared" si="33"/>
        <v>0</v>
      </c>
      <c r="AF26" s="94">
        <v>58607746191.269997</v>
      </c>
      <c r="AG26" s="90">
        <v>1</v>
      </c>
      <c r="AH26" s="41">
        <f t="shared" si="34"/>
        <v>1.1898935537396528E-2</v>
      </c>
      <c r="AI26" s="41">
        <f t="shared" si="35"/>
        <v>0</v>
      </c>
      <c r="AJ26" s="42">
        <f t="shared" si="42"/>
        <v>6.8228791847478329E-3</v>
      </c>
      <c r="AK26" s="42">
        <f t="shared" si="43"/>
        <v>0</v>
      </c>
      <c r="AL26" s="43">
        <f t="shared" si="44"/>
        <v>2.457547900091207E-2</v>
      </c>
      <c r="AM26" s="43">
        <f t="shared" si="45"/>
        <v>0</v>
      </c>
      <c r="AN26" s="44">
        <f t="shared" si="46"/>
        <v>1.1776044116275712E-2</v>
      </c>
      <c r="AO26" s="107">
        <f t="shared" si="47"/>
        <v>0</v>
      </c>
      <c r="AP26" s="48"/>
      <c r="AQ26" s="46">
        <v>13880602273.7041</v>
      </c>
      <c r="AR26" s="53">
        <v>1</v>
      </c>
      <c r="AS26" s="47" t="e">
        <f>(#REF!/AQ26)-1</f>
        <v>#REF!</v>
      </c>
      <c r="AT26" s="47" t="e">
        <f>(#REF!/AR26)-1</f>
        <v>#REF!</v>
      </c>
    </row>
    <row r="27" spans="1:46">
      <c r="A27" s="323" t="s">
        <v>62</v>
      </c>
      <c r="B27" s="94">
        <v>1415793320.47</v>
      </c>
      <c r="C27" s="90">
        <v>10</v>
      </c>
      <c r="D27" s="94">
        <v>1404342624.1300001</v>
      </c>
      <c r="E27" s="90">
        <v>10</v>
      </c>
      <c r="F27" s="41">
        <f t="shared" si="21"/>
        <v>-8.0878304583317517E-3</v>
      </c>
      <c r="G27" s="41">
        <f t="shared" si="22"/>
        <v>0</v>
      </c>
      <c r="H27" s="94">
        <v>1454498922.73</v>
      </c>
      <c r="I27" s="90">
        <v>10</v>
      </c>
      <c r="J27" s="41">
        <f t="shared" si="23"/>
        <v>3.5715143682313336E-2</v>
      </c>
      <c r="K27" s="41">
        <f t="shared" si="24"/>
        <v>0</v>
      </c>
      <c r="L27" s="94">
        <v>1520060094.3199999</v>
      </c>
      <c r="M27" s="90">
        <v>10</v>
      </c>
      <c r="N27" s="41">
        <f t="shared" si="25"/>
        <v>4.5074747437382663E-2</v>
      </c>
      <c r="O27" s="41">
        <f t="shared" si="26"/>
        <v>0</v>
      </c>
      <c r="P27" s="94">
        <v>1625482532.04</v>
      </c>
      <c r="Q27" s="90">
        <v>10</v>
      </c>
      <c r="R27" s="41">
        <f t="shared" si="27"/>
        <v>6.9354124954619539E-2</v>
      </c>
      <c r="S27" s="41">
        <f t="shared" si="27"/>
        <v>0</v>
      </c>
      <c r="T27" s="94">
        <v>1705776881.28</v>
      </c>
      <c r="U27" s="90">
        <v>10</v>
      </c>
      <c r="V27" s="41">
        <f t="shared" si="28"/>
        <v>4.9397239070437526E-2</v>
      </c>
      <c r="W27" s="41">
        <f t="shared" si="29"/>
        <v>0</v>
      </c>
      <c r="X27" s="94">
        <v>1778539661.03</v>
      </c>
      <c r="Y27" s="90">
        <v>10</v>
      </c>
      <c r="Z27" s="41">
        <f t="shared" si="30"/>
        <v>4.2656680688156264E-2</v>
      </c>
      <c r="AA27" s="41">
        <f t="shared" si="31"/>
        <v>0</v>
      </c>
      <c r="AB27" s="94">
        <v>1800632587.6099999</v>
      </c>
      <c r="AC27" s="90">
        <v>10</v>
      </c>
      <c r="AD27" s="41">
        <f t="shared" si="32"/>
        <v>1.2421947659691389E-2</v>
      </c>
      <c r="AE27" s="41">
        <f t="shared" si="33"/>
        <v>0</v>
      </c>
      <c r="AF27" s="94">
        <v>1833642161.8</v>
      </c>
      <c r="AG27" s="90">
        <v>10</v>
      </c>
      <c r="AH27" s="41">
        <f t="shared" si="34"/>
        <v>1.8332209700710814E-2</v>
      </c>
      <c r="AI27" s="41">
        <f t="shared" si="35"/>
        <v>0</v>
      </c>
      <c r="AJ27" s="42">
        <f t="shared" si="42"/>
        <v>3.3108032841872477E-2</v>
      </c>
      <c r="AK27" s="42">
        <f t="shared" si="43"/>
        <v>0</v>
      </c>
      <c r="AL27" s="43">
        <f t="shared" si="44"/>
        <v>0.30569430158537975</v>
      </c>
      <c r="AM27" s="43">
        <f t="shared" si="45"/>
        <v>0</v>
      </c>
      <c r="AN27" s="44">
        <f t="shared" si="46"/>
        <v>2.4388614488123052E-2</v>
      </c>
      <c r="AO27" s="107">
        <f t="shared" si="47"/>
        <v>0</v>
      </c>
      <c r="AP27" s="48"/>
      <c r="AQ27" s="56">
        <v>246915130.99000001</v>
      </c>
      <c r="AR27" s="53">
        <v>10</v>
      </c>
      <c r="AS27" s="47" t="e">
        <f>(#REF!/AQ27)-1</f>
        <v>#REF!</v>
      </c>
      <c r="AT27" s="47" t="e">
        <f>(#REF!/AR27)-1</f>
        <v>#REF!</v>
      </c>
    </row>
    <row r="28" spans="1:46">
      <c r="A28" s="323" t="s">
        <v>91</v>
      </c>
      <c r="B28" s="94">
        <v>26575086536.220001</v>
      </c>
      <c r="C28" s="90">
        <v>1</v>
      </c>
      <c r="D28" s="94">
        <v>26538303957.700001</v>
      </c>
      <c r="E28" s="90">
        <v>1</v>
      </c>
      <c r="F28" s="41">
        <f t="shared" si="21"/>
        <v>-1.3841000468566057E-3</v>
      </c>
      <c r="G28" s="41">
        <f t="shared" si="22"/>
        <v>0</v>
      </c>
      <c r="H28" s="94">
        <v>26996936475.349998</v>
      </c>
      <c r="I28" s="90">
        <v>1</v>
      </c>
      <c r="J28" s="41">
        <f t="shared" si="23"/>
        <v>1.728190762985541E-2</v>
      </c>
      <c r="K28" s="41">
        <f t="shared" si="24"/>
        <v>0</v>
      </c>
      <c r="L28" s="94">
        <v>27044224106.540001</v>
      </c>
      <c r="M28" s="90">
        <v>1</v>
      </c>
      <c r="N28" s="41">
        <f t="shared" si="25"/>
        <v>1.7515924902508548E-3</v>
      </c>
      <c r="O28" s="41">
        <f t="shared" si="26"/>
        <v>0</v>
      </c>
      <c r="P28" s="94">
        <v>27523064154.040001</v>
      </c>
      <c r="Q28" s="90">
        <v>1</v>
      </c>
      <c r="R28" s="41">
        <f t="shared" si="27"/>
        <v>1.7705815689650493E-2</v>
      </c>
      <c r="S28" s="41">
        <f t="shared" si="27"/>
        <v>0</v>
      </c>
      <c r="T28" s="94">
        <v>27070965115.939999</v>
      </c>
      <c r="U28" s="90">
        <v>1</v>
      </c>
      <c r="V28" s="41">
        <f t="shared" si="28"/>
        <v>-1.6426188434896356E-2</v>
      </c>
      <c r="W28" s="41">
        <f t="shared" si="29"/>
        <v>0</v>
      </c>
      <c r="X28" s="94">
        <v>27235201339.77</v>
      </c>
      <c r="Y28" s="90">
        <v>1</v>
      </c>
      <c r="Z28" s="41">
        <f t="shared" si="30"/>
        <v>6.0668773029187578E-3</v>
      </c>
      <c r="AA28" s="41">
        <f t="shared" si="31"/>
        <v>0</v>
      </c>
      <c r="AB28" s="94">
        <v>27134626044.98</v>
      </c>
      <c r="AC28" s="90">
        <v>1</v>
      </c>
      <c r="AD28" s="41">
        <f t="shared" si="32"/>
        <v>-3.6928419781180979E-3</v>
      </c>
      <c r="AE28" s="41">
        <f t="shared" si="33"/>
        <v>0</v>
      </c>
      <c r="AF28" s="94">
        <v>35950845791.230003</v>
      </c>
      <c r="AG28" s="90">
        <v>1</v>
      </c>
      <c r="AH28" s="41">
        <f t="shared" si="34"/>
        <v>0.32490662416484767</v>
      </c>
      <c r="AI28" s="41">
        <f t="shared" si="35"/>
        <v>0</v>
      </c>
      <c r="AJ28" s="42">
        <f t="shared" si="42"/>
        <v>4.3276210852206516E-2</v>
      </c>
      <c r="AK28" s="42">
        <f t="shared" si="43"/>
        <v>0</v>
      </c>
      <c r="AL28" s="43">
        <f t="shared" si="44"/>
        <v>0.35467759539316696</v>
      </c>
      <c r="AM28" s="43">
        <f t="shared" si="45"/>
        <v>0</v>
      </c>
      <c r="AN28" s="44">
        <f t="shared" si="46"/>
        <v>0.11434226741219762</v>
      </c>
      <c r="AO28" s="107">
        <f t="shared" si="47"/>
        <v>0</v>
      </c>
      <c r="AP28" s="48"/>
      <c r="AQ28" s="56"/>
      <c r="AR28" s="53"/>
      <c r="AS28" s="47"/>
      <c r="AT28" s="47"/>
    </row>
    <row r="29" spans="1:46">
      <c r="A29" s="323" t="s">
        <v>95</v>
      </c>
      <c r="B29" s="94">
        <v>2081665736.1949246</v>
      </c>
      <c r="C29" s="90">
        <v>100</v>
      </c>
      <c r="D29" s="94">
        <v>2089169803.1300001</v>
      </c>
      <c r="E29" s="90">
        <v>100</v>
      </c>
      <c r="F29" s="41">
        <f t="shared" si="21"/>
        <v>3.6048376089391761E-3</v>
      </c>
      <c r="G29" s="41">
        <f t="shared" si="22"/>
        <v>0</v>
      </c>
      <c r="H29" s="94">
        <v>2041842211.8575406</v>
      </c>
      <c r="I29" s="90">
        <v>100</v>
      </c>
      <c r="J29" s="41">
        <f t="shared" si="23"/>
        <v>-2.2653779123914759E-2</v>
      </c>
      <c r="K29" s="41">
        <f t="shared" si="24"/>
        <v>0</v>
      </c>
      <c r="L29" s="94">
        <v>2041913951.8690205</v>
      </c>
      <c r="M29" s="90">
        <v>100</v>
      </c>
      <c r="N29" s="41">
        <f t="shared" si="25"/>
        <v>3.5134943857679385E-5</v>
      </c>
      <c r="O29" s="41">
        <f t="shared" si="26"/>
        <v>0</v>
      </c>
      <c r="P29" s="94">
        <v>2038651013.99</v>
      </c>
      <c r="Q29" s="90">
        <v>100</v>
      </c>
      <c r="R29" s="41">
        <f t="shared" si="27"/>
        <v>-1.5979801088257391E-3</v>
      </c>
      <c r="S29" s="41">
        <f t="shared" si="27"/>
        <v>0</v>
      </c>
      <c r="T29" s="94">
        <v>2051740855.6300001</v>
      </c>
      <c r="U29" s="90">
        <v>100</v>
      </c>
      <c r="V29" s="41">
        <f t="shared" si="28"/>
        <v>6.4208349296532973E-3</v>
      </c>
      <c r="W29" s="41">
        <f t="shared" si="29"/>
        <v>0</v>
      </c>
      <c r="X29" s="94">
        <v>2061752550</v>
      </c>
      <c r="Y29" s="90">
        <v>100</v>
      </c>
      <c r="Z29" s="41">
        <f t="shared" si="30"/>
        <v>4.8796095971514542E-3</v>
      </c>
      <c r="AA29" s="41">
        <f t="shared" si="31"/>
        <v>0</v>
      </c>
      <c r="AB29" s="94">
        <v>1991419303.6814463</v>
      </c>
      <c r="AC29" s="90">
        <v>100</v>
      </c>
      <c r="AD29" s="41">
        <f t="shared" si="32"/>
        <v>-3.4113330583029317E-2</v>
      </c>
      <c r="AE29" s="41">
        <f t="shared" si="33"/>
        <v>0</v>
      </c>
      <c r="AF29" s="94">
        <v>1992022505.8420687</v>
      </c>
      <c r="AG29" s="90">
        <v>100</v>
      </c>
      <c r="AH29" s="41">
        <f t="shared" si="34"/>
        <v>3.0290062946926641E-4</v>
      </c>
      <c r="AI29" s="41">
        <f t="shared" si="35"/>
        <v>0</v>
      </c>
      <c r="AJ29" s="42">
        <f t="shared" si="42"/>
        <v>-5.390221513337368E-3</v>
      </c>
      <c r="AK29" s="42">
        <f t="shared" si="43"/>
        <v>0</v>
      </c>
      <c r="AL29" s="43">
        <f t="shared" si="44"/>
        <v>-4.6500431483541972E-2</v>
      </c>
      <c r="AM29" s="43">
        <f t="shared" si="45"/>
        <v>0</v>
      </c>
      <c r="AN29" s="44">
        <f t="shared" si="46"/>
        <v>1.4760740482996032E-2</v>
      </c>
      <c r="AO29" s="107">
        <f t="shared" si="47"/>
        <v>0</v>
      </c>
      <c r="AP29" s="48"/>
      <c r="AQ29" s="56"/>
      <c r="AR29" s="53"/>
      <c r="AS29" s="47"/>
      <c r="AT29" s="47"/>
    </row>
    <row r="30" spans="1:46">
      <c r="A30" s="323" t="s">
        <v>98</v>
      </c>
      <c r="B30" s="94">
        <v>4423192660.8599997</v>
      </c>
      <c r="C30" s="90">
        <v>100</v>
      </c>
      <c r="D30" s="94">
        <v>4593442312.5299997</v>
      </c>
      <c r="E30" s="90">
        <v>100</v>
      </c>
      <c r="F30" s="41">
        <f t="shared" si="21"/>
        <v>3.8490218428988462E-2</v>
      </c>
      <c r="G30" s="41">
        <f t="shared" si="22"/>
        <v>0</v>
      </c>
      <c r="H30" s="94">
        <v>4788910069.75</v>
      </c>
      <c r="I30" s="90">
        <v>100</v>
      </c>
      <c r="J30" s="41">
        <f t="shared" si="23"/>
        <v>4.2553654518922117E-2</v>
      </c>
      <c r="K30" s="41">
        <f t="shared" si="24"/>
        <v>0</v>
      </c>
      <c r="L30" s="94">
        <v>4874798218.2799997</v>
      </c>
      <c r="M30" s="90">
        <v>100</v>
      </c>
      <c r="N30" s="41">
        <f t="shared" si="25"/>
        <v>1.7934800879333163E-2</v>
      </c>
      <c r="O30" s="41">
        <f t="shared" si="26"/>
        <v>0</v>
      </c>
      <c r="P30" s="94">
        <v>5044841028.46</v>
      </c>
      <c r="Q30" s="90">
        <v>100</v>
      </c>
      <c r="R30" s="41">
        <f t="shared" si="27"/>
        <v>3.4882020253137247E-2</v>
      </c>
      <c r="S30" s="41">
        <f t="shared" si="27"/>
        <v>0</v>
      </c>
      <c r="T30" s="94">
        <v>5119981423.5</v>
      </c>
      <c r="U30" s="90">
        <v>100</v>
      </c>
      <c r="V30" s="41">
        <f t="shared" si="28"/>
        <v>1.4894502049936248E-2</v>
      </c>
      <c r="W30" s="41">
        <f t="shared" si="29"/>
        <v>0</v>
      </c>
      <c r="X30" s="94">
        <v>5090191172.5699997</v>
      </c>
      <c r="Y30" s="90">
        <v>100</v>
      </c>
      <c r="Z30" s="41">
        <f t="shared" si="30"/>
        <v>-5.8184294953234029E-3</v>
      </c>
      <c r="AA30" s="41">
        <f t="shared" si="31"/>
        <v>0</v>
      </c>
      <c r="AB30" s="94">
        <v>4973754034.7600002</v>
      </c>
      <c r="AC30" s="90">
        <v>100</v>
      </c>
      <c r="AD30" s="41">
        <f t="shared" si="32"/>
        <v>-2.2874806438991018E-2</v>
      </c>
      <c r="AE30" s="41">
        <f t="shared" si="33"/>
        <v>0</v>
      </c>
      <c r="AF30" s="94">
        <v>4952880820.5200005</v>
      </c>
      <c r="AG30" s="90">
        <v>100</v>
      </c>
      <c r="AH30" s="41">
        <f t="shared" si="34"/>
        <v>-4.1966719894316147E-3</v>
      </c>
      <c r="AI30" s="41">
        <f t="shared" si="35"/>
        <v>0</v>
      </c>
      <c r="AJ30" s="42">
        <f t="shared" si="42"/>
        <v>1.4483161025821398E-2</v>
      </c>
      <c r="AK30" s="42">
        <f t="shared" si="43"/>
        <v>0</v>
      </c>
      <c r="AL30" s="43">
        <f t="shared" si="44"/>
        <v>7.8250358562144948E-2</v>
      </c>
      <c r="AM30" s="43">
        <f t="shared" si="45"/>
        <v>0</v>
      </c>
      <c r="AN30" s="44">
        <f t="shared" si="46"/>
        <v>2.3752282173856307E-2</v>
      </c>
      <c r="AO30" s="107">
        <f t="shared" si="47"/>
        <v>0</v>
      </c>
      <c r="AP30" s="48"/>
      <c r="AQ30" s="56"/>
      <c r="AR30" s="53"/>
      <c r="AS30" s="47"/>
      <c r="AT30" s="47"/>
    </row>
    <row r="31" spans="1:46">
      <c r="A31" s="323" t="s">
        <v>104</v>
      </c>
      <c r="B31" s="164">
        <v>1017387427.88</v>
      </c>
      <c r="C31" s="90">
        <v>10</v>
      </c>
      <c r="D31" s="164">
        <v>1014601471.8200001</v>
      </c>
      <c r="E31" s="90">
        <v>10</v>
      </c>
      <c r="F31" s="41">
        <f t="shared" si="21"/>
        <v>-2.7383433131321767E-3</v>
      </c>
      <c r="G31" s="41">
        <f t="shared" si="22"/>
        <v>0</v>
      </c>
      <c r="H31" s="94">
        <v>943015946.44000006</v>
      </c>
      <c r="I31" s="90">
        <v>10</v>
      </c>
      <c r="J31" s="41">
        <f t="shared" si="23"/>
        <v>-7.0555313951584681E-2</v>
      </c>
      <c r="K31" s="41">
        <f t="shared" si="24"/>
        <v>0</v>
      </c>
      <c r="L31" s="94">
        <v>903343697.92999995</v>
      </c>
      <c r="M31" s="90">
        <v>10</v>
      </c>
      <c r="N31" s="41">
        <f t="shared" si="25"/>
        <v>-4.2069541517052472E-2</v>
      </c>
      <c r="O31" s="41">
        <f t="shared" si="26"/>
        <v>0</v>
      </c>
      <c r="P31" s="94">
        <v>901729623.54999995</v>
      </c>
      <c r="Q31" s="90">
        <v>10</v>
      </c>
      <c r="R31" s="41">
        <f t="shared" si="27"/>
        <v>-1.7867777056491624E-3</v>
      </c>
      <c r="S31" s="41">
        <f t="shared" si="27"/>
        <v>0</v>
      </c>
      <c r="T31" s="94">
        <v>862486463.80999994</v>
      </c>
      <c r="U31" s="90">
        <v>10</v>
      </c>
      <c r="V31" s="41">
        <f t="shared" si="28"/>
        <v>-4.3519874156406728E-2</v>
      </c>
      <c r="W31" s="41">
        <f t="shared" si="29"/>
        <v>0</v>
      </c>
      <c r="X31" s="94">
        <v>869153039.11000001</v>
      </c>
      <c r="Y31" s="90">
        <v>10</v>
      </c>
      <c r="Z31" s="41">
        <f t="shared" si="30"/>
        <v>7.7294839742188389E-3</v>
      </c>
      <c r="AA31" s="41">
        <f t="shared" si="31"/>
        <v>0</v>
      </c>
      <c r="AB31" s="94">
        <v>854670945.25999999</v>
      </c>
      <c r="AC31" s="90">
        <v>10</v>
      </c>
      <c r="AD31" s="41">
        <f t="shared" si="32"/>
        <v>-1.6662305944220683E-2</v>
      </c>
      <c r="AE31" s="41">
        <f t="shared" si="33"/>
        <v>0</v>
      </c>
      <c r="AF31" s="94">
        <v>867936978.78999996</v>
      </c>
      <c r="AG31" s="90">
        <v>10</v>
      </c>
      <c r="AH31" s="41">
        <f t="shared" si="34"/>
        <v>1.5521802400764078E-2</v>
      </c>
      <c r="AI31" s="41">
        <f t="shared" si="35"/>
        <v>0</v>
      </c>
      <c r="AJ31" s="42">
        <f t="shared" si="42"/>
        <v>-1.9260108776632874E-2</v>
      </c>
      <c r="AK31" s="42">
        <f t="shared" si="43"/>
        <v>0</v>
      </c>
      <c r="AL31" s="43">
        <f t="shared" si="44"/>
        <v>-0.14455379486776437</v>
      </c>
      <c r="AM31" s="43">
        <f t="shared" si="45"/>
        <v>0</v>
      </c>
      <c r="AN31" s="44">
        <f t="shared" si="46"/>
        <v>2.99123925261616E-2</v>
      </c>
      <c r="AO31" s="107">
        <f t="shared" si="47"/>
        <v>0</v>
      </c>
      <c r="AP31" s="48"/>
      <c r="AQ31" s="56"/>
      <c r="AR31" s="53"/>
      <c r="AS31" s="47"/>
      <c r="AT31" s="47"/>
    </row>
    <row r="32" spans="1:46">
      <c r="A32" s="323" t="s">
        <v>106</v>
      </c>
      <c r="B32" s="94">
        <v>1995266108</v>
      </c>
      <c r="C32" s="90">
        <v>100</v>
      </c>
      <c r="D32" s="94">
        <v>1559264838</v>
      </c>
      <c r="E32" s="90">
        <v>100</v>
      </c>
      <c r="F32" s="41">
        <f t="shared" si="21"/>
        <v>-0.21851785496273263</v>
      </c>
      <c r="G32" s="41">
        <f t="shared" si="22"/>
        <v>0</v>
      </c>
      <c r="H32" s="94">
        <v>1554537167.71</v>
      </c>
      <c r="I32" s="90">
        <v>100</v>
      </c>
      <c r="J32" s="41">
        <f t="shared" si="23"/>
        <v>-3.031986725272363E-3</v>
      </c>
      <c r="K32" s="41">
        <f t="shared" si="24"/>
        <v>0</v>
      </c>
      <c r="L32" s="94">
        <v>1626294813.99</v>
      </c>
      <c r="M32" s="90">
        <v>100</v>
      </c>
      <c r="N32" s="41">
        <f t="shared" si="25"/>
        <v>4.6160135486311128E-2</v>
      </c>
      <c r="O32" s="41">
        <f t="shared" si="26"/>
        <v>0</v>
      </c>
      <c r="P32" s="94">
        <v>1972572958</v>
      </c>
      <c r="Q32" s="90">
        <v>100</v>
      </c>
      <c r="R32" s="41">
        <f t="shared" si="27"/>
        <v>0.21292458232737699</v>
      </c>
      <c r="S32" s="41">
        <f t="shared" si="27"/>
        <v>0</v>
      </c>
      <c r="T32" s="94">
        <v>1973686684.48</v>
      </c>
      <c r="U32" s="90">
        <v>100</v>
      </c>
      <c r="V32" s="41">
        <f t="shared" si="28"/>
        <v>5.6460597590734032E-4</v>
      </c>
      <c r="W32" s="41">
        <f t="shared" si="29"/>
        <v>0</v>
      </c>
      <c r="X32" s="94">
        <v>1969273334.48</v>
      </c>
      <c r="Y32" s="90">
        <v>100</v>
      </c>
      <c r="Z32" s="41">
        <f t="shared" si="30"/>
        <v>-2.2360945304562203E-3</v>
      </c>
      <c r="AA32" s="41">
        <f t="shared" si="31"/>
        <v>0</v>
      </c>
      <c r="AB32" s="94">
        <v>1955444653.1700001</v>
      </c>
      <c r="AC32" s="90">
        <v>100</v>
      </c>
      <c r="AD32" s="41">
        <f t="shared" si="32"/>
        <v>-7.0222254411683787E-3</v>
      </c>
      <c r="AE32" s="41">
        <f t="shared" si="33"/>
        <v>0</v>
      </c>
      <c r="AF32" s="94">
        <v>1974557168.7</v>
      </c>
      <c r="AG32" s="90">
        <v>100</v>
      </c>
      <c r="AH32" s="41">
        <f t="shared" si="34"/>
        <v>9.7739997391469973E-3</v>
      </c>
      <c r="AI32" s="41">
        <f t="shared" si="35"/>
        <v>0</v>
      </c>
      <c r="AJ32" s="42">
        <f t="shared" si="42"/>
        <v>4.8268952336391075E-3</v>
      </c>
      <c r="AK32" s="42">
        <f t="shared" si="43"/>
        <v>0</v>
      </c>
      <c r="AL32" s="43">
        <f t="shared" si="44"/>
        <v>0.2663385465888381</v>
      </c>
      <c r="AM32" s="43">
        <f t="shared" si="45"/>
        <v>0</v>
      </c>
      <c r="AN32" s="44">
        <f t="shared" si="46"/>
        <v>0.11661331217033438</v>
      </c>
      <c r="AO32" s="107">
        <f t="shared" si="47"/>
        <v>0</v>
      </c>
      <c r="AP32" s="48"/>
      <c r="AQ32" s="56"/>
      <c r="AR32" s="53"/>
      <c r="AS32" s="47"/>
      <c r="AT32" s="47"/>
    </row>
    <row r="33" spans="1:47">
      <c r="A33" s="323" t="s">
        <v>107</v>
      </c>
      <c r="B33" s="94">
        <v>8245719631.6899996</v>
      </c>
      <c r="C33" s="90">
        <v>100</v>
      </c>
      <c r="D33" s="94">
        <v>8245719631.6899996</v>
      </c>
      <c r="E33" s="90">
        <v>100</v>
      </c>
      <c r="F33" s="41">
        <f t="shared" si="21"/>
        <v>0</v>
      </c>
      <c r="G33" s="41">
        <f t="shared" si="22"/>
        <v>0</v>
      </c>
      <c r="H33" s="94">
        <v>7887707037.7200003</v>
      </c>
      <c r="I33" s="90">
        <v>100</v>
      </c>
      <c r="J33" s="41">
        <f t="shared" si="23"/>
        <v>-4.3417992602377983E-2</v>
      </c>
      <c r="K33" s="41">
        <f t="shared" si="24"/>
        <v>0</v>
      </c>
      <c r="L33" s="94">
        <v>7856606341.75</v>
      </c>
      <c r="M33" s="90">
        <v>100</v>
      </c>
      <c r="N33" s="41">
        <f t="shared" si="25"/>
        <v>-3.9429324417442043E-3</v>
      </c>
      <c r="O33" s="41">
        <f t="shared" si="26"/>
        <v>0</v>
      </c>
      <c r="P33" s="94">
        <v>7846292351.7799997</v>
      </c>
      <c r="Q33" s="90">
        <v>100</v>
      </c>
      <c r="R33" s="41">
        <f t="shared" si="27"/>
        <v>-1.3127792740730475E-3</v>
      </c>
      <c r="S33" s="41">
        <f t="shared" si="27"/>
        <v>0</v>
      </c>
      <c r="T33" s="94">
        <v>8108869564.96</v>
      </c>
      <c r="U33" s="90">
        <v>100</v>
      </c>
      <c r="V33" s="41">
        <f t="shared" si="28"/>
        <v>3.3465132499228424E-2</v>
      </c>
      <c r="W33" s="41">
        <f t="shared" si="29"/>
        <v>0</v>
      </c>
      <c r="X33" s="94">
        <v>8270986519.4399996</v>
      </c>
      <c r="Y33" s="90">
        <v>100</v>
      </c>
      <c r="Z33" s="41">
        <f t="shared" si="30"/>
        <v>1.9992546825581999E-2</v>
      </c>
      <c r="AA33" s="41">
        <f t="shared" si="31"/>
        <v>0</v>
      </c>
      <c r="AB33" s="94">
        <v>8283494392.0299997</v>
      </c>
      <c r="AC33" s="90">
        <v>100</v>
      </c>
      <c r="AD33" s="41">
        <f t="shared" si="32"/>
        <v>1.5122588533546563E-3</v>
      </c>
      <c r="AE33" s="41">
        <f t="shared" si="33"/>
        <v>0</v>
      </c>
      <c r="AF33" s="94">
        <v>8295860686.2399998</v>
      </c>
      <c r="AG33" s="90">
        <v>100</v>
      </c>
      <c r="AH33" s="41">
        <f t="shared" si="34"/>
        <v>1.4928837546987804E-3</v>
      </c>
      <c r="AI33" s="41">
        <f t="shared" si="35"/>
        <v>0</v>
      </c>
      <c r="AJ33" s="42">
        <f t="shared" si="42"/>
        <v>9.7363970183357758E-4</v>
      </c>
      <c r="AK33" s="42">
        <f t="shared" si="43"/>
        <v>0</v>
      </c>
      <c r="AL33" s="43">
        <f t="shared" si="44"/>
        <v>6.0808585289873051E-3</v>
      </c>
      <c r="AM33" s="43">
        <f t="shared" si="45"/>
        <v>0</v>
      </c>
      <c r="AN33" s="44">
        <f t="shared" si="46"/>
        <v>2.2100229616258509E-2</v>
      </c>
      <c r="AO33" s="107">
        <f t="shared" si="47"/>
        <v>0</v>
      </c>
      <c r="AP33" s="48"/>
      <c r="AQ33" s="56"/>
      <c r="AR33" s="53"/>
      <c r="AS33" s="47"/>
      <c r="AT33" s="47"/>
    </row>
    <row r="34" spans="1:47">
      <c r="A34" s="323" t="s">
        <v>110</v>
      </c>
      <c r="B34" s="163">
        <v>7686415312.46</v>
      </c>
      <c r="C34" s="90">
        <v>100</v>
      </c>
      <c r="D34" s="163">
        <v>7840078469.5799999</v>
      </c>
      <c r="E34" s="90">
        <v>100</v>
      </c>
      <c r="F34" s="41">
        <f t="shared" si="21"/>
        <v>1.9991524120600859E-2</v>
      </c>
      <c r="G34" s="41">
        <f t="shared" si="22"/>
        <v>0</v>
      </c>
      <c r="H34" s="94">
        <v>7924689191.75</v>
      </c>
      <c r="I34" s="90">
        <v>100</v>
      </c>
      <c r="J34" s="41">
        <f t="shared" si="23"/>
        <v>1.0792075933716101E-2</v>
      </c>
      <c r="K34" s="41">
        <f t="shared" si="24"/>
        <v>0</v>
      </c>
      <c r="L34" s="94">
        <v>8204017708.3100004</v>
      </c>
      <c r="M34" s="90">
        <v>100</v>
      </c>
      <c r="N34" s="41">
        <f t="shared" si="25"/>
        <v>3.524788288868104E-2</v>
      </c>
      <c r="O34" s="41">
        <f t="shared" si="26"/>
        <v>0</v>
      </c>
      <c r="P34" s="94">
        <v>8276151052.1199999</v>
      </c>
      <c r="Q34" s="90">
        <v>100</v>
      </c>
      <c r="R34" s="41">
        <f t="shared" si="27"/>
        <v>8.7924412616679597E-3</v>
      </c>
      <c r="S34" s="41">
        <f t="shared" si="27"/>
        <v>0</v>
      </c>
      <c r="T34" s="94">
        <v>8358496764.6499996</v>
      </c>
      <c r="U34" s="90">
        <v>100</v>
      </c>
      <c r="V34" s="41">
        <f t="shared" si="28"/>
        <v>9.9497594970679327E-3</v>
      </c>
      <c r="W34" s="41">
        <f t="shared" si="29"/>
        <v>0</v>
      </c>
      <c r="X34" s="94">
        <v>8417409537.1000004</v>
      </c>
      <c r="Y34" s="90">
        <v>100</v>
      </c>
      <c r="Z34" s="41">
        <f t="shared" si="30"/>
        <v>7.0482497162834825E-3</v>
      </c>
      <c r="AA34" s="41">
        <f t="shared" si="31"/>
        <v>0</v>
      </c>
      <c r="AB34" s="94">
        <v>8407658728.8999996</v>
      </c>
      <c r="AC34" s="90">
        <v>100</v>
      </c>
      <c r="AD34" s="41">
        <f t="shared" si="32"/>
        <v>-1.1584096219892552E-3</v>
      </c>
      <c r="AE34" s="41">
        <f t="shared" si="33"/>
        <v>0</v>
      </c>
      <c r="AF34" s="94">
        <v>8349438856.29</v>
      </c>
      <c r="AG34" s="90">
        <v>100</v>
      </c>
      <c r="AH34" s="41">
        <f t="shared" si="34"/>
        <v>-6.924623666024649E-3</v>
      </c>
      <c r="AI34" s="41">
        <f t="shared" si="35"/>
        <v>0</v>
      </c>
      <c r="AJ34" s="42">
        <f t="shared" si="42"/>
        <v>1.0467362516250436E-2</v>
      </c>
      <c r="AK34" s="42">
        <f t="shared" si="43"/>
        <v>0</v>
      </c>
      <c r="AL34" s="43">
        <f t="shared" si="44"/>
        <v>6.4968786815891008E-2</v>
      </c>
      <c r="AM34" s="43">
        <f t="shared" si="45"/>
        <v>0</v>
      </c>
      <c r="AN34" s="44">
        <f t="shared" si="46"/>
        <v>1.285797501611825E-2</v>
      </c>
      <c r="AO34" s="107">
        <f t="shared" si="47"/>
        <v>0</v>
      </c>
      <c r="AP34" s="48"/>
      <c r="AQ34" s="56"/>
      <c r="AR34" s="53"/>
      <c r="AS34" s="47"/>
      <c r="AT34" s="47"/>
    </row>
    <row r="35" spans="1:47">
      <c r="A35" s="323" t="s">
        <v>109</v>
      </c>
      <c r="B35" s="94">
        <v>362497042.56999999</v>
      </c>
      <c r="C35" s="90">
        <v>1000000</v>
      </c>
      <c r="D35" s="94">
        <v>359761042.97000003</v>
      </c>
      <c r="E35" s="90">
        <v>1000000</v>
      </c>
      <c r="F35" s="41">
        <f t="shared" si="21"/>
        <v>-7.5476466803770653E-3</v>
      </c>
      <c r="G35" s="41">
        <f t="shared" si="22"/>
        <v>0</v>
      </c>
      <c r="H35" s="94">
        <v>410378954.11000001</v>
      </c>
      <c r="I35" s="90">
        <v>1000000</v>
      </c>
      <c r="J35" s="41">
        <f t="shared" si="23"/>
        <v>0.14069870023203412</v>
      </c>
      <c r="K35" s="41">
        <f t="shared" si="24"/>
        <v>0</v>
      </c>
      <c r="L35" s="94">
        <v>410942072.63</v>
      </c>
      <c r="M35" s="90">
        <v>1000000</v>
      </c>
      <c r="N35" s="41">
        <f t="shared" si="25"/>
        <v>1.372191518011033E-3</v>
      </c>
      <c r="O35" s="41">
        <f t="shared" si="26"/>
        <v>0</v>
      </c>
      <c r="P35" s="94">
        <v>401565889.63999999</v>
      </c>
      <c r="Q35" s="90">
        <v>1000000</v>
      </c>
      <c r="R35" s="41">
        <f t="shared" si="27"/>
        <v>-2.2816313087616232E-2</v>
      </c>
      <c r="S35" s="41">
        <f t="shared" si="27"/>
        <v>0</v>
      </c>
      <c r="T35" s="94">
        <v>402191302.31999999</v>
      </c>
      <c r="U35" s="90">
        <v>1000000</v>
      </c>
      <c r="V35" s="41">
        <f t="shared" si="28"/>
        <v>1.5574347725616927E-3</v>
      </c>
      <c r="W35" s="41">
        <f t="shared" si="29"/>
        <v>0</v>
      </c>
      <c r="X35" s="94">
        <v>412699182.76999998</v>
      </c>
      <c r="Y35" s="90">
        <v>1000000</v>
      </c>
      <c r="Z35" s="41">
        <f t="shared" si="30"/>
        <v>2.6126573074520355E-2</v>
      </c>
      <c r="AA35" s="41">
        <f t="shared" si="31"/>
        <v>0</v>
      </c>
      <c r="AB35" s="94">
        <v>413348021.32999998</v>
      </c>
      <c r="AC35" s="90">
        <v>1000000</v>
      </c>
      <c r="AD35" s="41">
        <f t="shared" si="32"/>
        <v>1.5721828079354459E-3</v>
      </c>
      <c r="AE35" s="41">
        <f t="shared" si="33"/>
        <v>0</v>
      </c>
      <c r="AF35" s="94">
        <v>419004283.94</v>
      </c>
      <c r="AG35" s="90">
        <v>1000000</v>
      </c>
      <c r="AH35" s="41">
        <f t="shared" si="34"/>
        <v>1.3684020046352873E-2</v>
      </c>
      <c r="AI35" s="41">
        <f t="shared" si="35"/>
        <v>0</v>
      </c>
      <c r="AJ35" s="42">
        <f t="shared" si="42"/>
        <v>1.9330892835427785E-2</v>
      </c>
      <c r="AK35" s="42">
        <f t="shared" si="43"/>
        <v>0</v>
      </c>
      <c r="AL35" s="43">
        <f t="shared" si="44"/>
        <v>0.16467386374277379</v>
      </c>
      <c r="AM35" s="43">
        <f t="shared" si="45"/>
        <v>0</v>
      </c>
      <c r="AN35" s="44">
        <f t="shared" si="46"/>
        <v>5.1075348421231105E-2</v>
      </c>
      <c r="AO35" s="107">
        <f t="shared" si="47"/>
        <v>0</v>
      </c>
      <c r="AP35" s="48"/>
      <c r="AQ35" s="56"/>
      <c r="AR35" s="53"/>
      <c r="AS35" s="47"/>
      <c r="AT35" s="47"/>
      <c r="AU35" s="134"/>
    </row>
    <row r="36" spans="1:47">
      <c r="A36" s="323" t="s">
        <v>119</v>
      </c>
      <c r="B36" s="94">
        <v>4622368331.1000004</v>
      </c>
      <c r="C36" s="90">
        <v>1</v>
      </c>
      <c r="D36" s="94">
        <v>4902094136.7200003</v>
      </c>
      <c r="E36" s="90">
        <v>1</v>
      </c>
      <c r="F36" s="41">
        <f t="shared" si="21"/>
        <v>6.0515689270792622E-2</v>
      </c>
      <c r="G36" s="41">
        <f t="shared" si="22"/>
        <v>0</v>
      </c>
      <c r="H36" s="94">
        <v>4947873100.71</v>
      </c>
      <c r="I36" s="90">
        <v>1</v>
      </c>
      <c r="J36" s="41">
        <f t="shared" si="23"/>
        <v>9.3386546062190785E-3</v>
      </c>
      <c r="K36" s="41">
        <f t="shared" si="24"/>
        <v>0</v>
      </c>
      <c r="L36" s="94">
        <v>4944507057.5699997</v>
      </c>
      <c r="M36" s="90">
        <v>1</v>
      </c>
      <c r="N36" s="41">
        <f t="shared" si="25"/>
        <v>-6.8030102459930297E-4</v>
      </c>
      <c r="O36" s="41">
        <f t="shared" si="26"/>
        <v>0</v>
      </c>
      <c r="P36" s="94">
        <v>4953421320.5</v>
      </c>
      <c r="Q36" s="90">
        <v>1</v>
      </c>
      <c r="R36" s="41">
        <f t="shared" si="27"/>
        <v>1.8028618072963697E-3</v>
      </c>
      <c r="S36" s="41">
        <f t="shared" si="27"/>
        <v>0</v>
      </c>
      <c r="T36" s="94">
        <v>4953853893</v>
      </c>
      <c r="U36" s="90">
        <v>1</v>
      </c>
      <c r="V36" s="41">
        <f t="shared" si="28"/>
        <v>8.7328024815853136E-5</v>
      </c>
      <c r="W36" s="41">
        <f t="shared" si="29"/>
        <v>0</v>
      </c>
      <c r="X36" s="94">
        <v>4893978860.3000002</v>
      </c>
      <c r="Y36" s="90">
        <v>1</v>
      </c>
      <c r="Z36" s="41">
        <f t="shared" si="30"/>
        <v>-1.2086556041672062E-2</v>
      </c>
      <c r="AA36" s="41">
        <f t="shared" si="31"/>
        <v>0</v>
      </c>
      <c r="AB36" s="94">
        <v>5402520373.6899996</v>
      </c>
      <c r="AC36" s="90">
        <v>1</v>
      </c>
      <c r="AD36" s="41">
        <f t="shared" si="32"/>
        <v>0.1039116694016177</v>
      </c>
      <c r="AE36" s="41">
        <f t="shared" si="33"/>
        <v>0</v>
      </c>
      <c r="AF36" s="94">
        <v>5344357738.0500002</v>
      </c>
      <c r="AG36" s="90">
        <v>1</v>
      </c>
      <c r="AH36" s="41">
        <f t="shared" si="34"/>
        <v>-1.0765833651132253E-2</v>
      </c>
      <c r="AI36" s="41">
        <f t="shared" si="35"/>
        <v>0</v>
      </c>
      <c r="AJ36" s="42">
        <f t="shared" si="42"/>
        <v>1.9015439049167249E-2</v>
      </c>
      <c r="AK36" s="42">
        <f t="shared" si="43"/>
        <v>0</v>
      </c>
      <c r="AL36" s="43">
        <f t="shared" si="44"/>
        <v>9.0219320354773785E-2</v>
      </c>
      <c r="AM36" s="43">
        <f t="shared" si="45"/>
        <v>0</v>
      </c>
      <c r="AN36" s="44">
        <f t="shared" si="46"/>
        <v>4.1265702699977036E-2</v>
      </c>
      <c r="AO36" s="107">
        <f t="shared" si="47"/>
        <v>0</v>
      </c>
      <c r="AP36" s="48"/>
      <c r="AQ36" s="56"/>
      <c r="AR36" s="53"/>
      <c r="AS36" s="47"/>
      <c r="AT36" s="47"/>
    </row>
    <row r="37" spans="1:47" s="120" customFormat="1">
      <c r="A37" s="323" t="s">
        <v>124</v>
      </c>
      <c r="B37" s="94">
        <v>9527482905.0300007</v>
      </c>
      <c r="C37" s="90">
        <v>1</v>
      </c>
      <c r="D37" s="94">
        <v>9733403713.6800003</v>
      </c>
      <c r="E37" s="90">
        <v>1</v>
      </c>
      <c r="F37" s="41">
        <f t="shared" si="21"/>
        <v>2.1613348531046375E-2</v>
      </c>
      <c r="G37" s="41">
        <f t="shared" si="22"/>
        <v>0</v>
      </c>
      <c r="H37" s="94">
        <v>9763761920.5799999</v>
      </c>
      <c r="I37" s="90">
        <v>1</v>
      </c>
      <c r="J37" s="41">
        <f t="shared" si="23"/>
        <v>3.1189713067518291E-3</v>
      </c>
      <c r="K37" s="41">
        <f t="shared" si="24"/>
        <v>0</v>
      </c>
      <c r="L37" s="94">
        <v>9898121961.7999992</v>
      </c>
      <c r="M37" s="90">
        <v>1</v>
      </c>
      <c r="N37" s="41">
        <f t="shared" si="25"/>
        <v>1.376109355317196E-2</v>
      </c>
      <c r="O37" s="41">
        <f t="shared" si="26"/>
        <v>0</v>
      </c>
      <c r="P37" s="94">
        <v>9884791875.0599995</v>
      </c>
      <c r="Q37" s="90">
        <v>1</v>
      </c>
      <c r="R37" s="41">
        <f t="shared" si="27"/>
        <v>-1.3467288836654888E-3</v>
      </c>
      <c r="S37" s="41">
        <f t="shared" si="27"/>
        <v>0</v>
      </c>
      <c r="T37" s="94">
        <v>10016331425.129999</v>
      </c>
      <c r="U37" s="90">
        <v>1</v>
      </c>
      <c r="V37" s="41">
        <f t="shared" si="28"/>
        <v>1.3307265517838864E-2</v>
      </c>
      <c r="W37" s="41">
        <f t="shared" si="29"/>
        <v>0</v>
      </c>
      <c r="X37" s="94">
        <v>10216135900.91</v>
      </c>
      <c r="Y37" s="90">
        <v>1</v>
      </c>
      <c r="Z37" s="41">
        <f t="shared" si="30"/>
        <v>1.99478698636819E-2</v>
      </c>
      <c r="AA37" s="41">
        <f t="shared" si="31"/>
        <v>0</v>
      </c>
      <c r="AB37" s="94">
        <v>10223299741.74</v>
      </c>
      <c r="AC37" s="90">
        <v>1</v>
      </c>
      <c r="AD37" s="41">
        <f t="shared" si="32"/>
        <v>7.012280278458126E-4</v>
      </c>
      <c r="AE37" s="41">
        <f t="shared" si="33"/>
        <v>0</v>
      </c>
      <c r="AF37" s="94">
        <v>10201997753.99</v>
      </c>
      <c r="AG37" s="90">
        <v>1</v>
      </c>
      <c r="AH37" s="41">
        <f t="shared" si="34"/>
        <v>-2.0836704672785437E-3</v>
      </c>
      <c r="AI37" s="41">
        <f t="shared" si="35"/>
        <v>0</v>
      </c>
      <c r="AJ37" s="42">
        <f t="shared" si="42"/>
        <v>8.6274221811740871E-3</v>
      </c>
      <c r="AK37" s="42">
        <f t="shared" si="43"/>
        <v>0</v>
      </c>
      <c r="AL37" s="43">
        <f t="shared" si="44"/>
        <v>4.8142875205248591E-2</v>
      </c>
      <c r="AM37" s="43">
        <f t="shared" si="45"/>
        <v>0</v>
      </c>
      <c r="AN37" s="44">
        <f t="shared" si="46"/>
        <v>9.6541709290282208E-3</v>
      </c>
      <c r="AO37" s="107">
        <f t="shared" si="47"/>
        <v>0</v>
      </c>
      <c r="AP37" s="48"/>
      <c r="AQ37" s="56"/>
      <c r="AR37" s="53"/>
      <c r="AS37" s="47"/>
      <c r="AT37" s="47"/>
    </row>
    <row r="38" spans="1:47" s="123" customFormat="1">
      <c r="A38" s="323" t="s">
        <v>127</v>
      </c>
      <c r="B38" s="162">
        <v>517783635.94999999</v>
      </c>
      <c r="C38" s="90">
        <v>100</v>
      </c>
      <c r="D38" s="162">
        <v>516452783.95999998</v>
      </c>
      <c r="E38" s="90">
        <v>100</v>
      </c>
      <c r="F38" s="41">
        <f t="shared" si="21"/>
        <v>-2.5702859217600379E-3</v>
      </c>
      <c r="G38" s="41">
        <f t="shared" si="22"/>
        <v>0</v>
      </c>
      <c r="H38" s="162">
        <v>517356461.19</v>
      </c>
      <c r="I38" s="90">
        <v>100</v>
      </c>
      <c r="J38" s="41">
        <f t="shared" si="23"/>
        <v>1.7497770523587886E-3</v>
      </c>
      <c r="K38" s="41">
        <f t="shared" si="24"/>
        <v>0</v>
      </c>
      <c r="L38" s="162">
        <v>518115266.88</v>
      </c>
      <c r="M38" s="90">
        <v>100</v>
      </c>
      <c r="N38" s="41">
        <f t="shared" si="25"/>
        <v>1.4666980059640639E-3</v>
      </c>
      <c r="O38" s="41">
        <f t="shared" si="26"/>
        <v>0</v>
      </c>
      <c r="P38" s="162">
        <v>519701785.33999997</v>
      </c>
      <c r="Q38" s="90">
        <v>100</v>
      </c>
      <c r="R38" s="41">
        <f t="shared" si="27"/>
        <v>3.0620955633168592E-3</v>
      </c>
      <c r="S38" s="41">
        <f t="shared" si="27"/>
        <v>0</v>
      </c>
      <c r="T38" s="162">
        <v>520351951.30000001</v>
      </c>
      <c r="U38" s="90">
        <v>100</v>
      </c>
      <c r="V38" s="41">
        <f t="shared" si="28"/>
        <v>1.2510366104951625E-3</v>
      </c>
      <c r="W38" s="41">
        <f t="shared" si="29"/>
        <v>0</v>
      </c>
      <c r="X38" s="162">
        <v>520143799.94999999</v>
      </c>
      <c r="Y38" s="90">
        <v>100</v>
      </c>
      <c r="Z38" s="41">
        <f t="shared" si="30"/>
        <v>-4.0002031217524492E-4</v>
      </c>
      <c r="AA38" s="41">
        <f t="shared" si="31"/>
        <v>0</v>
      </c>
      <c r="AB38" s="162">
        <v>521728793.20999998</v>
      </c>
      <c r="AC38" s="90">
        <v>100</v>
      </c>
      <c r="AD38" s="41">
        <f t="shared" si="32"/>
        <v>3.0472212879445099E-3</v>
      </c>
      <c r="AE38" s="41">
        <f t="shared" si="33"/>
        <v>0</v>
      </c>
      <c r="AF38" s="162">
        <v>523028406.94</v>
      </c>
      <c r="AG38" s="90">
        <v>100</v>
      </c>
      <c r="AH38" s="41">
        <f t="shared" si="34"/>
        <v>2.4909756695696002E-3</v>
      </c>
      <c r="AI38" s="41">
        <f t="shared" si="35"/>
        <v>0</v>
      </c>
      <c r="AJ38" s="42">
        <f t="shared" si="42"/>
        <v>1.2621872444642127E-3</v>
      </c>
      <c r="AK38" s="42">
        <f t="shared" si="43"/>
        <v>0</v>
      </c>
      <c r="AL38" s="43">
        <f t="shared" si="44"/>
        <v>1.2732282958337796E-2</v>
      </c>
      <c r="AM38" s="43">
        <f t="shared" si="45"/>
        <v>0</v>
      </c>
      <c r="AN38" s="44">
        <f t="shared" si="46"/>
        <v>1.9148448212576107E-3</v>
      </c>
      <c r="AO38" s="107">
        <f t="shared" si="47"/>
        <v>0</v>
      </c>
      <c r="AP38" s="48"/>
      <c r="AQ38" s="56"/>
      <c r="AR38" s="53"/>
      <c r="AS38" s="47"/>
      <c r="AT38" s="47"/>
    </row>
    <row r="39" spans="1:47" s="123" customFormat="1">
      <c r="A39" s="323" t="s">
        <v>134</v>
      </c>
      <c r="B39" s="87">
        <v>4920803580.9799995</v>
      </c>
      <c r="C39" s="90">
        <v>1</v>
      </c>
      <c r="D39" s="87">
        <v>4964791961.46</v>
      </c>
      <c r="E39" s="90">
        <v>1</v>
      </c>
      <c r="F39" s="41">
        <f t="shared" si="21"/>
        <v>8.9392676940053799E-3</v>
      </c>
      <c r="G39" s="41">
        <f t="shared" si="22"/>
        <v>0</v>
      </c>
      <c r="H39" s="87">
        <v>5003845005.8299999</v>
      </c>
      <c r="I39" s="90">
        <v>1</v>
      </c>
      <c r="J39" s="41">
        <f t="shared" si="23"/>
        <v>7.8659981471843037E-3</v>
      </c>
      <c r="K39" s="41">
        <f t="shared" si="24"/>
        <v>0</v>
      </c>
      <c r="L39" s="87">
        <v>4955435474.8800001</v>
      </c>
      <c r="M39" s="90">
        <v>1</v>
      </c>
      <c r="N39" s="41">
        <f t="shared" si="25"/>
        <v>-9.6744665139702913E-3</v>
      </c>
      <c r="O39" s="41">
        <f t="shared" si="26"/>
        <v>0</v>
      </c>
      <c r="P39" s="87">
        <v>4845314040.8100004</v>
      </c>
      <c r="Q39" s="90">
        <v>1</v>
      </c>
      <c r="R39" s="41">
        <f t="shared" si="27"/>
        <v>-2.222235253152325E-2</v>
      </c>
      <c r="S39" s="41">
        <f t="shared" si="27"/>
        <v>0</v>
      </c>
      <c r="T39" s="87">
        <v>4793670406.1899996</v>
      </c>
      <c r="U39" s="90">
        <v>1</v>
      </c>
      <c r="V39" s="41">
        <f t="shared" si="28"/>
        <v>-1.0658470056848467E-2</v>
      </c>
      <c r="W39" s="41">
        <f t="shared" si="29"/>
        <v>0</v>
      </c>
      <c r="X39" s="87">
        <v>4753684107.5699997</v>
      </c>
      <c r="Y39" s="90">
        <v>1</v>
      </c>
      <c r="Z39" s="41">
        <f t="shared" si="30"/>
        <v>-8.3414784980557141E-3</v>
      </c>
      <c r="AA39" s="41">
        <f t="shared" si="31"/>
        <v>0</v>
      </c>
      <c r="AB39" s="87">
        <v>4765022414.46</v>
      </c>
      <c r="AC39" s="90">
        <v>1</v>
      </c>
      <c r="AD39" s="41">
        <f t="shared" si="32"/>
        <v>2.3851620413617024E-3</v>
      </c>
      <c r="AE39" s="41">
        <f t="shared" si="33"/>
        <v>0</v>
      </c>
      <c r="AF39" s="87">
        <v>4699532088.5900002</v>
      </c>
      <c r="AG39" s="90">
        <v>1</v>
      </c>
      <c r="AH39" s="41">
        <f t="shared" si="34"/>
        <v>-1.3743970158726238E-2</v>
      </c>
      <c r="AI39" s="41">
        <f t="shared" si="35"/>
        <v>0</v>
      </c>
      <c r="AJ39" s="42">
        <f t="shared" si="42"/>
        <v>-5.6812887345715716E-3</v>
      </c>
      <c r="AK39" s="42">
        <f t="shared" si="43"/>
        <v>0</v>
      </c>
      <c r="AL39" s="43">
        <f t="shared" si="44"/>
        <v>-5.3428194963479336E-2</v>
      </c>
      <c r="AM39" s="43">
        <f t="shared" si="45"/>
        <v>0</v>
      </c>
      <c r="AN39" s="44">
        <f t="shared" si="46"/>
        <v>1.1011457123060753E-2</v>
      </c>
      <c r="AO39" s="107">
        <f t="shared" si="47"/>
        <v>0</v>
      </c>
      <c r="AP39" s="48"/>
      <c r="AQ39" s="56"/>
      <c r="AR39" s="53"/>
      <c r="AS39" s="47"/>
      <c r="AT39" s="47"/>
    </row>
    <row r="40" spans="1:47" s="123" customFormat="1">
      <c r="A40" s="323" t="s">
        <v>135</v>
      </c>
      <c r="B40" s="162">
        <v>637623173.83000004</v>
      </c>
      <c r="C40" s="90">
        <v>10</v>
      </c>
      <c r="D40" s="162">
        <v>638063504.49000001</v>
      </c>
      <c r="E40" s="90">
        <v>10</v>
      </c>
      <c r="F40" s="41">
        <f t="shared" si="21"/>
        <v>6.9058133090590186E-4</v>
      </c>
      <c r="G40" s="41">
        <f t="shared" si="22"/>
        <v>0</v>
      </c>
      <c r="H40" s="87">
        <v>649763504.49000001</v>
      </c>
      <c r="I40" s="90">
        <v>10</v>
      </c>
      <c r="J40" s="41">
        <f t="shared" si="23"/>
        <v>1.8336732813690283E-2</v>
      </c>
      <c r="K40" s="41">
        <f t="shared" si="24"/>
        <v>0</v>
      </c>
      <c r="L40" s="87">
        <v>649763504.49000001</v>
      </c>
      <c r="M40" s="90">
        <v>10</v>
      </c>
      <c r="N40" s="41">
        <f t="shared" si="25"/>
        <v>0</v>
      </c>
      <c r="O40" s="41">
        <f t="shared" si="26"/>
        <v>0</v>
      </c>
      <c r="P40" s="87">
        <v>677541504.49000001</v>
      </c>
      <c r="Q40" s="90">
        <v>10</v>
      </c>
      <c r="R40" s="41">
        <f t="shared" si="27"/>
        <v>4.2750939084833607E-2</v>
      </c>
      <c r="S40" s="41">
        <f t="shared" si="27"/>
        <v>0</v>
      </c>
      <c r="T40" s="87">
        <v>765452670.19000006</v>
      </c>
      <c r="U40" s="90">
        <v>10</v>
      </c>
      <c r="V40" s="41">
        <f t="shared" si="28"/>
        <v>0.12975022949505161</v>
      </c>
      <c r="W40" s="41">
        <f t="shared" si="29"/>
        <v>0</v>
      </c>
      <c r="X40" s="87">
        <v>798155693.10000002</v>
      </c>
      <c r="Y40" s="90">
        <v>10</v>
      </c>
      <c r="Z40" s="41">
        <f t="shared" si="30"/>
        <v>4.2723768801907043E-2</v>
      </c>
      <c r="AA40" s="41">
        <f t="shared" si="31"/>
        <v>0</v>
      </c>
      <c r="AB40" s="87">
        <v>823155693.10000002</v>
      </c>
      <c r="AC40" s="90">
        <v>10</v>
      </c>
      <c r="AD40" s="41">
        <f t="shared" si="32"/>
        <v>3.132220970936278E-2</v>
      </c>
      <c r="AE40" s="41">
        <f t="shared" si="33"/>
        <v>0</v>
      </c>
      <c r="AF40" s="87">
        <v>835767956.11000013</v>
      </c>
      <c r="AG40" s="90">
        <v>10</v>
      </c>
      <c r="AH40" s="41">
        <f t="shared" si="34"/>
        <v>1.5321843869538694E-2</v>
      </c>
      <c r="AI40" s="41">
        <f t="shared" si="35"/>
        <v>0</v>
      </c>
      <c r="AJ40" s="42">
        <f t="shared" si="42"/>
        <v>3.5112038138161245E-2</v>
      </c>
      <c r="AK40" s="42">
        <f t="shared" si="43"/>
        <v>0</v>
      </c>
      <c r="AL40" s="43">
        <f t="shared" si="44"/>
        <v>0.30985074405411106</v>
      </c>
      <c r="AM40" s="43">
        <f t="shared" si="45"/>
        <v>0</v>
      </c>
      <c r="AN40" s="44">
        <f t="shared" si="46"/>
        <v>4.1709532797092393E-2</v>
      </c>
      <c r="AO40" s="107">
        <f t="shared" si="47"/>
        <v>0</v>
      </c>
      <c r="AP40" s="48"/>
      <c r="AQ40" s="56"/>
      <c r="AR40" s="53"/>
      <c r="AS40" s="47"/>
      <c r="AT40" s="47"/>
    </row>
    <row r="41" spans="1:47" s="123" customFormat="1">
      <c r="A41" s="323" t="s">
        <v>145</v>
      </c>
      <c r="B41" s="87">
        <v>736369792.41199994</v>
      </c>
      <c r="C41" s="90">
        <v>1</v>
      </c>
      <c r="D41" s="87">
        <v>730940700.47000003</v>
      </c>
      <c r="E41" s="90">
        <v>1</v>
      </c>
      <c r="F41" s="41">
        <f t="shared" si="21"/>
        <v>-7.3727792719698194E-3</v>
      </c>
      <c r="G41" s="41">
        <f t="shared" si="22"/>
        <v>0</v>
      </c>
      <c r="H41" s="87">
        <v>729040042.34000003</v>
      </c>
      <c r="I41" s="90">
        <v>1</v>
      </c>
      <c r="J41" s="41">
        <f t="shared" si="23"/>
        <v>-2.6002904596472173E-3</v>
      </c>
      <c r="K41" s="41">
        <f t="shared" si="24"/>
        <v>0</v>
      </c>
      <c r="L41" s="87">
        <v>731411417.35000002</v>
      </c>
      <c r="M41" s="90">
        <v>1</v>
      </c>
      <c r="N41" s="41">
        <f t="shared" si="25"/>
        <v>3.2527363001743875E-3</v>
      </c>
      <c r="O41" s="41">
        <f t="shared" si="26"/>
        <v>0</v>
      </c>
      <c r="P41" s="87">
        <v>732503130.15999997</v>
      </c>
      <c r="Q41" s="90">
        <v>1</v>
      </c>
      <c r="R41" s="41">
        <f t="shared" si="27"/>
        <v>1.4926111133941034E-3</v>
      </c>
      <c r="S41" s="41">
        <f t="shared" si="27"/>
        <v>0</v>
      </c>
      <c r="T41" s="87">
        <v>732266847.40999997</v>
      </c>
      <c r="U41" s="90">
        <v>1</v>
      </c>
      <c r="V41" s="41">
        <f t="shared" si="28"/>
        <v>-3.2256892874763416E-4</v>
      </c>
      <c r="W41" s="41">
        <f t="shared" si="29"/>
        <v>0</v>
      </c>
      <c r="X41" s="87">
        <v>733239824.20000005</v>
      </c>
      <c r="Y41" s="90">
        <v>1</v>
      </c>
      <c r="Z41" s="41">
        <f t="shared" si="30"/>
        <v>1.3287188863478703E-3</v>
      </c>
      <c r="AA41" s="41">
        <f t="shared" si="31"/>
        <v>0</v>
      </c>
      <c r="AB41" s="87">
        <v>734235117.58000004</v>
      </c>
      <c r="AC41" s="90">
        <v>1</v>
      </c>
      <c r="AD41" s="41">
        <f t="shared" si="32"/>
        <v>1.3573913297547746E-3</v>
      </c>
      <c r="AE41" s="41">
        <f t="shared" si="33"/>
        <v>0</v>
      </c>
      <c r="AF41" s="87">
        <v>733137706.79999995</v>
      </c>
      <c r="AG41" s="90">
        <v>1</v>
      </c>
      <c r="AH41" s="41">
        <f t="shared" si="34"/>
        <v>-1.4946312887036762E-3</v>
      </c>
      <c r="AI41" s="41">
        <f t="shared" si="35"/>
        <v>0</v>
      </c>
      <c r="AJ41" s="42">
        <f t="shared" si="42"/>
        <v>-5.4485153992465127E-4</v>
      </c>
      <c r="AK41" s="42">
        <f t="shared" si="43"/>
        <v>0</v>
      </c>
      <c r="AL41" s="43">
        <f t="shared" si="44"/>
        <v>3.0057244432923672E-3</v>
      </c>
      <c r="AM41" s="43">
        <f t="shared" si="45"/>
        <v>0</v>
      </c>
      <c r="AN41" s="44">
        <f t="shared" si="46"/>
        <v>3.3273464103557309E-3</v>
      </c>
      <c r="AO41" s="107">
        <f t="shared" si="47"/>
        <v>0</v>
      </c>
      <c r="AP41" s="48"/>
      <c r="AQ41" s="56"/>
      <c r="AR41" s="53"/>
      <c r="AS41" s="47"/>
      <c r="AT41" s="47"/>
    </row>
    <row r="42" spans="1:47" s="123" customFormat="1">
      <c r="A42" s="323" t="s">
        <v>183</v>
      </c>
      <c r="B42" s="162">
        <v>6107288634.2200003</v>
      </c>
      <c r="C42" s="90">
        <v>100</v>
      </c>
      <c r="D42" s="162">
        <v>6160263293.1000004</v>
      </c>
      <c r="E42" s="90">
        <v>100</v>
      </c>
      <c r="F42" s="41">
        <f t="shared" si="21"/>
        <v>8.6740061020164697E-3</v>
      </c>
      <c r="G42" s="41">
        <f t="shared" si="22"/>
        <v>0</v>
      </c>
      <c r="H42" s="87">
        <v>6245774158.7299995</v>
      </c>
      <c r="I42" s="90">
        <v>100</v>
      </c>
      <c r="J42" s="41">
        <f t="shared" si="23"/>
        <v>1.3881040722038348E-2</v>
      </c>
      <c r="K42" s="41">
        <f t="shared" si="24"/>
        <v>0</v>
      </c>
      <c r="L42" s="87">
        <v>6222378757.7600002</v>
      </c>
      <c r="M42" s="90">
        <v>100</v>
      </c>
      <c r="N42" s="41">
        <f t="shared" si="25"/>
        <v>-3.7457968180451273E-3</v>
      </c>
      <c r="O42" s="41">
        <f t="shared" si="26"/>
        <v>0</v>
      </c>
      <c r="P42" s="87">
        <v>6364141986</v>
      </c>
      <c r="Q42" s="90">
        <v>100</v>
      </c>
      <c r="R42" s="41">
        <f t="shared" si="27"/>
        <v>2.2782802808846248E-2</v>
      </c>
      <c r="S42" s="41">
        <f t="shared" si="27"/>
        <v>0</v>
      </c>
      <c r="T42" s="87">
        <v>6439946199.0799999</v>
      </c>
      <c r="U42" s="90">
        <v>100</v>
      </c>
      <c r="V42" s="41">
        <f t="shared" si="28"/>
        <v>1.1911144227573165E-2</v>
      </c>
      <c r="W42" s="41">
        <f t="shared" si="29"/>
        <v>0</v>
      </c>
      <c r="X42" s="87">
        <v>6507944187.4399996</v>
      </c>
      <c r="Y42" s="90">
        <v>100</v>
      </c>
      <c r="Z42" s="41">
        <f t="shared" si="30"/>
        <v>1.0558782054687622E-2</v>
      </c>
      <c r="AA42" s="41">
        <f t="shared" si="31"/>
        <v>0</v>
      </c>
      <c r="AB42" s="87">
        <v>6475897823.4200001</v>
      </c>
      <c r="AC42" s="90">
        <v>100</v>
      </c>
      <c r="AD42" s="41">
        <f t="shared" si="32"/>
        <v>-4.9241915875442438E-3</v>
      </c>
      <c r="AE42" s="41">
        <f t="shared" si="33"/>
        <v>0</v>
      </c>
      <c r="AF42" s="87">
        <v>5985022602.4099998</v>
      </c>
      <c r="AG42" s="90">
        <v>100</v>
      </c>
      <c r="AH42" s="41">
        <f t="shared" si="34"/>
        <v>-7.5800334470188274E-2</v>
      </c>
      <c r="AI42" s="41">
        <f t="shared" si="35"/>
        <v>0</v>
      </c>
      <c r="AJ42" s="42">
        <f t="shared" si="42"/>
        <v>-2.0828183700769744E-3</v>
      </c>
      <c r="AK42" s="42">
        <f t="shared" si="43"/>
        <v>0</v>
      </c>
      <c r="AL42" s="43">
        <f t="shared" si="44"/>
        <v>-2.8446948182601947E-2</v>
      </c>
      <c r="AM42" s="43">
        <f t="shared" si="45"/>
        <v>0</v>
      </c>
      <c r="AN42" s="44">
        <f t="shared" si="46"/>
        <v>3.1143917810209087E-2</v>
      </c>
      <c r="AO42" s="107">
        <f t="shared" si="47"/>
        <v>0</v>
      </c>
      <c r="AP42" s="48"/>
      <c r="AQ42" s="56"/>
      <c r="AR42" s="53"/>
      <c r="AS42" s="47"/>
      <c r="AT42" s="47"/>
    </row>
    <row r="43" spans="1:47" s="123" customFormat="1">
      <c r="A43" s="323" t="s">
        <v>148</v>
      </c>
      <c r="B43" s="164">
        <v>435395371.31</v>
      </c>
      <c r="C43" s="90">
        <v>1</v>
      </c>
      <c r="D43" s="164">
        <v>435237545.31</v>
      </c>
      <c r="E43" s="90">
        <v>1</v>
      </c>
      <c r="F43" s="41">
        <f t="shared" si="21"/>
        <v>-3.6248892477919436E-4</v>
      </c>
      <c r="G43" s="41">
        <f t="shared" si="22"/>
        <v>0</v>
      </c>
      <c r="H43" s="87">
        <v>405626367.48000002</v>
      </c>
      <c r="I43" s="90">
        <v>1</v>
      </c>
      <c r="J43" s="41">
        <f t="shared" si="23"/>
        <v>-6.8034520801529844E-2</v>
      </c>
      <c r="K43" s="41">
        <f t="shared" si="24"/>
        <v>0</v>
      </c>
      <c r="L43" s="87">
        <v>406027428.67000002</v>
      </c>
      <c r="M43" s="90">
        <v>1</v>
      </c>
      <c r="N43" s="41">
        <f t="shared" si="25"/>
        <v>9.8874536310752156E-4</v>
      </c>
      <c r="O43" s="41">
        <f t="shared" si="26"/>
        <v>0</v>
      </c>
      <c r="P43" s="87">
        <v>406428860.57999998</v>
      </c>
      <c r="Q43" s="90">
        <v>1</v>
      </c>
      <c r="R43" s="41">
        <f t="shared" si="27"/>
        <v>9.8868175313897712E-4</v>
      </c>
      <c r="S43" s="41">
        <f t="shared" si="27"/>
        <v>0</v>
      </c>
      <c r="T43" s="87">
        <v>399908132.04000002</v>
      </c>
      <c r="U43" s="90">
        <v>1</v>
      </c>
      <c r="V43" s="41">
        <f t="shared" si="28"/>
        <v>-1.6043960388773731E-2</v>
      </c>
      <c r="W43" s="41">
        <f t="shared" si="29"/>
        <v>0</v>
      </c>
      <c r="X43" s="87">
        <v>392937692.75</v>
      </c>
      <c r="Y43" s="90">
        <v>1</v>
      </c>
      <c r="Z43" s="41">
        <f t="shared" si="30"/>
        <v>-1.7430101394644352E-2</v>
      </c>
      <c r="AA43" s="41">
        <f t="shared" si="31"/>
        <v>0</v>
      </c>
      <c r="AB43" s="87">
        <v>393525650.27999997</v>
      </c>
      <c r="AC43" s="90">
        <v>1</v>
      </c>
      <c r="AD43" s="41">
        <f t="shared" si="32"/>
        <v>1.4963123692336878E-3</v>
      </c>
      <c r="AE43" s="41">
        <f t="shared" si="33"/>
        <v>0</v>
      </c>
      <c r="AF43" s="87">
        <v>391785441.05000001</v>
      </c>
      <c r="AG43" s="90">
        <v>1</v>
      </c>
      <c r="AH43" s="41">
        <f t="shared" si="34"/>
        <v>-4.4220986071982146E-3</v>
      </c>
      <c r="AI43" s="41">
        <f t="shared" si="35"/>
        <v>0</v>
      </c>
      <c r="AJ43" s="42">
        <f t="shared" si="42"/>
        <v>-1.2852428828930645E-2</v>
      </c>
      <c r="AK43" s="42">
        <f t="shared" si="43"/>
        <v>0</v>
      </c>
      <c r="AL43" s="43">
        <f t="shared" si="44"/>
        <v>-9.9835376631055628E-2</v>
      </c>
      <c r="AM43" s="43">
        <f t="shared" si="45"/>
        <v>0</v>
      </c>
      <c r="AN43" s="44">
        <f t="shared" si="46"/>
        <v>2.3580603772340555E-2</v>
      </c>
      <c r="AO43" s="107">
        <f t="shared" si="47"/>
        <v>0</v>
      </c>
      <c r="AP43" s="48"/>
      <c r="AQ43" s="56"/>
      <c r="AR43" s="53"/>
      <c r="AS43" s="47"/>
      <c r="AT43" s="47"/>
    </row>
    <row r="44" spans="1:47" s="123" customFormat="1">
      <c r="A44" s="323" t="s">
        <v>153</v>
      </c>
      <c r="B44" s="162">
        <v>234998353.36000001</v>
      </c>
      <c r="C44" s="90">
        <v>100</v>
      </c>
      <c r="D44" s="162">
        <v>235371583.53999999</v>
      </c>
      <c r="E44" s="90">
        <v>100</v>
      </c>
      <c r="F44" s="41">
        <f t="shared" si="21"/>
        <v>1.5882246605712017E-3</v>
      </c>
      <c r="G44" s="41">
        <f t="shared" si="22"/>
        <v>0</v>
      </c>
      <c r="H44" s="164">
        <v>241172413.09999999</v>
      </c>
      <c r="I44" s="90">
        <v>100</v>
      </c>
      <c r="J44" s="41">
        <f t="shared" si="23"/>
        <v>2.4645411620023306E-2</v>
      </c>
      <c r="K44" s="41">
        <f t="shared" si="24"/>
        <v>0</v>
      </c>
      <c r="L44" s="87">
        <v>242195831.91999999</v>
      </c>
      <c r="M44" s="90">
        <v>100</v>
      </c>
      <c r="N44" s="41">
        <f t="shared" si="25"/>
        <v>4.2435152795674081E-3</v>
      </c>
      <c r="O44" s="41">
        <f t="shared" si="26"/>
        <v>0</v>
      </c>
      <c r="P44" s="87">
        <v>237411112.40000001</v>
      </c>
      <c r="Q44" s="90">
        <v>100</v>
      </c>
      <c r="R44" s="41">
        <f t="shared" si="27"/>
        <v>-1.9755581597211084E-2</v>
      </c>
      <c r="S44" s="41">
        <f t="shared" si="27"/>
        <v>0</v>
      </c>
      <c r="T44" s="87">
        <v>242871164.27000001</v>
      </c>
      <c r="U44" s="90">
        <v>100</v>
      </c>
      <c r="V44" s="41">
        <f t="shared" si="28"/>
        <v>2.2998299510094897E-2</v>
      </c>
      <c r="W44" s="41">
        <f t="shared" si="29"/>
        <v>0</v>
      </c>
      <c r="X44" s="87">
        <v>242837042.91999999</v>
      </c>
      <c r="Y44" s="90">
        <v>100</v>
      </c>
      <c r="Z44" s="41">
        <f t="shared" si="30"/>
        <v>-1.404915651579416E-4</v>
      </c>
      <c r="AA44" s="41">
        <f t="shared" si="31"/>
        <v>0</v>
      </c>
      <c r="AB44" s="87">
        <v>242994199.28999999</v>
      </c>
      <c r="AC44" s="90">
        <v>100</v>
      </c>
      <c r="AD44" s="41">
        <f t="shared" si="32"/>
        <v>6.4716802720982819E-4</v>
      </c>
      <c r="AE44" s="41">
        <f t="shared" si="33"/>
        <v>0</v>
      </c>
      <c r="AF44" s="87">
        <v>242256498.94999999</v>
      </c>
      <c r="AG44" s="90">
        <v>100</v>
      </c>
      <c r="AH44" s="41">
        <f t="shared" si="34"/>
        <v>-3.0358763384289657E-3</v>
      </c>
      <c r="AI44" s="41">
        <f t="shared" si="35"/>
        <v>0</v>
      </c>
      <c r="AJ44" s="42">
        <f t="shared" si="42"/>
        <v>3.8988336995835812E-3</v>
      </c>
      <c r="AK44" s="42">
        <f t="shared" si="43"/>
        <v>0</v>
      </c>
      <c r="AL44" s="43">
        <f t="shared" si="44"/>
        <v>2.9251260098821345E-2</v>
      </c>
      <c r="AM44" s="43">
        <f t="shared" si="45"/>
        <v>0</v>
      </c>
      <c r="AN44" s="44">
        <f t="shared" si="46"/>
        <v>1.4318713298948198E-2</v>
      </c>
      <c r="AO44" s="107">
        <f t="shared" si="47"/>
        <v>0</v>
      </c>
      <c r="AP44" s="48"/>
      <c r="AQ44" s="56"/>
      <c r="AR44" s="53"/>
      <c r="AS44" s="47"/>
      <c r="AT44" s="47"/>
    </row>
    <row r="45" spans="1:47" s="141" customFormat="1">
      <c r="A45" s="323" t="s">
        <v>165</v>
      </c>
      <c r="B45" s="87">
        <v>109793610.41530021</v>
      </c>
      <c r="C45" s="90">
        <v>1</v>
      </c>
      <c r="D45" s="87">
        <v>109646892.64</v>
      </c>
      <c r="E45" s="90">
        <v>1</v>
      </c>
      <c r="F45" s="41">
        <f t="shared" si="21"/>
        <v>-1.3363052252789295E-3</v>
      </c>
      <c r="G45" s="41">
        <f t="shared" si="22"/>
        <v>0</v>
      </c>
      <c r="H45" s="162">
        <v>109710837.1549276</v>
      </c>
      <c r="I45" s="90">
        <v>1</v>
      </c>
      <c r="J45" s="41">
        <f t="shared" si="23"/>
        <v>5.831858376282742E-4</v>
      </c>
      <c r="K45" s="41">
        <f t="shared" si="24"/>
        <v>0</v>
      </c>
      <c r="L45" s="87">
        <v>109736142.5276783</v>
      </c>
      <c r="M45" s="90">
        <v>1</v>
      </c>
      <c r="N45" s="41">
        <f t="shared" si="25"/>
        <v>2.3065517871278903E-4</v>
      </c>
      <c r="O45" s="41">
        <f t="shared" si="26"/>
        <v>0</v>
      </c>
      <c r="P45" s="87">
        <v>110178684.92</v>
      </c>
      <c r="Q45" s="90">
        <v>1</v>
      </c>
      <c r="R45" s="41">
        <f t="shared" si="27"/>
        <v>4.0327861188494503E-3</v>
      </c>
      <c r="S45" s="41">
        <f t="shared" si="27"/>
        <v>0</v>
      </c>
      <c r="T45" s="87">
        <v>110247060.38</v>
      </c>
      <c r="U45" s="90">
        <v>1</v>
      </c>
      <c r="V45" s="41">
        <f t="shared" si="28"/>
        <v>6.2058700418906253E-4</v>
      </c>
      <c r="W45" s="41">
        <f t="shared" si="29"/>
        <v>0</v>
      </c>
      <c r="X45" s="87">
        <v>110319944.52</v>
      </c>
      <c r="Y45" s="90">
        <v>1</v>
      </c>
      <c r="Z45" s="41">
        <f t="shared" si="30"/>
        <v>6.6109826192900978E-4</v>
      </c>
      <c r="AA45" s="41">
        <f t="shared" si="31"/>
        <v>0</v>
      </c>
      <c r="AB45" s="87">
        <v>110013605.11399607</v>
      </c>
      <c r="AC45" s="90">
        <v>1</v>
      </c>
      <c r="AD45" s="41">
        <f t="shared" si="32"/>
        <v>-2.7768270491505343E-3</v>
      </c>
      <c r="AE45" s="41">
        <f t="shared" si="33"/>
        <v>0</v>
      </c>
      <c r="AF45" s="87">
        <v>110063486.43744813</v>
      </c>
      <c r="AG45" s="90">
        <v>1</v>
      </c>
      <c r="AH45" s="41">
        <f t="shared" si="34"/>
        <v>4.5341049773224356E-4</v>
      </c>
      <c r="AI45" s="41">
        <f t="shared" si="35"/>
        <v>0</v>
      </c>
      <c r="AJ45" s="42">
        <f t="shared" si="42"/>
        <v>3.0857382807642067E-4</v>
      </c>
      <c r="AK45" s="42">
        <f t="shared" si="43"/>
        <v>0</v>
      </c>
      <c r="AL45" s="43">
        <f t="shared" si="44"/>
        <v>3.7994127094501166E-3</v>
      </c>
      <c r="AM45" s="43">
        <f t="shared" si="45"/>
        <v>0</v>
      </c>
      <c r="AN45" s="44">
        <f t="shared" si="46"/>
        <v>1.9427215553452582E-3</v>
      </c>
      <c r="AO45" s="107">
        <f t="shared" si="47"/>
        <v>0</v>
      </c>
      <c r="AP45" s="48"/>
      <c r="AQ45" s="56"/>
      <c r="AR45" s="53"/>
      <c r="AS45" s="47"/>
      <c r="AT45" s="47"/>
    </row>
    <row r="46" spans="1:47" s="141" customFormat="1">
      <c r="A46" s="323" t="s">
        <v>173</v>
      </c>
      <c r="B46" s="164">
        <v>1787100642.4400001</v>
      </c>
      <c r="C46" s="90">
        <v>1</v>
      </c>
      <c r="D46" s="164">
        <v>1643695913.3499999</v>
      </c>
      <c r="E46" s="90">
        <v>1</v>
      </c>
      <c r="F46" s="41">
        <f t="shared" si="21"/>
        <v>-8.0244349805729989E-2</v>
      </c>
      <c r="G46" s="41">
        <f t="shared" si="22"/>
        <v>0</v>
      </c>
      <c r="H46" s="162">
        <v>1650537457.75</v>
      </c>
      <c r="I46" s="90">
        <v>1</v>
      </c>
      <c r="J46" s="41">
        <f t="shared" si="23"/>
        <v>4.1622932468429723E-3</v>
      </c>
      <c r="K46" s="41">
        <f t="shared" si="24"/>
        <v>0</v>
      </c>
      <c r="L46" s="162">
        <v>1642267712.6800001</v>
      </c>
      <c r="M46" s="90">
        <v>1</v>
      </c>
      <c r="N46" s="41">
        <f t="shared" si="25"/>
        <v>-5.0103346829057649E-3</v>
      </c>
      <c r="O46" s="41">
        <f t="shared" si="26"/>
        <v>0</v>
      </c>
      <c r="P46" s="162">
        <v>1303016433.3599999</v>
      </c>
      <c r="Q46" s="90">
        <v>1</v>
      </c>
      <c r="R46" s="41">
        <f t="shared" si="27"/>
        <v>-0.20657489439792945</v>
      </c>
      <c r="S46" s="41">
        <f t="shared" si="27"/>
        <v>0</v>
      </c>
      <c r="T46" s="87">
        <v>1254965103.4300001</v>
      </c>
      <c r="U46" s="90">
        <v>1</v>
      </c>
      <c r="V46" s="41">
        <f t="shared" si="28"/>
        <v>-3.6876994564138482E-2</v>
      </c>
      <c r="W46" s="41">
        <f t="shared" si="29"/>
        <v>0</v>
      </c>
      <c r="X46" s="87">
        <v>1256592533.3399999</v>
      </c>
      <c r="Y46" s="90">
        <v>1</v>
      </c>
      <c r="Z46" s="41">
        <f t="shared" si="30"/>
        <v>1.2967929590646365E-3</v>
      </c>
      <c r="AA46" s="41">
        <f t="shared" si="31"/>
        <v>0</v>
      </c>
      <c r="AB46" s="87">
        <v>1260751974.0699999</v>
      </c>
      <c r="AC46" s="90">
        <v>1</v>
      </c>
      <c r="AD46" s="41">
        <f t="shared" si="32"/>
        <v>3.3100950543962743E-3</v>
      </c>
      <c r="AE46" s="41">
        <f t="shared" si="33"/>
        <v>0</v>
      </c>
      <c r="AF46" s="87">
        <v>1277296290.21</v>
      </c>
      <c r="AG46" s="90">
        <v>1</v>
      </c>
      <c r="AH46" s="41">
        <f t="shared" si="34"/>
        <v>1.3122578017142589E-2</v>
      </c>
      <c r="AI46" s="41">
        <f t="shared" si="35"/>
        <v>0</v>
      </c>
      <c r="AJ46" s="42">
        <f t="shared" si="42"/>
        <v>-3.8351851771657147E-2</v>
      </c>
      <c r="AK46" s="42">
        <f t="shared" si="43"/>
        <v>0</v>
      </c>
      <c r="AL46" s="43">
        <f t="shared" si="44"/>
        <v>-0.22291204849031018</v>
      </c>
      <c r="AM46" s="43">
        <f t="shared" si="45"/>
        <v>0</v>
      </c>
      <c r="AN46" s="44">
        <f t="shared" si="46"/>
        <v>7.4577483885260032E-2</v>
      </c>
      <c r="AO46" s="107">
        <f t="shared" si="47"/>
        <v>0</v>
      </c>
      <c r="AP46" s="48"/>
      <c r="AQ46" s="56"/>
      <c r="AR46" s="53"/>
      <c r="AS46" s="47"/>
      <c r="AT46" s="47"/>
    </row>
    <row r="47" spans="1:47" s="155" customFormat="1">
      <c r="A47" s="323" t="s">
        <v>178</v>
      </c>
      <c r="B47" s="87">
        <v>198080656.12</v>
      </c>
      <c r="C47" s="90">
        <v>1</v>
      </c>
      <c r="D47" s="87">
        <v>178767156.02000001</v>
      </c>
      <c r="E47" s="90">
        <v>1</v>
      </c>
      <c r="F47" s="41">
        <f t="shared" si="21"/>
        <v>-9.7503211460989947E-2</v>
      </c>
      <c r="G47" s="41">
        <f t="shared" si="22"/>
        <v>0</v>
      </c>
      <c r="H47" s="164">
        <v>177487993.93000001</v>
      </c>
      <c r="I47" s="90">
        <v>1</v>
      </c>
      <c r="J47" s="41">
        <f t="shared" si="23"/>
        <v>-7.1554647871496834E-3</v>
      </c>
      <c r="K47" s="41">
        <f t="shared" si="24"/>
        <v>0</v>
      </c>
      <c r="L47" s="162">
        <v>177479836.38999999</v>
      </c>
      <c r="M47" s="90">
        <v>1</v>
      </c>
      <c r="N47" s="41">
        <f t="shared" si="25"/>
        <v>-4.59610806308326E-5</v>
      </c>
      <c r="O47" s="41">
        <f t="shared" si="26"/>
        <v>0</v>
      </c>
      <c r="P47" s="162">
        <v>178480714.22999999</v>
      </c>
      <c r="Q47" s="90">
        <v>1</v>
      </c>
      <c r="R47" s="41">
        <f t="shared" si="27"/>
        <v>5.6393890165677297E-3</v>
      </c>
      <c r="S47" s="41">
        <f t="shared" si="27"/>
        <v>0</v>
      </c>
      <c r="T47" s="162">
        <v>161904863.44999999</v>
      </c>
      <c r="U47" s="90">
        <v>1</v>
      </c>
      <c r="V47" s="41">
        <f t="shared" si="28"/>
        <v>-9.2871943344194907E-2</v>
      </c>
      <c r="W47" s="41">
        <f t="shared" si="29"/>
        <v>0</v>
      </c>
      <c r="X47" s="162">
        <v>159768710.56</v>
      </c>
      <c r="Y47" s="90">
        <v>1</v>
      </c>
      <c r="Z47" s="41">
        <f t="shared" si="30"/>
        <v>-1.319387722197536E-2</v>
      </c>
      <c r="AA47" s="41">
        <f t="shared" si="31"/>
        <v>0</v>
      </c>
      <c r="AB47" s="87">
        <v>160728703.30000001</v>
      </c>
      <c r="AC47" s="90">
        <v>1</v>
      </c>
      <c r="AD47" s="41">
        <f t="shared" si="32"/>
        <v>6.008640469308232E-3</v>
      </c>
      <c r="AE47" s="41">
        <f t="shared" si="33"/>
        <v>0</v>
      </c>
      <c r="AF47" s="87">
        <v>160815351.21000001</v>
      </c>
      <c r="AG47" s="90">
        <v>1</v>
      </c>
      <c r="AH47" s="41">
        <f t="shared" si="34"/>
        <v>5.3909418928284488E-4</v>
      </c>
      <c r="AI47" s="41">
        <f t="shared" si="35"/>
        <v>0</v>
      </c>
      <c r="AJ47" s="42">
        <f t="shared" si="42"/>
        <v>-2.4822916777472736E-2</v>
      </c>
      <c r="AK47" s="42">
        <f t="shared" si="43"/>
        <v>0</v>
      </c>
      <c r="AL47" s="43">
        <f t="shared" si="44"/>
        <v>-0.10042003917090676</v>
      </c>
      <c r="AM47" s="43">
        <f t="shared" si="45"/>
        <v>0</v>
      </c>
      <c r="AN47" s="44">
        <f t="shared" si="46"/>
        <v>4.3909216089575591E-2</v>
      </c>
      <c r="AO47" s="107">
        <f t="shared" si="47"/>
        <v>0</v>
      </c>
      <c r="AP47" s="48"/>
      <c r="AQ47" s="56"/>
      <c r="AR47" s="53"/>
      <c r="AS47" s="47"/>
      <c r="AT47" s="47"/>
    </row>
    <row r="48" spans="1:47" s="155" customFormat="1">
      <c r="A48" s="323" t="s">
        <v>189</v>
      </c>
      <c r="B48" s="162">
        <v>665935847.24000001</v>
      </c>
      <c r="C48" s="90">
        <v>1</v>
      </c>
      <c r="D48" s="162">
        <v>684209709.23000002</v>
      </c>
      <c r="E48" s="90">
        <v>1</v>
      </c>
      <c r="F48" s="41">
        <f t="shared" si="21"/>
        <v>2.744087447122245E-2</v>
      </c>
      <c r="G48" s="41">
        <f t="shared" si="22"/>
        <v>0</v>
      </c>
      <c r="H48" s="162">
        <v>718075111.61000001</v>
      </c>
      <c r="I48" s="90">
        <v>1</v>
      </c>
      <c r="J48" s="41">
        <f t="shared" si="23"/>
        <v>4.9495647201662253E-2</v>
      </c>
      <c r="K48" s="41">
        <f t="shared" si="24"/>
        <v>0</v>
      </c>
      <c r="L48" s="162">
        <v>716995579.62</v>
      </c>
      <c r="M48" s="90">
        <v>1</v>
      </c>
      <c r="N48" s="41">
        <f t="shared" si="25"/>
        <v>-1.5033691776053693E-3</v>
      </c>
      <c r="O48" s="41">
        <f t="shared" si="26"/>
        <v>0</v>
      </c>
      <c r="P48" s="162">
        <v>709750425.96000004</v>
      </c>
      <c r="Q48" s="90">
        <v>1</v>
      </c>
      <c r="R48" s="41">
        <f t="shared" si="27"/>
        <v>-1.0104879117720391E-2</v>
      </c>
      <c r="S48" s="41">
        <f t="shared" si="27"/>
        <v>0</v>
      </c>
      <c r="T48" s="162">
        <v>706598302.48000002</v>
      </c>
      <c r="U48" s="90">
        <v>1</v>
      </c>
      <c r="V48" s="41">
        <f t="shared" si="28"/>
        <v>-4.4411716635977981E-3</v>
      </c>
      <c r="W48" s="41">
        <f t="shared" si="29"/>
        <v>0</v>
      </c>
      <c r="X48" s="162">
        <v>707480403.60000002</v>
      </c>
      <c r="Y48" s="90">
        <v>1</v>
      </c>
      <c r="Z48" s="41">
        <f t="shared" si="30"/>
        <v>1.2483770720988568E-3</v>
      </c>
      <c r="AA48" s="41">
        <f t="shared" si="31"/>
        <v>0</v>
      </c>
      <c r="AB48" s="162">
        <v>707455400.26999998</v>
      </c>
      <c r="AC48" s="90">
        <v>1</v>
      </c>
      <c r="AD48" s="41">
        <f t="shared" si="32"/>
        <v>-3.5341374648419892E-5</v>
      </c>
      <c r="AE48" s="41">
        <f t="shared" si="33"/>
        <v>0</v>
      </c>
      <c r="AF48" s="162">
        <v>706595442.16999996</v>
      </c>
      <c r="AG48" s="90">
        <v>1</v>
      </c>
      <c r="AH48" s="41">
        <f t="shared" si="34"/>
        <v>-1.2155651079514289E-3</v>
      </c>
      <c r="AI48" s="41">
        <f t="shared" si="35"/>
        <v>0</v>
      </c>
      <c r="AJ48" s="42">
        <f t="shared" si="42"/>
        <v>7.6105715379325206E-3</v>
      </c>
      <c r="AK48" s="42">
        <f t="shared" si="43"/>
        <v>0</v>
      </c>
      <c r="AL48" s="43">
        <f t="shared" si="44"/>
        <v>3.2717648753030015E-2</v>
      </c>
      <c r="AM48" s="43">
        <f t="shared" si="45"/>
        <v>0</v>
      </c>
      <c r="AN48" s="44">
        <f t="shared" si="46"/>
        <v>2.0236403866218524E-2</v>
      </c>
      <c r="AO48" s="107">
        <f t="shared" si="47"/>
        <v>0</v>
      </c>
      <c r="AP48" s="48"/>
      <c r="AQ48" s="56"/>
      <c r="AR48" s="53"/>
      <c r="AS48" s="47"/>
      <c r="AT48" s="47"/>
    </row>
    <row r="49" spans="1:48" s="167" customFormat="1">
      <c r="A49" s="323" t="s">
        <v>199</v>
      </c>
      <c r="B49" s="87">
        <v>7731256.8799999999</v>
      </c>
      <c r="C49" s="90">
        <v>100</v>
      </c>
      <c r="D49" s="87">
        <v>7561500</v>
      </c>
      <c r="E49" s="90">
        <v>100</v>
      </c>
      <c r="F49" s="41">
        <f t="shared" si="21"/>
        <v>-2.1957216353675198E-2</v>
      </c>
      <c r="G49" s="41">
        <f t="shared" si="22"/>
        <v>0</v>
      </c>
      <c r="H49" s="162">
        <v>7409020.6200000001</v>
      </c>
      <c r="I49" s="90">
        <v>100</v>
      </c>
      <c r="J49" s="41">
        <f t="shared" si="23"/>
        <v>-2.0165229121206094E-2</v>
      </c>
      <c r="K49" s="41">
        <f t="shared" si="24"/>
        <v>0</v>
      </c>
      <c r="L49" s="162">
        <v>7410938.54</v>
      </c>
      <c r="M49" s="90">
        <v>100</v>
      </c>
      <c r="N49" s="41">
        <f t="shared" si="25"/>
        <v>2.5886282389640932E-4</v>
      </c>
      <c r="O49" s="41">
        <f t="shared" si="26"/>
        <v>0</v>
      </c>
      <c r="P49" s="162">
        <v>7412855.9800000004</v>
      </c>
      <c r="Q49" s="90">
        <v>100</v>
      </c>
      <c r="R49" s="41">
        <f t="shared" si="27"/>
        <v>2.5873106215240719E-4</v>
      </c>
      <c r="S49" s="41">
        <f t="shared" si="27"/>
        <v>0</v>
      </c>
      <c r="T49" s="162">
        <v>7151185.3399999999</v>
      </c>
      <c r="U49" s="90">
        <v>100</v>
      </c>
      <c r="V49" s="41">
        <f t="shared" si="28"/>
        <v>-3.5299571542465144E-2</v>
      </c>
      <c r="W49" s="41">
        <f t="shared" si="29"/>
        <v>0</v>
      </c>
      <c r="X49" s="162">
        <v>7165981.1299999999</v>
      </c>
      <c r="Y49" s="90">
        <v>100</v>
      </c>
      <c r="Z49" s="41">
        <f t="shared" si="30"/>
        <v>2.0689982564484951E-3</v>
      </c>
      <c r="AA49" s="41">
        <f t="shared" si="31"/>
        <v>0</v>
      </c>
      <c r="AB49" s="162">
        <v>7167537.9133140389</v>
      </c>
      <c r="AC49" s="90">
        <v>100</v>
      </c>
      <c r="AD49" s="41">
        <f t="shared" si="32"/>
        <v>2.1724635968152478E-4</v>
      </c>
      <c r="AE49" s="41">
        <f t="shared" si="33"/>
        <v>0</v>
      </c>
      <c r="AF49" s="162">
        <v>7169479.79</v>
      </c>
      <c r="AG49" s="90">
        <v>100</v>
      </c>
      <c r="AH49" s="41">
        <f t="shared" si="34"/>
        <v>2.7092660121881215E-4</v>
      </c>
      <c r="AI49" s="41">
        <f t="shared" si="35"/>
        <v>0</v>
      </c>
      <c r="AJ49" s="42">
        <f t="shared" si="42"/>
        <v>-9.2934064892435993E-3</v>
      </c>
      <c r="AK49" s="42">
        <f t="shared" si="43"/>
        <v>0</v>
      </c>
      <c r="AL49" s="43">
        <f t="shared" si="44"/>
        <v>-5.1844238577001912E-2</v>
      </c>
      <c r="AM49" s="43">
        <f t="shared" si="45"/>
        <v>0</v>
      </c>
      <c r="AN49" s="44">
        <f t="shared" si="46"/>
        <v>1.4384573264007931E-2</v>
      </c>
      <c r="AO49" s="107">
        <f t="shared" si="47"/>
        <v>0</v>
      </c>
      <c r="AP49" s="48"/>
      <c r="AQ49" s="56"/>
      <c r="AR49" s="53"/>
      <c r="AS49" s="47"/>
      <c r="AT49" s="47"/>
    </row>
    <row r="50" spans="1:48">
      <c r="A50" s="323" t="s">
        <v>210</v>
      </c>
      <c r="B50" s="87">
        <v>0</v>
      </c>
      <c r="C50" s="90">
        <v>0</v>
      </c>
      <c r="D50" s="87">
        <v>505586510.47000003</v>
      </c>
      <c r="E50" s="90">
        <v>100</v>
      </c>
      <c r="F50" s="41" t="e">
        <f t="shared" si="21"/>
        <v>#DIV/0!</v>
      </c>
      <c r="G50" s="41" t="e">
        <f t="shared" si="22"/>
        <v>#DIV/0!</v>
      </c>
      <c r="H50" s="87">
        <v>512843850.61810988</v>
      </c>
      <c r="I50" s="90">
        <v>100</v>
      </c>
      <c r="J50" s="41">
        <f t="shared" si="23"/>
        <v>1.4354299408351168E-2</v>
      </c>
      <c r="K50" s="41">
        <f t="shared" si="24"/>
        <v>0</v>
      </c>
      <c r="L50" s="87">
        <v>498306690.73290247</v>
      </c>
      <c r="M50" s="90">
        <v>100</v>
      </c>
      <c r="N50" s="41">
        <f t="shared" si="25"/>
        <v>-2.83461717785762E-2</v>
      </c>
      <c r="O50" s="41">
        <f t="shared" si="26"/>
        <v>0</v>
      </c>
      <c r="P50" s="87">
        <v>557154654.17999995</v>
      </c>
      <c r="Q50" s="90">
        <v>100</v>
      </c>
      <c r="R50" s="41">
        <f t="shared" si="27"/>
        <v>0.11809587256503565</v>
      </c>
      <c r="S50" s="41">
        <f t="shared" si="27"/>
        <v>0</v>
      </c>
      <c r="T50" s="87">
        <v>561173806.78999996</v>
      </c>
      <c r="U50" s="90">
        <v>100</v>
      </c>
      <c r="V50" s="41">
        <f t="shared" si="28"/>
        <v>7.2137109146386972E-3</v>
      </c>
      <c r="W50" s="41">
        <f t="shared" si="29"/>
        <v>0</v>
      </c>
      <c r="X50" s="87">
        <v>560884732.94000006</v>
      </c>
      <c r="Y50" s="90">
        <v>100</v>
      </c>
      <c r="Z50" s="41">
        <f t="shared" si="30"/>
        <v>-5.1512356154584491E-4</v>
      </c>
      <c r="AA50" s="41">
        <f t="shared" si="31"/>
        <v>0</v>
      </c>
      <c r="AB50" s="87">
        <v>578073110.2252872</v>
      </c>
      <c r="AC50" s="90">
        <v>100</v>
      </c>
      <c r="AD50" s="41">
        <f t="shared" si="32"/>
        <v>3.064511525423504E-2</v>
      </c>
      <c r="AE50" s="41">
        <f t="shared" si="33"/>
        <v>0</v>
      </c>
      <c r="AF50" s="162">
        <v>584599149.47000003</v>
      </c>
      <c r="AG50" s="90">
        <v>100</v>
      </c>
      <c r="AH50" s="41">
        <f t="shared" si="34"/>
        <v>1.1289297373077076E-2</v>
      </c>
      <c r="AI50" s="41">
        <f t="shared" si="35"/>
        <v>0</v>
      </c>
      <c r="AJ50" s="42" t="e">
        <f t="shared" si="42"/>
        <v>#DIV/0!</v>
      </c>
      <c r="AK50" s="42" t="e">
        <f t="shared" si="43"/>
        <v>#DIV/0!</v>
      </c>
      <c r="AL50" s="43">
        <f t="shared" si="44"/>
        <v>0.15627916758805291</v>
      </c>
      <c r="AM50" s="43">
        <f t="shared" si="45"/>
        <v>0</v>
      </c>
      <c r="AN50" s="44" t="e">
        <f t="shared" si="46"/>
        <v>#DIV/0!</v>
      </c>
      <c r="AO50" s="107" t="e">
        <f t="shared" si="47"/>
        <v>#DIV/0!</v>
      </c>
      <c r="AP50" s="48"/>
      <c r="AQ50" s="57">
        <v>2266908745.4000001</v>
      </c>
      <c r="AR50" s="53">
        <v>1</v>
      </c>
      <c r="AS50" s="47" t="e">
        <f>(#REF!/AQ50)-1</f>
        <v>#REF!</v>
      </c>
      <c r="AT50" s="47" t="e">
        <f>(#REF!/AR50)-1</f>
        <v>#REF!</v>
      </c>
    </row>
    <row r="51" spans="1:48">
      <c r="A51" s="325" t="s">
        <v>47</v>
      </c>
      <c r="B51" s="95">
        <f>SUM(B22:B50)</f>
        <v>521384029448.63214</v>
      </c>
      <c r="C51" s="96"/>
      <c r="D51" s="95">
        <f>SUM(D22:D50)</f>
        <v>532357098267.60992</v>
      </c>
      <c r="E51" s="96"/>
      <c r="F51" s="41">
        <f>((D51-B51)/B51)</f>
        <v>2.1046039385943394E-2</v>
      </c>
      <c r="G51" s="41"/>
      <c r="H51" s="95">
        <f>SUM(H22:H50)</f>
        <v>534308319609.98053</v>
      </c>
      <c r="I51" s="96"/>
      <c r="J51" s="41">
        <f>((H51-D51)/D51)</f>
        <v>3.6652490381367067E-3</v>
      </c>
      <c r="K51" s="41"/>
      <c r="L51" s="95">
        <f>SUM(L22:L50)</f>
        <v>534163471340.02954</v>
      </c>
      <c r="M51" s="96"/>
      <c r="N51" s="41">
        <f>((L51-H51)/H51)</f>
        <v>-2.7109491773723656E-4</v>
      </c>
      <c r="O51" s="41"/>
      <c r="P51" s="95">
        <f>SUM(P22:P50)</f>
        <v>537109137206.31995</v>
      </c>
      <c r="Q51" s="96"/>
      <c r="R51" s="41">
        <f>((P51-L51)/L51)</f>
        <v>5.5145400693550955E-3</v>
      </c>
      <c r="S51" s="41"/>
      <c r="T51" s="95">
        <f>SUM(T22:T50)</f>
        <v>538722554365.93011</v>
      </c>
      <c r="U51" s="96"/>
      <c r="V51" s="41">
        <f>((T51-P51)/P51)</f>
        <v>3.0038907325279887E-3</v>
      </c>
      <c r="W51" s="41"/>
      <c r="X51" s="95">
        <f>SUM(X22:X50)</f>
        <v>541459981458.34991</v>
      </c>
      <c r="Y51" s="96"/>
      <c r="Z51" s="41">
        <f>((X51-T51)/T51)</f>
        <v>5.0813300282957679E-3</v>
      </c>
      <c r="AA51" s="41"/>
      <c r="AB51" s="95">
        <f>SUM(AB22:AB50)</f>
        <v>538215247916.04419</v>
      </c>
      <c r="AC51" s="96"/>
      <c r="AD51" s="41">
        <f>((AB51-X51)/X51)</f>
        <v>-5.9925639076159791E-3</v>
      </c>
      <c r="AE51" s="41"/>
      <c r="AF51" s="95">
        <f>SUM(AF22:AF50)</f>
        <v>542548264283.8194</v>
      </c>
      <c r="AG51" s="96"/>
      <c r="AH51" s="41">
        <f>((AF51-AB51)/AB51)</f>
        <v>8.0507127669692327E-3</v>
      </c>
      <c r="AI51" s="41"/>
      <c r="AJ51" s="42">
        <f t="shared" si="42"/>
        <v>5.0122628994843715E-3</v>
      </c>
      <c r="AK51" s="42"/>
      <c r="AL51" s="43">
        <f t="shared" si="44"/>
        <v>1.9143477281271241E-2</v>
      </c>
      <c r="AM51" s="43"/>
      <c r="AN51" s="44">
        <f t="shared" si="46"/>
        <v>7.7592277471163285E-3</v>
      </c>
      <c r="AO51" s="107"/>
      <c r="AP51" s="48"/>
      <c r="AQ51" s="61">
        <f>SUM(AQ22:AQ50)</f>
        <v>132930613532.55411</v>
      </c>
      <c r="AR51" s="62"/>
      <c r="AS51" s="47" t="e">
        <f>(#REF!/AQ51)-1</f>
        <v>#REF!</v>
      </c>
      <c r="AT51" s="47" t="e">
        <f>(#REF!/AR51)-1</f>
        <v>#REF!</v>
      </c>
    </row>
    <row r="52" spans="1:48" s="167" customFormat="1" ht="8.25" customHeight="1">
      <c r="A52" s="325"/>
      <c r="B52" s="95"/>
      <c r="C52" s="96"/>
      <c r="D52" s="95"/>
      <c r="E52" s="96"/>
      <c r="F52" s="41"/>
      <c r="G52" s="41"/>
      <c r="H52" s="95"/>
      <c r="I52" s="96"/>
      <c r="J52" s="41"/>
      <c r="K52" s="41"/>
      <c r="L52" s="95"/>
      <c r="M52" s="96"/>
      <c r="N52" s="41"/>
      <c r="O52" s="41"/>
      <c r="P52" s="95"/>
      <c r="Q52" s="96"/>
      <c r="R52" s="41"/>
      <c r="S52" s="41"/>
      <c r="T52" s="95"/>
      <c r="U52" s="96"/>
      <c r="V52" s="41"/>
      <c r="W52" s="41"/>
      <c r="X52" s="95"/>
      <c r="Y52" s="96"/>
      <c r="Z52" s="41"/>
      <c r="AA52" s="41"/>
      <c r="AB52" s="95"/>
      <c r="AC52" s="96"/>
      <c r="AD52" s="41"/>
      <c r="AE52" s="41"/>
      <c r="AF52" s="91"/>
      <c r="AG52" s="91"/>
      <c r="AH52" s="41"/>
      <c r="AI52" s="41"/>
      <c r="AJ52" s="42"/>
      <c r="AK52" s="42"/>
      <c r="AL52" s="43"/>
      <c r="AM52" s="43"/>
      <c r="AN52" s="44"/>
      <c r="AO52" s="107"/>
      <c r="AP52" s="48"/>
      <c r="AQ52" s="61"/>
      <c r="AR52" s="62"/>
      <c r="AS52" s="47"/>
      <c r="AT52" s="47"/>
    </row>
    <row r="53" spans="1:48">
      <c r="A53" s="326" t="s">
        <v>228</v>
      </c>
      <c r="B53" s="91"/>
      <c r="C53" s="93"/>
      <c r="D53" s="91"/>
      <c r="E53" s="93"/>
      <c r="F53" s="41"/>
      <c r="G53" s="41"/>
      <c r="H53" s="91"/>
      <c r="I53" s="93"/>
      <c r="J53" s="41"/>
      <c r="K53" s="41"/>
      <c r="L53" s="91"/>
      <c r="M53" s="93"/>
      <c r="N53" s="41"/>
      <c r="O53" s="41"/>
      <c r="P53" s="91"/>
      <c r="Q53" s="93"/>
      <c r="R53" s="41"/>
      <c r="S53" s="41"/>
      <c r="T53" s="91"/>
      <c r="U53" s="93"/>
      <c r="V53" s="41"/>
      <c r="W53" s="41"/>
      <c r="X53" s="91"/>
      <c r="Y53" s="93"/>
      <c r="Z53" s="41"/>
      <c r="AA53" s="41"/>
      <c r="AB53" s="91"/>
      <c r="AC53" s="93"/>
      <c r="AD53" s="41"/>
      <c r="AE53" s="41"/>
      <c r="AF53" s="91"/>
      <c r="AG53" s="91"/>
      <c r="AH53" s="41"/>
      <c r="AI53" s="41"/>
      <c r="AJ53" s="42"/>
      <c r="AK53" s="42"/>
      <c r="AL53" s="43"/>
      <c r="AM53" s="43"/>
      <c r="AN53" s="44"/>
      <c r="AO53" s="107"/>
      <c r="AP53" s="48"/>
      <c r="AQ53" s="58"/>
      <c r="AR53" s="31"/>
      <c r="AS53" s="47" t="e">
        <f>(#REF!/AQ53)-1</f>
        <v>#REF!</v>
      </c>
      <c r="AT53" s="47" t="e">
        <f>(#REF!/AR53)-1</f>
        <v>#REF!</v>
      </c>
    </row>
    <row r="54" spans="1:48">
      <c r="A54" s="323" t="s">
        <v>21</v>
      </c>
      <c r="B54" s="86">
        <v>97507774102</v>
      </c>
      <c r="C54" s="98">
        <v>233.35</v>
      </c>
      <c r="D54" s="86">
        <v>97250600158.240005</v>
      </c>
      <c r="E54" s="98">
        <v>233.58</v>
      </c>
      <c r="F54" s="41">
        <f t="shared" ref="F54:F79" si="48">((D54-B54)/B54)</f>
        <v>-2.637471177333742E-3</v>
      </c>
      <c r="G54" s="41">
        <f t="shared" ref="G54:G79" si="49">((E54-C54)/C54)</f>
        <v>9.8564388257989374E-4</v>
      </c>
      <c r="H54" s="86">
        <v>96911432519.389999</v>
      </c>
      <c r="I54" s="98">
        <v>233.79</v>
      </c>
      <c r="J54" s="41">
        <f t="shared" ref="J54:J57" si="50">((H54-D54)/D54)</f>
        <v>-3.4875634525456298E-3</v>
      </c>
      <c r="K54" s="41">
        <f t="shared" ref="K54:K57" si="51">((I54-E54)/E54)</f>
        <v>8.9904957616225502E-4</v>
      </c>
      <c r="L54" s="86">
        <v>96826232993.169998</v>
      </c>
      <c r="M54" s="98">
        <v>233.94</v>
      </c>
      <c r="N54" s="41">
        <f t="shared" ref="N54:N57" si="52">((L54-H54)/H54)</f>
        <v>-8.7914835231596162E-4</v>
      </c>
      <c r="O54" s="41">
        <f t="shared" ref="O54:O57" si="53">((M54-I54)/I54)</f>
        <v>6.4160143718724365E-4</v>
      </c>
      <c r="P54" s="86">
        <v>95759959030.229996</v>
      </c>
      <c r="Q54" s="98">
        <v>234.11</v>
      </c>
      <c r="R54" s="41">
        <f t="shared" ref="R54:S57" si="54">((P54-L54)/L54)</f>
        <v>-1.1012242550169396E-2</v>
      </c>
      <c r="S54" s="41">
        <f t="shared" si="54"/>
        <v>7.2668205522790426E-4</v>
      </c>
      <c r="T54" s="86">
        <v>94097929457.960007</v>
      </c>
      <c r="U54" s="98">
        <v>234.25</v>
      </c>
      <c r="V54" s="41">
        <f t="shared" ref="V54:V57" si="55">((T54-P54)/P54)</f>
        <v>-1.7356205966476145E-2</v>
      </c>
      <c r="W54" s="41">
        <f t="shared" ref="W54:W57" si="56">((U54-Q54)/Q54)</f>
        <v>5.9800948272173914E-4</v>
      </c>
      <c r="X54" s="86">
        <v>94130155586.089996</v>
      </c>
      <c r="Y54" s="98">
        <v>234.44</v>
      </c>
      <c r="Z54" s="41">
        <f t="shared" ref="Z54:Z57" si="57">((X54-T54)/T54)</f>
        <v>3.4247435959137914E-4</v>
      </c>
      <c r="AA54" s="41">
        <f t="shared" ref="AA54:AA57" si="58">((Y54-U54)/U54)</f>
        <v>8.1109925293488888E-4</v>
      </c>
      <c r="AB54" s="86">
        <v>93064808740.369995</v>
      </c>
      <c r="AC54" s="98">
        <v>234.61</v>
      </c>
      <c r="AD54" s="41">
        <f t="shared" ref="AD54:AD57" si="59">((AB54-X54)/X54)</f>
        <v>-1.1317806064238907E-2</v>
      </c>
      <c r="AE54" s="41">
        <f t="shared" ref="AE54:AE57" si="60">((AC54-Y54)/Y54)</f>
        <v>7.2513222999494927E-4</v>
      </c>
      <c r="AF54" s="86">
        <v>92335766582.529999</v>
      </c>
      <c r="AG54" s="98">
        <v>234.8</v>
      </c>
      <c r="AH54" s="41">
        <f t="shared" ref="AH54:AH57" si="61">((AF54-AB54)/AB54)</f>
        <v>-7.8337039285586562E-3</v>
      </c>
      <c r="AI54" s="41">
        <f t="shared" ref="AI54:AI57" si="62">((AG54-AC54)/AC54)</f>
        <v>8.0985465240184862E-4</v>
      </c>
      <c r="AJ54" s="42">
        <f t="shared" ref="AJ54" si="63">AVERAGE(F54,J54,N54,R54,V54,Z54,AD54,AH54)</f>
        <v>-6.7727083915058821E-3</v>
      </c>
      <c r="AK54" s="42">
        <f t="shared" ref="AK54" si="64">AVERAGE(G54,K54,O54,S54,W54,AA54,AE54,AI54)</f>
        <v>7.7463407115134031E-4</v>
      </c>
      <c r="AL54" s="43">
        <f t="shared" ref="AL54" si="65">((AF54-D54)/D54)</f>
        <v>-5.0537822570893148E-2</v>
      </c>
      <c r="AM54" s="43">
        <f t="shared" ref="AM54" si="66">((AG54-E54)/E54)</f>
        <v>5.2230499186574145E-3</v>
      </c>
      <c r="AN54" s="44">
        <f t="shared" ref="AN54" si="67">STDEV(F54,J54,N54,R54,V54,Z54,AD54,AH54)</f>
        <v>6.1530472681742233E-3</v>
      </c>
      <c r="AO54" s="107">
        <f t="shared" ref="AO54" si="68">STDEV(G54,K54,O54,S54,W54,AA54,AE54,AI54)</f>
        <v>1.2885113907069599E-4</v>
      </c>
      <c r="AP54" s="48"/>
      <c r="AQ54" s="46">
        <v>1092437778.4100001</v>
      </c>
      <c r="AR54" s="50">
        <v>143.21</v>
      </c>
      <c r="AS54" s="47" t="e">
        <f>(#REF!/AQ54)-1</f>
        <v>#REF!</v>
      </c>
      <c r="AT54" s="47" t="e">
        <f>(#REF!/AR54)-1</f>
        <v>#REF!</v>
      </c>
    </row>
    <row r="55" spans="1:48">
      <c r="A55" s="323" t="s">
        <v>22</v>
      </c>
      <c r="B55" s="165">
        <v>1351403357.48</v>
      </c>
      <c r="C55" s="98">
        <v>317.89890000000003</v>
      </c>
      <c r="D55" s="162">
        <v>1341969829.0599999</v>
      </c>
      <c r="E55" s="98">
        <v>315.7287</v>
      </c>
      <c r="F55" s="41">
        <f t="shared" si="48"/>
        <v>-6.9805423878708155E-3</v>
      </c>
      <c r="G55" s="41">
        <f t="shared" si="49"/>
        <v>-6.8266986768435577E-3</v>
      </c>
      <c r="H55" s="162">
        <v>1348746697.3599999</v>
      </c>
      <c r="I55" s="98">
        <v>317.32310000000001</v>
      </c>
      <c r="J55" s="41">
        <f t="shared" si="50"/>
        <v>5.0499408803750057E-3</v>
      </c>
      <c r="K55" s="41">
        <f t="shared" si="51"/>
        <v>5.0499051875867078E-3</v>
      </c>
      <c r="L55" s="162">
        <v>1344647368.7</v>
      </c>
      <c r="M55" s="98">
        <v>316.35860000000002</v>
      </c>
      <c r="N55" s="41">
        <f t="shared" si="52"/>
        <v>-3.0393614071669364E-3</v>
      </c>
      <c r="O55" s="41">
        <f t="shared" si="53"/>
        <v>-3.039488773429942E-3</v>
      </c>
      <c r="P55" s="162">
        <v>1359057560.74</v>
      </c>
      <c r="Q55" s="98">
        <v>319.74900000000002</v>
      </c>
      <c r="R55" s="41">
        <f t="shared" si="54"/>
        <v>1.0716707127409679E-2</v>
      </c>
      <c r="S55" s="41">
        <f t="shared" si="54"/>
        <v>1.0716952218147379E-2</v>
      </c>
      <c r="T55" s="162">
        <v>1363684432.25</v>
      </c>
      <c r="U55" s="98">
        <v>320.81400000000002</v>
      </c>
      <c r="V55" s="41">
        <f t="shared" si="55"/>
        <v>3.4044706005540207E-3</v>
      </c>
      <c r="W55" s="41">
        <f t="shared" si="56"/>
        <v>3.3307375472636275E-3</v>
      </c>
      <c r="X55" s="162">
        <v>1364633192.5799999</v>
      </c>
      <c r="Y55" s="98">
        <v>321.03719999999998</v>
      </c>
      <c r="Z55" s="41">
        <f t="shared" si="57"/>
        <v>6.9573305052293103E-4</v>
      </c>
      <c r="AA55" s="41">
        <f t="shared" si="58"/>
        <v>6.9573023621152124E-4</v>
      </c>
      <c r="AB55" s="162">
        <v>1356759729.22</v>
      </c>
      <c r="AC55" s="98">
        <v>319.18490000000003</v>
      </c>
      <c r="AD55" s="41">
        <f t="shared" si="59"/>
        <v>-5.769655466986102E-3</v>
      </c>
      <c r="AE55" s="41">
        <f t="shared" si="60"/>
        <v>-5.7697363420810954E-3</v>
      </c>
      <c r="AF55" s="162">
        <v>1349679540.52</v>
      </c>
      <c r="AG55" s="98">
        <v>317.51929999999999</v>
      </c>
      <c r="AH55" s="41">
        <f t="shared" si="61"/>
        <v>-5.2184543420008798E-3</v>
      </c>
      <c r="AI55" s="41">
        <f t="shared" si="62"/>
        <v>-5.2182919680725508E-3</v>
      </c>
      <c r="AJ55" s="42">
        <f t="shared" ref="AJ55:AJ80" si="69">AVERAGE(F55,J55,N55,R55,V55,Z55,AD55,AH55)</f>
        <v>-1.4264524314538702E-4</v>
      </c>
      <c r="AK55" s="42">
        <f t="shared" ref="AK55:AK80" si="70">AVERAGE(G55,K55,O55,S55,W55,AA55,AE55,AI55)</f>
        <v>-1.3261132140223895E-4</v>
      </c>
      <c r="AL55" s="43">
        <f t="shared" ref="AL55:AL80" si="71">((AF55-D55)/D55)</f>
        <v>5.745070636498888E-3</v>
      </c>
      <c r="AM55" s="43">
        <f t="shared" ref="AM55:AM80" si="72">((AG55-E55)/E55)</f>
        <v>5.6713247797871508E-3</v>
      </c>
      <c r="AN55" s="44">
        <f t="shared" ref="AN55:AN80" si="73">STDEV(F55,J55,N55,R55,V55,Z55,AD55,AH55)</f>
        <v>6.2191900884503559E-3</v>
      </c>
      <c r="AO55" s="107">
        <f t="shared" ref="AO55:AO80" si="74">STDEV(G55,K55,O55,S55,W55,AA55,AE55,AI55)</f>
        <v>6.1893284850261599E-3</v>
      </c>
      <c r="AP55" s="48"/>
      <c r="AQ55" s="49">
        <v>1186217562.8099999</v>
      </c>
      <c r="AR55" s="53">
        <v>212.98</v>
      </c>
      <c r="AS55" s="47" t="e">
        <f>(#REF!/AQ55)-1</f>
        <v>#REF!</v>
      </c>
      <c r="AT55" s="47" t="e">
        <f>(#REF!/AR55)-1</f>
        <v>#REF!</v>
      </c>
      <c r="AU55" s="114"/>
      <c r="AV55" s="114"/>
    </row>
    <row r="56" spans="1:48">
      <c r="A56" s="323" t="s">
        <v>256</v>
      </c>
      <c r="B56" s="86">
        <v>37003522099.07</v>
      </c>
      <c r="C56" s="97">
        <v>1423.15</v>
      </c>
      <c r="D56" s="86">
        <v>35855862728.5</v>
      </c>
      <c r="E56" s="97">
        <v>1426.6</v>
      </c>
      <c r="F56" s="41">
        <f t="shared" si="48"/>
        <v>-3.1014868462990001E-2</v>
      </c>
      <c r="G56" s="41">
        <f t="shared" si="49"/>
        <v>2.4241998383865496E-3</v>
      </c>
      <c r="H56" s="162">
        <v>35219728442.120003</v>
      </c>
      <c r="I56" s="98">
        <v>1430.07</v>
      </c>
      <c r="J56" s="41">
        <f t="shared" si="50"/>
        <v>-1.7741430214545263E-2</v>
      </c>
      <c r="K56" s="41">
        <f t="shared" si="51"/>
        <v>2.4323566521800275E-3</v>
      </c>
      <c r="L56" s="162">
        <v>35148284523.160004</v>
      </c>
      <c r="M56" s="98">
        <v>1433.14</v>
      </c>
      <c r="N56" s="41">
        <f t="shared" si="52"/>
        <v>-2.0285198699759939E-3</v>
      </c>
      <c r="O56" s="41">
        <f t="shared" si="53"/>
        <v>2.1467480612838278E-3</v>
      </c>
      <c r="P56" s="162">
        <v>35219728442.120003</v>
      </c>
      <c r="Q56" s="97">
        <v>1436.15</v>
      </c>
      <c r="R56" s="41">
        <f t="shared" si="54"/>
        <v>2.0326431269475772E-3</v>
      </c>
      <c r="S56" s="41">
        <f t="shared" si="54"/>
        <v>2.1002832940256993E-3</v>
      </c>
      <c r="T56" s="162">
        <v>36210970361.82</v>
      </c>
      <c r="U56" s="97">
        <v>1368.37</v>
      </c>
      <c r="V56" s="41">
        <f t="shared" si="55"/>
        <v>2.8144507738865759E-2</v>
      </c>
      <c r="W56" s="41">
        <f t="shared" si="56"/>
        <v>-4.719562719771625E-2</v>
      </c>
      <c r="X56" s="162">
        <v>36038893864.900002</v>
      </c>
      <c r="Y56" s="98">
        <v>1371.27</v>
      </c>
      <c r="Z56" s="41">
        <f t="shared" si="57"/>
        <v>-4.7520542863284214E-3</v>
      </c>
      <c r="AA56" s="41">
        <f t="shared" si="58"/>
        <v>2.119309835790094E-3</v>
      </c>
      <c r="AB56" s="258">
        <v>39079326157.050003</v>
      </c>
      <c r="AC56" s="97">
        <v>1374.19</v>
      </c>
      <c r="AD56" s="41">
        <f t="shared" si="59"/>
        <v>8.4365305537615953E-2</v>
      </c>
      <c r="AE56" s="41">
        <f t="shared" si="60"/>
        <v>2.1294128800309732E-3</v>
      </c>
      <c r="AF56" s="162">
        <v>39418887942.279999</v>
      </c>
      <c r="AG56" s="98">
        <v>1377.1</v>
      </c>
      <c r="AH56" s="41">
        <f t="shared" si="61"/>
        <v>8.6890389016786567E-3</v>
      </c>
      <c r="AI56" s="41">
        <f t="shared" si="62"/>
        <v>2.1176111018125984E-3</v>
      </c>
      <c r="AJ56" s="42">
        <f t="shared" si="69"/>
        <v>8.4618278089085338E-3</v>
      </c>
      <c r="AK56" s="42">
        <f t="shared" si="70"/>
        <v>-3.9657131917758097E-3</v>
      </c>
      <c r="AL56" s="43">
        <f t="shared" si="71"/>
        <v>9.9370784654079211E-2</v>
      </c>
      <c r="AM56" s="43">
        <f t="shared" si="72"/>
        <v>-3.4697883078648538E-2</v>
      </c>
      <c r="AN56" s="44">
        <f t="shared" si="73"/>
        <v>3.5294285687085161E-2</v>
      </c>
      <c r="AO56" s="107">
        <f t="shared" si="74"/>
        <v>1.7468073524888127E-2</v>
      </c>
      <c r="AP56" s="48"/>
      <c r="AQ56" s="49">
        <v>4662655514.79</v>
      </c>
      <c r="AR56" s="53">
        <v>1067.58</v>
      </c>
      <c r="AS56" s="47" t="e">
        <f>(#REF!/AQ56)-1</f>
        <v>#REF!</v>
      </c>
      <c r="AT56" s="47" t="e">
        <f>(#REF!/AR56)-1</f>
        <v>#REF!</v>
      </c>
    </row>
    <row r="57" spans="1:48" s="155" customFormat="1">
      <c r="A57" s="323" t="s">
        <v>190</v>
      </c>
      <c r="B57" s="162">
        <v>609342954.65999997</v>
      </c>
      <c r="C57" s="97">
        <v>1.02</v>
      </c>
      <c r="D57" s="162">
        <v>610274166.85000002</v>
      </c>
      <c r="E57" s="97">
        <v>1.0233000000000001</v>
      </c>
      <c r="F57" s="41">
        <f t="shared" si="48"/>
        <v>1.5282234460553552E-3</v>
      </c>
      <c r="G57" s="41">
        <f t="shared" si="49"/>
        <v>3.2352941176471378E-3</v>
      </c>
      <c r="H57" s="162">
        <v>608491806.23000002</v>
      </c>
      <c r="I57" s="97">
        <v>1.0249999999999999</v>
      </c>
      <c r="J57" s="41">
        <f t="shared" si="50"/>
        <v>-2.9205899853173584E-3</v>
      </c>
      <c r="K57" s="41">
        <f t="shared" si="51"/>
        <v>1.6612918987587342E-3</v>
      </c>
      <c r="L57" s="162">
        <v>609479625.38</v>
      </c>
      <c r="M57" s="97">
        <v>1.0266999999999999</v>
      </c>
      <c r="N57" s="41">
        <f t="shared" si="52"/>
        <v>1.623389402924181E-3</v>
      </c>
      <c r="O57" s="41">
        <f t="shared" si="53"/>
        <v>1.6585365853658879E-3</v>
      </c>
      <c r="P57" s="162">
        <v>610638139.55999994</v>
      </c>
      <c r="Q57" s="97">
        <v>1.0286</v>
      </c>
      <c r="R57" s="41">
        <f t="shared" si="54"/>
        <v>1.9008251166355791E-3</v>
      </c>
      <c r="S57" s="41">
        <f t="shared" si="54"/>
        <v>1.8505892665822664E-3</v>
      </c>
      <c r="T57" s="162">
        <v>611482980.13999999</v>
      </c>
      <c r="U57" s="97">
        <v>1.03</v>
      </c>
      <c r="V57" s="41">
        <f t="shared" si="55"/>
        <v>1.3835371970194973E-3</v>
      </c>
      <c r="W57" s="41">
        <f t="shared" si="56"/>
        <v>1.3610733035194127E-3</v>
      </c>
      <c r="X57" s="162">
        <v>612443812.75</v>
      </c>
      <c r="Y57" s="97">
        <v>1.0316000000000001</v>
      </c>
      <c r="Z57" s="41">
        <f t="shared" si="57"/>
        <v>1.5713153778704194E-3</v>
      </c>
      <c r="AA57" s="41">
        <f t="shared" si="58"/>
        <v>1.5533980582524717E-3</v>
      </c>
      <c r="AB57" s="162">
        <v>614035716.47000003</v>
      </c>
      <c r="AC57" s="97">
        <v>1.0343</v>
      </c>
      <c r="AD57" s="41">
        <f t="shared" si="59"/>
        <v>2.599264923343825E-3</v>
      </c>
      <c r="AE57" s="41">
        <f t="shared" si="60"/>
        <v>2.6172935246218734E-3</v>
      </c>
      <c r="AF57" s="162">
        <v>615052533.88</v>
      </c>
      <c r="AG57" s="97">
        <v>1.0359</v>
      </c>
      <c r="AH57" s="41">
        <f t="shared" si="61"/>
        <v>1.655958086356114E-3</v>
      </c>
      <c r="AI57" s="41">
        <f t="shared" si="62"/>
        <v>1.5469399593928705E-3</v>
      </c>
      <c r="AJ57" s="42">
        <f t="shared" si="69"/>
        <v>1.1677404456109516E-3</v>
      </c>
      <c r="AK57" s="42">
        <f t="shared" si="70"/>
        <v>1.9355520892675817E-3</v>
      </c>
      <c r="AL57" s="43">
        <f t="shared" si="71"/>
        <v>7.8298694088004082E-3</v>
      </c>
      <c r="AM57" s="43">
        <f t="shared" si="72"/>
        <v>1.2313104661389566E-2</v>
      </c>
      <c r="AN57" s="44">
        <f t="shared" si="73"/>
        <v>1.6939591229764349E-3</v>
      </c>
      <c r="AO57" s="107">
        <f t="shared" si="74"/>
        <v>6.4811403471205765E-4</v>
      </c>
      <c r="AP57" s="48"/>
      <c r="AQ57" s="49"/>
      <c r="AR57" s="49"/>
      <c r="AS57" s="47"/>
      <c r="AT57" s="47"/>
    </row>
    <row r="58" spans="1:48">
      <c r="A58" s="324" t="s">
        <v>23</v>
      </c>
      <c r="B58" s="162">
        <v>2945482273.4899998</v>
      </c>
      <c r="C58" s="97">
        <v>3405.61</v>
      </c>
      <c r="D58" s="162">
        <v>2905601938.4699998</v>
      </c>
      <c r="E58" s="97">
        <v>3414.72</v>
      </c>
      <c r="F58" s="41">
        <f t="shared" si="48"/>
        <v>-1.3539492455592732E-2</v>
      </c>
      <c r="G58" s="41">
        <f t="shared" si="49"/>
        <v>2.6749980179761254E-3</v>
      </c>
      <c r="H58" s="162">
        <v>2907129535.1900001</v>
      </c>
      <c r="I58" s="97">
        <v>3417.92</v>
      </c>
      <c r="J58" s="41">
        <f>((H58-D58)/D58)</f>
        <v>5.2574191246742229E-4</v>
      </c>
      <c r="K58" s="41">
        <f>((I58-E58)/E58)</f>
        <v>9.3711929528636994E-4</v>
      </c>
      <c r="L58" s="162">
        <v>2896363596.1300001</v>
      </c>
      <c r="M58" s="97">
        <v>3420.86</v>
      </c>
      <c r="N58" s="41">
        <f>((L58-H58)/H58)</f>
        <v>-3.7032883914119492E-3</v>
      </c>
      <c r="O58" s="41">
        <f>((M58-I58)/I58)</f>
        <v>8.601722685142E-4</v>
      </c>
      <c r="P58" s="162">
        <v>2887397543.04</v>
      </c>
      <c r="Q58" s="97">
        <v>3425.03</v>
      </c>
      <c r="R58" s="41">
        <f>((P58-L58)/L58)</f>
        <v>-3.0956241481491543E-3</v>
      </c>
      <c r="S58" s="41">
        <f>((Q58-M58)/M58)</f>
        <v>1.2189917155335421E-3</v>
      </c>
      <c r="T58" s="162">
        <v>2881060235.4299998</v>
      </c>
      <c r="U58" s="97">
        <v>3430.39</v>
      </c>
      <c r="V58" s="41">
        <f>((T58-P58)/P58)</f>
        <v>-2.1948164447517992E-3</v>
      </c>
      <c r="W58" s="41">
        <f>((U58-Q58)/Q58)</f>
        <v>1.5649497960600848E-3</v>
      </c>
      <c r="X58" s="162">
        <v>2811822958.3600001</v>
      </c>
      <c r="Y58" s="90">
        <v>3435.82</v>
      </c>
      <c r="Z58" s="41">
        <f>((X58-T58)/T58)</f>
        <v>-2.4031874175538016E-2</v>
      </c>
      <c r="AA58" s="41">
        <f>((Y58-U58)/U58)</f>
        <v>1.5829103979431759E-3</v>
      </c>
      <c r="AB58" s="162">
        <v>2946942457.1199999</v>
      </c>
      <c r="AC58" s="90">
        <v>3440.97</v>
      </c>
      <c r="AD58" s="41">
        <f>((AB58-X58)/X58)</f>
        <v>4.8054056304742743E-2</v>
      </c>
      <c r="AE58" s="41">
        <f>((AC58-Y58)/Y58)</f>
        <v>1.498914378517977E-3</v>
      </c>
      <c r="AF58" s="162">
        <v>2941452291.96</v>
      </c>
      <c r="AG58" s="90">
        <v>3447.81</v>
      </c>
      <c r="AH58" s="41">
        <f>((AF58-AB58)/AB58)</f>
        <v>-1.8630038556522405E-3</v>
      </c>
      <c r="AI58" s="41">
        <f>((AG58-AC58)/AC58)</f>
        <v>1.9878115763869333E-3</v>
      </c>
      <c r="AJ58" s="42">
        <f t="shared" si="69"/>
        <v>1.8962343264283913E-5</v>
      </c>
      <c r="AK58" s="42">
        <f t="shared" si="70"/>
        <v>1.5407334307773013E-3</v>
      </c>
      <c r="AL58" s="43">
        <f t="shared" si="71"/>
        <v>1.2338356818717549E-2</v>
      </c>
      <c r="AM58" s="43">
        <f t="shared" si="72"/>
        <v>9.6903992128198353E-3</v>
      </c>
      <c r="AN58" s="44">
        <f t="shared" si="73"/>
        <v>2.105061900700668E-2</v>
      </c>
      <c r="AO58" s="107">
        <f t="shared" si="74"/>
        <v>5.8816669594926414E-4</v>
      </c>
      <c r="AP58" s="48"/>
      <c r="AQ58" s="63">
        <v>1198249163.9190199</v>
      </c>
      <c r="AR58" s="63">
        <v>1987.7461478934799</v>
      </c>
      <c r="AS58" s="47" t="e">
        <f>(#REF!/AQ58)-1</f>
        <v>#REF!</v>
      </c>
      <c r="AT58" s="47" t="e">
        <f>(#REF!/AR58)-1</f>
        <v>#REF!</v>
      </c>
    </row>
    <row r="59" spans="1:48">
      <c r="A59" s="323" t="s">
        <v>171</v>
      </c>
      <c r="B59" s="86">
        <v>115605361310.36</v>
      </c>
      <c r="C59" s="97">
        <v>1.9235</v>
      </c>
      <c r="D59" s="86">
        <v>114986928811.03</v>
      </c>
      <c r="E59" s="97">
        <v>1.9263999999999999</v>
      </c>
      <c r="F59" s="41">
        <f t="shared" si="48"/>
        <v>-5.349514004542805E-3</v>
      </c>
      <c r="G59" s="41">
        <f t="shared" si="49"/>
        <v>1.5076683129710959E-3</v>
      </c>
      <c r="H59" s="162">
        <v>115202374596.64</v>
      </c>
      <c r="I59" s="97">
        <v>1.9289000000000001</v>
      </c>
      <c r="J59" s="41">
        <f>((H59-D59)/D59)</f>
        <v>1.8736545782874602E-3</v>
      </c>
      <c r="K59" s="41">
        <f>((I59-E59)/E59)</f>
        <v>1.2977574750831441E-3</v>
      </c>
      <c r="L59" s="162">
        <v>115244791544.49001</v>
      </c>
      <c r="M59" s="97">
        <v>1.9313</v>
      </c>
      <c r="N59" s="41">
        <f>((L59-H59)/H59)</f>
        <v>3.6819508277083064E-4</v>
      </c>
      <c r="O59" s="41">
        <f>((M59-I59)/I59)</f>
        <v>1.2442324640986871E-3</v>
      </c>
      <c r="P59" s="162">
        <v>114583926150.72</v>
      </c>
      <c r="Q59" s="97">
        <v>1.9338</v>
      </c>
      <c r="R59" s="41">
        <f>((P59-L59)/L59)</f>
        <v>-5.7344491227170006E-3</v>
      </c>
      <c r="S59" s="41">
        <f>((Q59-M59)/M59)</f>
        <v>1.2944648682234488E-3</v>
      </c>
      <c r="T59" s="162">
        <v>114401417415.59</v>
      </c>
      <c r="U59" s="97">
        <v>1.9371</v>
      </c>
      <c r="V59" s="41">
        <f>((T59-P59)/P59)</f>
        <v>-1.5927952659776973E-3</v>
      </c>
      <c r="W59" s="41">
        <f>((U59-Q59)/Q59)</f>
        <v>1.7064846416382669E-3</v>
      </c>
      <c r="X59" s="162">
        <v>114881928091.59</v>
      </c>
      <c r="Y59" s="90">
        <v>1.9396</v>
      </c>
      <c r="Z59" s="41">
        <f>((X59-T59)/T59)</f>
        <v>4.2002161061906445E-3</v>
      </c>
      <c r="AA59" s="41">
        <f>((Y59-U59)/U59)</f>
        <v>1.2905890248309053E-3</v>
      </c>
      <c r="AB59" s="162">
        <v>115394870608.94</v>
      </c>
      <c r="AC59" s="90">
        <v>1.9420999999999999</v>
      </c>
      <c r="AD59" s="41">
        <f>((AB59-X59)/X59)</f>
        <v>4.4649539389786438E-3</v>
      </c>
      <c r="AE59" s="41">
        <f>((AC59-Y59)/Y59)</f>
        <v>1.2889255516601087E-3</v>
      </c>
      <c r="AF59" s="162">
        <v>114452475328.69</v>
      </c>
      <c r="AG59" s="90">
        <v>1.9446000000000001</v>
      </c>
      <c r="AH59" s="41">
        <f>((AF59-AB59)/AB59)</f>
        <v>-8.1666999172230938E-3</v>
      </c>
      <c r="AI59" s="41">
        <f>((AG59-AC59)/AC59)</f>
        <v>1.2872663611555371E-3</v>
      </c>
      <c r="AJ59" s="42">
        <f t="shared" si="69"/>
        <v>-1.2420548255291273E-3</v>
      </c>
      <c r="AK59" s="42">
        <f t="shared" si="70"/>
        <v>1.3646735874576492E-3</v>
      </c>
      <c r="AL59" s="43">
        <f t="shared" si="71"/>
        <v>-4.6479498832282008E-3</v>
      </c>
      <c r="AM59" s="43">
        <f t="shared" si="72"/>
        <v>9.4476744186047634E-3</v>
      </c>
      <c r="AN59" s="44">
        <f t="shared" si="73"/>
        <v>4.7751644357592379E-3</v>
      </c>
      <c r="AO59" s="107">
        <f t="shared" si="74"/>
        <v>1.5964851968491457E-4</v>
      </c>
      <c r="AP59" s="48"/>
      <c r="AQ59" s="46">
        <v>609639394.97000003</v>
      </c>
      <c r="AR59" s="50">
        <v>1.1629</v>
      </c>
      <c r="AS59" s="47" t="e">
        <f>(#REF!/AQ59)-1</f>
        <v>#REF!</v>
      </c>
      <c r="AT59" s="47" t="e">
        <f>(#REF!/AR59)-1</f>
        <v>#REF!</v>
      </c>
    </row>
    <row r="60" spans="1:48">
      <c r="A60" s="323" t="s">
        <v>55</v>
      </c>
      <c r="B60" s="86">
        <v>11295226787.1</v>
      </c>
      <c r="C60" s="90">
        <v>1</v>
      </c>
      <c r="D60" s="86">
        <v>11099501416.190001</v>
      </c>
      <c r="E60" s="90">
        <v>1</v>
      </c>
      <c r="F60" s="41">
        <f t="shared" si="48"/>
        <v>-1.7328148836598212E-2</v>
      </c>
      <c r="G60" s="41">
        <f t="shared" si="49"/>
        <v>0</v>
      </c>
      <c r="H60" s="162">
        <v>11052906071.360001</v>
      </c>
      <c r="I60" s="90">
        <v>1</v>
      </c>
      <c r="J60" s="41">
        <f t="shared" ref="J60:J78" si="75">((H60-D60)/D60)</f>
        <v>-4.1979673755466913E-3</v>
      </c>
      <c r="K60" s="41">
        <f t="shared" ref="K60:K78" si="76">((I60-E60)/E60)</f>
        <v>0</v>
      </c>
      <c r="L60" s="162">
        <v>11038556910.52</v>
      </c>
      <c r="M60" s="90">
        <v>1</v>
      </c>
      <c r="N60" s="41">
        <f t="shared" ref="N60:N78" si="77">((L60-H60)/H60)</f>
        <v>-1.2982251678751999E-3</v>
      </c>
      <c r="O60" s="41">
        <f t="shared" ref="O60:O78" si="78">((M60-I60)/I60)</f>
        <v>0</v>
      </c>
      <c r="P60" s="162">
        <v>10946788045.75</v>
      </c>
      <c r="Q60" s="90">
        <v>1</v>
      </c>
      <c r="R60" s="41">
        <f t="shared" ref="R60:S78" si="79">((P60-L60)/L60)</f>
        <v>-8.313483865136629E-3</v>
      </c>
      <c r="S60" s="41">
        <f t="shared" si="79"/>
        <v>0</v>
      </c>
      <c r="T60" s="162">
        <v>10863482648.57</v>
      </c>
      <c r="U60" s="90">
        <v>1</v>
      </c>
      <c r="V60" s="41">
        <f t="shared" ref="V60:V78" si="80">((T60-P60)/P60)</f>
        <v>-7.6100310732099118E-3</v>
      </c>
      <c r="W60" s="41">
        <f t="shared" ref="W60:W78" si="81">((U60-Q60)/Q60)</f>
        <v>0</v>
      </c>
      <c r="X60" s="162">
        <v>10685033062.27</v>
      </c>
      <c r="Y60" s="90">
        <v>1</v>
      </c>
      <c r="Z60" s="41">
        <f t="shared" ref="Z60:Z78" si="82">((X60-T60)/T60)</f>
        <v>-1.6426554179058705E-2</v>
      </c>
      <c r="AA60" s="41">
        <f t="shared" ref="AA60:AA78" si="83">((Y60-U60)/U60)</f>
        <v>0</v>
      </c>
      <c r="AB60" s="162">
        <v>10814484157.889999</v>
      </c>
      <c r="AC60" s="90">
        <v>1</v>
      </c>
      <c r="AD60" s="41">
        <f t="shared" ref="AD60:AD79" si="84">((AB60-X60)/X60)</f>
        <v>1.2115179697206989E-2</v>
      </c>
      <c r="AE60" s="41">
        <f t="shared" ref="AE60:AE79" si="85">((AC60-Y60)/Y60)</f>
        <v>0</v>
      </c>
      <c r="AF60" s="162">
        <v>10862676419.440001</v>
      </c>
      <c r="AG60" s="90">
        <v>1</v>
      </c>
      <c r="AH60" s="41">
        <f t="shared" ref="AH60:AH79" si="86">((AF60-AB60)/AB60)</f>
        <v>4.456270021426882E-3</v>
      </c>
      <c r="AI60" s="41">
        <f t="shared" ref="AI60:AI79" si="87">((AG60-AC60)/AC60)</f>
        <v>0</v>
      </c>
      <c r="AJ60" s="42">
        <f t="shared" si="69"/>
        <v>-4.8253700973489343E-3</v>
      </c>
      <c r="AK60" s="42">
        <f t="shared" si="70"/>
        <v>0</v>
      </c>
      <c r="AL60" s="43">
        <f t="shared" si="71"/>
        <v>-2.1336543676147592E-2</v>
      </c>
      <c r="AM60" s="43">
        <f t="shared" si="72"/>
        <v>0</v>
      </c>
      <c r="AN60" s="44">
        <f t="shared" si="73"/>
        <v>9.9770714202471519E-3</v>
      </c>
      <c r="AO60" s="107">
        <f t="shared" si="74"/>
        <v>0</v>
      </c>
      <c r="AP60" s="48"/>
      <c r="AQ60" s="46">
        <v>4056683843.0900002</v>
      </c>
      <c r="AR60" s="53">
        <v>1</v>
      </c>
      <c r="AS60" s="47" t="e">
        <f>(#REF!/AQ60)-1</f>
        <v>#REF!</v>
      </c>
      <c r="AT60" s="47" t="e">
        <f>(#REF!/AR60)-1</f>
        <v>#REF!</v>
      </c>
    </row>
    <row r="61" spans="1:48" ht="15" customHeight="1">
      <c r="A61" s="323" t="s">
        <v>24</v>
      </c>
      <c r="B61" s="86">
        <v>13403456065.42</v>
      </c>
      <c r="C61" s="90">
        <v>24.412800000000001</v>
      </c>
      <c r="D61" s="86">
        <v>13212887847.49</v>
      </c>
      <c r="E61" s="90">
        <v>24.4329</v>
      </c>
      <c r="F61" s="41">
        <f t="shared" si="48"/>
        <v>-1.421784180138832E-2</v>
      </c>
      <c r="G61" s="41">
        <f t="shared" si="49"/>
        <v>8.2333857648444011E-4</v>
      </c>
      <c r="H61" s="162">
        <v>13005902926.190001</v>
      </c>
      <c r="I61" s="90">
        <v>24.547599999999999</v>
      </c>
      <c r="J61" s="41">
        <f t="shared" si="75"/>
        <v>-1.5665380928766404E-2</v>
      </c>
      <c r="K61" s="41">
        <f t="shared" si="76"/>
        <v>4.6944898067768923E-3</v>
      </c>
      <c r="L61" s="162">
        <v>11994355918.24</v>
      </c>
      <c r="M61" s="90">
        <v>24.567399999999999</v>
      </c>
      <c r="N61" s="41">
        <f t="shared" si="77"/>
        <v>-7.7775992462087926E-2</v>
      </c>
      <c r="O61" s="41">
        <f t="shared" si="78"/>
        <v>8.0659616418713191E-4</v>
      </c>
      <c r="P61" s="162">
        <v>11987099570.83</v>
      </c>
      <c r="Q61" s="90">
        <v>24.588100000000001</v>
      </c>
      <c r="R61" s="41">
        <f t="shared" si="79"/>
        <v>-6.0498016395903425E-4</v>
      </c>
      <c r="S61" s="41">
        <f t="shared" si="79"/>
        <v>8.4258000439613049E-4</v>
      </c>
      <c r="T61" s="162">
        <v>11937073847.049999</v>
      </c>
      <c r="U61" s="90">
        <v>24.608899999999998</v>
      </c>
      <c r="V61" s="41">
        <f t="shared" si="80"/>
        <v>-4.1732967582696779E-3</v>
      </c>
      <c r="W61" s="41">
        <f t="shared" si="81"/>
        <v>8.4593766903492777E-4</v>
      </c>
      <c r="X61" s="162">
        <v>11889729137.709999</v>
      </c>
      <c r="Y61" s="90">
        <v>24.620799999999999</v>
      </c>
      <c r="Z61" s="41">
        <f t="shared" si="82"/>
        <v>-3.9661905377003613E-3</v>
      </c>
      <c r="AA61" s="41">
        <f t="shared" si="83"/>
        <v>4.8356488912550696E-4</v>
      </c>
      <c r="AB61" s="162">
        <v>4846052691.9099998</v>
      </c>
      <c r="AC61" s="90">
        <v>24.636399999999998</v>
      </c>
      <c r="AD61" s="41">
        <f t="shared" si="84"/>
        <v>-0.59241689732526859</v>
      </c>
      <c r="AE61" s="41">
        <f t="shared" si="85"/>
        <v>6.3361060566671963E-4</v>
      </c>
      <c r="AF61" s="162">
        <v>4851864889.25</v>
      </c>
      <c r="AG61" s="90">
        <v>24.755299999999998</v>
      </c>
      <c r="AH61" s="41">
        <f t="shared" si="86"/>
        <v>1.1993673427660072E-3</v>
      </c>
      <c r="AI61" s="41">
        <f t="shared" si="87"/>
        <v>4.8261921384617889E-3</v>
      </c>
      <c r="AJ61" s="42">
        <f t="shared" si="69"/>
        <v>-8.8452651579334282E-2</v>
      </c>
      <c r="AK61" s="42">
        <f t="shared" si="70"/>
        <v>1.7445387317666921E-3</v>
      </c>
      <c r="AL61" s="43">
        <f t="shared" si="71"/>
        <v>-0.63279300140493588</v>
      </c>
      <c r="AM61" s="43">
        <f t="shared" si="72"/>
        <v>1.3195322700129672E-2</v>
      </c>
      <c r="AN61" s="44">
        <f t="shared" si="73"/>
        <v>0.20525190634576959</v>
      </c>
      <c r="AO61" s="107">
        <f t="shared" si="74"/>
        <v>1.8659495782166007E-3</v>
      </c>
      <c r="AP61" s="48"/>
      <c r="AQ61" s="46">
        <v>739078842.02999997</v>
      </c>
      <c r="AR61" s="50">
        <v>16.871500000000001</v>
      </c>
      <c r="AS61" s="47" t="e">
        <f>(#REF!/AQ61)-1</f>
        <v>#REF!</v>
      </c>
      <c r="AT61" s="47" t="e">
        <f>(#REF!/AR61)-1</f>
        <v>#REF!</v>
      </c>
    </row>
    <row r="62" spans="1:48">
      <c r="A62" s="323" t="s">
        <v>116</v>
      </c>
      <c r="B62" s="86">
        <v>506934654.13999999</v>
      </c>
      <c r="C62" s="90">
        <v>2.0735000000000001</v>
      </c>
      <c r="D62" s="86">
        <v>503326752.68000001</v>
      </c>
      <c r="E62" s="90">
        <v>2.0661</v>
      </c>
      <c r="F62" s="41">
        <f t="shared" si="48"/>
        <v>-7.1170937526862888E-3</v>
      </c>
      <c r="G62" s="41">
        <f t="shared" si="49"/>
        <v>-3.568844948155328E-3</v>
      </c>
      <c r="H62" s="86">
        <v>504131559.73000002</v>
      </c>
      <c r="I62" s="90">
        <v>2.0693999999999999</v>
      </c>
      <c r="J62" s="41">
        <f t="shared" si="75"/>
        <v>1.5989753092096894E-3</v>
      </c>
      <c r="K62" s="41">
        <f t="shared" si="76"/>
        <v>1.5972121388121866E-3</v>
      </c>
      <c r="L62" s="162">
        <v>475911129.94999999</v>
      </c>
      <c r="M62" s="90">
        <v>2.0701000000000001</v>
      </c>
      <c r="N62" s="41">
        <f t="shared" si="77"/>
        <v>-5.5978304145676124E-2</v>
      </c>
      <c r="O62" s="41">
        <f t="shared" si="78"/>
        <v>3.3826229825077074E-4</v>
      </c>
      <c r="P62" s="162">
        <v>476761430.27999997</v>
      </c>
      <c r="Q62" s="90">
        <v>2.0737999999999999</v>
      </c>
      <c r="R62" s="41">
        <f t="shared" si="79"/>
        <v>1.7866788072162072E-3</v>
      </c>
      <c r="S62" s="41">
        <f t="shared" si="79"/>
        <v>1.78735326795798E-3</v>
      </c>
      <c r="T62" s="162">
        <v>476692130.07999998</v>
      </c>
      <c r="U62" s="90">
        <v>2.0733999999999999</v>
      </c>
      <c r="V62" s="41">
        <f t="shared" si="80"/>
        <v>-1.453561374696111E-4</v>
      </c>
      <c r="W62" s="41">
        <f t="shared" si="81"/>
        <v>-1.9288263091906451E-4</v>
      </c>
      <c r="X62" s="162">
        <v>476455557.42000002</v>
      </c>
      <c r="Y62" s="90">
        <v>2.0724</v>
      </c>
      <c r="Z62" s="41">
        <f t="shared" si="82"/>
        <v>-4.9627976857990975E-4</v>
      </c>
      <c r="AA62" s="41">
        <f t="shared" si="83"/>
        <v>-4.8229960451427121E-4</v>
      </c>
      <c r="AB62" s="162">
        <v>465700662.75999999</v>
      </c>
      <c r="AC62" s="90">
        <v>2.0255000000000001</v>
      </c>
      <c r="AD62" s="41">
        <f t="shared" si="84"/>
        <v>-2.2572713220594228E-2</v>
      </c>
      <c r="AE62" s="41">
        <f t="shared" si="85"/>
        <v>-2.2630766261339481E-2</v>
      </c>
      <c r="AF62" s="162">
        <v>468647107.54000002</v>
      </c>
      <c r="AG62" s="90">
        <v>2.0316999999999998</v>
      </c>
      <c r="AH62" s="41">
        <f t="shared" si="86"/>
        <v>6.3269069932985877E-3</v>
      </c>
      <c r="AI62" s="41">
        <f t="shared" si="87"/>
        <v>3.0609725993580653E-3</v>
      </c>
      <c r="AJ62" s="42">
        <f t="shared" si="69"/>
        <v>-9.5746482394102085E-3</v>
      </c>
      <c r="AK62" s="42">
        <f t="shared" si="70"/>
        <v>-2.5113741425686429E-3</v>
      </c>
      <c r="AL62" s="43">
        <f t="shared" si="71"/>
        <v>-6.8900858051644753E-2</v>
      </c>
      <c r="AM62" s="43">
        <f t="shared" si="72"/>
        <v>-1.6649726537921787E-2</v>
      </c>
      <c r="AN62" s="44">
        <f t="shared" si="73"/>
        <v>2.0724057609795562E-2</v>
      </c>
      <c r="AO62" s="107">
        <f t="shared" si="74"/>
        <v>8.3660175262168183E-3</v>
      </c>
      <c r="AP62" s="48"/>
      <c r="AQ62" s="54">
        <v>0</v>
      </c>
      <c r="AR62" s="55">
        <v>0</v>
      </c>
      <c r="AS62" s="47" t="e">
        <f>(#REF!/AQ62)-1</f>
        <v>#REF!</v>
      </c>
      <c r="AT62" s="47" t="e">
        <f>(#REF!/AR62)-1</f>
        <v>#REF!</v>
      </c>
    </row>
    <row r="63" spans="1:48">
      <c r="A63" s="323" t="s">
        <v>71</v>
      </c>
      <c r="B63" s="86">
        <v>27818694467</v>
      </c>
      <c r="C63" s="98">
        <v>308.27999999999997</v>
      </c>
      <c r="D63" s="86">
        <v>27178183878.779999</v>
      </c>
      <c r="E63" s="98">
        <v>308.62</v>
      </c>
      <c r="F63" s="41">
        <f t="shared" si="48"/>
        <v>-2.3024466118631435E-2</v>
      </c>
      <c r="G63" s="41">
        <f t="shared" si="49"/>
        <v>1.1028934734657839E-3</v>
      </c>
      <c r="H63" s="86">
        <v>27102922986.5</v>
      </c>
      <c r="I63" s="98">
        <v>309.01</v>
      </c>
      <c r="J63" s="41">
        <f t="shared" si="75"/>
        <v>-2.7691656151741795E-3</v>
      </c>
      <c r="K63" s="41">
        <f t="shared" si="76"/>
        <v>1.2636899747261563E-3</v>
      </c>
      <c r="L63" s="86">
        <v>26723693118.630001</v>
      </c>
      <c r="M63" s="98">
        <v>309.31</v>
      </c>
      <c r="N63" s="41">
        <f t="shared" si="77"/>
        <v>-1.3992212871611441E-2</v>
      </c>
      <c r="O63" s="41">
        <f t="shared" si="78"/>
        <v>9.7084236756095723E-4</v>
      </c>
      <c r="P63" s="86">
        <v>26069630845.91</v>
      </c>
      <c r="Q63" s="98">
        <v>309.67</v>
      </c>
      <c r="R63" s="41">
        <f t="shared" si="79"/>
        <v>-2.4474995645868722E-2</v>
      </c>
      <c r="S63" s="41">
        <f t="shared" si="79"/>
        <v>1.1638808961883342E-3</v>
      </c>
      <c r="T63" s="86">
        <v>26010571310.509998</v>
      </c>
      <c r="U63" s="98">
        <v>310.02999999999997</v>
      </c>
      <c r="V63" s="41">
        <f t="shared" si="80"/>
        <v>-2.2654534599697729E-3</v>
      </c>
      <c r="W63" s="41">
        <f t="shared" si="81"/>
        <v>1.1625278522296534E-3</v>
      </c>
      <c r="X63" s="86">
        <v>25889616529.32</v>
      </c>
      <c r="Y63" s="98">
        <v>310.43</v>
      </c>
      <c r="Z63" s="41">
        <f t="shared" si="82"/>
        <v>-4.6502162426984009E-3</v>
      </c>
      <c r="AA63" s="41">
        <f t="shared" si="83"/>
        <v>1.2901977228011294E-3</v>
      </c>
      <c r="AB63" s="86">
        <v>25781882073.200001</v>
      </c>
      <c r="AC63" s="98">
        <v>310.83</v>
      </c>
      <c r="AD63" s="41">
        <f t="shared" si="84"/>
        <v>-4.1612998013311484E-3</v>
      </c>
      <c r="AE63" s="41">
        <f t="shared" si="85"/>
        <v>1.2885352575459114E-3</v>
      </c>
      <c r="AF63" s="86">
        <v>25098776969.009998</v>
      </c>
      <c r="AG63" s="98">
        <v>311.23</v>
      </c>
      <c r="AH63" s="41">
        <f t="shared" si="86"/>
        <v>-2.6495548395207468E-2</v>
      </c>
      <c r="AI63" s="41">
        <f t="shared" si="87"/>
        <v>1.286877071067896E-3</v>
      </c>
      <c r="AJ63" s="42">
        <f t="shared" si="69"/>
        <v>-1.2729169768811572E-2</v>
      </c>
      <c r="AK63" s="42">
        <f t="shared" si="70"/>
        <v>1.1911805769482279E-3</v>
      </c>
      <c r="AL63" s="43">
        <f t="shared" si="71"/>
        <v>-7.6510149428841934E-2</v>
      </c>
      <c r="AM63" s="43">
        <f t="shared" si="72"/>
        <v>8.4570021385523084E-3</v>
      </c>
      <c r="AN63" s="44">
        <f t="shared" si="73"/>
        <v>1.0572436794519207E-2</v>
      </c>
      <c r="AO63" s="107">
        <f t="shared" si="74"/>
        <v>1.1439752190169674E-4</v>
      </c>
      <c r="AP63" s="48"/>
      <c r="AQ63" s="46">
        <v>3320655667.8400002</v>
      </c>
      <c r="AR63" s="50">
        <v>177.09</v>
      </c>
      <c r="AS63" s="47" t="e">
        <f>(#REF!/AQ63)-1</f>
        <v>#REF!</v>
      </c>
      <c r="AT63" s="47" t="e">
        <f>(#REF!/AR63)-1</f>
        <v>#REF!</v>
      </c>
    </row>
    <row r="64" spans="1:48">
      <c r="A64" s="323" t="s">
        <v>40</v>
      </c>
      <c r="B64" s="86">
        <v>6543613854.9899998</v>
      </c>
      <c r="C64" s="98">
        <v>1.06</v>
      </c>
      <c r="D64" s="86">
        <v>6564682212.2399998</v>
      </c>
      <c r="E64" s="98">
        <v>1.06</v>
      </c>
      <c r="F64" s="41">
        <f t="shared" si="48"/>
        <v>3.2196822301691574E-3</v>
      </c>
      <c r="G64" s="41">
        <f t="shared" si="49"/>
        <v>0</v>
      </c>
      <c r="H64" s="87">
        <v>6472912309.2299995</v>
      </c>
      <c r="I64" s="98">
        <v>1.06</v>
      </c>
      <c r="J64" s="41">
        <f t="shared" si="75"/>
        <v>-1.3979336705574743E-2</v>
      </c>
      <c r="K64" s="41">
        <f t="shared" si="76"/>
        <v>0</v>
      </c>
      <c r="L64" s="86">
        <v>6428385518.4099998</v>
      </c>
      <c r="M64" s="98">
        <v>1.07</v>
      </c>
      <c r="N64" s="41">
        <f t="shared" si="77"/>
        <v>-6.8789423821649896E-3</v>
      </c>
      <c r="O64" s="41">
        <f t="shared" si="78"/>
        <v>9.4339622641509517E-3</v>
      </c>
      <c r="P64" s="86">
        <v>6387899993.8299999</v>
      </c>
      <c r="Q64" s="98">
        <v>1.07</v>
      </c>
      <c r="R64" s="41">
        <f t="shared" si="79"/>
        <v>-6.2979304001066876E-3</v>
      </c>
      <c r="S64" s="41">
        <f t="shared" si="79"/>
        <v>0</v>
      </c>
      <c r="T64" s="86">
        <v>6327518257.0299997</v>
      </c>
      <c r="U64" s="98">
        <v>1.07</v>
      </c>
      <c r="V64" s="41">
        <f t="shared" si="80"/>
        <v>-9.4525175501060169E-3</v>
      </c>
      <c r="W64" s="41">
        <f t="shared" si="81"/>
        <v>0</v>
      </c>
      <c r="X64" s="86">
        <v>6316449666.1400003</v>
      </c>
      <c r="Y64" s="98">
        <v>1.07</v>
      </c>
      <c r="Z64" s="41">
        <f t="shared" si="82"/>
        <v>-1.7492783806197577E-3</v>
      </c>
      <c r="AA64" s="41">
        <f t="shared" si="83"/>
        <v>0</v>
      </c>
      <c r="AB64" s="86">
        <v>6346225147.6599998</v>
      </c>
      <c r="AC64" s="98">
        <v>1.07</v>
      </c>
      <c r="AD64" s="41">
        <f t="shared" si="84"/>
        <v>4.7139584883600259E-3</v>
      </c>
      <c r="AE64" s="41">
        <f t="shared" si="85"/>
        <v>0</v>
      </c>
      <c r="AF64" s="86">
        <v>6326375417.0699997</v>
      </c>
      <c r="AG64" s="98">
        <v>1.07</v>
      </c>
      <c r="AH64" s="41">
        <f t="shared" si="86"/>
        <v>-3.1278011933313157E-3</v>
      </c>
      <c r="AI64" s="41">
        <f t="shared" si="87"/>
        <v>0</v>
      </c>
      <c r="AJ64" s="42">
        <f t="shared" si="69"/>
        <v>-4.194020736671791E-3</v>
      </c>
      <c r="AK64" s="42">
        <f t="shared" si="70"/>
        <v>1.179245283018869E-3</v>
      </c>
      <c r="AL64" s="43">
        <f t="shared" si="71"/>
        <v>-3.6301345208405007E-2</v>
      </c>
      <c r="AM64" s="43">
        <f t="shared" si="72"/>
        <v>9.4339622641509517E-3</v>
      </c>
      <c r="AN64" s="44">
        <f t="shared" si="73"/>
        <v>6.284540127722932E-3</v>
      </c>
      <c r="AO64" s="107">
        <f t="shared" si="74"/>
        <v>3.3354093452195666E-3</v>
      </c>
      <c r="AP64" s="48"/>
      <c r="AQ64" s="64">
        <v>1300500308</v>
      </c>
      <c r="AR64" s="50">
        <v>1.19</v>
      </c>
      <c r="AS64" s="47" t="e">
        <f>(#REF!/AQ64)-1</f>
        <v>#REF!</v>
      </c>
      <c r="AT64" s="47" t="e">
        <f>(#REF!/AR64)-1</f>
        <v>#REF!</v>
      </c>
    </row>
    <row r="65" spans="1:46">
      <c r="A65" s="323" t="s">
        <v>123</v>
      </c>
      <c r="B65" s="87">
        <v>8493131725.3599997</v>
      </c>
      <c r="C65" s="98">
        <v>3.98</v>
      </c>
      <c r="D65" s="87">
        <v>7924874070.5299997</v>
      </c>
      <c r="E65" s="98">
        <v>3.98</v>
      </c>
      <c r="F65" s="41">
        <f t="shared" si="48"/>
        <v>-6.6907905494178951E-2</v>
      </c>
      <c r="G65" s="41">
        <f t="shared" si="49"/>
        <v>0</v>
      </c>
      <c r="H65" s="87">
        <v>7677847957.3100004</v>
      </c>
      <c r="I65" s="98">
        <v>3.98</v>
      </c>
      <c r="J65" s="41">
        <f t="shared" si="75"/>
        <v>-3.1170982784270124E-2</v>
      </c>
      <c r="K65" s="41">
        <f t="shared" si="76"/>
        <v>0</v>
      </c>
      <c r="L65" s="87">
        <v>7526317875.54</v>
      </c>
      <c r="M65" s="98">
        <v>3.98</v>
      </c>
      <c r="N65" s="41">
        <f t="shared" si="77"/>
        <v>-1.9736009701224966E-2</v>
      </c>
      <c r="O65" s="41">
        <f t="shared" si="78"/>
        <v>0</v>
      </c>
      <c r="P65" s="87">
        <v>7407407383.0100002</v>
      </c>
      <c r="Q65" s="98">
        <v>3.99</v>
      </c>
      <c r="R65" s="41">
        <f t="shared" si="79"/>
        <v>-1.5799291831195491E-2</v>
      </c>
      <c r="S65" s="41">
        <f t="shared" si="79"/>
        <v>2.5125628140704099E-3</v>
      </c>
      <c r="T65" s="87">
        <v>7416761894.3000002</v>
      </c>
      <c r="U65" s="98">
        <v>3.99</v>
      </c>
      <c r="V65" s="41">
        <f t="shared" si="80"/>
        <v>1.2628590283094104E-3</v>
      </c>
      <c r="W65" s="41">
        <f t="shared" si="81"/>
        <v>0</v>
      </c>
      <c r="X65" s="87">
        <v>7137395965.1400003</v>
      </c>
      <c r="Y65" s="98">
        <v>3.99</v>
      </c>
      <c r="Z65" s="41">
        <f t="shared" si="82"/>
        <v>-3.766683266112409E-2</v>
      </c>
      <c r="AA65" s="41">
        <f t="shared" si="83"/>
        <v>0</v>
      </c>
      <c r="AB65" s="87">
        <v>7054463135.1199999</v>
      </c>
      <c r="AC65" s="98">
        <v>3.99</v>
      </c>
      <c r="AD65" s="41">
        <f t="shared" si="84"/>
        <v>-1.1619480049174171E-2</v>
      </c>
      <c r="AE65" s="41">
        <f t="shared" si="85"/>
        <v>0</v>
      </c>
      <c r="AF65" s="87">
        <v>6923887152.5299997</v>
      </c>
      <c r="AG65" s="98">
        <v>3.99</v>
      </c>
      <c r="AH65" s="41">
        <f t="shared" si="86"/>
        <v>-1.850969805766502E-2</v>
      </c>
      <c r="AI65" s="41">
        <f t="shared" si="87"/>
        <v>0</v>
      </c>
      <c r="AJ65" s="42">
        <f t="shared" si="69"/>
        <v>-2.5018417693815426E-2</v>
      </c>
      <c r="AK65" s="42">
        <f t="shared" si="70"/>
        <v>3.1407035175880124E-4</v>
      </c>
      <c r="AL65" s="43">
        <f t="shared" si="71"/>
        <v>-0.12630950461690504</v>
      </c>
      <c r="AM65" s="43">
        <f t="shared" si="72"/>
        <v>2.5125628140704099E-3</v>
      </c>
      <c r="AN65" s="44">
        <f t="shared" si="73"/>
        <v>2.0626135396894708E-2</v>
      </c>
      <c r="AO65" s="107">
        <f t="shared" si="74"/>
        <v>8.8832510199317067E-4</v>
      </c>
      <c r="AP65" s="48"/>
      <c r="AQ65" s="49">
        <v>776682398.99000001</v>
      </c>
      <c r="AR65" s="53">
        <v>2.4700000000000002</v>
      </c>
      <c r="AS65" s="47" t="e">
        <f>(#REF!/AQ65)-1</f>
        <v>#REF!</v>
      </c>
      <c r="AT65" s="47" t="e">
        <f>(#REF!/AR65)-1</f>
        <v>#REF!</v>
      </c>
    </row>
    <row r="66" spans="1:46">
      <c r="A66" s="324" t="s">
        <v>76</v>
      </c>
      <c r="B66" s="86">
        <v>37761253914</v>
      </c>
      <c r="C66" s="86">
        <v>4157.33</v>
      </c>
      <c r="D66" s="86">
        <v>38378424900.220001</v>
      </c>
      <c r="E66" s="86">
        <v>4165.96</v>
      </c>
      <c r="F66" s="41">
        <f t="shared" si="48"/>
        <v>1.6344027865853913E-2</v>
      </c>
      <c r="G66" s="41">
        <f t="shared" si="49"/>
        <v>2.0758515681940353E-3</v>
      </c>
      <c r="H66" s="86">
        <v>38968476660.209999</v>
      </c>
      <c r="I66" s="86">
        <v>4173.37</v>
      </c>
      <c r="J66" s="41">
        <f t="shared" si="75"/>
        <v>1.5374569475534037E-2</v>
      </c>
      <c r="K66" s="41">
        <f t="shared" si="76"/>
        <v>1.7787016678028245E-3</v>
      </c>
      <c r="L66" s="86">
        <v>39368284981.779999</v>
      </c>
      <c r="M66" s="86">
        <v>4180.76</v>
      </c>
      <c r="N66" s="41">
        <f t="shared" si="77"/>
        <v>1.0259788317007442E-2</v>
      </c>
      <c r="O66" s="41">
        <f t="shared" si="78"/>
        <v>1.7707512154446713E-3</v>
      </c>
      <c r="P66" s="86">
        <v>40727515638.449997</v>
      </c>
      <c r="Q66" s="86">
        <v>4187.93</v>
      </c>
      <c r="R66" s="41">
        <f t="shared" si="79"/>
        <v>3.4526031735928109E-2</v>
      </c>
      <c r="S66" s="41">
        <f t="shared" si="79"/>
        <v>1.7149991867507516E-3</v>
      </c>
      <c r="T66" s="86">
        <v>42216260338.57</v>
      </c>
      <c r="U66" s="86">
        <v>4195.3100000000004</v>
      </c>
      <c r="V66" s="41">
        <f t="shared" si="80"/>
        <v>3.6553781314235381E-2</v>
      </c>
      <c r="W66" s="41">
        <f t="shared" si="81"/>
        <v>1.7622071047033042E-3</v>
      </c>
      <c r="X66" s="86">
        <v>42871398933.110001</v>
      </c>
      <c r="Y66" s="86">
        <v>4202.4399999999996</v>
      </c>
      <c r="Z66" s="41">
        <f t="shared" si="82"/>
        <v>1.5518631666705146E-2</v>
      </c>
      <c r="AA66" s="41">
        <f t="shared" si="83"/>
        <v>1.699516841425115E-3</v>
      </c>
      <c r="AB66" s="86">
        <v>43526165258.760002</v>
      </c>
      <c r="AC66" s="86">
        <v>4209.62</v>
      </c>
      <c r="AD66" s="41">
        <f t="shared" si="84"/>
        <v>1.5272800560382906E-2</v>
      </c>
      <c r="AE66" s="41">
        <f t="shared" si="85"/>
        <v>1.7085312342354185E-3</v>
      </c>
      <c r="AF66" s="86">
        <v>42391507451.639999</v>
      </c>
      <c r="AG66" s="86">
        <v>4217.55</v>
      </c>
      <c r="AH66" s="41">
        <f t="shared" si="86"/>
        <v>-2.6068407367718743E-2</v>
      </c>
      <c r="AI66" s="41">
        <f t="shared" si="87"/>
        <v>1.8837804837491961E-3</v>
      </c>
      <c r="AJ66" s="42">
        <f t="shared" si="69"/>
        <v>1.4722652945991023E-2</v>
      </c>
      <c r="AK66" s="42">
        <f t="shared" si="70"/>
        <v>1.7992924127881646E-3</v>
      </c>
      <c r="AL66" s="43">
        <f t="shared" si="71"/>
        <v>0.10456610874087731</v>
      </c>
      <c r="AM66" s="43">
        <f t="shared" si="72"/>
        <v>1.2383700275566772E-2</v>
      </c>
      <c r="AN66" s="44">
        <f t="shared" si="73"/>
        <v>1.9110916236746312E-2</v>
      </c>
      <c r="AO66" s="107">
        <f t="shared" si="74"/>
        <v>1.2622836646503956E-4</v>
      </c>
      <c r="AP66" s="48"/>
      <c r="AQ66" s="46">
        <v>8144502990.9799995</v>
      </c>
      <c r="AR66" s="46">
        <v>2263.5700000000002</v>
      </c>
      <c r="AS66" s="47" t="e">
        <f>(#REF!/AQ66)-1</f>
        <v>#REF!</v>
      </c>
      <c r="AT66" s="47" t="e">
        <f>(#REF!/AR66)-1</f>
        <v>#REF!</v>
      </c>
    </row>
    <row r="67" spans="1:46">
      <c r="A67" s="324" t="s">
        <v>77</v>
      </c>
      <c r="B67" s="86">
        <v>233994051</v>
      </c>
      <c r="C67" s="86">
        <v>3721.29</v>
      </c>
      <c r="D67" s="86">
        <v>233845401.24000001</v>
      </c>
      <c r="E67" s="86">
        <v>3744.64</v>
      </c>
      <c r="F67" s="41">
        <f t="shared" si="48"/>
        <v>-6.3527153517244962E-4</v>
      </c>
      <c r="G67" s="41">
        <f t="shared" si="49"/>
        <v>6.2747058143815477E-3</v>
      </c>
      <c r="H67" s="86">
        <v>238832602.19</v>
      </c>
      <c r="I67" s="86">
        <v>3784.27</v>
      </c>
      <c r="J67" s="41">
        <f t="shared" si="75"/>
        <v>2.1326914805912853E-2</v>
      </c>
      <c r="K67" s="41">
        <f t="shared" si="76"/>
        <v>1.058312681592893E-2</v>
      </c>
      <c r="L67" s="86">
        <v>240078323.05000001</v>
      </c>
      <c r="M67" s="86">
        <v>3804.08</v>
      </c>
      <c r="N67" s="41">
        <f t="shared" si="77"/>
        <v>5.2158744182211701E-3</v>
      </c>
      <c r="O67" s="41">
        <f t="shared" si="78"/>
        <v>5.2348273246887629E-3</v>
      </c>
      <c r="P67" s="86">
        <v>241542077.88</v>
      </c>
      <c r="Q67" s="86">
        <v>3805.69</v>
      </c>
      <c r="R67" s="41">
        <f t="shared" si="79"/>
        <v>6.0969887301950782E-3</v>
      </c>
      <c r="S67" s="41">
        <f t="shared" si="79"/>
        <v>4.2322979537762808E-4</v>
      </c>
      <c r="T67" s="86">
        <v>241740414.96000001</v>
      </c>
      <c r="U67" s="86">
        <v>3808.73</v>
      </c>
      <c r="V67" s="41">
        <f t="shared" si="80"/>
        <v>8.2112848304032775E-4</v>
      </c>
      <c r="W67" s="41">
        <f t="shared" si="81"/>
        <v>7.9880389627110025E-4</v>
      </c>
      <c r="X67" s="86">
        <v>241642529.15000001</v>
      </c>
      <c r="Y67" s="86">
        <v>3807.28</v>
      </c>
      <c r="Z67" s="41">
        <f t="shared" si="82"/>
        <v>-4.0492116312532692E-4</v>
      </c>
      <c r="AA67" s="41">
        <f t="shared" si="83"/>
        <v>-3.8070432926456276E-4</v>
      </c>
      <c r="AB67" s="86">
        <v>241169699.56999999</v>
      </c>
      <c r="AC67" s="86">
        <v>3821.35</v>
      </c>
      <c r="AD67" s="41">
        <f t="shared" si="84"/>
        <v>-1.9567316302442081E-3</v>
      </c>
      <c r="AE67" s="41">
        <f t="shared" si="85"/>
        <v>3.6955516799394078E-3</v>
      </c>
      <c r="AF67" s="86">
        <v>241508394.65000001</v>
      </c>
      <c r="AG67" s="86">
        <v>3826.7</v>
      </c>
      <c r="AH67" s="41">
        <f t="shared" si="86"/>
        <v>1.4043848816990634E-3</v>
      </c>
      <c r="AI67" s="41">
        <f t="shared" si="87"/>
        <v>1.4000287856385594E-3</v>
      </c>
      <c r="AJ67" s="42">
        <f t="shared" si="69"/>
        <v>3.9835458738158129E-3</v>
      </c>
      <c r="AK67" s="42">
        <f t="shared" si="70"/>
        <v>3.5036962228701717E-3</v>
      </c>
      <c r="AL67" s="43">
        <f t="shared" si="71"/>
        <v>3.2769485178523225E-2</v>
      </c>
      <c r="AM67" s="43">
        <f t="shared" si="72"/>
        <v>2.1913989061698842E-2</v>
      </c>
      <c r="AN67" s="44">
        <f t="shared" si="73"/>
        <v>7.5527638220080455E-3</v>
      </c>
      <c r="AO67" s="107">
        <f t="shared" si="74"/>
        <v>3.7253984510111078E-3</v>
      </c>
      <c r="AP67" s="48"/>
      <c r="AQ67" s="46"/>
      <c r="AR67" s="46"/>
      <c r="AS67" s="47"/>
      <c r="AT67" s="47"/>
    </row>
    <row r="68" spans="1:46">
      <c r="A68" s="324" t="s">
        <v>100</v>
      </c>
      <c r="B68" s="164">
        <v>52681457.869999997</v>
      </c>
      <c r="C68" s="86">
        <v>11.1706</v>
      </c>
      <c r="D68" s="164">
        <v>52780326.289999999</v>
      </c>
      <c r="E68" s="86">
        <v>11.1929</v>
      </c>
      <c r="F68" s="41">
        <f t="shared" si="48"/>
        <v>1.8767214119999407E-3</v>
      </c>
      <c r="G68" s="41">
        <f t="shared" si="49"/>
        <v>1.9963117469070186E-3</v>
      </c>
      <c r="H68" s="86">
        <v>52883948.549999997</v>
      </c>
      <c r="I68" s="86">
        <v>11.215400000000001</v>
      </c>
      <c r="J68" s="41">
        <f t="shared" si="75"/>
        <v>1.9632743350362853E-3</v>
      </c>
      <c r="K68" s="41">
        <f t="shared" si="76"/>
        <v>2.0102028964790941E-3</v>
      </c>
      <c r="L68" s="86">
        <v>52795985.149999999</v>
      </c>
      <c r="M68" s="86">
        <v>11.199299999999999</v>
      </c>
      <c r="N68" s="41">
        <f t="shared" si="77"/>
        <v>-1.6633289005799571E-3</v>
      </c>
      <c r="O68" s="41">
        <f t="shared" si="78"/>
        <v>-1.4355261515417691E-3</v>
      </c>
      <c r="P68" s="86">
        <v>51970722.740000002</v>
      </c>
      <c r="Q68" s="86">
        <v>11.020099999999999</v>
      </c>
      <c r="R68" s="41">
        <f t="shared" si="79"/>
        <v>-1.5631158461298197E-2</v>
      </c>
      <c r="S68" s="41">
        <f t="shared" si="79"/>
        <v>-1.6001000062503889E-2</v>
      </c>
      <c r="T68" s="86">
        <v>51505390.289999999</v>
      </c>
      <c r="U68" s="86">
        <v>11.053699999999999</v>
      </c>
      <c r="V68" s="41">
        <f t="shared" si="80"/>
        <v>-8.9537421353167619E-3</v>
      </c>
      <c r="W68" s="41">
        <f t="shared" si="81"/>
        <v>3.0489741472400299E-3</v>
      </c>
      <c r="X68" s="86">
        <v>51600822.740000002</v>
      </c>
      <c r="Y68" s="86">
        <v>11.061500000000001</v>
      </c>
      <c r="Z68" s="41">
        <f t="shared" si="82"/>
        <v>1.8528633500818575E-3</v>
      </c>
      <c r="AA68" s="41">
        <f t="shared" si="83"/>
        <v>7.0564607326066044E-4</v>
      </c>
      <c r="AB68" s="86">
        <v>51675100.159999996</v>
      </c>
      <c r="AC68" s="86">
        <v>11.1021</v>
      </c>
      <c r="AD68" s="41">
        <f t="shared" si="84"/>
        <v>1.4394619321140369E-3</v>
      </c>
      <c r="AE68" s="41">
        <f t="shared" si="85"/>
        <v>3.6703882836866177E-3</v>
      </c>
      <c r="AF68" s="86">
        <v>51642153.060000002</v>
      </c>
      <c r="AG68" s="86">
        <v>11.0936</v>
      </c>
      <c r="AH68" s="41">
        <f t="shared" si="86"/>
        <v>-6.375817346842283E-4</v>
      </c>
      <c r="AI68" s="41">
        <f t="shared" si="87"/>
        <v>-7.6562091856493186E-4</v>
      </c>
      <c r="AJ68" s="42">
        <f t="shared" si="69"/>
        <v>-2.4691862753308778E-3</v>
      </c>
      <c r="AK68" s="42">
        <f t="shared" si="70"/>
        <v>-8.4632799812964623E-4</v>
      </c>
      <c r="AL68" s="43">
        <f t="shared" si="71"/>
        <v>-2.1564346225264625E-2</v>
      </c>
      <c r="AM68" s="43">
        <f t="shared" si="72"/>
        <v>-8.8716954497940221E-3</v>
      </c>
      <c r="AN68" s="44">
        <f t="shared" si="73"/>
        <v>6.4562530297662679E-3</v>
      </c>
      <c r="AO68" s="107">
        <f t="shared" si="74"/>
        <v>6.3722708582882879E-3</v>
      </c>
      <c r="AP68" s="48"/>
      <c r="AQ68" s="46">
        <v>421796041.39999998</v>
      </c>
      <c r="AR68" s="46">
        <v>2004.5</v>
      </c>
      <c r="AS68" s="47" t="e">
        <f>(#REF!/AQ68)-1</f>
        <v>#REF!</v>
      </c>
      <c r="AT68" s="47" t="e">
        <f>(#REF!/AR68)-1</f>
        <v>#REF!</v>
      </c>
    </row>
    <row r="69" spans="1:46">
      <c r="A69" s="323" t="s">
        <v>94</v>
      </c>
      <c r="B69" s="86">
        <v>15290328881.84</v>
      </c>
      <c r="C69" s="86">
        <v>1157.4100000000001</v>
      </c>
      <c r="D69" s="86">
        <v>14835770153.9</v>
      </c>
      <c r="E69" s="86">
        <v>1158.8900000000001</v>
      </c>
      <c r="F69" s="41">
        <f t="shared" si="48"/>
        <v>-2.972851214991656E-2</v>
      </c>
      <c r="G69" s="41">
        <f t="shared" si="49"/>
        <v>1.2787171356736318E-3</v>
      </c>
      <c r="H69" s="86">
        <v>14492922765.6</v>
      </c>
      <c r="I69" s="86">
        <v>1139.94</v>
      </c>
      <c r="J69" s="41">
        <f t="shared" si="75"/>
        <v>-2.3109510645112828E-2</v>
      </c>
      <c r="K69" s="41">
        <f t="shared" si="76"/>
        <v>-1.6351853929190901E-2</v>
      </c>
      <c r="L69" s="86">
        <v>14984981989.200001</v>
      </c>
      <c r="M69" s="86">
        <v>1141.8399999999999</v>
      </c>
      <c r="N69" s="41">
        <f t="shared" si="77"/>
        <v>3.3951690184117901E-2</v>
      </c>
      <c r="O69" s="41">
        <f t="shared" si="78"/>
        <v>1.6667543905818406E-3</v>
      </c>
      <c r="P69" s="86">
        <v>15010913253.07</v>
      </c>
      <c r="Q69" s="86">
        <v>1143.0999999999999</v>
      </c>
      <c r="R69" s="41">
        <f t="shared" si="79"/>
        <v>1.7304834859787053E-3</v>
      </c>
      <c r="S69" s="41">
        <f t="shared" si="79"/>
        <v>1.1034820990681628E-3</v>
      </c>
      <c r="T69" s="86">
        <v>15010913253.07</v>
      </c>
      <c r="U69" s="86">
        <v>1143.0999999999999</v>
      </c>
      <c r="V69" s="41">
        <f t="shared" si="80"/>
        <v>0</v>
      </c>
      <c r="W69" s="41">
        <f t="shared" si="81"/>
        <v>0</v>
      </c>
      <c r="X69" s="86">
        <v>14637195530.549999</v>
      </c>
      <c r="Y69" s="86">
        <v>1147.1500000000001</v>
      </c>
      <c r="Z69" s="41">
        <f t="shared" si="82"/>
        <v>-2.4896401452694325E-2</v>
      </c>
      <c r="AA69" s="41">
        <f t="shared" si="83"/>
        <v>3.5429971131136226E-3</v>
      </c>
      <c r="AB69" s="86">
        <v>14874834977.950001</v>
      </c>
      <c r="AC69" s="86">
        <v>1149.5</v>
      </c>
      <c r="AD69" s="41">
        <f t="shared" si="84"/>
        <v>1.6235312762203163E-2</v>
      </c>
      <c r="AE69" s="41">
        <f t="shared" si="85"/>
        <v>2.0485551148497656E-3</v>
      </c>
      <c r="AF69" s="86">
        <v>14825765870.74</v>
      </c>
      <c r="AG69" s="86">
        <v>1151.73</v>
      </c>
      <c r="AH69" s="41">
        <f t="shared" si="86"/>
        <v>-3.2988001065382931E-3</v>
      </c>
      <c r="AI69" s="41">
        <f t="shared" si="87"/>
        <v>1.9399739016964055E-3</v>
      </c>
      <c r="AJ69" s="42">
        <f t="shared" si="69"/>
        <v>-3.6394672402452794E-3</v>
      </c>
      <c r="AK69" s="42">
        <f t="shared" si="70"/>
        <v>-5.9642177177593382E-4</v>
      </c>
      <c r="AL69" s="43">
        <f t="shared" si="71"/>
        <v>-6.7433527590543996E-4</v>
      </c>
      <c r="AM69" s="43">
        <f t="shared" si="72"/>
        <v>-6.1783258117682274E-3</v>
      </c>
      <c r="AN69" s="44">
        <f t="shared" si="73"/>
        <v>2.1915025015267226E-2</v>
      </c>
      <c r="AO69" s="107">
        <f t="shared" si="74"/>
        <v>6.4440575203464339E-3</v>
      </c>
      <c r="AP69" s="48"/>
      <c r="AQ69" s="46"/>
      <c r="AR69" s="46"/>
      <c r="AS69" s="47"/>
      <c r="AT69" s="47"/>
    </row>
    <row r="70" spans="1:46">
      <c r="A70" s="323" t="s">
        <v>194</v>
      </c>
      <c r="B70" s="162">
        <v>21071879</v>
      </c>
      <c r="C70" s="86">
        <v>0.78</v>
      </c>
      <c r="D70" s="162">
        <v>21033196</v>
      </c>
      <c r="E70" s="86">
        <v>0.78</v>
      </c>
      <c r="F70" s="41">
        <f t="shared" si="48"/>
        <v>-1.8357641480382457E-3</v>
      </c>
      <c r="G70" s="41">
        <f t="shared" si="49"/>
        <v>0</v>
      </c>
      <c r="H70" s="86">
        <v>21029703</v>
      </c>
      <c r="I70" s="86">
        <v>0.78</v>
      </c>
      <c r="J70" s="41">
        <f t="shared" si="75"/>
        <v>-1.6607081491562195E-4</v>
      </c>
      <c r="K70" s="41">
        <f t="shared" si="76"/>
        <v>0</v>
      </c>
      <c r="L70" s="86">
        <v>20991070</v>
      </c>
      <c r="M70" s="86">
        <v>0.78</v>
      </c>
      <c r="N70" s="41">
        <f t="shared" si="77"/>
        <v>-1.8370682648252332E-3</v>
      </c>
      <c r="O70" s="41">
        <f t="shared" si="78"/>
        <v>0</v>
      </c>
      <c r="P70" s="86">
        <v>21004718</v>
      </c>
      <c r="Q70" s="86">
        <v>0.78</v>
      </c>
      <c r="R70" s="41">
        <f t="shared" si="79"/>
        <v>6.501812437384088E-4</v>
      </c>
      <c r="S70" s="41">
        <f t="shared" si="79"/>
        <v>0</v>
      </c>
      <c r="T70" s="86">
        <v>20966221</v>
      </c>
      <c r="U70" s="86">
        <v>0.78</v>
      </c>
      <c r="V70" s="41">
        <f t="shared" si="80"/>
        <v>-1.8327787119065346E-3</v>
      </c>
      <c r="W70" s="41">
        <f t="shared" si="81"/>
        <v>0</v>
      </c>
      <c r="X70" s="86">
        <v>20945108</v>
      </c>
      <c r="Y70" s="86">
        <v>0.78</v>
      </c>
      <c r="Z70" s="41">
        <f t="shared" si="82"/>
        <v>-1.0070007370426937E-3</v>
      </c>
      <c r="AA70" s="41">
        <f t="shared" si="83"/>
        <v>0</v>
      </c>
      <c r="AB70" s="86">
        <v>20915245</v>
      </c>
      <c r="AC70" s="86">
        <v>0.78</v>
      </c>
      <c r="AD70" s="41">
        <f t="shared" si="84"/>
        <v>-1.4257744576919823E-3</v>
      </c>
      <c r="AE70" s="41">
        <f t="shared" si="85"/>
        <v>0</v>
      </c>
      <c r="AF70" s="86">
        <v>20885327</v>
      </c>
      <c r="AG70" s="86">
        <v>0.77</v>
      </c>
      <c r="AH70" s="41">
        <f t="shared" si="86"/>
        <v>-1.4304398538004216E-3</v>
      </c>
      <c r="AI70" s="41">
        <f t="shared" si="87"/>
        <v>-1.2820512820512832E-2</v>
      </c>
      <c r="AJ70" s="42">
        <f t="shared" si="69"/>
        <v>-1.1105894680602905E-3</v>
      </c>
      <c r="AK70" s="42">
        <f t="shared" si="70"/>
        <v>-1.602564102564104E-3</v>
      </c>
      <c r="AL70" s="43">
        <f t="shared" si="71"/>
        <v>-7.0302677729052682E-3</v>
      </c>
      <c r="AM70" s="43">
        <f t="shared" si="72"/>
        <v>-1.2820512820512832E-2</v>
      </c>
      <c r="AN70" s="44">
        <f t="shared" si="73"/>
        <v>9.0868920668060347E-4</v>
      </c>
      <c r="AO70" s="107">
        <f t="shared" si="74"/>
        <v>4.532735776836847E-3</v>
      </c>
      <c r="AP70" s="48"/>
      <c r="AQ70" s="46"/>
      <c r="AR70" s="46"/>
      <c r="AS70" s="47"/>
      <c r="AT70" s="47"/>
    </row>
    <row r="71" spans="1:46">
      <c r="A71" s="323" t="s">
        <v>111</v>
      </c>
      <c r="B71" s="163">
        <v>891899660.99000001</v>
      </c>
      <c r="C71" s="86">
        <v>1180.07</v>
      </c>
      <c r="D71" s="163">
        <v>895155841.97000003</v>
      </c>
      <c r="E71" s="86">
        <v>1184.9100000000001</v>
      </c>
      <c r="F71" s="41">
        <f t="shared" si="48"/>
        <v>3.6508377818931892E-3</v>
      </c>
      <c r="G71" s="41">
        <f t="shared" si="49"/>
        <v>4.1014516088029914E-3</v>
      </c>
      <c r="H71" s="162">
        <v>893201398.33000004</v>
      </c>
      <c r="I71" s="86">
        <v>1183.1099999999999</v>
      </c>
      <c r="J71" s="41">
        <f t="shared" si="75"/>
        <v>-2.1833557335656493E-3</v>
      </c>
      <c r="K71" s="41">
        <f t="shared" si="76"/>
        <v>-1.5191027166621784E-3</v>
      </c>
      <c r="L71" s="86">
        <v>861072639.47000003</v>
      </c>
      <c r="M71" s="86">
        <v>1188.77</v>
      </c>
      <c r="N71" s="41">
        <f t="shared" si="77"/>
        <v>-3.5970340978048715E-2</v>
      </c>
      <c r="O71" s="41">
        <f t="shared" si="78"/>
        <v>4.7840014876047721E-3</v>
      </c>
      <c r="P71" s="86">
        <v>854988184.45000005</v>
      </c>
      <c r="Q71" s="86">
        <v>1159.4000000000001</v>
      </c>
      <c r="R71" s="41">
        <f t="shared" si="79"/>
        <v>-7.0661344247856164E-3</v>
      </c>
      <c r="S71" s="41">
        <f t="shared" si="79"/>
        <v>-2.4706208938650782E-2</v>
      </c>
      <c r="T71" s="86">
        <v>860656505.88999999</v>
      </c>
      <c r="U71" s="86">
        <v>1187.42</v>
      </c>
      <c r="V71" s="41">
        <f t="shared" si="80"/>
        <v>6.6297073375888539E-3</v>
      </c>
      <c r="W71" s="41">
        <f t="shared" si="81"/>
        <v>2.4167672934276331E-2</v>
      </c>
      <c r="X71" s="86">
        <v>876510304.73000002</v>
      </c>
      <c r="Y71" s="86">
        <v>1167.8599999999999</v>
      </c>
      <c r="Z71" s="41">
        <f t="shared" si="82"/>
        <v>1.8420587925034867E-2</v>
      </c>
      <c r="AA71" s="41">
        <f t="shared" si="83"/>
        <v>-1.647268868639586E-2</v>
      </c>
      <c r="AB71" s="86">
        <v>813509432.25</v>
      </c>
      <c r="AC71" s="86">
        <v>1193.26</v>
      </c>
      <c r="AD71" s="41">
        <f t="shared" si="84"/>
        <v>-7.1876933037777341E-2</v>
      </c>
      <c r="AE71" s="41">
        <f t="shared" si="85"/>
        <v>2.1749182264997596E-2</v>
      </c>
      <c r="AF71" s="86">
        <v>813579782.09000003</v>
      </c>
      <c r="AG71" s="86">
        <v>1192.93</v>
      </c>
      <c r="AH71" s="41">
        <f t="shared" si="86"/>
        <v>8.6476981349140815E-5</v>
      </c>
      <c r="AI71" s="41">
        <f t="shared" si="87"/>
        <v>-2.7655330774510774E-4</v>
      </c>
      <c r="AJ71" s="42">
        <f t="shared" si="69"/>
        <v>-1.1038644268538908E-2</v>
      </c>
      <c r="AK71" s="42">
        <f t="shared" si="70"/>
        <v>1.47846933077847E-3</v>
      </c>
      <c r="AL71" s="43">
        <f t="shared" si="71"/>
        <v>-9.1130567500372642E-2</v>
      </c>
      <c r="AM71" s="43">
        <f t="shared" si="72"/>
        <v>6.7684465486830062E-3</v>
      </c>
      <c r="AN71" s="44">
        <f t="shared" si="73"/>
        <v>2.9122034039851533E-2</v>
      </c>
      <c r="AO71" s="107">
        <f t="shared" si="74"/>
        <v>1.6747943732059224E-2</v>
      </c>
      <c r="AP71" s="48"/>
      <c r="AQ71" s="46"/>
      <c r="AR71" s="46"/>
      <c r="AS71" s="47"/>
      <c r="AT71" s="47"/>
    </row>
    <row r="72" spans="1:46" s="123" customFormat="1">
      <c r="A72" s="323" t="s">
        <v>112</v>
      </c>
      <c r="B72" s="86">
        <v>178138606.63</v>
      </c>
      <c r="C72" s="86">
        <v>153.88</v>
      </c>
      <c r="D72" s="86">
        <v>178407287.88</v>
      </c>
      <c r="E72" s="86">
        <v>154.11000000000001</v>
      </c>
      <c r="F72" s="41">
        <f t="shared" si="48"/>
        <v>1.508270750977974E-3</v>
      </c>
      <c r="G72" s="41">
        <f t="shared" si="49"/>
        <v>1.4946711723422029E-3</v>
      </c>
      <c r="H72" s="163">
        <v>174642330.63</v>
      </c>
      <c r="I72" s="86">
        <v>154.31</v>
      </c>
      <c r="J72" s="41">
        <f t="shared" si="75"/>
        <v>-2.1103158367232054E-2</v>
      </c>
      <c r="K72" s="41">
        <f t="shared" si="76"/>
        <v>1.2977743170461918E-3</v>
      </c>
      <c r="L72" s="86">
        <v>178877323.52000001</v>
      </c>
      <c r="M72" s="86">
        <v>154.52000000000001</v>
      </c>
      <c r="N72" s="41">
        <f t="shared" si="77"/>
        <v>2.4249521148296736E-2</v>
      </c>
      <c r="O72" s="41">
        <f t="shared" si="78"/>
        <v>1.3608968958590368E-3</v>
      </c>
      <c r="P72" s="86">
        <v>179116787.12</v>
      </c>
      <c r="Q72" s="86">
        <v>154.44999999999999</v>
      </c>
      <c r="R72" s="41">
        <f t="shared" si="79"/>
        <v>1.3387029461742811E-3</v>
      </c>
      <c r="S72" s="41">
        <f t="shared" si="79"/>
        <v>-4.5301579083627746E-4</v>
      </c>
      <c r="T72" s="86">
        <v>179367499.99000001</v>
      </c>
      <c r="U72" s="86">
        <v>154.66</v>
      </c>
      <c r="V72" s="41">
        <f t="shared" si="80"/>
        <v>1.3997173242731218E-3</v>
      </c>
      <c r="W72" s="41">
        <f t="shared" si="81"/>
        <v>1.3596633214633083E-3</v>
      </c>
      <c r="X72" s="86">
        <v>179618105.78999999</v>
      </c>
      <c r="Y72" s="86">
        <v>155.16</v>
      </c>
      <c r="Z72" s="41">
        <f t="shared" si="82"/>
        <v>1.3971639233080339E-3</v>
      </c>
      <c r="AA72" s="41">
        <f t="shared" si="83"/>
        <v>3.2328979697400749E-3</v>
      </c>
      <c r="AB72" s="86">
        <v>179868712.61000001</v>
      </c>
      <c r="AC72" s="86">
        <v>155.37</v>
      </c>
      <c r="AD72" s="41">
        <f t="shared" si="84"/>
        <v>1.395220258546869E-3</v>
      </c>
      <c r="AE72" s="41">
        <f t="shared" si="85"/>
        <v>1.3534416086620777E-3</v>
      </c>
      <c r="AF72" s="86">
        <v>180119266.13</v>
      </c>
      <c r="AG72" s="86">
        <v>155.59</v>
      </c>
      <c r="AH72" s="41">
        <f t="shared" si="86"/>
        <v>1.3929800039390013E-3</v>
      </c>
      <c r="AI72" s="41">
        <f t="shared" si="87"/>
        <v>1.4159747699040925E-3</v>
      </c>
      <c r="AJ72" s="42">
        <f t="shared" si="69"/>
        <v>1.4473022485354953E-3</v>
      </c>
      <c r="AK72" s="42">
        <f t="shared" si="70"/>
        <v>1.3827880330225884E-3</v>
      </c>
      <c r="AL72" s="43">
        <f t="shared" si="71"/>
        <v>9.5958986336449874E-3</v>
      </c>
      <c r="AM72" s="43">
        <f t="shared" si="72"/>
        <v>9.6035299461422995E-3</v>
      </c>
      <c r="AN72" s="44">
        <f t="shared" si="73"/>
        <v>1.2121353138274433E-2</v>
      </c>
      <c r="AO72" s="107">
        <f t="shared" si="74"/>
        <v>9.8675544608887241E-4</v>
      </c>
      <c r="AP72" s="48"/>
      <c r="AQ72" s="46"/>
      <c r="AR72" s="46"/>
      <c r="AS72" s="47"/>
      <c r="AT72" s="47"/>
    </row>
    <row r="73" spans="1:46">
      <c r="A73" s="323" t="s">
        <v>115</v>
      </c>
      <c r="B73" s="164">
        <v>696858194.69000006</v>
      </c>
      <c r="C73" s="86">
        <v>183.42271400000001</v>
      </c>
      <c r="D73" s="164">
        <v>664015290.29999995</v>
      </c>
      <c r="E73" s="86">
        <v>183.58593300000001</v>
      </c>
      <c r="F73" s="41">
        <f t="shared" si="48"/>
        <v>-4.7129967962291658E-2</v>
      </c>
      <c r="G73" s="41">
        <f t="shared" si="49"/>
        <v>8.8985162437405646E-4</v>
      </c>
      <c r="H73" s="86">
        <v>688277730.33000004</v>
      </c>
      <c r="I73" s="86">
        <v>183.893111</v>
      </c>
      <c r="J73" s="41">
        <f t="shared" si="75"/>
        <v>3.6538977918774126E-2</v>
      </c>
      <c r="K73" s="41">
        <f t="shared" si="76"/>
        <v>1.6732109861597798E-3</v>
      </c>
      <c r="L73" s="86">
        <v>692433441.87</v>
      </c>
      <c r="M73" s="86">
        <v>184.20515700000001</v>
      </c>
      <c r="N73" s="41">
        <f t="shared" si="77"/>
        <v>6.0378410587358013E-3</v>
      </c>
      <c r="O73" s="41">
        <f t="shared" si="78"/>
        <v>1.6968879274656969E-3</v>
      </c>
      <c r="P73" s="86">
        <v>691709482.47000003</v>
      </c>
      <c r="Q73" s="86">
        <v>183.333643</v>
      </c>
      <c r="R73" s="41">
        <f t="shared" si="79"/>
        <v>-1.0455292252275344E-3</v>
      </c>
      <c r="S73" s="41">
        <f t="shared" si="79"/>
        <v>-4.7312139040712031E-3</v>
      </c>
      <c r="T73" s="86">
        <v>692365846.42999995</v>
      </c>
      <c r="U73" s="86">
        <v>184.54325600000001</v>
      </c>
      <c r="V73" s="41">
        <f t="shared" si="80"/>
        <v>9.4890120293874376E-4</v>
      </c>
      <c r="W73" s="41">
        <f t="shared" si="81"/>
        <v>6.597877946493534E-3</v>
      </c>
      <c r="X73" s="86">
        <v>687913878.20000005</v>
      </c>
      <c r="Y73" s="86">
        <v>184.86787000000001</v>
      </c>
      <c r="Z73" s="41">
        <f t="shared" si="82"/>
        <v>-6.430080647327259E-3</v>
      </c>
      <c r="AA73" s="41">
        <f t="shared" si="83"/>
        <v>1.7590130738779034E-3</v>
      </c>
      <c r="AB73" s="86">
        <v>700205998.25</v>
      </c>
      <c r="AC73" s="87">
        <v>184.946594</v>
      </c>
      <c r="AD73" s="41">
        <f t="shared" si="84"/>
        <v>1.7868690310716792E-2</v>
      </c>
      <c r="AE73" s="41">
        <f t="shared" si="85"/>
        <v>4.2583927645184645E-4</v>
      </c>
      <c r="AF73" s="86">
        <v>698842632.64999998</v>
      </c>
      <c r="AG73" s="86">
        <v>185.363597</v>
      </c>
      <c r="AH73" s="41">
        <f t="shared" si="86"/>
        <v>-1.9470921463218469E-3</v>
      </c>
      <c r="AI73" s="41">
        <f t="shared" si="87"/>
        <v>2.2547211656138637E-3</v>
      </c>
      <c r="AJ73" s="42">
        <f t="shared" si="69"/>
        <v>6.0521756374964572E-4</v>
      </c>
      <c r="AK73" s="42">
        <f t="shared" si="70"/>
        <v>1.3207735120456848E-3</v>
      </c>
      <c r="AL73" s="43">
        <f t="shared" si="71"/>
        <v>5.2449609005637721E-2</v>
      </c>
      <c r="AM73" s="43">
        <f t="shared" si="72"/>
        <v>9.6830076844721391E-3</v>
      </c>
      <c r="AN73" s="44">
        <f t="shared" si="73"/>
        <v>2.3773564997887697E-2</v>
      </c>
      <c r="AO73" s="107">
        <f t="shared" si="74"/>
        <v>3.0889427274907455E-3</v>
      </c>
      <c r="AP73" s="48"/>
      <c r="AQ73" s="46"/>
      <c r="AR73" s="46"/>
      <c r="AS73" s="47"/>
      <c r="AT73" s="47"/>
    </row>
    <row r="74" spans="1:46" s="123" customFormat="1">
      <c r="A74" s="323" t="s">
        <v>121</v>
      </c>
      <c r="B74" s="86">
        <v>1129033598.99</v>
      </c>
      <c r="C74" s="86">
        <v>1.4346000000000001</v>
      </c>
      <c r="D74" s="86">
        <v>1116677476.3599999</v>
      </c>
      <c r="E74" s="86">
        <v>1.4189000000000001</v>
      </c>
      <c r="F74" s="41">
        <f t="shared" si="48"/>
        <v>-1.0943981331515321E-2</v>
      </c>
      <c r="G74" s="41">
        <f t="shared" si="49"/>
        <v>-1.0943817091872331E-2</v>
      </c>
      <c r="H74" s="164">
        <v>1116276574.4400001</v>
      </c>
      <c r="I74" s="86">
        <v>1.4184000000000001</v>
      </c>
      <c r="J74" s="41">
        <f t="shared" si="75"/>
        <v>-3.590131694127528E-4</v>
      </c>
      <c r="K74" s="41">
        <f t="shared" si="76"/>
        <v>-3.523856508562583E-4</v>
      </c>
      <c r="L74" s="86">
        <v>1112842862.3099999</v>
      </c>
      <c r="M74" s="86">
        <v>1.4139999999999999</v>
      </c>
      <c r="N74" s="41">
        <f t="shared" si="77"/>
        <v>-3.0760406592987019E-3</v>
      </c>
      <c r="O74" s="41">
        <f t="shared" si="78"/>
        <v>-3.1020868584321639E-3</v>
      </c>
      <c r="P74" s="86">
        <v>1092717873.5799999</v>
      </c>
      <c r="Q74" s="86">
        <v>1.4075</v>
      </c>
      <c r="R74" s="41">
        <f t="shared" si="79"/>
        <v>-1.808430409323494E-2</v>
      </c>
      <c r="S74" s="41">
        <f t="shared" si="79"/>
        <v>-4.5968882602545622E-3</v>
      </c>
      <c r="T74" s="86">
        <v>1094326362.9200001</v>
      </c>
      <c r="U74" s="86">
        <v>1.4096</v>
      </c>
      <c r="V74" s="41">
        <f t="shared" si="80"/>
        <v>1.4720078978212048E-3</v>
      </c>
      <c r="W74" s="41">
        <f t="shared" si="81"/>
        <v>1.4920071047957305E-3</v>
      </c>
      <c r="X74" s="86">
        <v>1097693118.97</v>
      </c>
      <c r="Y74" s="86">
        <v>1.4142999999999999</v>
      </c>
      <c r="Z74" s="41">
        <f t="shared" si="82"/>
        <v>3.0765557370073856E-3</v>
      </c>
      <c r="AA74" s="41">
        <f t="shared" si="83"/>
        <v>3.3342792281497776E-3</v>
      </c>
      <c r="AB74" s="86">
        <v>1102543574.78</v>
      </c>
      <c r="AC74" s="87">
        <v>1.4201999999999999</v>
      </c>
      <c r="AD74" s="41">
        <f t="shared" si="84"/>
        <v>4.4187721742769762E-3</v>
      </c>
      <c r="AE74" s="41">
        <f t="shared" si="85"/>
        <v>4.1716750335855316E-3</v>
      </c>
      <c r="AF74" s="86">
        <v>1081837669.8099999</v>
      </c>
      <c r="AG74" s="86">
        <v>1.4221999999999999</v>
      </c>
      <c r="AH74" s="41">
        <f t="shared" si="86"/>
        <v>-1.8780123927647628E-2</v>
      </c>
      <c r="AI74" s="41">
        <f t="shared" si="87"/>
        <v>1.4082523588227023E-3</v>
      </c>
      <c r="AJ74" s="42">
        <f t="shared" si="69"/>
        <v>-5.2845159215004723E-3</v>
      </c>
      <c r="AK74" s="42">
        <f t="shared" si="70"/>
        <v>-1.0736205170076966E-3</v>
      </c>
      <c r="AL74" s="43">
        <f t="shared" si="71"/>
        <v>-3.1199524739736154E-2</v>
      </c>
      <c r="AM74" s="43">
        <f t="shared" si="72"/>
        <v>2.3257452956514614E-3</v>
      </c>
      <c r="AN74" s="44">
        <f t="shared" si="73"/>
        <v>9.3872667179537347E-3</v>
      </c>
      <c r="AO74" s="107">
        <f t="shared" si="74"/>
        <v>4.9878981414948394E-3</v>
      </c>
      <c r="AP74" s="48"/>
      <c r="AQ74" s="46"/>
      <c r="AR74" s="46"/>
      <c r="AS74" s="47"/>
      <c r="AT74" s="47"/>
    </row>
    <row r="75" spans="1:46" s="123" customFormat="1">
      <c r="A75" s="323" t="s">
        <v>152</v>
      </c>
      <c r="B75" s="86">
        <v>557039484.84000003</v>
      </c>
      <c r="C75" s="98">
        <v>1.1424000000000001</v>
      </c>
      <c r="D75" s="86">
        <v>553044775.95000005</v>
      </c>
      <c r="E75" s="98">
        <v>1.1299999999999999</v>
      </c>
      <c r="F75" s="41">
        <f t="shared" si="48"/>
        <v>-7.1713208824817814E-3</v>
      </c>
      <c r="G75" s="41">
        <f t="shared" si="49"/>
        <v>-1.0854341736694842E-2</v>
      </c>
      <c r="H75" s="86">
        <v>496241734.55000001</v>
      </c>
      <c r="I75" s="98">
        <v>1.1377999999999999</v>
      </c>
      <c r="J75" s="41">
        <f t="shared" si="75"/>
        <v>-0.10270966089938352</v>
      </c>
      <c r="K75" s="41">
        <f t="shared" si="76"/>
        <v>6.9026548672566634E-3</v>
      </c>
      <c r="L75" s="86">
        <v>493086983.92000002</v>
      </c>
      <c r="M75" s="98">
        <v>1.1332</v>
      </c>
      <c r="N75" s="41">
        <f t="shared" si="77"/>
        <v>-6.3572859966338257E-3</v>
      </c>
      <c r="O75" s="41">
        <f t="shared" si="78"/>
        <v>-4.0428897873087868E-3</v>
      </c>
      <c r="P75" s="86">
        <v>500902784.44999999</v>
      </c>
      <c r="Q75" s="98">
        <v>1.1399999999999999</v>
      </c>
      <c r="R75" s="41">
        <f t="shared" si="79"/>
        <v>1.5850754095889968E-2</v>
      </c>
      <c r="S75" s="41">
        <f t="shared" si="79"/>
        <v>6.0007059654076222E-3</v>
      </c>
      <c r="T75" s="97">
        <v>502136054.10000002</v>
      </c>
      <c r="U75" s="98">
        <v>1.1445000000000001</v>
      </c>
      <c r="V75" s="41">
        <f t="shared" si="80"/>
        <v>2.4620938199698518E-3</v>
      </c>
      <c r="W75" s="41">
        <f t="shared" si="81"/>
        <v>3.9473684210527818E-3</v>
      </c>
      <c r="X75" s="97">
        <v>501532410.38</v>
      </c>
      <c r="Y75" s="98">
        <v>1.1399999999999999</v>
      </c>
      <c r="Z75" s="41">
        <f t="shared" si="82"/>
        <v>-1.2021517177888473E-3</v>
      </c>
      <c r="AA75" s="41">
        <f t="shared" si="83"/>
        <v>-3.931847968545365E-3</v>
      </c>
      <c r="AB75" s="97">
        <v>501417883.38999999</v>
      </c>
      <c r="AC75" s="98">
        <v>1.1443000000000001</v>
      </c>
      <c r="AD75" s="41">
        <f t="shared" si="84"/>
        <v>-2.2835411556600094E-4</v>
      </c>
      <c r="AE75" s="41">
        <f t="shared" si="85"/>
        <v>3.7719298245615729E-3</v>
      </c>
      <c r="AF75" s="97">
        <v>500658599.26999998</v>
      </c>
      <c r="AG75" s="98">
        <v>1.1425000000000001</v>
      </c>
      <c r="AH75" s="41">
        <f t="shared" si="86"/>
        <v>-1.5142741117780156E-3</v>
      </c>
      <c r="AI75" s="41">
        <f t="shared" si="87"/>
        <v>-1.5730140697369777E-3</v>
      </c>
      <c r="AJ75" s="42">
        <f t="shared" si="69"/>
        <v>-1.2608774975971519E-2</v>
      </c>
      <c r="AK75" s="42">
        <f t="shared" si="70"/>
        <v>2.7570689499083569E-5</v>
      </c>
      <c r="AL75" s="43">
        <f t="shared" si="71"/>
        <v>-9.4723210412778994E-2</v>
      </c>
      <c r="AM75" s="43">
        <f t="shared" si="72"/>
        <v>1.1061946902655025E-2</v>
      </c>
      <c r="AN75" s="44">
        <f t="shared" si="73"/>
        <v>3.7091328157051115E-2</v>
      </c>
      <c r="AO75" s="107">
        <f t="shared" si="74"/>
        <v>6.1592404597825097E-3</v>
      </c>
      <c r="AP75" s="48"/>
      <c r="AQ75" s="46"/>
      <c r="AR75" s="46"/>
      <c r="AS75" s="47"/>
      <c r="AT75" s="47"/>
    </row>
    <row r="76" spans="1:46" s="123" customFormat="1">
      <c r="A76" s="323" t="s">
        <v>158</v>
      </c>
      <c r="B76" s="86">
        <v>1609086431.98</v>
      </c>
      <c r="C76" s="97">
        <v>0.98480000000000001</v>
      </c>
      <c r="D76" s="86">
        <v>1600877956.8399999</v>
      </c>
      <c r="E76" s="97">
        <v>0.9859</v>
      </c>
      <c r="F76" s="41">
        <f t="shared" si="48"/>
        <v>-5.101326427754088E-3</v>
      </c>
      <c r="G76" s="41">
        <f t="shared" si="49"/>
        <v>1.1169780666124998E-3</v>
      </c>
      <c r="H76" s="86">
        <v>1565697948.55</v>
      </c>
      <c r="I76" s="97">
        <v>0.98860000000000003</v>
      </c>
      <c r="J76" s="41">
        <f t="shared" si="75"/>
        <v>-2.1975446747634887E-2</v>
      </c>
      <c r="K76" s="41">
        <f t="shared" si="76"/>
        <v>2.7386144639416125E-3</v>
      </c>
      <c r="L76" s="86">
        <v>1559240690.1900001</v>
      </c>
      <c r="M76" s="97">
        <v>0.98950000000000005</v>
      </c>
      <c r="N76" s="41">
        <f t="shared" si="77"/>
        <v>-4.1242043945832535E-3</v>
      </c>
      <c r="O76" s="41">
        <f t="shared" si="78"/>
        <v>9.1037831276553904E-4</v>
      </c>
      <c r="P76" s="86">
        <v>1557023459.9300001</v>
      </c>
      <c r="Q76" s="97">
        <v>0.98460000000000003</v>
      </c>
      <c r="R76" s="41">
        <f t="shared" si="79"/>
        <v>-1.4219935856918996E-3</v>
      </c>
      <c r="S76" s="41">
        <f t="shared" si="79"/>
        <v>-4.951995957554336E-3</v>
      </c>
      <c r="T76" s="86">
        <v>1559125484.01</v>
      </c>
      <c r="U76" s="97">
        <v>0.99060000000000004</v>
      </c>
      <c r="V76" s="41">
        <f t="shared" si="80"/>
        <v>1.3500272372867301E-3</v>
      </c>
      <c r="W76" s="41">
        <f t="shared" si="81"/>
        <v>6.0938452163315105E-3</v>
      </c>
      <c r="X76" s="86">
        <v>1548962340.76</v>
      </c>
      <c r="Y76" s="97">
        <v>0.98570000000000002</v>
      </c>
      <c r="Z76" s="41">
        <f t="shared" si="82"/>
        <v>-6.518489598323322E-3</v>
      </c>
      <c r="AA76" s="41">
        <f t="shared" si="83"/>
        <v>-4.9464970724813397E-3</v>
      </c>
      <c r="AB76" s="97">
        <v>1546195059.2</v>
      </c>
      <c r="AC76" s="97">
        <v>0.99170000000000003</v>
      </c>
      <c r="AD76" s="41">
        <f t="shared" si="84"/>
        <v>-1.7865389539697739E-3</v>
      </c>
      <c r="AE76" s="41">
        <f t="shared" si="85"/>
        <v>6.087044739778843E-3</v>
      </c>
      <c r="AF76" s="97">
        <v>1483322738.1900001</v>
      </c>
      <c r="AG76" s="98">
        <v>0.99299999999999999</v>
      </c>
      <c r="AH76" s="41">
        <f t="shared" si="86"/>
        <v>-4.0662606335406394E-2</v>
      </c>
      <c r="AI76" s="41">
        <f t="shared" si="87"/>
        <v>1.3108803065442853E-3</v>
      </c>
      <c r="AJ76" s="42">
        <f t="shared" si="69"/>
        <v>-1.0030072350759612E-2</v>
      </c>
      <c r="AK76" s="42">
        <f t="shared" si="70"/>
        <v>1.0449060094923268E-3</v>
      </c>
      <c r="AL76" s="43">
        <f t="shared" si="71"/>
        <v>-7.3431717981827974E-2</v>
      </c>
      <c r="AM76" s="43">
        <f t="shared" si="72"/>
        <v>7.201541738513029E-3</v>
      </c>
      <c r="AN76" s="44">
        <f t="shared" si="73"/>
        <v>1.4263383006055636E-2</v>
      </c>
      <c r="AO76" s="107">
        <f t="shared" si="74"/>
        <v>4.238216891248257E-3</v>
      </c>
      <c r="AP76" s="48"/>
      <c r="AQ76" s="46"/>
      <c r="AR76" s="46"/>
      <c r="AS76" s="47"/>
      <c r="AT76" s="47"/>
    </row>
    <row r="77" spans="1:46" s="155" customFormat="1" ht="15.75" customHeight="1">
      <c r="A77" s="323" t="s">
        <v>182</v>
      </c>
      <c r="B77" s="86">
        <v>11492498308</v>
      </c>
      <c r="C77" s="97">
        <v>104.16</v>
      </c>
      <c r="D77" s="86">
        <v>12384924667.049999</v>
      </c>
      <c r="E77" s="97">
        <v>104.34</v>
      </c>
      <c r="F77" s="41">
        <f t="shared" si="48"/>
        <v>7.7652946742552548E-2</v>
      </c>
      <c r="G77" s="41">
        <f t="shared" si="49"/>
        <v>1.7281105990784066E-3</v>
      </c>
      <c r="H77" s="86">
        <v>12556806158.219999</v>
      </c>
      <c r="I77" s="97">
        <v>104.52</v>
      </c>
      <c r="J77" s="41">
        <f t="shared" si="75"/>
        <v>1.3878283137828809E-2</v>
      </c>
      <c r="K77" s="41">
        <f t="shared" si="76"/>
        <v>1.725129384703782E-3</v>
      </c>
      <c r="L77" s="86">
        <v>13618484990.040001</v>
      </c>
      <c r="M77" s="97">
        <v>104.69</v>
      </c>
      <c r="N77" s="41">
        <f t="shared" si="77"/>
        <v>8.4550069376120779E-2</v>
      </c>
      <c r="O77" s="41">
        <f t="shared" si="78"/>
        <v>1.6264829697665683E-3</v>
      </c>
      <c r="P77" s="86">
        <v>14483497315.559999</v>
      </c>
      <c r="Q77" s="97">
        <v>104.87</v>
      </c>
      <c r="R77" s="41">
        <f t="shared" si="79"/>
        <v>6.3517515065195054E-2</v>
      </c>
      <c r="S77" s="41">
        <f t="shared" si="79"/>
        <v>1.719361925685422E-3</v>
      </c>
      <c r="T77" s="86">
        <v>15134675974.16</v>
      </c>
      <c r="U77" s="97">
        <v>105.03</v>
      </c>
      <c r="V77" s="41">
        <f t="shared" si="80"/>
        <v>4.496004275848639E-2</v>
      </c>
      <c r="W77" s="41">
        <f t="shared" si="81"/>
        <v>1.5256984838370991E-3</v>
      </c>
      <c r="X77" s="86">
        <v>15380246218.65</v>
      </c>
      <c r="Y77" s="97">
        <v>105.2</v>
      </c>
      <c r="Z77" s="41">
        <f t="shared" si="82"/>
        <v>1.6225669113053433E-2</v>
      </c>
      <c r="AA77" s="41">
        <f t="shared" si="83"/>
        <v>1.618585166143023E-3</v>
      </c>
      <c r="AB77" s="86">
        <v>15883110325.76</v>
      </c>
      <c r="AC77" s="97">
        <v>105.39</v>
      </c>
      <c r="AD77" s="41">
        <f t="shared" si="84"/>
        <v>3.2695452332891166E-2</v>
      </c>
      <c r="AE77" s="41">
        <f t="shared" si="85"/>
        <v>1.8060836501900923E-3</v>
      </c>
      <c r="AF77" s="86">
        <v>16653999919.110001</v>
      </c>
      <c r="AG77" s="97">
        <v>105.57</v>
      </c>
      <c r="AH77" s="41">
        <f t="shared" si="86"/>
        <v>4.8535178408962772E-2</v>
      </c>
      <c r="AI77" s="41">
        <f t="shared" si="87"/>
        <v>1.7079419299743108E-3</v>
      </c>
      <c r="AJ77" s="42">
        <f t="shared" si="69"/>
        <v>4.7751894616886371E-2</v>
      </c>
      <c r="AK77" s="42">
        <f t="shared" si="70"/>
        <v>1.6821742636723381E-3</v>
      </c>
      <c r="AL77" s="43">
        <f t="shared" si="71"/>
        <v>0.34469933139099707</v>
      </c>
      <c r="AM77" s="43">
        <f t="shared" si="72"/>
        <v>1.1788384128809563E-2</v>
      </c>
      <c r="AN77" s="44">
        <f t="shared" si="73"/>
        <v>2.6384958500888383E-2</v>
      </c>
      <c r="AO77" s="107">
        <f t="shared" si="74"/>
        <v>8.7002038933216112E-5</v>
      </c>
      <c r="AP77" s="48"/>
      <c r="AQ77" s="46"/>
      <c r="AR77" s="46"/>
      <c r="AS77" s="47"/>
      <c r="AT77" s="47"/>
    </row>
    <row r="78" spans="1:46" s="155" customFormat="1" ht="15.75" customHeight="1">
      <c r="A78" s="323" t="s">
        <v>187</v>
      </c>
      <c r="B78" s="86">
        <v>300859620.58999997</v>
      </c>
      <c r="C78" s="97">
        <v>1038.8399999999999</v>
      </c>
      <c r="D78" s="86">
        <v>301669504.56</v>
      </c>
      <c r="E78" s="97">
        <v>1040.99</v>
      </c>
      <c r="F78" s="41">
        <f t="shared" si="48"/>
        <v>2.6918998581857137E-3</v>
      </c>
      <c r="G78" s="41">
        <f t="shared" si="49"/>
        <v>2.069616110276935E-3</v>
      </c>
      <c r="H78" s="86">
        <v>302332808.82999998</v>
      </c>
      <c r="I78" s="97">
        <v>1043.1400000000001</v>
      </c>
      <c r="J78" s="41">
        <f t="shared" si="75"/>
        <v>2.1987780003399522E-3</v>
      </c>
      <c r="K78" s="41">
        <f t="shared" si="76"/>
        <v>2.0653416459332856E-3</v>
      </c>
      <c r="L78" s="86">
        <v>296129449</v>
      </c>
      <c r="M78" s="97">
        <v>1045.29</v>
      </c>
      <c r="N78" s="41">
        <f t="shared" si="77"/>
        <v>-2.0518315078030772E-2</v>
      </c>
      <c r="O78" s="41">
        <f t="shared" si="78"/>
        <v>2.0610848016564061E-3</v>
      </c>
      <c r="P78" s="86">
        <v>295488823.31999999</v>
      </c>
      <c r="Q78" s="97">
        <v>1047.83</v>
      </c>
      <c r="R78" s="41">
        <f t="shared" si="79"/>
        <v>-2.1633298618672914E-3</v>
      </c>
      <c r="S78" s="41">
        <f t="shared" si="79"/>
        <v>2.4299476700245519E-3</v>
      </c>
      <c r="T78" s="86">
        <v>290947579.29000002</v>
      </c>
      <c r="U78" s="97">
        <v>1050.05</v>
      </c>
      <c r="V78" s="41">
        <f t="shared" si="80"/>
        <v>-1.5368581386518384E-2</v>
      </c>
      <c r="W78" s="41">
        <f t="shared" si="81"/>
        <v>2.118664287145842E-3</v>
      </c>
      <c r="X78" s="86">
        <v>296919377.52999997</v>
      </c>
      <c r="Y78" s="97">
        <v>1052.23</v>
      </c>
      <c r="Z78" s="41">
        <f t="shared" si="82"/>
        <v>2.052534086921411E-2</v>
      </c>
      <c r="AA78" s="41">
        <f t="shared" si="83"/>
        <v>2.0760916146850758E-3</v>
      </c>
      <c r="AB78" s="86">
        <v>293297848.31999999</v>
      </c>
      <c r="AC78" s="97">
        <v>1054.42</v>
      </c>
      <c r="AD78" s="41">
        <f t="shared" si="84"/>
        <v>-1.2197011997420305E-2</v>
      </c>
      <c r="AE78" s="41">
        <f t="shared" si="85"/>
        <v>2.0812940136662656E-3</v>
      </c>
      <c r="AF78" s="86">
        <v>292811208.00999999</v>
      </c>
      <c r="AG78" s="97">
        <v>1056.6199999999999</v>
      </c>
      <c r="AH78" s="41">
        <f t="shared" si="86"/>
        <v>-1.6592017731717481E-3</v>
      </c>
      <c r="AI78" s="41">
        <f t="shared" si="87"/>
        <v>2.0864551127632424E-3</v>
      </c>
      <c r="AJ78" s="42">
        <f t="shared" si="69"/>
        <v>-3.31130267115859E-3</v>
      </c>
      <c r="AK78" s="42">
        <f t="shared" si="70"/>
        <v>2.1235619070189503E-3</v>
      </c>
      <c r="AL78" s="43">
        <f t="shared" si="71"/>
        <v>-2.936424270965101E-2</v>
      </c>
      <c r="AM78" s="43">
        <f t="shared" si="72"/>
        <v>1.5014553453923555E-2</v>
      </c>
      <c r="AN78" s="44">
        <f t="shared" si="73"/>
        <v>1.286771907890037E-2</v>
      </c>
      <c r="AO78" s="107">
        <f t="shared" si="74"/>
        <v>1.2508070342046897E-4</v>
      </c>
      <c r="AP78" s="48"/>
      <c r="AQ78" s="46"/>
      <c r="AR78" s="46"/>
      <c r="AS78" s="47"/>
      <c r="AT78" s="47"/>
    </row>
    <row r="79" spans="1:46" s="167" customFormat="1" ht="15.75" customHeight="1">
      <c r="A79" s="323" t="s">
        <v>196</v>
      </c>
      <c r="B79" s="164">
        <v>1859693237.6600001</v>
      </c>
      <c r="C79" s="97">
        <v>1.0196000000000001</v>
      </c>
      <c r="D79" s="164">
        <v>1866956438.96</v>
      </c>
      <c r="E79" s="97">
        <v>1.0196000000000001</v>
      </c>
      <c r="F79" s="41">
        <f t="shared" si="48"/>
        <v>3.9055910689544879E-3</v>
      </c>
      <c r="G79" s="41">
        <f t="shared" si="49"/>
        <v>0</v>
      </c>
      <c r="H79" s="86">
        <v>1862923546.03</v>
      </c>
      <c r="I79" s="97">
        <v>1.0215000000000001</v>
      </c>
      <c r="J79" s="41">
        <f t="shared" ref="J79" si="88">((H79-D79)/D79)</f>
        <v>-2.1601430252152082E-3</v>
      </c>
      <c r="K79" s="41">
        <f t="shared" ref="K79" si="89">((I79-E79)/E79)</f>
        <v>1.8634758728913424E-3</v>
      </c>
      <c r="L79" s="86">
        <v>1871727024.3900001</v>
      </c>
      <c r="M79" s="97">
        <v>1.0237000000000001</v>
      </c>
      <c r="N79" s="41">
        <f t="shared" ref="N79" si="90">((L79-H79)/H79)</f>
        <v>4.7256251491162183E-3</v>
      </c>
      <c r="O79" s="41">
        <f t="shared" ref="O79" si="91">((M79-I79)/I79)</f>
        <v>2.1536955457660103E-3</v>
      </c>
      <c r="P79" s="86">
        <v>1819563996.3800001</v>
      </c>
      <c r="Q79" s="97">
        <v>1.0255000000000001</v>
      </c>
      <c r="R79" s="41">
        <f t="shared" ref="R79" si="92">((P79-L79)/L79)</f>
        <v>-2.7868929245705599E-2</v>
      </c>
      <c r="S79" s="41">
        <f t="shared" ref="S79" si="93">((Q79-M79)/M79)</f>
        <v>1.7583276350493541E-3</v>
      </c>
      <c r="T79" s="86">
        <v>1823583872.1700001</v>
      </c>
      <c r="U79" s="97">
        <v>1.0270999999999999</v>
      </c>
      <c r="V79" s="41">
        <f t="shared" ref="V79" si="94">((T79-P79)/P79)</f>
        <v>2.2092522153644798E-3</v>
      </c>
      <c r="W79" s="41">
        <f t="shared" ref="W79" si="95">((U79-Q79)/Q79)</f>
        <v>1.560214529497634E-3</v>
      </c>
      <c r="X79" s="86">
        <v>1812157052.95</v>
      </c>
      <c r="Y79" s="97">
        <v>1.0287999999999999</v>
      </c>
      <c r="Z79" s="41">
        <f t="shared" ref="Z79" si="96">((X79-T79)/T79)</f>
        <v>-6.2661330769516622E-3</v>
      </c>
      <c r="AA79" s="41">
        <f t="shared" ref="AA79" si="97">((Y79-U79)/U79)</f>
        <v>1.6551455554474101E-3</v>
      </c>
      <c r="AB79" s="86">
        <v>1601761647.46</v>
      </c>
      <c r="AC79" s="97">
        <v>1.0305</v>
      </c>
      <c r="AD79" s="41">
        <f t="shared" si="84"/>
        <v>-0.11610219166572706</v>
      </c>
      <c r="AE79" s="41">
        <f t="shared" si="85"/>
        <v>1.6524105754277168E-3</v>
      </c>
      <c r="AF79" s="86">
        <v>1622302708.6600001</v>
      </c>
      <c r="AG79" s="97">
        <v>1.0331999999999999</v>
      </c>
      <c r="AH79" s="41">
        <f t="shared" si="86"/>
        <v>1.2824043597605873E-2</v>
      </c>
      <c r="AI79" s="41">
        <f t="shared" si="87"/>
        <v>2.6200873362444686E-3</v>
      </c>
      <c r="AJ79" s="42">
        <f t="shared" si="69"/>
        <v>-1.6091610622819809E-2</v>
      </c>
      <c r="AK79" s="42">
        <f t="shared" si="70"/>
        <v>1.6579196312904918E-3</v>
      </c>
      <c r="AL79" s="43">
        <f t="shared" si="71"/>
        <v>-0.13104415571489492</v>
      </c>
      <c r="AM79" s="43">
        <f t="shared" si="72"/>
        <v>1.3338564142800935E-2</v>
      </c>
      <c r="AN79" s="44">
        <f t="shared" si="73"/>
        <v>4.2148935545304259E-2</v>
      </c>
      <c r="AO79" s="107">
        <f t="shared" si="74"/>
        <v>7.5424299053879955E-4</v>
      </c>
      <c r="AP79" s="48"/>
      <c r="AQ79" s="46"/>
      <c r="AR79" s="46"/>
      <c r="AS79" s="47"/>
      <c r="AT79" s="47"/>
    </row>
    <row r="80" spans="1:46">
      <c r="A80" s="325" t="s">
        <v>47</v>
      </c>
      <c r="B80" s="91">
        <f>SUM(B54:B79)</f>
        <v>395158380979.15002</v>
      </c>
      <c r="C80" s="93"/>
      <c r="D80" s="91">
        <f>SUM(D54:D79)</f>
        <v>392518277027.58002</v>
      </c>
      <c r="E80" s="93"/>
      <c r="F80" s="41">
        <f>((D80-B80)/B80)</f>
        <v>-6.6811285769219422E-3</v>
      </c>
      <c r="G80" s="41"/>
      <c r="H80" s="91">
        <f>SUM(H54:H79)</f>
        <v>391445073316.70996</v>
      </c>
      <c r="I80" s="93"/>
      <c r="J80" s="41">
        <f>((H80-D80)/D80)</f>
        <v>-2.7341496528444412E-3</v>
      </c>
      <c r="K80" s="41"/>
      <c r="L80" s="91">
        <f>SUM(L54:L79)</f>
        <v>391608047876.20996</v>
      </c>
      <c r="M80" s="93"/>
      <c r="N80" s="41">
        <f>((L80-H80)/H80)</f>
        <v>4.1634081154507394E-4</v>
      </c>
      <c r="O80" s="41"/>
      <c r="P80" s="91">
        <f>SUM(P54:P79)</f>
        <v>391224249253.41998</v>
      </c>
      <c r="Q80" s="93"/>
      <c r="R80" s="41">
        <f>((P80-L80)/L80)</f>
        <v>-9.8005805772229549E-4</v>
      </c>
      <c r="S80" s="41"/>
      <c r="T80" s="91">
        <f>SUM(T54:T79)</f>
        <v>392277215767.5799</v>
      </c>
      <c r="U80" s="93"/>
      <c r="V80" s="41">
        <f>((T80-P80)/P80)</f>
        <v>2.6914653582166912E-3</v>
      </c>
      <c r="W80" s="41"/>
      <c r="X80" s="91">
        <f>SUM(X54:X79)</f>
        <v>392438893155.78003</v>
      </c>
      <c r="Y80" s="93"/>
      <c r="Z80" s="41">
        <f>((X80-T80)/T80)</f>
        <v>4.1215085072880301E-4</v>
      </c>
      <c r="AA80" s="41"/>
      <c r="AB80" s="91">
        <f>SUM(AB54:AB79)</f>
        <v>389102222041.17004</v>
      </c>
      <c r="AC80" s="93"/>
      <c r="AD80" s="41">
        <f>((AB80-X80)/X80)</f>
        <v>-8.5023966095161777E-3</v>
      </c>
      <c r="AE80" s="41"/>
      <c r="AF80" s="102">
        <f>SUM(AF54:AF79)</f>
        <v>386504325895.71014</v>
      </c>
      <c r="AG80" s="96"/>
      <c r="AH80" s="41">
        <f>((AF80-AB80)/AB80)</f>
        <v>-6.6766417622385671E-3</v>
      </c>
      <c r="AI80" s="41"/>
      <c r="AJ80" s="42">
        <f t="shared" si="69"/>
        <v>-2.756802204844107E-3</v>
      </c>
      <c r="AK80" s="42" t="e">
        <f t="shared" si="70"/>
        <v>#DIV/0!</v>
      </c>
      <c r="AL80" s="43">
        <f t="shared" si="71"/>
        <v>-1.5321455034939193E-2</v>
      </c>
      <c r="AM80" s="43" t="e">
        <f t="shared" si="72"/>
        <v>#DIV/0!</v>
      </c>
      <c r="AN80" s="44">
        <f t="shared" si="73"/>
        <v>4.0835801362692136E-3</v>
      </c>
      <c r="AO80" s="107" t="e">
        <f t="shared" si="74"/>
        <v>#DIV/0!</v>
      </c>
      <c r="AP80" s="48"/>
      <c r="AQ80" s="58"/>
      <c r="AR80" s="31"/>
      <c r="AS80" s="47" t="e">
        <f>(#REF!/AQ80)-1</f>
        <v>#REF!</v>
      </c>
      <c r="AT80" s="47" t="e">
        <f>(#REF!/AR80)-1</f>
        <v>#REF!</v>
      </c>
    </row>
    <row r="81" spans="1:46" s="167" customFormat="1" ht="7.5" customHeight="1">
      <c r="A81" s="325"/>
      <c r="B81" s="91"/>
      <c r="C81" s="93"/>
      <c r="D81" s="91"/>
      <c r="E81" s="93"/>
      <c r="F81" s="41"/>
      <c r="G81" s="41"/>
      <c r="H81" s="91"/>
      <c r="I81" s="93"/>
      <c r="J81" s="41"/>
      <c r="K81" s="41"/>
      <c r="L81" s="91"/>
      <c r="M81" s="93"/>
      <c r="N81" s="41"/>
      <c r="O81" s="41"/>
      <c r="P81" s="91"/>
      <c r="Q81" s="93"/>
      <c r="R81" s="41"/>
      <c r="S81" s="41"/>
      <c r="T81" s="91"/>
      <c r="U81" s="93"/>
      <c r="V81" s="41"/>
      <c r="W81" s="41"/>
      <c r="X81" s="91"/>
      <c r="Y81" s="93"/>
      <c r="Z81" s="41"/>
      <c r="AA81" s="41"/>
      <c r="AB81" s="91"/>
      <c r="AC81" s="93"/>
      <c r="AD81" s="41"/>
      <c r="AE81" s="41"/>
      <c r="AF81" s="91"/>
      <c r="AG81" s="91"/>
      <c r="AH81" s="41"/>
      <c r="AI81" s="41"/>
      <c r="AJ81" s="42"/>
      <c r="AK81" s="42"/>
      <c r="AL81" s="43"/>
      <c r="AM81" s="43"/>
      <c r="AN81" s="44"/>
      <c r="AO81" s="107"/>
      <c r="AP81" s="48"/>
      <c r="AQ81" s="58"/>
      <c r="AR81" s="31"/>
      <c r="AS81" s="47"/>
      <c r="AT81" s="47"/>
    </row>
    <row r="82" spans="1:46" s="167" customFormat="1">
      <c r="A82" s="322" t="s">
        <v>230</v>
      </c>
      <c r="B82" s="91"/>
      <c r="C82" s="93"/>
      <c r="D82" s="91"/>
      <c r="E82" s="93"/>
      <c r="F82" s="41"/>
      <c r="G82" s="41"/>
      <c r="H82" s="91"/>
      <c r="I82" s="93"/>
      <c r="J82" s="41"/>
      <c r="K82" s="41"/>
      <c r="L82" s="91"/>
      <c r="M82" s="93"/>
      <c r="N82" s="41"/>
      <c r="O82" s="41"/>
      <c r="P82" s="91"/>
      <c r="Q82" s="93"/>
      <c r="R82" s="41"/>
      <c r="S82" s="41"/>
      <c r="T82" s="91"/>
      <c r="U82" s="93"/>
      <c r="V82" s="41"/>
      <c r="W82" s="41"/>
      <c r="X82" s="91"/>
      <c r="Y82" s="93"/>
      <c r="Z82" s="41"/>
      <c r="AA82" s="41"/>
      <c r="AB82" s="91"/>
      <c r="AC82" s="93"/>
      <c r="AD82" s="41"/>
      <c r="AE82" s="41"/>
      <c r="AF82" s="91"/>
      <c r="AG82" s="91"/>
      <c r="AH82" s="41"/>
      <c r="AI82" s="41"/>
      <c r="AJ82" s="42"/>
      <c r="AK82" s="42"/>
      <c r="AL82" s="43"/>
      <c r="AM82" s="43"/>
      <c r="AN82" s="44"/>
      <c r="AO82" s="107"/>
      <c r="AP82" s="48"/>
      <c r="AQ82" s="58"/>
      <c r="AR82" s="31"/>
      <c r="AS82" s="47"/>
      <c r="AT82" s="47"/>
    </row>
    <row r="83" spans="1:46" s="167" customFormat="1">
      <c r="A83" s="321" t="s">
        <v>231</v>
      </c>
      <c r="B83" s="91"/>
      <c r="C83" s="93"/>
      <c r="D83" s="91"/>
      <c r="E83" s="93"/>
      <c r="F83" s="41"/>
      <c r="G83" s="41"/>
      <c r="H83" s="91"/>
      <c r="I83" s="93"/>
      <c r="J83" s="41"/>
      <c r="K83" s="41"/>
      <c r="L83" s="91"/>
      <c r="M83" s="93"/>
      <c r="N83" s="41"/>
      <c r="O83" s="41"/>
      <c r="P83" s="91"/>
      <c r="Q83" s="93"/>
      <c r="R83" s="41"/>
      <c r="S83" s="41"/>
      <c r="T83" s="91"/>
      <c r="U83" s="93"/>
      <c r="V83" s="41"/>
      <c r="W83" s="41"/>
      <c r="X83" s="91"/>
      <c r="Y83" s="93"/>
      <c r="Z83" s="41"/>
      <c r="AA83" s="41"/>
      <c r="AB83" s="91"/>
      <c r="AC83" s="93"/>
      <c r="AD83" s="41"/>
      <c r="AE83" s="41"/>
      <c r="AF83" s="91"/>
      <c r="AG83" s="91"/>
      <c r="AH83" s="41"/>
      <c r="AI83" s="41"/>
      <c r="AJ83" s="42"/>
      <c r="AK83" s="42"/>
      <c r="AL83" s="43"/>
      <c r="AM83" s="43"/>
      <c r="AN83" s="44"/>
      <c r="AO83" s="107"/>
      <c r="AP83" s="48"/>
      <c r="AQ83" s="58"/>
      <c r="AR83" s="31"/>
      <c r="AS83" s="47"/>
      <c r="AT83" s="47"/>
    </row>
    <row r="84" spans="1:46">
      <c r="A84" s="323" t="s">
        <v>254</v>
      </c>
      <c r="B84" s="86">
        <v>7122592660.1300001</v>
      </c>
      <c r="C84" s="97">
        <v>53579.54</v>
      </c>
      <c r="D84" s="86">
        <v>7210649615.5699997</v>
      </c>
      <c r="E84" s="97">
        <v>53718.14</v>
      </c>
      <c r="F84" s="41">
        <f t="shared" ref="F84:G91" si="98">((D84-B84)/B84)</f>
        <v>1.2363048069969565E-2</v>
      </c>
      <c r="G84" s="41">
        <f t="shared" si="98"/>
        <v>2.5868083227291341E-3</v>
      </c>
      <c r="H84" s="86">
        <v>7248671267.21</v>
      </c>
      <c r="I84" s="97">
        <v>53847.03</v>
      </c>
      <c r="J84" s="41">
        <f t="shared" ref="J84:J91" si="99">((H84-D84)/D84)</f>
        <v>5.2729856069971782E-3</v>
      </c>
      <c r="K84" s="41">
        <f t="shared" ref="K84:K91" si="100">((I84-E84)/E84)</f>
        <v>2.3993757043709895E-3</v>
      </c>
      <c r="L84" s="162">
        <v>7496174302.3999996</v>
      </c>
      <c r="M84" s="97">
        <v>53880.24</v>
      </c>
      <c r="N84" s="41">
        <f t="shared" ref="N84:N91" si="101">((L84-H84)/H84)</f>
        <v>3.4144607482698416E-2</v>
      </c>
      <c r="O84" s="41">
        <f t="shared" ref="O84:O91" si="102">((M84-I84)/I84)</f>
        <v>6.1674710750062034E-4</v>
      </c>
      <c r="P84" s="97">
        <v>7662909315.9200001</v>
      </c>
      <c r="Q84" s="97">
        <v>53913.440000000002</v>
      </c>
      <c r="R84" s="41">
        <f t="shared" ref="R84:R91" si="103">((P84-L84)/L84)</f>
        <v>2.2242680972161765E-2</v>
      </c>
      <c r="S84" s="41">
        <f t="shared" ref="S84:S91" si="104">((Q84-M84)/M84)</f>
        <v>6.1618136816028225E-4</v>
      </c>
      <c r="T84" s="162">
        <v>7655889460.9799995</v>
      </c>
      <c r="U84" s="97">
        <v>53834.14</v>
      </c>
      <c r="V84" s="41">
        <f t="shared" ref="V84:V91" si="105">((T84-P84)/P84)</f>
        <v>-9.1608221506895627E-4</v>
      </c>
      <c r="W84" s="41">
        <f t="shared" ref="W84:W91" si="106">((U84-Q84)/Q84)</f>
        <v>-1.4708762787164556E-3</v>
      </c>
      <c r="X84" s="162">
        <v>7709991411.6199999</v>
      </c>
      <c r="Y84" s="97">
        <v>51572.02</v>
      </c>
      <c r="Z84" s="41">
        <f t="shared" ref="Z84:Z91" si="107">((X84-T84)/T84)</f>
        <v>7.0667100035526073E-3</v>
      </c>
      <c r="AA84" s="41">
        <f t="shared" ref="AA84:AA91" si="108">((Y84-U84)/U84)</f>
        <v>-4.2020175301398011E-2</v>
      </c>
      <c r="AB84" s="97">
        <v>7705078774.8500004</v>
      </c>
      <c r="AC84" s="97">
        <v>51593.2</v>
      </c>
      <c r="AD84" s="41">
        <f t="shared" ref="AD84:AD91" si="109">((AB84-X84)/X84)</f>
        <v>-6.371779821434685E-4</v>
      </c>
      <c r="AE84" s="41">
        <f t="shared" ref="AE84:AE91" si="110">((AC84-Y84)/Y84)</f>
        <v>4.1068781094865574E-4</v>
      </c>
      <c r="AF84" s="258">
        <v>7705078774.8500004</v>
      </c>
      <c r="AG84" s="97">
        <v>51626.41</v>
      </c>
      <c r="AH84" s="41">
        <f t="shared" ref="AH84:AH91" si="111">((AF84-AB84)/AB84)</f>
        <v>0</v>
      </c>
      <c r="AI84" s="41">
        <f t="shared" ref="AI84:AI91" si="112">((AG84-AC84)/AC84)</f>
        <v>6.4368947845852564E-4</v>
      </c>
      <c r="AJ84" s="42">
        <f t="shared" ref="AJ84" si="113">AVERAGE(F84,J84,N84,R84,V84,Z84,AD84,AH84)</f>
        <v>9.9420964922708882E-3</v>
      </c>
      <c r="AK84" s="42">
        <f t="shared" ref="AK84" si="114">AVERAGE(G84,K84,O84,S84,W84,AA84,AE84,AI84)</f>
        <v>-4.5271952234932824E-3</v>
      </c>
      <c r="AL84" s="43">
        <f t="shared" ref="AL84" si="115">((AF84-D84)/D84)</f>
        <v>6.8569294812547379E-2</v>
      </c>
      <c r="AM84" s="43">
        <f t="shared" ref="AM84" si="116">((AG84-E84)/E84)</f>
        <v>-3.8938987835394075E-2</v>
      </c>
      <c r="AN84" s="44">
        <f t="shared" ref="AN84" si="117">STDEV(F84,J84,N84,R84,V84,Z84,AD84,AH84)</f>
        <v>1.2545128497638851E-2</v>
      </c>
      <c r="AO84" s="107">
        <f t="shared" ref="AO84" si="118">STDEV(G84,K84,O84,S84,W84,AA84,AE84,AI84)</f>
        <v>1.520190906629649E-2</v>
      </c>
      <c r="AP84" s="48"/>
      <c r="AQ84" s="67">
        <v>31507613595.857655</v>
      </c>
      <c r="AR84" s="67">
        <v>11.808257597614354</v>
      </c>
      <c r="AS84" s="47" t="e">
        <f>(#REF!/AQ84)-1</f>
        <v>#REF!</v>
      </c>
      <c r="AT84" s="47" t="e">
        <f>(#REF!/AR84)-1</f>
        <v>#REF!</v>
      </c>
    </row>
    <row r="85" spans="1:46" s="141" customFormat="1">
      <c r="A85" s="323" t="s">
        <v>255</v>
      </c>
      <c r="B85" s="86">
        <v>625223308.61000001</v>
      </c>
      <c r="C85" s="97">
        <v>53513.37</v>
      </c>
      <c r="D85" s="86">
        <v>626143220.60000002</v>
      </c>
      <c r="E85" s="97">
        <v>53593.85</v>
      </c>
      <c r="F85" s="41">
        <f t="shared" si="98"/>
        <v>1.4713334857031531E-3</v>
      </c>
      <c r="G85" s="41">
        <f t="shared" si="98"/>
        <v>1.503923225167765E-3</v>
      </c>
      <c r="H85" s="86">
        <v>627723983.44000006</v>
      </c>
      <c r="I85" s="97">
        <v>53726.66</v>
      </c>
      <c r="J85" s="41">
        <f t="shared" si="99"/>
        <v>2.5246026595724725E-3</v>
      </c>
      <c r="K85" s="41">
        <f t="shared" si="100"/>
        <v>2.4780828397289044E-3</v>
      </c>
      <c r="L85" s="162">
        <v>628108531.25</v>
      </c>
      <c r="M85" s="97">
        <v>53759.87</v>
      </c>
      <c r="N85" s="41">
        <f t="shared" si="101"/>
        <v>6.1260652794015657E-4</v>
      </c>
      <c r="O85" s="41">
        <f t="shared" si="102"/>
        <v>6.1812887679969547E-4</v>
      </c>
      <c r="P85" s="97">
        <v>628514381.45000005</v>
      </c>
      <c r="Q85" s="97">
        <v>53793.07</v>
      </c>
      <c r="R85" s="41">
        <f t="shared" si="103"/>
        <v>6.4614661289883206E-4</v>
      </c>
      <c r="S85" s="41">
        <f t="shared" si="104"/>
        <v>6.1756101716758406E-4</v>
      </c>
      <c r="T85" s="162">
        <v>627656648.49000001</v>
      </c>
      <c r="U85" s="97">
        <v>53718.14</v>
      </c>
      <c r="V85" s="41">
        <f t="shared" si="105"/>
        <v>-1.3646990193306708E-3</v>
      </c>
      <c r="W85" s="41">
        <f t="shared" si="106"/>
        <v>-1.392930353296443E-3</v>
      </c>
      <c r="X85" s="162">
        <v>629360401.73000002</v>
      </c>
      <c r="Y85" s="97">
        <v>51464.1</v>
      </c>
      <c r="Z85" s="41">
        <f t="shared" si="107"/>
        <v>2.7144669686824073E-3</v>
      </c>
      <c r="AA85" s="41">
        <f t="shared" si="108"/>
        <v>-4.1960499749246732E-2</v>
      </c>
      <c r="AB85" s="97">
        <v>629685670.65999997</v>
      </c>
      <c r="AC85" s="97">
        <v>51489.43</v>
      </c>
      <c r="AD85" s="41">
        <f t="shared" si="109"/>
        <v>5.1682458747935361E-4</v>
      </c>
      <c r="AE85" s="41">
        <f t="shared" si="110"/>
        <v>4.9218775806827953E-4</v>
      </c>
      <c r="AF85" s="258">
        <v>629685670.65999997</v>
      </c>
      <c r="AG85" s="97">
        <v>51522.64</v>
      </c>
      <c r="AH85" s="41">
        <f t="shared" si="111"/>
        <v>0</v>
      </c>
      <c r="AI85" s="41">
        <f t="shared" si="112"/>
        <v>6.4498674776549531E-4</v>
      </c>
      <c r="AJ85" s="42">
        <f t="shared" ref="AJ85:AJ91" si="119">AVERAGE(F85,J85,N85,R85,V85,Z85,AD85,AH85)</f>
        <v>8.9016022786821299E-4</v>
      </c>
      <c r="AK85" s="42">
        <f t="shared" ref="AK85:AK91" si="120">AVERAGE(G85,K85,O85,S85,W85,AA85,AE85,AI85)</f>
        <v>-4.6248199547306813E-3</v>
      </c>
      <c r="AL85" s="43">
        <f t="shared" ref="AL85:AL91" si="121">((AF85-D85)/D85)</f>
        <v>5.6575715322852169E-3</v>
      </c>
      <c r="AM85" s="43">
        <f t="shared" ref="AM85:AM91" si="122">((AG85-E85)/E85)</f>
        <v>-3.8646411855091566E-2</v>
      </c>
      <c r="AN85" s="44">
        <f t="shared" ref="AN85:AN91" si="123">STDEV(F85,J85,N85,R85,V85,Z85,AD85,AH85)</f>
        <v>1.3357712143569969E-3</v>
      </c>
      <c r="AO85" s="107">
        <f t="shared" ref="AO85:AO91" si="124">STDEV(G85,K85,O85,S85,W85,AA85,AE85,AI85)</f>
        <v>1.5124892058676325E-2</v>
      </c>
      <c r="AP85" s="48"/>
      <c r="AQ85" s="67"/>
      <c r="AR85" s="67"/>
      <c r="AS85" s="47"/>
      <c r="AT85" s="47"/>
    </row>
    <row r="86" spans="1:46">
      <c r="A86" s="323" t="s">
        <v>181</v>
      </c>
      <c r="B86" s="86">
        <v>57099762940.32</v>
      </c>
      <c r="C86" s="97">
        <v>49862.06</v>
      </c>
      <c r="D86" s="86">
        <v>57639555693.779999</v>
      </c>
      <c r="E86" s="97">
        <v>50024.32</v>
      </c>
      <c r="F86" s="41">
        <f t="shared" si="98"/>
        <v>9.4535025307230097E-3</v>
      </c>
      <c r="G86" s="41">
        <f t="shared" si="98"/>
        <v>3.2541776252325324E-3</v>
      </c>
      <c r="H86" s="86">
        <v>57919841886.279999</v>
      </c>
      <c r="I86" s="97">
        <v>50169.05</v>
      </c>
      <c r="J86" s="41">
        <f t="shared" si="99"/>
        <v>4.8627403373660326E-3</v>
      </c>
      <c r="K86" s="41">
        <f t="shared" si="100"/>
        <v>2.8931927510459552E-3</v>
      </c>
      <c r="L86" s="86">
        <v>58263846855.019997</v>
      </c>
      <c r="M86" s="97">
        <v>50239.66</v>
      </c>
      <c r="N86" s="41">
        <f t="shared" si="101"/>
        <v>5.9393285191526989E-3</v>
      </c>
      <c r="O86" s="41">
        <f t="shared" si="102"/>
        <v>1.4074414404897158E-3</v>
      </c>
      <c r="P86" s="86">
        <v>58508735343.440002</v>
      </c>
      <c r="Q86" s="97">
        <v>50312.74</v>
      </c>
      <c r="R86" s="41">
        <f t="shared" si="103"/>
        <v>4.2030950862096449E-3</v>
      </c>
      <c r="S86" s="41">
        <f t="shared" si="104"/>
        <v>1.4546276786107722E-3</v>
      </c>
      <c r="T86" s="86">
        <v>54727784717.779999</v>
      </c>
      <c r="U86" s="97">
        <v>50277.09</v>
      </c>
      <c r="V86" s="41">
        <f t="shared" si="105"/>
        <v>-6.4621985135488377E-2</v>
      </c>
      <c r="W86" s="41">
        <f t="shared" si="106"/>
        <v>-7.0856804856983448E-4</v>
      </c>
      <c r="X86" s="162">
        <v>55648663766.389999</v>
      </c>
      <c r="Y86" s="97">
        <v>50277.09</v>
      </c>
      <c r="Z86" s="41">
        <f t="shared" si="107"/>
        <v>1.6826536161819554E-2</v>
      </c>
      <c r="AA86" s="41">
        <f t="shared" si="108"/>
        <v>0</v>
      </c>
      <c r="AB86" s="97">
        <v>55204804518.529999</v>
      </c>
      <c r="AC86" s="97">
        <v>50385.61</v>
      </c>
      <c r="AD86" s="41">
        <f t="shared" si="109"/>
        <v>-7.9760989360552672E-3</v>
      </c>
      <c r="AE86" s="41">
        <f t="shared" si="110"/>
        <v>2.1584383662619313E-3</v>
      </c>
      <c r="AF86" s="97">
        <v>55527029805.589996</v>
      </c>
      <c r="AG86" s="97">
        <v>50524.52</v>
      </c>
      <c r="AH86" s="41">
        <f t="shared" si="111"/>
        <v>5.8369065857635577E-3</v>
      </c>
      <c r="AI86" s="41">
        <f t="shared" si="112"/>
        <v>2.7569379431944202E-3</v>
      </c>
      <c r="AJ86" s="42">
        <f t="shared" si="119"/>
        <v>-3.1844968563136443E-3</v>
      </c>
      <c r="AK86" s="42">
        <f t="shared" si="120"/>
        <v>1.6520309695331865E-3</v>
      </c>
      <c r="AL86" s="43">
        <f t="shared" si="121"/>
        <v>-3.6650627555374606E-2</v>
      </c>
      <c r="AM86" s="43">
        <f t="shared" si="122"/>
        <v>9.9991364200452317E-3</v>
      </c>
      <c r="AN86" s="44">
        <f t="shared" si="123"/>
        <v>2.5750587616627244E-2</v>
      </c>
      <c r="AO86" s="107">
        <f t="shared" si="124"/>
        <v>1.4134582965051046E-3</v>
      </c>
      <c r="AP86" s="48"/>
      <c r="AQ86" s="58">
        <f>SUM(AQ84:AQ84)</f>
        <v>31507613595.857655</v>
      </c>
      <c r="AR86" s="31"/>
      <c r="AS86" s="47" t="e">
        <f>(#REF!/AQ86)-1</f>
        <v>#REF!</v>
      </c>
      <c r="AT86" s="47" t="e">
        <f>(#REF!/AR86)-1</f>
        <v>#REF!</v>
      </c>
    </row>
    <row r="87" spans="1:46">
      <c r="A87" s="323" t="s">
        <v>133</v>
      </c>
      <c r="B87" s="86">
        <v>5050611495.5799999</v>
      </c>
      <c r="C87" s="97">
        <v>410.3</v>
      </c>
      <c r="D87" s="86">
        <v>5047975424.6400003</v>
      </c>
      <c r="E87" s="97">
        <v>410.31</v>
      </c>
      <c r="F87" s="41">
        <f t="shared" si="98"/>
        <v>-5.2193104583603701E-4</v>
      </c>
      <c r="G87" s="41">
        <f t="shared" si="98"/>
        <v>2.4372410431369497E-5</v>
      </c>
      <c r="H87" s="86">
        <v>5094636617.4700003</v>
      </c>
      <c r="I87" s="97">
        <v>410.41</v>
      </c>
      <c r="J87" s="41">
        <f t="shared" si="99"/>
        <v>9.2435459575018822E-3</v>
      </c>
      <c r="K87" s="41">
        <f t="shared" si="100"/>
        <v>2.4371816431484179E-4</v>
      </c>
      <c r="L87" s="86">
        <v>5151206706.6000004</v>
      </c>
      <c r="M87" s="97">
        <v>410.46</v>
      </c>
      <c r="N87" s="41">
        <f t="shared" si="101"/>
        <v>1.1103851634092179E-2</v>
      </c>
      <c r="O87" s="41">
        <f t="shared" si="102"/>
        <v>1.2182939012196224E-4</v>
      </c>
      <c r="P87" s="86">
        <v>5249962490.5100002</v>
      </c>
      <c r="Q87" s="97">
        <v>410.59</v>
      </c>
      <c r="R87" s="41">
        <f t="shared" si="103"/>
        <v>1.9171388285286372E-2</v>
      </c>
      <c r="S87" s="41">
        <f t="shared" si="104"/>
        <v>3.1671782877745812E-4</v>
      </c>
      <c r="T87" s="86">
        <v>5267042858.04</v>
      </c>
      <c r="U87" s="97">
        <v>410.79</v>
      </c>
      <c r="V87" s="41">
        <f t="shared" si="105"/>
        <v>3.2534265836898358E-3</v>
      </c>
      <c r="W87" s="41">
        <f t="shared" si="106"/>
        <v>4.8710392362221556E-4</v>
      </c>
      <c r="X87" s="86">
        <v>5248146766.75</v>
      </c>
      <c r="Y87" s="97">
        <v>410.92</v>
      </c>
      <c r="Z87" s="41">
        <f t="shared" si="107"/>
        <v>-3.5876091764006786E-3</v>
      </c>
      <c r="AA87" s="41">
        <f t="shared" si="108"/>
        <v>3.1646339979063621E-4</v>
      </c>
      <c r="AB87" s="162">
        <v>5373415608.5600004</v>
      </c>
      <c r="AC87" s="97">
        <v>411.09</v>
      </c>
      <c r="AD87" s="41">
        <f t="shared" si="109"/>
        <v>2.3869157509780387E-2</v>
      </c>
      <c r="AE87" s="41">
        <f t="shared" si="110"/>
        <v>4.1370583081855121E-4</v>
      </c>
      <c r="AF87" s="97">
        <v>5392582408.9799995</v>
      </c>
      <c r="AG87" s="97">
        <v>410.64</v>
      </c>
      <c r="AH87" s="41">
        <f t="shared" si="111"/>
        <v>3.5669677940909461E-3</v>
      </c>
      <c r="AI87" s="41">
        <f t="shared" si="112"/>
        <v>-1.0946508063927332E-3</v>
      </c>
      <c r="AJ87" s="42">
        <f t="shared" si="119"/>
        <v>8.2623496927756116E-3</v>
      </c>
      <c r="AK87" s="42">
        <f t="shared" si="120"/>
        <v>1.0365751768553769E-4</v>
      </c>
      <c r="AL87" s="43">
        <f t="shared" si="121"/>
        <v>6.826637520022695E-2</v>
      </c>
      <c r="AM87" s="43">
        <f t="shared" si="122"/>
        <v>8.0426994223875624E-4</v>
      </c>
      <c r="AN87" s="44">
        <f t="shared" si="123"/>
        <v>9.5344299988842796E-3</v>
      </c>
      <c r="AO87" s="107">
        <f t="shared" si="124"/>
        <v>5.0653138554474322E-4</v>
      </c>
      <c r="AP87" s="48"/>
      <c r="AQ87" s="58"/>
      <c r="AR87" s="31"/>
      <c r="AS87" s="47" t="e">
        <f>(#REF!/AQ87)-1</f>
        <v>#REF!</v>
      </c>
      <c r="AT87" s="47" t="e">
        <f>(#REF!/AR87)-1</f>
        <v>#REF!</v>
      </c>
    </row>
    <row r="88" spans="1:46">
      <c r="A88" s="323" t="s">
        <v>141</v>
      </c>
      <c r="B88" s="164">
        <v>638681813.85000002</v>
      </c>
      <c r="C88" s="97">
        <v>46712.328300000001</v>
      </c>
      <c r="D88" s="164">
        <v>639555094.29999995</v>
      </c>
      <c r="E88" s="97">
        <v>46763.374499999998</v>
      </c>
      <c r="F88" s="41">
        <f t="shared" si="98"/>
        <v>1.3673169191021086E-3</v>
      </c>
      <c r="G88" s="41">
        <f t="shared" si="98"/>
        <v>1.0927778994907656E-3</v>
      </c>
      <c r="H88" s="86">
        <v>640380382.32000005</v>
      </c>
      <c r="I88" s="97">
        <v>46834.518600000003</v>
      </c>
      <c r="J88" s="41">
        <f t="shared" si="99"/>
        <v>1.2904095790267872E-3</v>
      </c>
      <c r="K88" s="41">
        <f t="shared" si="100"/>
        <v>1.5213636902958101E-3</v>
      </c>
      <c r="L88" s="86">
        <v>643130864.20000005</v>
      </c>
      <c r="M88" s="97">
        <v>47043.96</v>
      </c>
      <c r="N88" s="41">
        <f t="shared" si="101"/>
        <v>4.2950751708467714E-3</v>
      </c>
      <c r="O88" s="41">
        <f t="shared" si="102"/>
        <v>4.4719451861729197E-3</v>
      </c>
      <c r="P88" s="86">
        <v>641553676.35000002</v>
      </c>
      <c r="Q88" s="97">
        <v>46944.255599999997</v>
      </c>
      <c r="R88" s="41">
        <f t="shared" si="103"/>
        <v>-2.4523591352778738E-3</v>
      </c>
      <c r="S88" s="41">
        <f t="shared" si="104"/>
        <v>-2.1193879086710038E-3</v>
      </c>
      <c r="T88" s="86">
        <v>642692327.19000006</v>
      </c>
      <c r="U88" s="97">
        <v>47078.53</v>
      </c>
      <c r="V88" s="41">
        <f t="shared" si="105"/>
        <v>1.7748333178888086E-3</v>
      </c>
      <c r="W88" s="41">
        <f t="shared" si="106"/>
        <v>2.8602945830927622E-3</v>
      </c>
      <c r="X88" s="86">
        <v>642851639.00999999</v>
      </c>
      <c r="Y88" s="97">
        <v>47101.91</v>
      </c>
      <c r="Z88" s="41">
        <f t="shared" si="107"/>
        <v>2.4788193861980816E-4</v>
      </c>
      <c r="AA88" s="41">
        <f t="shared" si="108"/>
        <v>4.9661703540880857E-4</v>
      </c>
      <c r="AB88" s="162">
        <v>640428555.60000002</v>
      </c>
      <c r="AC88" s="97">
        <v>46904.31</v>
      </c>
      <c r="AD88" s="41">
        <f t="shared" si="109"/>
        <v>-3.7692731307826283E-3</v>
      </c>
      <c r="AE88" s="41">
        <f t="shared" si="110"/>
        <v>-4.1951589648913561E-3</v>
      </c>
      <c r="AF88" s="97">
        <v>641703124.16999996</v>
      </c>
      <c r="AG88" s="97">
        <v>47000.93</v>
      </c>
      <c r="AH88" s="41">
        <f t="shared" si="111"/>
        <v>1.9901807295363725E-3</v>
      </c>
      <c r="AI88" s="41">
        <f t="shared" si="112"/>
        <v>2.0599386282412558E-3</v>
      </c>
      <c r="AJ88" s="42">
        <f t="shared" si="119"/>
        <v>5.9300817362001931E-4</v>
      </c>
      <c r="AK88" s="42">
        <f t="shared" si="120"/>
        <v>7.7354876864249534E-4</v>
      </c>
      <c r="AL88" s="43">
        <f t="shared" si="121"/>
        <v>3.3586314754494246E-3</v>
      </c>
      <c r="AM88" s="43">
        <f t="shared" si="122"/>
        <v>5.0799477698086617E-3</v>
      </c>
      <c r="AN88" s="44">
        <f t="shared" si="123"/>
        <v>2.5791165976830942E-3</v>
      </c>
      <c r="AO88" s="107">
        <f t="shared" si="124"/>
        <v>2.7641172128943597E-3</v>
      </c>
      <c r="AP88" s="48"/>
      <c r="AQ88" s="46">
        <v>885354617.76999998</v>
      </c>
      <c r="AR88" s="46">
        <v>1763.14</v>
      </c>
      <c r="AS88" s="47" t="e">
        <f>(#REF!/AQ88)-1</f>
        <v>#REF!</v>
      </c>
      <c r="AT88" s="47" t="e">
        <f>(#REF!/AR88)-1</f>
        <v>#REF!</v>
      </c>
    </row>
    <row r="89" spans="1:46">
      <c r="A89" s="323" t="s">
        <v>159</v>
      </c>
      <c r="B89" s="162">
        <v>765316230.38</v>
      </c>
      <c r="C89" s="97">
        <v>44288.101499999997</v>
      </c>
      <c r="D89" s="162">
        <v>752478922.84000003</v>
      </c>
      <c r="E89" s="97">
        <f>106.0079*410.81</f>
        <v>43549.105399</v>
      </c>
      <c r="F89" s="41">
        <f t="shared" si="98"/>
        <v>-1.6773860308209973E-2</v>
      </c>
      <c r="G89" s="41">
        <f t="shared" si="98"/>
        <v>-1.6686109270229094E-2</v>
      </c>
      <c r="H89" s="162">
        <v>756839789.71000004</v>
      </c>
      <c r="I89" s="97">
        <v>43811.924156000001</v>
      </c>
      <c r="J89" s="41">
        <f t="shared" si="99"/>
        <v>5.7953342447669568E-3</v>
      </c>
      <c r="K89" s="41">
        <f t="shared" si="100"/>
        <v>6.0349978396120147E-3</v>
      </c>
      <c r="L89" s="162">
        <v>753072910.92999995</v>
      </c>
      <c r="M89" s="97">
        <v>43520.499616000001</v>
      </c>
      <c r="N89" s="41">
        <f t="shared" si="101"/>
        <v>-4.9771151453908806E-3</v>
      </c>
      <c r="O89" s="41">
        <f t="shared" si="102"/>
        <v>-6.6517174402642544E-3</v>
      </c>
      <c r="P89" s="162">
        <v>764207517.01999998</v>
      </c>
      <c r="Q89" s="97">
        <f>410.59*105.8996</f>
        <v>43481.316764000003</v>
      </c>
      <c r="R89" s="41">
        <f t="shared" si="103"/>
        <v>1.4785561833912551E-2</v>
      </c>
      <c r="S89" s="41">
        <f t="shared" si="104"/>
        <v>-9.0033093245080295E-4</v>
      </c>
      <c r="T89" s="162">
        <f>1879910.27*411.29</f>
        <v>773188294.9483</v>
      </c>
      <c r="U89" s="97">
        <f>106.0954*411.29</f>
        <v>43635.977065999999</v>
      </c>
      <c r="V89" s="41">
        <f t="shared" si="105"/>
        <v>1.1751752931350699E-2</v>
      </c>
      <c r="W89" s="41">
        <f t="shared" si="106"/>
        <v>3.5569369446521986E-3</v>
      </c>
      <c r="X89" s="162">
        <v>764583116.94000006</v>
      </c>
      <c r="Y89" s="97">
        <f>411.29*105.7558</f>
        <v>43496.302982000001</v>
      </c>
      <c r="Z89" s="41">
        <f t="shared" si="107"/>
        <v>-1.1129472684109038E-2</v>
      </c>
      <c r="AA89" s="41">
        <f t="shared" si="108"/>
        <v>-3.2008927814023615E-3</v>
      </c>
      <c r="AB89" s="162">
        <v>753331789.54999995</v>
      </c>
      <c r="AC89" s="97">
        <v>42856.212355000003</v>
      </c>
      <c r="AD89" s="41">
        <f t="shared" si="109"/>
        <v>-1.4715636718516559E-2</v>
      </c>
      <c r="AE89" s="41">
        <f t="shared" si="110"/>
        <v>-1.4715977752520377E-2</v>
      </c>
      <c r="AF89" s="162">
        <v>722863134.71000004</v>
      </c>
      <c r="AG89" s="97">
        <v>41081.836655999999</v>
      </c>
      <c r="AH89" s="41">
        <f t="shared" si="111"/>
        <v>-4.0445199927378953E-2</v>
      </c>
      <c r="AI89" s="41">
        <f t="shared" si="112"/>
        <v>-4.1402998573507599E-2</v>
      </c>
      <c r="AJ89" s="42">
        <f t="shared" si="119"/>
        <v>-6.9635794716968995E-3</v>
      </c>
      <c r="AK89" s="42">
        <f t="shared" si="120"/>
        <v>-9.2457614957637841E-3</v>
      </c>
      <c r="AL89" s="43">
        <f t="shared" si="121"/>
        <v>-3.9357631464578866E-2</v>
      </c>
      <c r="AM89" s="43">
        <f t="shared" si="122"/>
        <v>-5.6654866280138452E-2</v>
      </c>
      <c r="AN89" s="44">
        <f t="shared" si="123"/>
        <v>1.8066283950562954E-2</v>
      </c>
      <c r="AO89" s="107">
        <f t="shared" si="124"/>
        <v>1.5258235922279656E-2</v>
      </c>
      <c r="AP89" s="48"/>
      <c r="AQ89" s="51">
        <v>113791197</v>
      </c>
      <c r="AR89" s="50">
        <v>81.52</v>
      </c>
      <c r="AS89" s="47" t="e">
        <f>(#REF!/AQ89)-1</f>
        <v>#REF!</v>
      </c>
      <c r="AT89" s="47" t="e">
        <f>(#REF!/AR89)-1</f>
        <v>#REF!</v>
      </c>
    </row>
    <row r="90" spans="1:46">
      <c r="A90" s="323" t="s">
        <v>160</v>
      </c>
      <c r="B90" s="86">
        <v>6276691798.3640003</v>
      </c>
      <c r="C90" s="97">
        <v>448.88116000000002</v>
      </c>
      <c r="D90" s="86">
        <f>15222543.96*410.81</f>
        <v>6253573284.2076006</v>
      </c>
      <c r="E90" s="97">
        <v>447.94722400000001</v>
      </c>
      <c r="F90" s="41">
        <f t="shared" si="98"/>
        <v>-3.683232329875667E-3</v>
      </c>
      <c r="G90" s="41">
        <f t="shared" si="98"/>
        <v>-2.0805863182139723E-3</v>
      </c>
      <c r="H90" s="162">
        <v>6425121183.9657001</v>
      </c>
      <c r="I90" s="97">
        <v>448.17953699999998</v>
      </c>
      <c r="J90" s="41">
        <f t="shared" si="99"/>
        <v>2.7431980399320873E-2</v>
      </c>
      <c r="K90" s="41">
        <f t="shared" si="100"/>
        <v>5.186168984942218E-4</v>
      </c>
      <c r="L90" s="162">
        <v>6578017144.0719995</v>
      </c>
      <c r="M90" s="97">
        <v>448.27516800000001</v>
      </c>
      <c r="N90" s="41">
        <f t="shared" si="101"/>
        <v>2.3796587757420207E-2</v>
      </c>
      <c r="O90" s="41">
        <f t="shared" si="102"/>
        <v>2.1337654244581403E-4</v>
      </c>
      <c r="P90" s="162">
        <f>411.09*15968912.08</f>
        <v>6564660066.9671993</v>
      </c>
      <c r="Q90" s="97">
        <v>448.21142700000001</v>
      </c>
      <c r="R90" s="41">
        <f t="shared" si="103"/>
        <v>-2.030562829535554E-3</v>
      </c>
      <c r="S90" s="41">
        <f t="shared" si="104"/>
        <v>-1.4219168169492084E-4</v>
      </c>
      <c r="T90" s="162">
        <v>6571434799.2358999</v>
      </c>
      <c r="U90" s="97">
        <v>447.97706799999997</v>
      </c>
      <c r="V90" s="41">
        <f t="shared" si="105"/>
        <v>1.0320004691165147E-3</v>
      </c>
      <c r="W90" s="41">
        <f t="shared" si="106"/>
        <v>-5.2287600423012062E-4</v>
      </c>
      <c r="X90" s="162">
        <f>15780885.36*411.42</f>
        <v>6492571854.8112001</v>
      </c>
      <c r="Y90" s="97">
        <f>411.42*1.086</f>
        <v>446.80212000000006</v>
      </c>
      <c r="Z90" s="41">
        <f t="shared" si="107"/>
        <v>-1.2000871473893289E-2</v>
      </c>
      <c r="AA90" s="41">
        <f t="shared" si="108"/>
        <v>-2.6227860395744975E-3</v>
      </c>
      <c r="AB90" s="162">
        <v>6487522068.1083002</v>
      </c>
      <c r="AC90" s="97">
        <v>447.85107900000003</v>
      </c>
      <c r="AD90" s="41">
        <f t="shared" si="109"/>
        <v>-7.7777910138304934E-4</v>
      </c>
      <c r="AE90" s="41">
        <f t="shared" si="110"/>
        <v>2.3477037217280164E-3</v>
      </c>
      <c r="AF90" s="162">
        <v>6406142869.0500002</v>
      </c>
      <c r="AG90" s="97">
        <v>444.15956</v>
      </c>
      <c r="AH90" s="41">
        <f t="shared" si="111"/>
        <v>-1.2543957184877741E-2</v>
      </c>
      <c r="AI90" s="41">
        <f t="shared" si="112"/>
        <v>-8.2427377606028446E-3</v>
      </c>
      <c r="AJ90" s="42">
        <f t="shared" si="119"/>
        <v>2.6530207132865382E-3</v>
      </c>
      <c r="AK90" s="42">
        <f t="shared" si="120"/>
        <v>-1.3164350802060379E-3</v>
      </c>
      <c r="AL90" s="43">
        <f t="shared" si="121"/>
        <v>2.4397185082597448E-2</v>
      </c>
      <c r="AM90" s="43">
        <f t="shared" si="122"/>
        <v>-8.4556032431177802E-3</v>
      </c>
      <c r="AN90" s="44">
        <f t="shared" si="123"/>
        <v>1.5039063968652705E-2</v>
      </c>
      <c r="AO90" s="107">
        <f t="shared" si="124"/>
        <v>3.1938866796080868E-3</v>
      </c>
      <c r="AP90" s="48"/>
      <c r="AQ90" s="46">
        <v>1066913090.3099999</v>
      </c>
      <c r="AR90" s="50">
        <v>1.1691</v>
      </c>
      <c r="AS90" s="47" t="e">
        <f>(#REF!/AQ90)-1</f>
        <v>#REF!</v>
      </c>
      <c r="AT90" s="47" t="e">
        <f>(#REF!/AR90)-1</f>
        <v>#REF!</v>
      </c>
    </row>
    <row r="91" spans="1:46">
      <c r="A91" s="396" t="s">
        <v>191</v>
      </c>
      <c r="B91" s="162">
        <v>777320578.67999995</v>
      </c>
      <c r="C91" s="97">
        <v>42572.4</v>
      </c>
      <c r="D91" s="162">
        <f>1898245.94*410.81</f>
        <v>779818414.61140001</v>
      </c>
      <c r="E91" s="97">
        <v>42596.23</v>
      </c>
      <c r="F91" s="41">
        <f t="shared" ref="F91" si="125">((D91-B91)/B91)</f>
        <v>3.2133922604258573E-3</v>
      </c>
      <c r="G91" s="41">
        <f t="shared" ref="G91" si="126">((E91-C91)/C91)</f>
        <v>5.5975232779927238E-4</v>
      </c>
      <c r="H91" s="162">
        <v>791416243.13520002</v>
      </c>
      <c r="I91" s="97">
        <v>42661.539111000006</v>
      </c>
      <c r="J91" s="41">
        <f t="shared" ref="J91" si="127">((H91-D91)/D91)</f>
        <v>1.4872473266201926E-2</v>
      </c>
      <c r="K91" s="41">
        <f t="shared" ref="K91" si="128">((I91-E91)/E91)</f>
        <v>1.5332134087923345E-3</v>
      </c>
      <c r="L91" s="162">
        <v>729699039.00959992</v>
      </c>
      <c r="M91" s="97">
        <v>42701.415239999995</v>
      </c>
      <c r="N91" s="41">
        <f t="shared" ref="N91" si="129">((L91-H91)/H91)</f>
        <v>-7.7983241639199924E-2</v>
      </c>
      <c r="O91" s="41">
        <f t="shared" ref="O91" si="130">((M91-I91)/I91)</f>
        <v>9.3470910405357363E-4</v>
      </c>
      <c r="P91" s="162">
        <v>734272580.16999996</v>
      </c>
      <c r="Q91" s="97">
        <v>42680.76</v>
      </c>
      <c r="R91" s="41">
        <f t="shared" ref="R91" si="131">((P91-L91)/L91)</f>
        <v>6.2677088990107108E-3</v>
      </c>
      <c r="S91" s="41">
        <f t="shared" ref="S91" si="132">((Q91-M91)/M91)</f>
        <v>-4.8371324191251268E-4</v>
      </c>
      <c r="T91" s="162">
        <v>717660554.38999999</v>
      </c>
      <c r="U91" s="97">
        <v>42756.39</v>
      </c>
      <c r="V91" s="41">
        <f t="shared" ref="V91" si="133">((T91-P91)/P91)</f>
        <v>-2.2623786082484422E-2</v>
      </c>
      <c r="W91" s="41">
        <f t="shared" ref="W91" si="134">((U91-Q91)/Q91)</f>
        <v>1.7719928136236884E-3</v>
      </c>
      <c r="X91" s="162">
        <v>725538882.00999999</v>
      </c>
      <c r="Y91" s="97">
        <v>42803.85</v>
      </c>
      <c r="Z91" s="41">
        <f t="shared" ref="Z91" si="135">((X91-T91)/T91)</f>
        <v>1.0977791062651419E-2</v>
      </c>
      <c r="AA91" s="41">
        <f t="shared" ref="AA91" si="136">((Y91-U91)/U91)</f>
        <v>1.1100095213838008E-3</v>
      </c>
      <c r="AB91" s="162">
        <v>726418784.18069994</v>
      </c>
      <c r="AC91" s="97">
        <v>42855.738615999995</v>
      </c>
      <c r="AD91" s="41">
        <f t="shared" ref="AD91" si="137">((AB91-X91)/X91)</f>
        <v>1.212756741943744E-3</v>
      </c>
      <c r="AE91" s="41">
        <f t="shared" ref="AE91" si="138">((AC91-Y91)/Y91)</f>
        <v>1.212241796006587E-3</v>
      </c>
      <c r="AF91" s="162">
        <v>725974441.55239999</v>
      </c>
      <c r="AG91" s="97">
        <v>42894.740379999996</v>
      </c>
      <c r="AH91" s="41">
        <f t="shared" ref="AH91" si="139">((AF91-AB91)/AB91)</f>
        <v>-6.1168934225883033E-4</v>
      </c>
      <c r="AI91" s="41">
        <f t="shared" ref="AI91" si="140">((AG91-AC91)/AC91)</f>
        <v>9.1007097904595251E-4</v>
      </c>
      <c r="AJ91" s="42">
        <f t="shared" ref="AJ91" si="141">AVERAGE(F91,J91,N91,R91,V91,Z91,AD91,AH91)</f>
        <v>-8.08432435421369E-3</v>
      </c>
      <c r="AK91" s="42">
        <f t="shared" ref="AK91" si="142">AVERAGE(G91,K91,O91,S91,W91,AA91,AE91,AI91)</f>
        <v>9.4353458859908711E-4</v>
      </c>
      <c r="AL91" s="43">
        <f t="shared" ref="AL91" si="143">((AF91-D91)/D91)</f>
        <v>-6.9046808911061186E-2</v>
      </c>
      <c r="AM91" s="43">
        <f t="shared" ref="AM91" si="144">((AG91-E91)/E91)</f>
        <v>7.0079060987320333E-3</v>
      </c>
      <c r="AN91" s="44">
        <f t="shared" ref="AN91" si="145">STDEV(F91,J91,N91,R91,V91,Z91,AD91,AH91)</f>
        <v>3.0386859557213181E-2</v>
      </c>
      <c r="AO91" s="107">
        <f t="shared" ref="AO91" si="146">STDEV(G91,K91,O91,S91,W91,AA91,AE91,AI91)</f>
        <v>6.886326518025515E-4</v>
      </c>
      <c r="AP91" s="48"/>
      <c r="AQ91" s="46">
        <v>4173976375.3699999</v>
      </c>
      <c r="AR91" s="50">
        <v>299.53579999999999</v>
      </c>
      <c r="AS91" s="47" t="e">
        <f>(#REF!/AQ91)-1</f>
        <v>#REF!</v>
      </c>
      <c r="AT91" s="47" t="e">
        <f>(#REF!/AR91)-1</f>
        <v>#REF!</v>
      </c>
    </row>
    <row r="92" spans="1:46" ht="6.75" customHeight="1">
      <c r="A92" s="325"/>
      <c r="B92" s="91"/>
      <c r="C92" s="93"/>
      <c r="D92" s="91"/>
      <c r="E92" s="93"/>
      <c r="F92" s="41"/>
      <c r="G92" s="41"/>
      <c r="H92" s="91"/>
      <c r="I92" s="93"/>
      <c r="J92" s="41"/>
      <c r="K92" s="41"/>
      <c r="L92" s="91"/>
      <c r="M92" s="93"/>
      <c r="N92" s="41"/>
      <c r="O92" s="41"/>
      <c r="P92" s="91"/>
      <c r="Q92" s="93"/>
      <c r="R92" s="41"/>
      <c r="S92" s="41"/>
      <c r="T92" s="91"/>
      <c r="U92" s="93"/>
      <c r="V92" s="41"/>
      <c r="W92" s="41"/>
      <c r="X92" s="91"/>
      <c r="Y92" s="93"/>
      <c r="Z92" s="41"/>
      <c r="AA92" s="41"/>
      <c r="AB92" s="91"/>
      <c r="AC92" s="93"/>
      <c r="AD92" s="41"/>
      <c r="AE92" s="41"/>
      <c r="AF92" s="91"/>
      <c r="AG92" s="91"/>
      <c r="AH92" s="41"/>
      <c r="AI92" s="41"/>
      <c r="AJ92" s="42"/>
      <c r="AK92" s="42"/>
      <c r="AL92" s="43"/>
      <c r="AM92" s="43"/>
      <c r="AN92" s="44"/>
      <c r="AO92" s="107"/>
      <c r="AP92" s="48"/>
      <c r="AQ92" s="68">
        <v>4131236617.7600002</v>
      </c>
      <c r="AR92" s="66">
        <v>103.24</v>
      </c>
      <c r="AS92" s="47" t="e">
        <f>(#REF!/AQ92)-1</f>
        <v>#REF!</v>
      </c>
      <c r="AT92" s="47" t="e">
        <f>(#REF!/AR92)-1</f>
        <v>#REF!</v>
      </c>
    </row>
    <row r="93" spans="1:46">
      <c r="A93" s="321" t="s">
        <v>232</v>
      </c>
      <c r="B93" s="91"/>
      <c r="C93" s="93"/>
      <c r="D93" s="91"/>
      <c r="E93" s="93"/>
      <c r="F93" s="41"/>
      <c r="G93" s="41"/>
      <c r="H93" s="91"/>
      <c r="I93" s="93"/>
      <c r="J93" s="41"/>
      <c r="K93" s="41"/>
      <c r="L93" s="91"/>
      <c r="M93" s="93"/>
      <c r="N93" s="41"/>
      <c r="O93" s="41"/>
      <c r="P93" s="91"/>
      <c r="Q93" s="93"/>
      <c r="R93" s="41"/>
      <c r="S93" s="41"/>
      <c r="T93" s="91"/>
      <c r="U93" s="93"/>
      <c r="V93" s="41"/>
      <c r="W93" s="41"/>
      <c r="X93" s="91"/>
      <c r="Y93" s="93"/>
      <c r="Z93" s="41"/>
      <c r="AA93" s="41"/>
      <c r="AB93" s="91"/>
      <c r="AC93" s="93"/>
      <c r="AD93" s="41"/>
      <c r="AE93" s="41"/>
      <c r="AF93" s="91"/>
      <c r="AG93" s="91"/>
      <c r="AH93" s="41"/>
      <c r="AI93" s="41"/>
      <c r="AJ93" s="42"/>
      <c r="AK93" s="42"/>
      <c r="AL93" s="43"/>
      <c r="AM93" s="43"/>
      <c r="AN93" s="44"/>
      <c r="AO93" s="107"/>
      <c r="AP93" s="48"/>
      <c r="AQ93" s="63">
        <v>2931134847.0043802</v>
      </c>
      <c r="AR93" s="67">
        <v>2254.1853324818899</v>
      </c>
      <c r="AS93" s="47" t="e">
        <f>(#REF!/AQ93)-1</f>
        <v>#REF!</v>
      </c>
      <c r="AT93" s="47" t="e">
        <f>(#REF!/AR93)-1</f>
        <v>#REF!</v>
      </c>
    </row>
    <row r="94" spans="1:46">
      <c r="A94" s="323" t="s">
        <v>102</v>
      </c>
      <c r="B94" s="86">
        <v>158969388683</v>
      </c>
      <c r="C94" s="86">
        <v>527.47</v>
      </c>
      <c r="D94" s="86">
        <v>158594304020.26999</v>
      </c>
      <c r="E94" s="86">
        <v>529.23</v>
      </c>
      <c r="F94" s="41">
        <f t="shared" ref="F94:G100" si="147">((D94-B94)/B94)</f>
        <v>-2.3594772920588207E-3</v>
      </c>
      <c r="G94" s="41">
        <f t="shared" si="147"/>
        <v>3.336682654937704E-3</v>
      </c>
      <c r="H94" s="86">
        <v>160519423984.45001</v>
      </c>
      <c r="I94" s="86">
        <v>530.71</v>
      </c>
      <c r="J94" s="41">
        <f>((H94-D94)/D94)</f>
        <v>1.213864505457884E-2</v>
      </c>
      <c r="K94" s="41">
        <f>((I94-E94)/E94)</f>
        <v>2.7965156926100525E-3</v>
      </c>
      <c r="L94" s="86">
        <v>160801169905.94</v>
      </c>
      <c r="M94" s="86">
        <v>531.21</v>
      </c>
      <c r="N94" s="41">
        <f>((L94-H94)/H94)</f>
        <v>1.7552138831328213E-3</v>
      </c>
      <c r="O94" s="41">
        <f>((M94-I94)/I94)</f>
        <v>9.4213412221363826E-4</v>
      </c>
      <c r="P94" s="86">
        <v>161831518819</v>
      </c>
      <c r="Q94" s="86">
        <v>531.74310000000003</v>
      </c>
      <c r="R94" s="41">
        <f>((P94-L94)/L94)</f>
        <v>6.4075958754696623E-3</v>
      </c>
      <c r="S94" s="41">
        <f>((Q94-M94)/M94)</f>
        <v>1.0035579149488721E-3</v>
      </c>
      <c r="T94" s="86">
        <v>161531668814.48001</v>
      </c>
      <c r="U94" s="86">
        <v>531.22</v>
      </c>
      <c r="V94" s="41">
        <f>((T94-P94)/P94)</f>
        <v>-1.8528529343863811E-3</v>
      </c>
      <c r="W94" s="41">
        <f>((U94-Q94)/Q94)</f>
        <v>-9.8374572232342921E-4</v>
      </c>
      <c r="X94" s="86">
        <v>162654365614.01999</v>
      </c>
      <c r="Y94" s="86">
        <v>532.74</v>
      </c>
      <c r="Z94" s="41">
        <f>((X94-T94)/T94)</f>
        <v>6.9503200689977479E-3</v>
      </c>
      <c r="AA94" s="41">
        <f>((Y94-U94)/U94)</f>
        <v>2.8613380520311391E-3</v>
      </c>
      <c r="AB94" s="86">
        <v>163220918612.64001</v>
      </c>
      <c r="AC94" s="86">
        <v>532.38</v>
      </c>
      <c r="AD94" s="41">
        <f>((AB94-X94)/X94)</f>
        <v>3.4831711800743185E-3</v>
      </c>
      <c r="AE94" s="41">
        <f>((AC94-Y94)/Y94)</f>
        <v>-6.7575177384843199E-4</v>
      </c>
      <c r="AF94" s="86">
        <v>163922053202.12</v>
      </c>
      <c r="AG94" s="86">
        <v>533.74</v>
      </c>
      <c r="AH94" s="41">
        <f>((AF94-AB94)/AB94)</f>
        <v>4.2956172250441177E-3</v>
      </c>
      <c r="AI94" s="41">
        <f>((AG94-AC94)/AC94)</f>
        <v>2.5545662872384642E-3</v>
      </c>
      <c r="AJ94" s="42">
        <f t="shared" ref="AJ94" si="148">AVERAGE(F94,J94,N94,R94,V94,Z94,AD94,AH94)</f>
        <v>3.8522791326065378E-3</v>
      </c>
      <c r="AK94" s="42">
        <f t="shared" ref="AK94" si="149">AVERAGE(G94,K94,O94,S94,W94,AA94,AE94,AI94)</f>
        <v>1.4794121534760013E-3</v>
      </c>
      <c r="AL94" s="43">
        <f t="shared" ref="AL94" si="150">((AF94-D94)/D94)</f>
        <v>3.3593572069076733E-2</v>
      </c>
      <c r="AM94" s="43">
        <f t="shared" ref="AM94" si="151">((AG94-E94)/E94)</f>
        <v>8.5218147119399713E-3</v>
      </c>
      <c r="AN94" s="44">
        <f t="shared" ref="AN94" si="152">STDEV(F94,J94,N94,R94,V94,Z94,AD94,AH94)</f>
        <v>4.7907095102219539E-3</v>
      </c>
      <c r="AO94" s="107">
        <f t="shared" ref="AO94" si="153">STDEV(G94,K94,O94,S94,W94,AA94,AE94,AI94)</f>
        <v>1.6680559370030482E-3</v>
      </c>
      <c r="AP94" s="48"/>
      <c r="AQ94" s="69">
        <v>1131224777.76</v>
      </c>
      <c r="AR94" s="70">
        <v>0.6573</v>
      </c>
      <c r="AS94" s="47" t="e">
        <f>(#REF!/AQ94)-1</f>
        <v>#REF!</v>
      </c>
      <c r="AT94" s="47" t="e">
        <f>(#REF!/AR94)-1</f>
        <v>#REF!</v>
      </c>
    </row>
    <row r="95" spans="1:46">
      <c r="A95" s="323" t="s">
        <v>137</v>
      </c>
      <c r="B95" s="86">
        <v>1642591286.51</v>
      </c>
      <c r="C95" s="86">
        <v>454.72</v>
      </c>
      <c r="D95" s="86">
        <v>1645601284.45</v>
      </c>
      <c r="E95" s="86">
        <v>455.73</v>
      </c>
      <c r="F95" s="41">
        <f t="shared" si="147"/>
        <v>1.8324691995629508E-3</v>
      </c>
      <c r="G95" s="41">
        <f t="shared" si="147"/>
        <v>2.2211470795214438E-3</v>
      </c>
      <c r="H95" s="164">
        <v>1660008881.01</v>
      </c>
      <c r="I95" s="86">
        <v>439.97</v>
      </c>
      <c r="J95" s="41">
        <f>((H95-D95)/D95)</f>
        <v>8.7552171331801744E-3</v>
      </c>
      <c r="K95" s="41">
        <f>((I95-E95)/E95)</f>
        <v>-3.4581879621705815E-2</v>
      </c>
      <c r="L95" s="86">
        <v>1564977142.8800001</v>
      </c>
      <c r="M95" s="98">
        <v>439.97</v>
      </c>
      <c r="N95" s="41">
        <f>((L95-H95)/H95)</f>
        <v>-5.724772874237858E-2</v>
      </c>
      <c r="O95" s="41">
        <f>((M95-I95)/I95)</f>
        <v>0</v>
      </c>
      <c r="P95" s="86">
        <v>1685298216.6300001</v>
      </c>
      <c r="Q95" s="98">
        <v>440.01</v>
      </c>
      <c r="R95" s="41">
        <f>((P95-L95)/L95)</f>
        <v>7.6883598139059858E-2</v>
      </c>
      <c r="S95" s="41">
        <f>((Q95-M95)/M95)</f>
        <v>9.0915289678759041E-5</v>
      </c>
      <c r="T95" s="86">
        <v>1681442050.5</v>
      </c>
      <c r="U95" s="98">
        <v>439.16</v>
      </c>
      <c r="V95" s="41">
        <f>((T95-P95)/P95)</f>
        <v>-2.2881209342943956E-3</v>
      </c>
      <c r="W95" s="41">
        <f>((U95-Q95)/Q95)</f>
        <v>-1.931774277857244E-3</v>
      </c>
      <c r="X95" s="97">
        <v>1637032999.27</v>
      </c>
      <c r="Y95" s="98">
        <v>440.01</v>
      </c>
      <c r="Z95" s="41">
        <f>((X95-T95)/T95)</f>
        <v>-2.6411288582199058E-2</v>
      </c>
      <c r="AA95" s="41">
        <f>((Y95-U95)/U95)</f>
        <v>1.9355132525730164E-3</v>
      </c>
      <c r="AB95" s="86">
        <v>1636183795.4000001</v>
      </c>
      <c r="AC95" s="86">
        <v>439.26</v>
      </c>
      <c r="AD95" s="41">
        <f>((AB95-X95)/X95)</f>
        <v>-5.1874572496618575E-4</v>
      </c>
      <c r="AE95" s="41">
        <f>((AC95-Y95)/Y95)</f>
        <v>-1.7045067157564601E-3</v>
      </c>
      <c r="AF95" s="86">
        <v>1687469607.5</v>
      </c>
      <c r="AG95" s="87">
        <v>444.12</v>
      </c>
      <c r="AH95" s="41">
        <f>((AF95-AB95)/AB95)</f>
        <v>3.1344774495497309E-2</v>
      </c>
      <c r="AI95" s="41">
        <f>((AG95-AC95)/AC95)</f>
        <v>1.1064062286572904E-2</v>
      </c>
      <c r="AJ95" s="42">
        <f t="shared" ref="AJ95:AJ101" si="154">AVERAGE(F95,J95,N95,R95,V95,Z95,AD95,AH95)</f>
        <v>4.0437718729327589E-3</v>
      </c>
      <c r="AK95" s="42">
        <f t="shared" ref="AK95:AK101" si="155">AVERAGE(G95,K95,O95,S95,W95,AA95,AE95,AI95)</f>
        <v>-2.8633153383716744E-3</v>
      </c>
      <c r="AL95" s="43">
        <f t="shared" ref="AL95:AL101" si="156">((AF95-D95)/D95)</f>
        <v>2.544256828530209E-2</v>
      </c>
      <c r="AM95" s="43">
        <f t="shared" ref="AM95:AM101" si="157">((AG95-E95)/E95)</f>
        <v>-2.5475610558883578E-2</v>
      </c>
      <c r="AN95" s="44">
        <f t="shared" ref="AN95:AN101" si="158">STDEV(F95,J95,N95,R95,V95,Z95,AD95,AH95)</f>
        <v>3.9321278861244389E-2</v>
      </c>
      <c r="AO95" s="107">
        <f t="shared" ref="AO95:AO101" si="159">STDEV(G95,K95,O95,S95,W95,AA95,AE95,AI95)</f>
        <v>1.3459231251290374E-2</v>
      </c>
      <c r="AP95" s="48"/>
      <c r="AQ95" s="46">
        <v>318569106.36000001</v>
      </c>
      <c r="AR95" s="53">
        <v>123.8</v>
      </c>
      <c r="AS95" s="47" t="e">
        <f>(#REF!/AQ95)-1</f>
        <v>#REF!</v>
      </c>
      <c r="AT95" s="47" t="e">
        <f>(#REF!/AR95)-1</f>
        <v>#REF!</v>
      </c>
    </row>
    <row r="96" spans="1:46">
      <c r="A96" s="323" t="s">
        <v>156</v>
      </c>
      <c r="B96" s="86">
        <v>3723687331.8000002</v>
      </c>
      <c r="C96" s="97">
        <v>44202.52</v>
      </c>
      <c r="D96" s="86">
        <v>3759941260.7399998</v>
      </c>
      <c r="E96" s="97">
        <v>44251.93</v>
      </c>
      <c r="F96" s="41">
        <f t="shared" si="147"/>
        <v>9.7360292928984262E-3</v>
      </c>
      <c r="G96" s="41">
        <f t="shared" si="147"/>
        <v>1.117809572847962E-3</v>
      </c>
      <c r="H96" s="86">
        <v>3784957590.6399999</v>
      </c>
      <c r="I96" s="97">
        <v>44830.47</v>
      </c>
      <c r="J96" s="41">
        <f t="shared" ref="J96:J100" si="160">((H96-D96)/D96)</f>
        <v>6.6533831688308327E-3</v>
      </c>
      <c r="K96" s="41">
        <f t="shared" ref="K96:K100" si="161">((I96-E96)/E96)</f>
        <v>1.3073780058858469E-2</v>
      </c>
      <c r="L96" s="86">
        <v>3810122397.46</v>
      </c>
      <c r="M96" s="97">
        <v>44855.07</v>
      </c>
      <c r="N96" s="41">
        <f t="shared" ref="N96:N100" si="162">((L96-H96)/H96)</f>
        <v>6.6486364027516214E-3</v>
      </c>
      <c r="O96" s="41">
        <f t="shared" ref="O96:O100" si="163">((M96-I96)/I96)</f>
        <v>5.4873393029335952E-4</v>
      </c>
      <c r="P96" s="86">
        <v>3855469316.6999998</v>
      </c>
      <c r="Q96" s="97">
        <v>44935.519999999997</v>
      </c>
      <c r="R96" s="41">
        <f t="shared" ref="R96:R100" si="164">((P96-L96)/L96)</f>
        <v>1.1901696194912289E-2</v>
      </c>
      <c r="S96" s="41">
        <f t="shared" ref="S96:S100" si="165">((Q96-M96)/M96)</f>
        <v>1.793554218062687E-3</v>
      </c>
      <c r="T96" s="86">
        <v>3904047868.96</v>
      </c>
      <c r="U96" s="97">
        <v>45023.360000000001</v>
      </c>
      <c r="V96" s="41">
        <f t="shared" ref="V96:V100" si="166">((T96-P96)/P96)</f>
        <v>1.2599906332954536E-2</v>
      </c>
      <c r="W96" s="41">
        <f t="shared" ref="W96:W100" si="167">((U96-Q96)/Q96)</f>
        <v>1.9548010126511006E-3</v>
      </c>
      <c r="X96" s="97">
        <v>4041194487.0300002</v>
      </c>
      <c r="Y96" s="97">
        <v>45056.19</v>
      </c>
      <c r="Z96" s="41">
        <f t="shared" ref="Z96:Z100" si="168">((X96-T96)/T96)</f>
        <v>3.5129338233891756E-2</v>
      </c>
      <c r="AA96" s="41">
        <f t="shared" ref="AA96:AA100" si="169">((Y96-U96)/U96)</f>
        <v>7.291770316564945E-4</v>
      </c>
      <c r="AB96" s="97">
        <v>4215435644.46</v>
      </c>
      <c r="AC96" s="98">
        <v>45174.68</v>
      </c>
      <c r="AD96" s="41">
        <f t="shared" ref="AD96:AD100" si="170">((AB96-X96)/X96)</f>
        <v>4.3116251392804179E-2</v>
      </c>
      <c r="AE96" s="41">
        <f t="shared" ref="AE96:AE100" si="171">((AC96-Y96)/Y96)</f>
        <v>2.6298273333807843E-3</v>
      </c>
      <c r="AF96" s="97">
        <v>4242566984.2600002</v>
      </c>
      <c r="AG96" s="97">
        <v>45187.01</v>
      </c>
      <c r="AH96" s="41">
        <f t="shared" ref="AH96:AH100" si="172">((AF96-AB96)/AB96)</f>
        <v>6.4361888279937749E-3</v>
      </c>
      <c r="AI96" s="41">
        <f t="shared" ref="AI96:AI100" si="173">((AG96-AC96)/AC96)</f>
        <v>2.7294050561070375E-4</v>
      </c>
      <c r="AJ96" s="42">
        <f t="shared" si="154"/>
        <v>1.6527678730879677E-2</v>
      </c>
      <c r="AK96" s="42">
        <f t="shared" si="155"/>
        <v>2.7650779579201949E-3</v>
      </c>
      <c r="AL96" s="43">
        <f t="shared" si="156"/>
        <v>0.12835991044844519</v>
      </c>
      <c r="AM96" s="43">
        <f t="shared" si="157"/>
        <v>2.113082977397826E-2</v>
      </c>
      <c r="AN96" s="44">
        <f t="shared" si="158"/>
        <v>1.4307155570420694E-2</v>
      </c>
      <c r="AO96" s="107">
        <f t="shared" si="159"/>
        <v>4.2404405850350957E-3</v>
      </c>
      <c r="AP96" s="48"/>
      <c r="AQ96" s="46">
        <v>1812522091.8199999</v>
      </c>
      <c r="AR96" s="50">
        <v>1.6227</v>
      </c>
      <c r="AS96" s="47" t="e">
        <f>(#REF!/AQ96)-1</f>
        <v>#REF!</v>
      </c>
      <c r="AT96" s="47" t="e">
        <f>(#REF!/AR96)-1</f>
        <v>#REF!</v>
      </c>
    </row>
    <row r="97" spans="1:46">
      <c r="A97" s="323" t="s">
        <v>162</v>
      </c>
      <c r="B97" s="86">
        <v>552885093</v>
      </c>
      <c r="C97" s="97">
        <v>49517.85</v>
      </c>
      <c r="D97" s="86">
        <v>553722878.85000002</v>
      </c>
      <c r="E97" s="97">
        <v>49592.25</v>
      </c>
      <c r="F97" s="41">
        <f t="shared" si="147"/>
        <v>1.5152983153409489E-3</v>
      </c>
      <c r="G97" s="41">
        <f t="shared" si="147"/>
        <v>1.5024884965724775E-3</v>
      </c>
      <c r="H97" s="86">
        <v>554324974.79999995</v>
      </c>
      <c r="I97" s="97">
        <v>49648.05</v>
      </c>
      <c r="J97" s="41">
        <f t="shared" si="160"/>
        <v>1.0873597118659646E-3</v>
      </c>
      <c r="K97" s="41">
        <f t="shared" si="161"/>
        <v>1.1251758087201713E-3</v>
      </c>
      <c r="L97" s="86">
        <v>554182935.89999998</v>
      </c>
      <c r="M97" s="97">
        <v>49703.85</v>
      </c>
      <c r="N97" s="41">
        <f t="shared" si="162"/>
        <v>-2.5623759790224804E-4</v>
      </c>
      <c r="O97" s="41">
        <f t="shared" si="163"/>
        <v>1.1239112110142419E-3</v>
      </c>
      <c r="P97" s="86">
        <v>554786859.29999995</v>
      </c>
      <c r="Q97" s="97">
        <v>49755</v>
      </c>
      <c r="R97" s="41">
        <f t="shared" si="164"/>
        <v>1.0897545934343811E-3</v>
      </c>
      <c r="S97" s="41">
        <f t="shared" si="165"/>
        <v>1.0290953316493886E-3</v>
      </c>
      <c r="T97" s="86">
        <v>555533374.95000005</v>
      </c>
      <c r="U97" s="97">
        <v>49824.75</v>
      </c>
      <c r="V97" s="41">
        <f t="shared" si="166"/>
        <v>1.3455899999902817E-3</v>
      </c>
      <c r="W97" s="41">
        <f t="shared" si="167"/>
        <v>1.4018691588785046E-3</v>
      </c>
      <c r="X97" s="86">
        <v>556136879.85000002</v>
      </c>
      <c r="Y97" s="97">
        <v>49875.9</v>
      </c>
      <c r="Z97" s="41">
        <f t="shared" si="168"/>
        <v>1.0863521927090226E-3</v>
      </c>
      <c r="AA97" s="41">
        <f t="shared" si="169"/>
        <v>1.0265982267849102E-3</v>
      </c>
      <c r="AB97" s="97">
        <v>556740180.14999998</v>
      </c>
      <c r="AC97" s="97">
        <v>49931.7</v>
      </c>
      <c r="AD97" s="41">
        <f t="shared" si="170"/>
        <v>1.0848054172610763E-3</v>
      </c>
      <c r="AE97" s="41">
        <f t="shared" si="171"/>
        <v>1.118776804027509E-3</v>
      </c>
      <c r="AF97" s="97">
        <v>507398314.05000001</v>
      </c>
      <c r="AG97" s="97">
        <v>49992.15</v>
      </c>
      <c r="AH97" s="41">
        <f t="shared" si="172"/>
        <v>-8.8626378801519246E-2</v>
      </c>
      <c r="AI97" s="41">
        <f t="shared" si="173"/>
        <v>1.2106537530267218E-3</v>
      </c>
      <c r="AJ97" s="42">
        <f t="shared" si="154"/>
        <v>-1.0209182021102478E-2</v>
      </c>
      <c r="AK97" s="42">
        <f t="shared" si="155"/>
        <v>1.1923210988342406E-3</v>
      </c>
      <c r="AL97" s="43">
        <f t="shared" si="156"/>
        <v>-8.3660196407649323E-2</v>
      </c>
      <c r="AM97" s="43">
        <f t="shared" si="157"/>
        <v>8.0637599624941696E-3</v>
      </c>
      <c r="AN97" s="44">
        <f t="shared" si="158"/>
        <v>3.1689825132246011E-2</v>
      </c>
      <c r="AO97" s="107">
        <f t="shared" si="159"/>
        <v>1.7285591759191247E-4</v>
      </c>
      <c r="AP97" s="48"/>
      <c r="AQ97" s="46"/>
      <c r="AR97" s="50"/>
      <c r="AS97" s="47"/>
      <c r="AT97" s="47"/>
    </row>
    <row r="98" spans="1:46" ht="16.5" customHeight="1">
      <c r="A98" s="323" t="s">
        <v>167</v>
      </c>
      <c r="B98" s="162">
        <v>2033011773.8099999</v>
      </c>
      <c r="C98" s="97">
        <v>443.45</v>
      </c>
      <c r="D98" s="162">
        <v>2037315933.3299999</v>
      </c>
      <c r="E98" s="97">
        <v>441.69</v>
      </c>
      <c r="F98" s="41">
        <f t="shared" si="147"/>
        <v>2.1171345761238254E-3</v>
      </c>
      <c r="G98" s="41">
        <f t="shared" si="147"/>
        <v>-3.9688803698274683E-3</v>
      </c>
      <c r="H98" s="86">
        <f>4917288.67*413.37</f>
        <v>2032659617.5179</v>
      </c>
      <c r="I98" s="97">
        <f>1.0708*413.37</f>
        <v>442.636596</v>
      </c>
      <c r="J98" s="41">
        <f t="shared" si="160"/>
        <v>-2.2855148462365233E-3</v>
      </c>
      <c r="K98" s="41">
        <f t="shared" si="161"/>
        <v>2.1431230048223858E-3</v>
      </c>
      <c r="L98" s="86">
        <f>4785031.33*413.44</f>
        <v>1978323353.0752001</v>
      </c>
      <c r="M98" s="97">
        <f>1.0697*413.44</f>
        <v>442.25676800000002</v>
      </c>
      <c r="N98" s="41">
        <f t="shared" si="162"/>
        <v>-2.6731610139945832E-2</v>
      </c>
      <c r="O98" s="41">
        <f t="shared" si="163"/>
        <v>-8.5810347231202492E-4</v>
      </c>
      <c r="P98" s="86">
        <v>1969365961.8</v>
      </c>
      <c r="Q98" s="97">
        <v>442.39</v>
      </c>
      <c r="R98" s="41">
        <f t="shared" si="164"/>
        <v>-4.5277690632708418E-3</v>
      </c>
      <c r="S98" s="41">
        <f t="shared" si="165"/>
        <v>3.0125485835405926E-4</v>
      </c>
      <c r="T98" s="86">
        <f>4815026.65*413.88</f>
        <v>1992843229.9020002</v>
      </c>
      <c r="U98" s="97">
        <v>446.37</v>
      </c>
      <c r="V98" s="41">
        <f t="shared" si="166"/>
        <v>1.1921231785961214E-2</v>
      </c>
      <c r="W98" s="41">
        <f t="shared" si="167"/>
        <v>8.9965867221230549E-3</v>
      </c>
      <c r="X98" s="86">
        <f>4947732.25*413.54</f>
        <v>2046085194.6650002</v>
      </c>
      <c r="Y98" s="97">
        <f>1.0792*413.88</f>
        <v>446.65929599999998</v>
      </c>
      <c r="Z98" s="41">
        <f t="shared" si="168"/>
        <v>2.6716584608423129E-2</v>
      </c>
      <c r="AA98" s="41">
        <f t="shared" si="169"/>
        <v>6.4810807177897013E-4</v>
      </c>
      <c r="AB98" s="86">
        <f>4970954.1*413.46</f>
        <v>2055290682.1859996</v>
      </c>
      <c r="AC98" s="97">
        <f>1.0799*413.46</f>
        <v>446.495454</v>
      </c>
      <c r="AD98" s="41">
        <f t="shared" si="170"/>
        <v>4.4990734232386743E-3</v>
      </c>
      <c r="AE98" s="41">
        <f t="shared" si="171"/>
        <v>-3.6681650078091799E-4</v>
      </c>
      <c r="AF98" s="97">
        <f>4948610.12*413.54</f>
        <v>2046448229.0248001</v>
      </c>
      <c r="AG98" s="97">
        <f>1.0806*413.54</f>
        <v>446.87132400000002</v>
      </c>
      <c r="AH98" s="41">
        <f t="shared" si="172"/>
        <v>-4.302288351638304E-3</v>
      </c>
      <c r="AI98" s="41">
        <f t="shared" si="173"/>
        <v>8.4182268068516632E-4</v>
      </c>
      <c r="AJ98" s="42">
        <f t="shared" si="154"/>
        <v>9.2585524908191726E-4</v>
      </c>
      <c r="AK98" s="42">
        <f t="shared" si="155"/>
        <v>9.6713687435540313E-4</v>
      </c>
      <c r="AL98" s="43">
        <f t="shared" si="156"/>
        <v>4.4825132643386192E-3</v>
      </c>
      <c r="AM98" s="43">
        <f t="shared" si="157"/>
        <v>1.1730679888609699E-2</v>
      </c>
      <c r="AN98" s="44">
        <f t="shared" si="158"/>
        <v>1.5271686472096526E-2</v>
      </c>
      <c r="AO98" s="107">
        <f t="shared" si="159"/>
        <v>3.7011791612388328E-3</v>
      </c>
      <c r="AP98" s="48"/>
      <c r="AQ98" s="46"/>
      <c r="AR98" s="50"/>
      <c r="AS98" s="47"/>
      <c r="AT98" s="47"/>
    </row>
    <row r="99" spans="1:46">
      <c r="A99" s="323" t="s">
        <v>177</v>
      </c>
      <c r="B99" s="86">
        <v>105835586.70999999</v>
      </c>
      <c r="C99" s="97">
        <v>411.03</v>
      </c>
      <c r="D99" s="86">
        <v>104127689.97</v>
      </c>
      <c r="E99" s="97">
        <v>404.39</v>
      </c>
      <c r="F99" s="41">
        <f t="shared" si="147"/>
        <v>-1.6137263401579671E-2</v>
      </c>
      <c r="G99" s="41">
        <f t="shared" si="147"/>
        <v>-1.615453859815582E-2</v>
      </c>
      <c r="H99" s="162">
        <v>104695964.5</v>
      </c>
      <c r="I99" s="97">
        <v>409.98</v>
      </c>
      <c r="J99" s="41">
        <f t="shared" si="160"/>
        <v>5.4574775466902752E-3</v>
      </c>
      <c r="K99" s="41">
        <f t="shared" si="161"/>
        <v>1.3823289398847726E-2</v>
      </c>
      <c r="L99" s="86">
        <v>105071153.73999999</v>
      </c>
      <c r="M99" s="97">
        <v>408.07</v>
      </c>
      <c r="N99" s="41">
        <f t="shared" si="162"/>
        <v>3.5836074655961991E-3</v>
      </c>
      <c r="O99" s="41">
        <f t="shared" si="163"/>
        <v>-4.6587638421387014E-3</v>
      </c>
      <c r="P99" s="86">
        <v>104824243.90000001</v>
      </c>
      <c r="Q99" s="97">
        <v>407.12</v>
      </c>
      <c r="R99" s="41">
        <f t="shared" si="164"/>
        <v>-2.349929844788518E-3</v>
      </c>
      <c r="S99" s="41">
        <f t="shared" si="165"/>
        <v>-2.3280319553017586E-3</v>
      </c>
      <c r="T99" s="86">
        <v>104826855.91</v>
      </c>
      <c r="U99" s="97">
        <v>407.13</v>
      </c>
      <c r="V99" s="41">
        <f t="shared" si="166"/>
        <v>2.4917995139390297E-5</v>
      </c>
      <c r="W99" s="41">
        <f t="shared" si="167"/>
        <v>2.4562782471976088E-5</v>
      </c>
      <c r="X99" s="86">
        <v>104934602.58</v>
      </c>
      <c r="Y99" s="97">
        <v>407.52</v>
      </c>
      <c r="Z99" s="41">
        <f t="shared" si="168"/>
        <v>1.02785368372117E-3</v>
      </c>
      <c r="AA99" s="41">
        <f t="shared" si="169"/>
        <v>9.5792498710482244E-4</v>
      </c>
      <c r="AB99" s="86">
        <v>103635295.34</v>
      </c>
      <c r="AC99" s="97">
        <v>402.5</v>
      </c>
      <c r="AD99" s="41">
        <f t="shared" si="170"/>
        <v>-1.238206662105981E-2</v>
      </c>
      <c r="AE99" s="41">
        <f t="shared" si="171"/>
        <v>-1.2318413820180561E-2</v>
      </c>
      <c r="AF99" s="97">
        <v>100854759.65000001</v>
      </c>
      <c r="AG99" s="97">
        <v>391.71</v>
      </c>
      <c r="AH99" s="41">
        <f t="shared" si="172"/>
        <v>-2.6830006909111373E-2</v>
      </c>
      <c r="AI99" s="41">
        <f t="shared" si="173"/>
        <v>-2.6807453416149121E-2</v>
      </c>
      <c r="AJ99" s="42">
        <f t="shared" si="154"/>
        <v>-5.9506762606740416E-3</v>
      </c>
      <c r="AK99" s="42">
        <f t="shared" si="155"/>
        <v>-5.9326780579376792E-3</v>
      </c>
      <c r="AL99" s="43">
        <f t="shared" si="156"/>
        <v>-3.1431892140725962E-2</v>
      </c>
      <c r="AM99" s="43">
        <f t="shared" si="157"/>
        <v>-3.1355869334058727E-2</v>
      </c>
      <c r="AN99" s="44">
        <f t="shared" si="158"/>
        <v>1.133576709223413E-2</v>
      </c>
      <c r="AO99" s="107">
        <f t="shared" si="159"/>
        <v>1.2357207325788627E-2</v>
      </c>
      <c r="AP99" s="48"/>
      <c r="AQ99" s="46"/>
      <c r="AR99" s="50"/>
      <c r="AS99" s="47"/>
      <c r="AT99" s="47"/>
    </row>
    <row r="100" spans="1:46" s="123" customFormat="1">
      <c r="A100" s="323" t="s">
        <v>224</v>
      </c>
      <c r="B100" s="164">
        <v>1859693237.6600001</v>
      </c>
      <c r="C100" s="97">
        <v>1.0196000000000001</v>
      </c>
      <c r="D100" s="164">
        <v>1866956438.96</v>
      </c>
      <c r="E100" s="97">
        <v>1.0196000000000001</v>
      </c>
      <c r="F100" s="41">
        <f t="shared" si="147"/>
        <v>3.9055910689544879E-3</v>
      </c>
      <c r="G100" s="41">
        <f t="shared" si="147"/>
        <v>0</v>
      </c>
      <c r="H100" s="86">
        <v>1862923546.03</v>
      </c>
      <c r="I100" s="97">
        <v>1.0215000000000001</v>
      </c>
      <c r="J100" s="41">
        <f t="shared" si="160"/>
        <v>-2.1601430252152082E-3</v>
      </c>
      <c r="K100" s="41">
        <f t="shared" si="161"/>
        <v>1.8634758728913424E-3</v>
      </c>
      <c r="L100" s="86">
        <v>1871727024.3900001</v>
      </c>
      <c r="M100" s="97">
        <v>1.0237000000000001</v>
      </c>
      <c r="N100" s="41">
        <f t="shared" si="162"/>
        <v>4.7256251491162183E-3</v>
      </c>
      <c r="O100" s="41">
        <f t="shared" si="163"/>
        <v>2.1536955457660103E-3</v>
      </c>
      <c r="P100" s="86">
        <v>1819563996.3800001</v>
      </c>
      <c r="Q100" s="97">
        <v>1.0255000000000001</v>
      </c>
      <c r="R100" s="41">
        <f t="shared" si="164"/>
        <v>-2.7868929245705599E-2</v>
      </c>
      <c r="S100" s="41">
        <f t="shared" si="165"/>
        <v>1.7583276350493541E-3</v>
      </c>
      <c r="T100" s="86">
        <v>1823583872.1700001</v>
      </c>
      <c r="U100" s="97">
        <v>1.0270999999999999</v>
      </c>
      <c r="V100" s="41">
        <f t="shared" si="166"/>
        <v>2.2092522153644798E-3</v>
      </c>
      <c r="W100" s="41">
        <f t="shared" si="167"/>
        <v>1.560214529497634E-3</v>
      </c>
      <c r="X100" s="86">
        <v>1812157052.95</v>
      </c>
      <c r="Y100" s="97">
        <v>1.0287999999999999</v>
      </c>
      <c r="Z100" s="41">
        <f t="shared" si="168"/>
        <v>-6.2661330769516622E-3</v>
      </c>
      <c r="AA100" s="41">
        <f t="shared" si="169"/>
        <v>1.6551455554474101E-3</v>
      </c>
      <c r="AB100" s="86">
        <v>1325823021.5999999</v>
      </c>
      <c r="AC100" s="97">
        <v>1.01</v>
      </c>
      <c r="AD100" s="41">
        <f t="shared" si="170"/>
        <v>-0.26837300363028677</v>
      </c>
      <c r="AE100" s="41">
        <f t="shared" si="171"/>
        <v>-1.8273716951788421E-2</v>
      </c>
      <c r="AF100" s="86">
        <v>1325823021.5999999</v>
      </c>
      <c r="AG100" s="97">
        <v>415.75639999999999</v>
      </c>
      <c r="AH100" s="41">
        <f t="shared" si="172"/>
        <v>0</v>
      </c>
      <c r="AI100" s="41">
        <f t="shared" si="173"/>
        <v>410.64</v>
      </c>
      <c r="AJ100" s="42">
        <f t="shared" si="154"/>
        <v>-3.6728467568090506E-2</v>
      </c>
      <c r="AK100" s="42">
        <f t="shared" si="155"/>
        <v>51.328839642773353</v>
      </c>
      <c r="AL100" s="43">
        <f t="shared" si="156"/>
        <v>-0.28984790757166351</v>
      </c>
      <c r="AM100" s="43">
        <f t="shared" si="157"/>
        <v>406.76422126324042</v>
      </c>
      <c r="AN100" s="44">
        <f t="shared" si="158"/>
        <v>9.418469717017898E-2</v>
      </c>
      <c r="AO100" s="107">
        <f t="shared" si="159"/>
        <v>145.18363333463336</v>
      </c>
      <c r="AP100" s="48"/>
      <c r="AQ100" s="46"/>
      <c r="AR100" s="50"/>
      <c r="AS100" s="47"/>
      <c r="AT100" s="47"/>
    </row>
    <row r="101" spans="1:46" s="155" customFormat="1">
      <c r="A101" s="325" t="s">
        <v>47</v>
      </c>
      <c r="B101" s="102">
        <f>SUM(B84:B100)</f>
        <v>247243293818.40399</v>
      </c>
      <c r="C101" s="96"/>
      <c r="D101" s="102">
        <f>SUM(D84:D100)</f>
        <v>247511719177.11896</v>
      </c>
      <c r="E101" s="96"/>
      <c r="F101" s="41">
        <f>((D101-B101)/B101)</f>
        <v>1.0856729603033024E-3</v>
      </c>
      <c r="G101" s="41"/>
      <c r="H101" s="102">
        <f>SUM(H84:H100)</f>
        <v>250023625912.47882</v>
      </c>
      <c r="I101" s="96"/>
      <c r="J101" s="41">
        <f>((H101-D101)/D101)</f>
        <v>1.0148637582539465E-2</v>
      </c>
      <c r="K101" s="41"/>
      <c r="L101" s="102">
        <f>SUM(L84:L100)</f>
        <v>250928830266.86679</v>
      </c>
      <c r="M101" s="96"/>
      <c r="N101" s="41">
        <f>((L101-H101)/H101)</f>
        <v>3.6204752694244911E-3</v>
      </c>
      <c r="O101" s="41"/>
      <c r="P101" s="102">
        <f>SUM(P84:P100)</f>
        <v>252575642785.5372</v>
      </c>
      <c r="Q101" s="96"/>
      <c r="R101" s="41">
        <f>((P101-L101)/L101)</f>
        <v>6.5628669169620684E-3</v>
      </c>
      <c r="S101" s="41"/>
      <c r="T101" s="102">
        <f>SUM(T84:T100)</f>
        <v>248577295727.92624</v>
      </c>
      <c r="U101" s="96"/>
      <c r="V101" s="41">
        <f>((T101-P101)/P101)</f>
        <v>-1.5830295485008312E-2</v>
      </c>
      <c r="W101" s="41"/>
      <c r="X101" s="102">
        <f>SUM(X84:X100)</f>
        <v>250713614669.62619</v>
      </c>
      <c r="Y101" s="96"/>
      <c r="Z101" s="41">
        <f>((X101-T101)/T101)</f>
        <v>8.5941836942268583E-3</v>
      </c>
      <c r="AA101" s="41"/>
      <c r="AB101" s="102">
        <f>SUM(AB84:AB100)</f>
        <v>250634713001.815</v>
      </c>
      <c r="AC101" s="96"/>
      <c r="AD101" s="41">
        <f>((AB101-X101)/X101)</f>
        <v>-3.1470834926599077E-4</v>
      </c>
      <c r="AE101" s="41"/>
      <c r="AF101" s="102">
        <f>SUM(AF84:AF100)</f>
        <v>251583674347.76721</v>
      </c>
      <c r="AG101" s="96"/>
      <c r="AH101" s="41">
        <f>((AF101-AB101)/AB101)</f>
        <v>3.7862326993202151E-3</v>
      </c>
      <c r="AI101" s="41"/>
      <c r="AJ101" s="42">
        <f t="shared" si="154"/>
        <v>2.2066331610627625E-3</v>
      </c>
      <c r="AK101" s="42" t="e">
        <f t="shared" si="155"/>
        <v>#DIV/0!</v>
      </c>
      <c r="AL101" s="43">
        <f t="shared" si="156"/>
        <v>1.6451565138757614E-2</v>
      </c>
      <c r="AM101" s="43" t="e">
        <f t="shared" si="157"/>
        <v>#DIV/0!</v>
      </c>
      <c r="AN101" s="44">
        <f t="shared" si="158"/>
        <v>8.109003836618103E-3</v>
      </c>
      <c r="AO101" s="107" t="e">
        <f t="shared" si="159"/>
        <v>#DIV/0!</v>
      </c>
      <c r="AP101" s="48"/>
      <c r="AQ101" s="46"/>
      <c r="AR101" s="50"/>
      <c r="AS101" s="47"/>
      <c r="AT101" s="47"/>
    </row>
    <row r="102" spans="1:46" s="155" customFormat="1" ht="8.25" customHeight="1">
      <c r="A102" s="325"/>
      <c r="B102" s="91"/>
      <c r="C102" s="93"/>
      <c r="D102" s="91"/>
      <c r="E102" s="93"/>
      <c r="F102" s="41"/>
      <c r="G102" s="41"/>
      <c r="H102" s="91"/>
      <c r="I102" s="93"/>
      <c r="J102" s="41"/>
      <c r="K102" s="41"/>
      <c r="L102" s="91"/>
      <c r="M102" s="93"/>
      <c r="N102" s="41"/>
      <c r="O102" s="41"/>
      <c r="P102" s="91"/>
      <c r="Q102" s="93"/>
      <c r="R102" s="41"/>
      <c r="S102" s="41"/>
      <c r="T102" s="91"/>
      <c r="U102" s="93"/>
      <c r="V102" s="41"/>
      <c r="W102" s="41"/>
      <c r="X102" s="91"/>
      <c r="Y102" s="93"/>
      <c r="Z102" s="41"/>
      <c r="AA102" s="41"/>
      <c r="AB102" s="91"/>
      <c r="AC102" s="93"/>
      <c r="AD102" s="41"/>
      <c r="AE102" s="41"/>
      <c r="AF102" s="91"/>
      <c r="AG102" s="91"/>
      <c r="AH102" s="41"/>
      <c r="AI102" s="41"/>
      <c r="AJ102" s="42"/>
      <c r="AK102" s="42"/>
      <c r="AL102" s="43"/>
      <c r="AM102" s="43"/>
      <c r="AN102" s="44"/>
      <c r="AO102" s="107"/>
      <c r="AP102" s="48"/>
      <c r="AQ102" s="46"/>
      <c r="AR102" s="50"/>
      <c r="AS102" s="47"/>
      <c r="AT102" s="47"/>
    </row>
    <row r="103" spans="1:46">
      <c r="A103" s="327" t="s">
        <v>258</v>
      </c>
      <c r="B103" s="91"/>
      <c r="C103" s="93"/>
      <c r="D103" s="91"/>
      <c r="E103" s="91"/>
      <c r="F103" s="41"/>
      <c r="G103" s="41"/>
      <c r="H103" s="91"/>
      <c r="I103" s="91"/>
      <c r="J103" s="41"/>
      <c r="K103" s="41"/>
      <c r="L103" s="91"/>
      <c r="M103" s="91"/>
      <c r="N103" s="41"/>
      <c r="O103" s="41"/>
      <c r="P103" s="91"/>
      <c r="Q103" s="91"/>
      <c r="R103" s="41"/>
      <c r="S103" s="41"/>
      <c r="T103" s="91"/>
      <c r="U103" s="91"/>
      <c r="V103" s="41"/>
      <c r="W103" s="41"/>
      <c r="X103" s="91"/>
      <c r="Y103" s="91"/>
      <c r="Z103" s="41"/>
      <c r="AA103" s="41"/>
      <c r="AB103" s="91"/>
      <c r="AC103" s="91"/>
      <c r="AD103" s="41"/>
      <c r="AE103" s="41"/>
      <c r="AF103" s="91"/>
      <c r="AG103" s="91"/>
      <c r="AH103" s="41"/>
      <c r="AI103" s="41"/>
      <c r="AJ103" s="42"/>
      <c r="AK103" s="42"/>
      <c r="AL103" s="43"/>
      <c r="AM103" s="43"/>
      <c r="AN103" s="44"/>
      <c r="AO103" s="107"/>
      <c r="AP103" s="48"/>
      <c r="AQ103" s="72">
        <f>SUM(AQ88:AQ96)</f>
        <v>16564722721.154379</v>
      </c>
      <c r="AR103" s="73"/>
      <c r="AS103" s="47" t="e">
        <f>(#REF!/AQ103)-1</f>
        <v>#REF!</v>
      </c>
      <c r="AT103" s="47" t="e">
        <f>(#REF!/AR103)-1</f>
        <v>#REF!</v>
      </c>
    </row>
    <row r="104" spans="1:46">
      <c r="A104" s="323" t="s">
        <v>154</v>
      </c>
      <c r="B104" s="86">
        <v>2367856431.1599998</v>
      </c>
      <c r="C104" s="98">
        <v>67.900000000000006</v>
      </c>
      <c r="D104" s="86">
        <v>2370621118.9400001</v>
      </c>
      <c r="E104" s="98">
        <v>67.900000000000006</v>
      </c>
      <c r="F104" s="41">
        <f t="shared" ref="F104:G107" si="174">((D104-B104)/B104)</f>
        <v>1.1675909669260668E-3</v>
      </c>
      <c r="G104" s="41">
        <f t="shared" si="174"/>
        <v>0</v>
      </c>
      <c r="H104" s="86">
        <v>2373130316.7199998</v>
      </c>
      <c r="I104" s="98">
        <v>67.900000000000006</v>
      </c>
      <c r="J104" s="41">
        <f t="shared" ref="J104:K107" si="175">((H104-D104)/D104)</f>
        <v>1.0584558451591354E-3</v>
      </c>
      <c r="K104" s="41">
        <f t="shared" si="175"/>
        <v>0</v>
      </c>
      <c r="L104" s="86">
        <v>2376294349.8099999</v>
      </c>
      <c r="M104" s="98">
        <v>67.900000000000006</v>
      </c>
      <c r="N104" s="41">
        <f t="shared" ref="N104:O107" si="176">((L104-H104)/H104)</f>
        <v>1.3332740590383135E-3</v>
      </c>
      <c r="O104" s="41">
        <f t="shared" si="176"/>
        <v>0</v>
      </c>
      <c r="P104" s="86">
        <v>2379458565.71</v>
      </c>
      <c r="Q104" s="98">
        <v>67.900000000000006</v>
      </c>
      <c r="R104" s="41">
        <f t="shared" ref="R104:S107" si="177">((P104-L104)/L104)</f>
        <v>1.3315757369254759E-3</v>
      </c>
      <c r="S104" s="41">
        <f t="shared" si="177"/>
        <v>0</v>
      </c>
      <c r="T104" s="86">
        <v>2381753273.46</v>
      </c>
      <c r="U104" s="98">
        <v>67.900000000000006</v>
      </c>
      <c r="V104" s="41">
        <f t="shared" ref="V104:W107" si="178">((T104-P104)/P104)</f>
        <v>9.6438231077803553E-4</v>
      </c>
      <c r="W104" s="41">
        <f t="shared" si="178"/>
        <v>0</v>
      </c>
      <c r="X104" s="86">
        <v>2384883790.6500001</v>
      </c>
      <c r="Y104" s="98">
        <v>67.900000000000006</v>
      </c>
      <c r="Z104" s="41">
        <f t="shared" ref="Z104:Z107" si="179">((X104-T104)/T104)</f>
        <v>1.3143750970696976E-3</v>
      </c>
      <c r="AA104" s="41">
        <f t="shared" ref="AA104:AA107" si="180">((Y104-U104)/U104)</f>
        <v>0</v>
      </c>
      <c r="AB104" s="86">
        <v>2386501552.9400001</v>
      </c>
      <c r="AC104" s="98">
        <v>67.900000000000006</v>
      </c>
      <c r="AD104" s="41">
        <f t="shared" ref="AD104:AD107" si="181">((AB104-X104)/X104)</f>
        <v>6.7834009201724694E-4</v>
      </c>
      <c r="AE104" s="41">
        <f t="shared" ref="AE104:AE107" si="182">((AC104-Y104)/Y104)</f>
        <v>0</v>
      </c>
      <c r="AF104" s="86">
        <v>2390088008.3400002</v>
      </c>
      <c r="AG104" s="98">
        <v>67.900000000000006</v>
      </c>
      <c r="AH104" s="41">
        <f t="shared" ref="AH104:AH107" si="183">((AF104-AB104)/AB104)</f>
        <v>1.502808743443656E-3</v>
      </c>
      <c r="AI104" s="41">
        <f t="shared" ref="AI104:AI107" si="184">((AG104-AC104)/AC104)</f>
        <v>0</v>
      </c>
      <c r="AJ104" s="42">
        <f t="shared" ref="AJ104" si="185">AVERAGE(F104,J104,N104,R104,V104,Z104,AD104,AH104)</f>
        <v>1.1688503564197036E-3</v>
      </c>
      <c r="AK104" s="42">
        <f t="shared" ref="AK104" si="186">AVERAGE(G104,K104,O104,S104,W104,AA104,AE104,AI104)</f>
        <v>0</v>
      </c>
      <c r="AL104" s="43">
        <f t="shared" ref="AL104" si="187">((AF104-D104)/D104)</f>
        <v>8.2117252919372136E-3</v>
      </c>
      <c r="AM104" s="43">
        <f t="shared" ref="AM104" si="188">((AG104-E104)/E104)</f>
        <v>0</v>
      </c>
      <c r="AN104" s="44">
        <f t="shared" ref="AN104" si="189">STDEV(F104,J104,N104,R104,V104,Z104,AD104,AH104)</f>
        <v>2.6208406317698279E-4</v>
      </c>
      <c r="AO104" s="107">
        <f t="shared" ref="AO104" si="190">STDEV(G104,K104,O104,S104,W104,AA104,AE104,AI104)</f>
        <v>0</v>
      </c>
      <c r="AP104" s="48"/>
      <c r="AQ104" s="58"/>
      <c r="AR104" s="31"/>
      <c r="AS104" s="47" t="e">
        <f>(#REF!/AQ104)-1</f>
        <v>#REF!</v>
      </c>
      <c r="AT104" s="47" t="e">
        <f>(#REF!/AR104)-1</f>
        <v>#REF!</v>
      </c>
    </row>
    <row r="105" spans="1:46">
      <c r="A105" s="323" t="s">
        <v>26</v>
      </c>
      <c r="B105" s="86">
        <v>9817808287.2800007</v>
      </c>
      <c r="C105" s="98">
        <v>36.6</v>
      </c>
      <c r="D105" s="86">
        <v>9835804025.8999996</v>
      </c>
      <c r="E105" s="98">
        <v>36.6</v>
      </c>
      <c r="F105" s="41">
        <f t="shared" si="174"/>
        <v>1.8329690388550668E-3</v>
      </c>
      <c r="G105" s="41">
        <f t="shared" si="174"/>
        <v>0</v>
      </c>
      <c r="H105" s="86">
        <v>9847365314.8999996</v>
      </c>
      <c r="I105" s="98">
        <v>36.6</v>
      </c>
      <c r="J105" s="41">
        <f t="shared" si="175"/>
        <v>1.1754289704793213E-3</v>
      </c>
      <c r="K105" s="41">
        <f t="shared" si="175"/>
        <v>0</v>
      </c>
      <c r="L105" s="86">
        <v>9846626577.5400009</v>
      </c>
      <c r="M105" s="98">
        <v>36.6</v>
      </c>
      <c r="N105" s="41">
        <f t="shared" si="176"/>
        <v>-7.5018782829242977E-5</v>
      </c>
      <c r="O105" s="41">
        <f t="shared" si="176"/>
        <v>0</v>
      </c>
      <c r="P105" s="86">
        <v>9847233195.5200005</v>
      </c>
      <c r="Q105" s="98">
        <v>36.6</v>
      </c>
      <c r="R105" s="41">
        <f t="shared" si="177"/>
        <v>6.1606680747214302E-5</v>
      </c>
      <c r="S105" s="41">
        <f t="shared" si="177"/>
        <v>0</v>
      </c>
      <c r="T105" s="86">
        <v>9876244869.8799992</v>
      </c>
      <c r="U105" s="98">
        <v>36.6</v>
      </c>
      <c r="V105" s="41">
        <f t="shared" si="178"/>
        <v>2.9461752132769201E-3</v>
      </c>
      <c r="W105" s="41">
        <f t="shared" si="178"/>
        <v>0</v>
      </c>
      <c r="X105" s="86">
        <v>9875125238.4200001</v>
      </c>
      <c r="Y105" s="98">
        <v>36.6</v>
      </c>
      <c r="Z105" s="41">
        <f t="shared" si="179"/>
        <v>-1.133661097664429E-4</v>
      </c>
      <c r="AA105" s="41">
        <f t="shared" si="180"/>
        <v>0</v>
      </c>
      <c r="AB105" s="86">
        <v>9871780456.6599998</v>
      </c>
      <c r="AC105" s="98">
        <v>36.6</v>
      </c>
      <c r="AD105" s="41">
        <f t="shared" si="181"/>
        <v>-3.3870778134408621E-4</v>
      </c>
      <c r="AE105" s="41">
        <f t="shared" si="182"/>
        <v>0</v>
      </c>
      <c r="AF105" s="86">
        <v>9871587925.9099998</v>
      </c>
      <c r="AG105" s="98">
        <v>36.6</v>
      </c>
      <c r="AH105" s="41">
        <f t="shared" si="183"/>
        <v>-1.9503143414226668E-5</v>
      </c>
      <c r="AI105" s="41">
        <f t="shared" si="184"/>
        <v>0</v>
      </c>
      <c r="AJ105" s="42">
        <f t="shared" ref="AJ105:AJ108" si="191">AVERAGE(F105,J105,N105,R105,V105,Z105,AD105,AH105)</f>
        <v>6.8369801075056553E-4</v>
      </c>
      <c r="AK105" s="42">
        <f t="shared" ref="AK105:AK108" si="192">AVERAGE(G105,K105,O105,S105,W105,AA105,AE105,AI105)</f>
        <v>0</v>
      </c>
      <c r="AL105" s="43">
        <f t="shared" ref="AL105:AL108" si="193">((AF105-D105)/D105)</f>
        <v>3.638126574682939E-3</v>
      </c>
      <c r="AM105" s="43">
        <f t="shared" ref="AM105:AM108" si="194">((AG105-E105)/E105)</f>
        <v>0</v>
      </c>
      <c r="AN105" s="44">
        <f t="shared" ref="AN105:AN108" si="195">STDEV(F105,J105,N105,R105,V105,Z105,AD105,AH105)</f>
        <v>1.184373963602467E-3</v>
      </c>
      <c r="AO105" s="107">
        <f t="shared" ref="AO105:AO108" si="196">STDEV(G105,K105,O105,S105,W105,AA105,AE105,AI105)</f>
        <v>0</v>
      </c>
      <c r="AP105" s="48"/>
      <c r="AQ105" s="46">
        <v>640873657.65999997</v>
      </c>
      <c r="AR105" s="50">
        <v>11.5358</v>
      </c>
      <c r="AS105" s="47" t="e">
        <f>(#REF!/AQ105)-1</f>
        <v>#REF!</v>
      </c>
      <c r="AT105" s="47" t="e">
        <f>(#REF!/AR105)-1</f>
        <v>#REF!</v>
      </c>
    </row>
    <row r="106" spans="1:46">
      <c r="A106" s="323" t="s">
        <v>202</v>
      </c>
      <c r="B106" s="86">
        <v>31270996106</v>
      </c>
      <c r="C106" s="98">
        <v>11.72</v>
      </c>
      <c r="D106" s="86">
        <v>30419933548.939999</v>
      </c>
      <c r="E106" s="98">
        <v>11.4</v>
      </c>
      <c r="F106" s="41">
        <f t="shared" si="174"/>
        <v>-2.7215716255892055E-2</v>
      </c>
      <c r="G106" s="41">
        <f t="shared" si="174"/>
        <v>-2.7303754266211625E-2</v>
      </c>
      <c r="H106" s="86">
        <v>30424104734.470001</v>
      </c>
      <c r="I106" s="98">
        <v>11.4</v>
      </c>
      <c r="J106" s="41">
        <f t="shared" si="175"/>
        <v>1.3712013944053937E-4</v>
      </c>
      <c r="K106" s="41">
        <f t="shared" si="175"/>
        <v>0</v>
      </c>
      <c r="L106" s="86">
        <v>30428403858.450001</v>
      </c>
      <c r="M106" s="98">
        <v>11.4</v>
      </c>
      <c r="N106" s="41">
        <f t="shared" si="176"/>
        <v>1.4130650737369788E-4</v>
      </c>
      <c r="O106" s="41">
        <f t="shared" si="176"/>
        <v>0</v>
      </c>
      <c r="P106" s="86">
        <v>30413543827.900002</v>
      </c>
      <c r="Q106" s="98">
        <v>11.4</v>
      </c>
      <c r="R106" s="41">
        <f t="shared" si="177"/>
        <v>-4.8836050090325688E-4</v>
      </c>
      <c r="S106" s="41">
        <f t="shared" si="177"/>
        <v>0</v>
      </c>
      <c r="T106" s="86">
        <v>30414569054.419998</v>
      </c>
      <c r="U106" s="98">
        <v>11.4</v>
      </c>
      <c r="V106" s="41">
        <f t="shared" si="178"/>
        <v>3.3709538283274533E-5</v>
      </c>
      <c r="W106" s="41">
        <f t="shared" si="178"/>
        <v>0</v>
      </c>
      <c r="X106" s="86">
        <v>30489773953.52</v>
      </c>
      <c r="Y106" s="98">
        <v>11.43</v>
      </c>
      <c r="Z106" s="41">
        <f t="shared" si="179"/>
        <v>2.4726603544978762E-3</v>
      </c>
      <c r="AA106" s="41">
        <f t="shared" si="180"/>
        <v>2.631578947368365E-3</v>
      </c>
      <c r="AB106" s="86">
        <v>30495212923.73</v>
      </c>
      <c r="AC106" s="98">
        <v>11.43</v>
      </c>
      <c r="AD106" s="41">
        <f t="shared" si="181"/>
        <v>1.7838670166235075E-4</v>
      </c>
      <c r="AE106" s="41">
        <f t="shared" si="182"/>
        <v>0</v>
      </c>
      <c r="AF106" s="86">
        <v>30449548998.889999</v>
      </c>
      <c r="AG106" s="98">
        <v>11.41</v>
      </c>
      <c r="AH106" s="41">
        <f t="shared" si="183"/>
        <v>-1.4974128875311621E-3</v>
      </c>
      <c r="AI106" s="41">
        <f t="shared" si="184"/>
        <v>-1.7497812773402952E-3</v>
      </c>
      <c r="AJ106" s="42">
        <f t="shared" si="191"/>
        <v>-3.2797883003835913E-3</v>
      </c>
      <c r="AK106" s="42">
        <f t="shared" si="192"/>
        <v>-3.3027445745229447E-3</v>
      </c>
      <c r="AL106" s="43">
        <f t="shared" si="193"/>
        <v>9.735540645529363E-4</v>
      </c>
      <c r="AM106" s="43">
        <f t="shared" si="194"/>
        <v>8.7719298245612161E-4</v>
      </c>
      <c r="AN106" s="44">
        <f t="shared" si="195"/>
        <v>9.7343694427221746E-3</v>
      </c>
      <c r="AO106" s="107">
        <f t="shared" si="196"/>
        <v>9.7703411660575116E-3</v>
      </c>
      <c r="AP106" s="48"/>
      <c r="AQ106" s="46">
        <v>2128320668.46</v>
      </c>
      <c r="AR106" s="53">
        <v>1.04</v>
      </c>
      <c r="AS106" s="47" t="e">
        <f>(#REF!/AQ106)-1</f>
        <v>#REF!</v>
      </c>
      <c r="AT106" s="47" t="e">
        <f>(#REF!/AR106)-1</f>
        <v>#REF!</v>
      </c>
    </row>
    <row r="107" spans="1:46">
      <c r="A107" s="323" t="s">
        <v>179</v>
      </c>
      <c r="B107" s="86">
        <v>7400000000</v>
      </c>
      <c r="C107" s="98">
        <v>100</v>
      </c>
      <c r="D107" s="86">
        <v>7400000000</v>
      </c>
      <c r="E107" s="98">
        <v>100</v>
      </c>
      <c r="F107" s="41">
        <f t="shared" si="174"/>
        <v>0</v>
      </c>
      <c r="G107" s="41">
        <f t="shared" si="174"/>
        <v>0</v>
      </c>
      <c r="H107" s="86">
        <v>7400000000</v>
      </c>
      <c r="I107" s="98">
        <v>100</v>
      </c>
      <c r="J107" s="41">
        <f t="shared" si="175"/>
        <v>0</v>
      </c>
      <c r="K107" s="41">
        <f t="shared" si="175"/>
        <v>0</v>
      </c>
      <c r="L107" s="86">
        <v>7400000000</v>
      </c>
      <c r="M107" s="98">
        <v>100</v>
      </c>
      <c r="N107" s="41">
        <f t="shared" si="176"/>
        <v>0</v>
      </c>
      <c r="O107" s="41">
        <f t="shared" si="176"/>
        <v>0</v>
      </c>
      <c r="P107" s="86">
        <v>7400000000</v>
      </c>
      <c r="Q107" s="98">
        <v>100</v>
      </c>
      <c r="R107" s="41">
        <f t="shared" si="177"/>
        <v>0</v>
      </c>
      <c r="S107" s="41">
        <f t="shared" si="177"/>
        <v>0</v>
      </c>
      <c r="T107" s="86">
        <v>7400000000</v>
      </c>
      <c r="U107" s="98">
        <v>100</v>
      </c>
      <c r="V107" s="41">
        <f t="shared" si="178"/>
        <v>0</v>
      </c>
      <c r="W107" s="41">
        <f t="shared" si="178"/>
        <v>0</v>
      </c>
      <c r="X107" s="86">
        <v>7400000000</v>
      </c>
      <c r="Y107" s="98">
        <v>100</v>
      </c>
      <c r="Z107" s="41">
        <f t="shared" si="179"/>
        <v>0</v>
      </c>
      <c r="AA107" s="41">
        <f t="shared" si="180"/>
        <v>0</v>
      </c>
      <c r="AB107" s="86">
        <v>7400000000</v>
      </c>
      <c r="AC107" s="98">
        <v>100</v>
      </c>
      <c r="AD107" s="41">
        <f t="shared" si="181"/>
        <v>0</v>
      </c>
      <c r="AE107" s="41">
        <f t="shared" si="182"/>
        <v>0</v>
      </c>
      <c r="AF107" s="86">
        <v>7400000000</v>
      </c>
      <c r="AG107" s="98">
        <v>100</v>
      </c>
      <c r="AH107" s="41">
        <f t="shared" si="183"/>
        <v>0</v>
      </c>
      <c r="AI107" s="41">
        <f t="shared" si="184"/>
        <v>0</v>
      </c>
      <c r="AJ107" s="42">
        <f t="shared" si="191"/>
        <v>0</v>
      </c>
      <c r="AK107" s="42">
        <f t="shared" si="192"/>
        <v>0</v>
      </c>
      <c r="AL107" s="43">
        <f t="shared" si="193"/>
        <v>0</v>
      </c>
      <c r="AM107" s="43">
        <f t="shared" si="194"/>
        <v>0</v>
      </c>
      <c r="AN107" s="44">
        <f t="shared" si="195"/>
        <v>0</v>
      </c>
      <c r="AO107" s="107">
        <f t="shared" si="196"/>
        <v>0</v>
      </c>
      <c r="AP107" s="48"/>
      <c r="AQ107" s="46">
        <v>1789192828.73</v>
      </c>
      <c r="AR107" s="50">
        <v>0.79</v>
      </c>
      <c r="AS107" s="47" t="e">
        <f>(#REF!/AQ107)-1</f>
        <v>#REF!</v>
      </c>
      <c r="AT107" s="47" t="e">
        <f>(#REF!/AR107)-1</f>
        <v>#REF!</v>
      </c>
    </row>
    <row r="108" spans="1:46">
      <c r="A108" s="325" t="s">
        <v>47</v>
      </c>
      <c r="B108" s="91">
        <f>SUM(B104:B107)</f>
        <v>50856660824.440002</v>
      </c>
      <c r="C108" s="93"/>
      <c r="D108" s="91">
        <f>SUM(D104:D107)</f>
        <v>50026358693.779999</v>
      </c>
      <c r="E108" s="93"/>
      <c r="F108" s="41">
        <f>((D108-B108)/B108)</f>
        <v>-1.6326320234162688E-2</v>
      </c>
      <c r="G108" s="41"/>
      <c r="H108" s="91">
        <f>SUM(H104:H107)</f>
        <v>50044600366.089996</v>
      </c>
      <c r="I108" s="93"/>
      <c r="J108" s="41">
        <f>((H108-D108)/D108)</f>
        <v>3.6464121687644694E-4</v>
      </c>
      <c r="K108" s="41"/>
      <c r="L108" s="91">
        <f>SUM(L104:L107)</f>
        <v>50051324785.800003</v>
      </c>
      <c r="M108" s="93"/>
      <c r="N108" s="41">
        <f>((L108-H108)/H108)</f>
        <v>1.3436853648177299E-4</v>
      </c>
      <c r="O108" s="41"/>
      <c r="P108" s="91">
        <f>SUM(P104:P107)</f>
        <v>50040235589.130005</v>
      </c>
      <c r="Q108" s="93"/>
      <c r="R108" s="41">
        <f>((P108-L108)/L108)</f>
        <v>-2.2155650659509159E-4</v>
      </c>
      <c r="S108" s="41"/>
      <c r="T108" s="91">
        <f>SUM(T104:T107)</f>
        <v>50072567197.759995</v>
      </c>
      <c r="U108" s="93"/>
      <c r="V108" s="41">
        <f>((T108-P108)/P108)</f>
        <v>6.4611223846861466E-4</v>
      </c>
      <c r="W108" s="41"/>
      <c r="X108" s="91">
        <f>SUM(X104:X107)</f>
        <v>50149782982.589996</v>
      </c>
      <c r="Y108" s="93"/>
      <c r="Z108" s="41">
        <f>((X108-T108)/T108)</f>
        <v>1.5420776115800208E-3</v>
      </c>
      <c r="AA108" s="41"/>
      <c r="AB108" s="91">
        <f>SUM(AB104:AB107)</f>
        <v>50153494933.330002</v>
      </c>
      <c r="AC108" s="93"/>
      <c r="AD108" s="41">
        <f>((AB108-X108)/X108)</f>
        <v>7.4017284208271331E-5</v>
      </c>
      <c r="AE108" s="41"/>
      <c r="AF108" s="91">
        <f>SUM(AF104:AF107)</f>
        <v>50111224933.139999</v>
      </c>
      <c r="AG108" s="93"/>
      <c r="AH108" s="41">
        <f>((AF108-AB108)/AB108)</f>
        <v>-8.42812654356247E-4</v>
      </c>
      <c r="AI108" s="41"/>
      <c r="AJ108" s="42">
        <f t="shared" si="191"/>
        <v>-1.8286840634373625E-3</v>
      </c>
      <c r="AK108" s="42" t="e">
        <f t="shared" si="192"/>
        <v>#DIV/0!</v>
      </c>
      <c r="AL108" s="43">
        <f t="shared" si="193"/>
        <v>1.6964304733726784E-3</v>
      </c>
      <c r="AM108" s="43" t="e">
        <f t="shared" si="194"/>
        <v>#DIV/0!</v>
      </c>
      <c r="AN108" s="44">
        <f t="shared" si="195"/>
        <v>5.8980315200105726E-3</v>
      </c>
      <c r="AO108" s="107" t="e">
        <f t="shared" si="196"/>
        <v>#DIV/0!</v>
      </c>
      <c r="AP108" s="48"/>
      <c r="AQ108" s="46">
        <v>204378030.47999999</v>
      </c>
      <c r="AR108" s="50">
        <v>22.9087</v>
      </c>
      <c r="AS108" s="47" t="e">
        <f>(#REF!/AQ108)-1</f>
        <v>#REF!</v>
      </c>
      <c r="AT108" s="47" t="e">
        <f>(#REF!/AR108)-1</f>
        <v>#REF!</v>
      </c>
    </row>
    <row r="109" spans="1:46">
      <c r="A109" s="327" t="s">
        <v>68</v>
      </c>
      <c r="B109" s="166"/>
      <c r="C109" s="166"/>
      <c r="D109" s="166"/>
      <c r="E109" s="166"/>
      <c r="F109" s="41"/>
      <c r="G109" s="41"/>
      <c r="H109" s="166"/>
      <c r="I109" s="166"/>
      <c r="J109" s="41"/>
      <c r="K109" s="41"/>
      <c r="L109" s="166"/>
      <c r="M109" s="166"/>
      <c r="N109" s="41"/>
      <c r="O109" s="41"/>
      <c r="P109" s="166"/>
      <c r="Q109" s="166"/>
      <c r="R109" s="41"/>
      <c r="S109" s="41"/>
      <c r="T109" s="166"/>
      <c r="U109" s="166"/>
      <c r="V109" s="41"/>
      <c r="W109" s="41"/>
      <c r="X109" s="166"/>
      <c r="Y109" s="166"/>
      <c r="Z109" s="41"/>
      <c r="AA109" s="41"/>
      <c r="AB109" s="166"/>
      <c r="AC109" s="166"/>
      <c r="AD109" s="41"/>
      <c r="AE109" s="41"/>
      <c r="AF109" s="91"/>
      <c r="AG109" s="91"/>
      <c r="AH109" s="41"/>
      <c r="AI109" s="41"/>
      <c r="AJ109" s="42"/>
      <c r="AK109" s="42"/>
      <c r="AL109" s="43"/>
      <c r="AM109" s="43"/>
      <c r="AN109" s="44"/>
      <c r="AO109" s="107"/>
      <c r="AP109" s="48"/>
      <c r="AQ109" s="46">
        <v>160273731.87</v>
      </c>
      <c r="AR109" s="50">
        <v>133.94</v>
      </c>
      <c r="AS109" s="47" t="e">
        <f>(#REF!/AQ109)-1</f>
        <v>#REF!</v>
      </c>
      <c r="AT109" s="47" t="e">
        <f>(#REF!/AR109)-1</f>
        <v>#REF!</v>
      </c>
    </row>
    <row r="110" spans="1:46" s="123" customFormat="1">
      <c r="A110" s="323" t="s">
        <v>27</v>
      </c>
      <c r="B110" s="86">
        <v>1667682575</v>
      </c>
      <c r="C110" s="86">
        <v>3476.25</v>
      </c>
      <c r="D110" s="86">
        <v>1677788999.24</v>
      </c>
      <c r="E110" s="86">
        <v>3501.02</v>
      </c>
      <c r="F110" s="41">
        <f t="shared" ref="F110:F131" si="197">((D110-B110)/B110)</f>
        <v>6.0601606034050032E-3</v>
      </c>
      <c r="G110" s="41">
        <f t="shared" ref="G110:G131" si="198">((E110-C110)/C110)</f>
        <v>7.1254944264652949E-3</v>
      </c>
      <c r="H110" s="86">
        <v>1700918744.4200001</v>
      </c>
      <c r="I110" s="86">
        <v>3541.11</v>
      </c>
      <c r="J110" s="41">
        <f t="shared" ref="J110:J131" si="199">((H110-D110)/D110)</f>
        <v>1.3785848632025428E-2</v>
      </c>
      <c r="K110" s="41">
        <f t="shared" ref="K110:K131" si="200">((I110-E110)/E110)</f>
        <v>1.145094858069938E-2</v>
      </c>
      <c r="L110" s="86">
        <v>1700918744.4200001</v>
      </c>
      <c r="M110" s="86">
        <v>3541.11</v>
      </c>
      <c r="N110" s="41">
        <f t="shared" ref="N110:N131" si="201">((L110-H110)/H110)</f>
        <v>0</v>
      </c>
      <c r="O110" s="41">
        <f t="shared" ref="O110:O131" si="202">((M110-I110)/I110)</f>
        <v>0</v>
      </c>
      <c r="P110" s="86">
        <v>1809589964.6700001</v>
      </c>
      <c r="Q110" s="86">
        <v>3414.52</v>
      </c>
      <c r="R110" s="41">
        <f t="shared" ref="R110:S131" si="203">((P110-L110)/L110)</f>
        <v>6.388971878080868E-2</v>
      </c>
      <c r="S110" s="41">
        <f t="shared" si="203"/>
        <v>-3.5748677674514527E-2</v>
      </c>
      <c r="T110" s="86">
        <v>1806543751.3299999</v>
      </c>
      <c r="U110" s="86">
        <v>3408.36</v>
      </c>
      <c r="V110" s="41">
        <f t="shared" ref="V110:V131" si="204">((T110-P110)/P110)</f>
        <v>-1.6833721447806909E-3</v>
      </c>
      <c r="W110" s="41">
        <f t="shared" ref="W110:W131" si="205">((U110-Q110)/Q110)</f>
        <v>-1.8040603071587968E-3</v>
      </c>
      <c r="X110" s="86">
        <v>1902941342.49</v>
      </c>
      <c r="Y110" s="86">
        <v>3406.63</v>
      </c>
      <c r="Z110" s="41">
        <f t="shared" ref="Z110:Z131" si="206">((X110-T110)/T110)</f>
        <v>5.336023060002338E-2</v>
      </c>
      <c r="AA110" s="41">
        <f t="shared" ref="AA110:AA131" si="207">((Y110-U110)/U110)</f>
        <v>-5.0757549085191068E-4</v>
      </c>
      <c r="AB110" s="86">
        <v>1891055089.26</v>
      </c>
      <c r="AC110" s="86">
        <v>3413.01</v>
      </c>
      <c r="AD110" s="41">
        <f t="shared" ref="AD110:AD131" si="208">((AB110-X110)/X110)</f>
        <v>-6.2462530844207996E-3</v>
      </c>
      <c r="AE110" s="41">
        <f t="shared" ref="AE110:AE131" si="209">((AC110-Y110)/Y110)</f>
        <v>1.8728185919809632E-3</v>
      </c>
      <c r="AF110" s="86">
        <v>1629283542.3399999</v>
      </c>
      <c r="AG110" s="86">
        <v>3417.43</v>
      </c>
      <c r="AH110" s="41">
        <f t="shared" ref="AH110:AH131" si="210">((AF110-AB110)/AB110)</f>
        <v>-0.13842618779680049</v>
      </c>
      <c r="AI110" s="41">
        <f t="shared" ref="AI110:AI131" si="211">((AG110-AC110)/AC110)</f>
        <v>1.295044550118405E-3</v>
      </c>
      <c r="AJ110" s="42">
        <f t="shared" ref="AJ110" si="212">AVERAGE(F110,J110,N110,R110,V110,Z110,AD110,AH110)</f>
        <v>-1.157481801217438E-3</v>
      </c>
      <c r="AK110" s="42">
        <f t="shared" ref="AK110" si="213">AVERAGE(G110,K110,O110,S110,W110,AA110,AE110,AI110)</f>
        <v>-2.0395009154076491E-3</v>
      </c>
      <c r="AL110" s="43">
        <f t="shared" ref="AL110" si="214">((AF110-D110)/D110)</f>
        <v>-2.8910343864438231E-2</v>
      </c>
      <c r="AM110" s="43">
        <f t="shared" ref="AM110" si="215">((AG110-E110)/E110)</f>
        <v>-2.3875899023713131E-2</v>
      </c>
      <c r="AN110" s="44">
        <f t="shared" ref="AN110" si="216">STDEV(F110,J110,N110,R110,V110,Z110,AD110,AH110)</f>
        <v>6.1352525060376646E-2</v>
      </c>
      <c r="AO110" s="107">
        <f t="shared" ref="AO110" si="217">STDEV(G110,K110,O110,S110,W110,AA110,AE110,AI110)</f>
        <v>1.4319243765747018E-2</v>
      </c>
      <c r="AP110" s="48"/>
      <c r="AQ110" s="46"/>
      <c r="AR110" s="50"/>
      <c r="AS110" s="47"/>
      <c r="AT110" s="47"/>
    </row>
    <row r="111" spans="1:46" s="141" customFormat="1">
      <c r="A111" s="323" t="s">
        <v>251</v>
      </c>
      <c r="B111" s="86">
        <v>188440268</v>
      </c>
      <c r="C111" s="86">
        <v>141.01</v>
      </c>
      <c r="D111" s="86">
        <v>190039247</v>
      </c>
      <c r="E111" s="86">
        <v>142.21</v>
      </c>
      <c r="F111" s="41">
        <f t="shared" si="197"/>
        <v>8.4853360535445642E-3</v>
      </c>
      <c r="G111" s="41">
        <f t="shared" si="198"/>
        <v>8.5100347493086807E-3</v>
      </c>
      <c r="H111" s="86">
        <v>191649328.75999999</v>
      </c>
      <c r="I111" s="86">
        <v>143.41380000000001</v>
      </c>
      <c r="J111" s="41">
        <f t="shared" si="199"/>
        <v>8.4723644479605328E-3</v>
      </c>
      <c r="K111" s="41">
        <f t="shared" si="200"/>
        <v>8.4649462063146122E-3</v>
      </c>
      <c r="L111" s="86">
        <v>191226739.03</v>
      </c>
      <c r="M111" s="86">
        <v>143.09565000000001</v>
      </c>
      <c r="N111" s="41">
        <f t="shared" si="201"/>
        <v>-2.2050154453146717E-3</v>
      </c>
      <c r="O111" s="41">
        <f t="shared" si="202"/>
        <v>-2.218405760115155E-3</v>
      </c>
      <c r="P111" s="86">
        <v>191570208</v>
      </c>
      <c r="Q111" s="86">
        <v>143.35</v>
      </c>
      <c r="R111" s="41">
        <f t="shared" si="203"/>
        <v>1.7961346396547335E-3</v>
      </c>
      <c r="S111" s="41">
        <f t="shared" si="203"/>
        <v>1.7774824042518977E-3</v>
      </c>
      <c r="T111" s="86">
        <v>191245434.93000001</v>
      </c>
      <c r="U111" s="86">
        <v>141.44999999999999</v>
      </c>
      <c r="V111" s="41">
        <f t="shared" si="204"/>
        <v>-1.6953213831661803E-3</v>
      </c>
      <c r="W111" s="41">
        <f t="shared" si="205"/>
        <v>-1.3254272758981554E-2</v>
      </c>
      <c r="X111" s="86">
        <v>193859655.59999999</v>
      </c>
      <c r="Y111" s="86">
        <v>142.52000000000001</v>
      </c>
      <c r="Z111" s="41">
        <f t="shared" si="206"/>
        <v>1.3669453971316223E-2</v>
      </c>
      <c r="AA111" s="41">
        <f t="shared" si="207"/>
        <v>7.5645104277131262E-3</v>
      </c>
      <c r="AB111" s="86">
        <v>191827125.66</v>
      </c>
      <c r="AC111" s="86">
        <v>142.79</v>
      </c>
      <c r="AD111" s="41">
        <f t="shared" si="208"/>
        <v>-1.0484543231593349E-2</v>
      </c>
      <c r="AE111" s="41">
        <f t="shared" si="209"/>
        <v>1.8944709514452833E-3</v>
      </c>
      <c r="AF111" s="86">
        <v>191366853.68000001</v>
      </c>
      <c r="AG111" s="86">
        <v>142.44</v>
      </c>
      <c r="AH111" s="41">
        <f t="shared" si="210"/>
        <v>-2.3994102941196586E-3</v>
      </c>
      <c r="AI111" s="41">
        <f t="shared" si="211"/>
        <v>-2.4511520414594464E-3</v>
      </c>
      <c r="AJ111" s="42">
        <f t="shared" ref="AJ111:AJ132" si="218">AVERAGE(F111,J111,N111,R111,V111,Z111,AD111,AH111)</f>
        <v>1.9548748447852744E-3</v>
      </c>
      <c r="AK111" s="42">
        <f t="shared" ref="AK111:AK132" si="219">AVERAGE(G111,K111,O111,S111,W111,AA111,AE111,AI111)</f>
        <v>1.2859517723096804E-3</v>
      </c>
      <c r="AL111" s="43">
        <f t="shared" ref="AL111:AL132" si="220">((AF111-D111)/D111)</f>
        <v>6.9859605368779807E-3</v>
      </c>
      <c r="AM111" s="43">
        <f t="shared" ref="AM111:AM132" si="221">((AG111-E111)/E111)</f>
        <v>1.6173264889950761E-3</v>
      </c>
      <c r="AN111" s="44">
        <f t="shared" ref="AN111:AN132" si="222">STDEV(F111,J111,N111,R111,V111,Z111,AD111,AH111)</f>
        <v>7.8075851193304263E-3</v>
      </c>
      <c r="AO111" s="107">
        <f t="shared" ref="AO111:AO132" si="223">STDEV(G111,K111,O111,S111,W111,AA111,AE111,AI111)</f>
        <v>7.3816580477289321E-3</v>
      </c>
      <c r="AP111" s="48"/>
      <c r="AQ111" s="46"/>
      <c r="AR111" s="50"/>
      <c r="AS111" s="47"/>
      <c r="AT111" s="47"/>
    </row>
    <row r="112" spans="1:46" s="155" customFormat="1">
      <c r="A112" s="323" t="s">
        <v>83</v>
      </c>
      <c r="B112" s="86">
        <v>940503483.64999998</v>
      </c>
      <c r="C112" s="86">
        <v>1.3338000000000001</v>
      </c>
      <c r="D112" s="86">
        <v>949938807.37</v>
      </c>
      <c r="E112" s="86">
        <v>1.33473</v>
      </c>
      <c r="F112" s="41">
        <f t="shared" si="197"/>
        <v>1.0032204966835934E-2</v>
      </c>
      <c r="G112" s="41">
        <f t="shared" si="198"/>
        <v>6.9725596041376168E-4</v>
      </c>
      <c r="H112" s="86">
        <v>961717596.90999997</v>
      </c>
      <c r="I112" s="86">
        <v>1.3641000000000001</v>
      </c>
      <c r="J112" s="41">
        <f t="shared" si="199"/>
        <v>1.2399524525806784E-2</v>
      </c>
      <c r="K112" s="41">
        <f t="shared" si="200"/>
        <v>2.200445033827075E-2</v>
      </c>
      <c r="L112" s="86">
        <v>962696698.60000002</v>
      </c>
      <c r="M112" s="86">
        <v>1.3654999999999999</v>
      </c>
      <c r="N112" s="41">
        <f t="shared" si="201"/>
        <v>1.018076089224022E-3</v>
      </c>
      <c r="O112" s="41">
        <f t="shared" si="202"/>
        <v>1.0263177186422151E-3</v>
      </c>
      <c r="P112" s="86">
        <v>962982441.88999999</v>
      </c>
      <c r="Q112" s="86">
        <v>1.3452</v>
      </c>
      <c r="R112" s="41">
        <f t="shared" si="203"/>
        <v>2.9681548759386369E-4</v>
      </c>
      <c r="S112" s="41">
        <f t="shared" si="203"/>
        <v>-1.4866349322592447E-2</v>
      </c>
      <c r="T112" s="86">
        <v>961428614.86000001</v>
      </c>
      <c r="U112" s="86">
        <v>1.3431</v>
      </c>
      <c r="V112" s="41">
        <f t="shared" si="204"/>
        <v>-1.6135569688584858E-3</v>
      </c>
      <c r="W112" s="41">
        <f t="shared" si="205"/>
        <v>-1.5611061552185481E-3</v>
      </c>
      <c r="X112" s="86">
        <v>968676742.19000006</v>
      </c>
      <c r="Y112" s="86">
        <v>1.3743000000000001</v>
      </c>
      <c r="Z112" s="41">
        <f t="shared" si="206"/>
        <v>7.5389136728112576E-3</v>
      </c>
      <c r="AA112" s="41">
        <f t="shared" si="207"/>
        <v>2.322984141165968E-2</v>
      </c>
      <c r="AB112" s="86">
        <v>962242730.42999995</v>
      </c>
      <c r="AC112" s="86">
        <v>1.3652</v>
      </c>
      <c r="AD112" s="41">
        <f t="shared" si="208"/>
        <v>-6.6420628056517508E-3</v>
      </c>
      <c r="AE112" s="41">
        <f t="shared" si="209"/>
        <v>-6.6215527905116112E-3</v>
      </c>
      <c r="AF112" s="86">
        <v>957837854.36000001</v>
      </c>
      <c r="AG112" s="86">
        <v>1.359</v>
      </c>
      <c r="AH112" s="41">
        <f t="shared" si="210"/>
        <v>-4.5777182104888596E-3</v>
      </c>
      <c r="AI112" s="41">
        <f t="shared" si="211"/>
        <v>-4.5414591268678464E-3</v>
      </c>
      <c r="AJ112" s="42">
        <f t="shared" si="218"/>
        <v>2.3065245946590957E-3</v>
      </c>
      <c r="AK112" s="42">
        <f t="shared" si="219"/>
        <v>2.4209247542244941E-3</v>
      </c>
      <c r="AL112" s="43">
        <f t="shared" si="220"/>
        <v>8.3153219225449958E-3</v>
      </c>
      <c r="AM112" s="43">
        <f t="shared" si="221"/>
        <v>1.8183452833157279E-2</v>
      </c>
      <c r="AN112" s="44">
        <f t="shared" si="222"/>
        <v>6.9433294345867813E-3</v>
      </c>
      <c r="AO112" s="107">
        <f t="shared" si="223"/>
        <v>1.3450379996103289E-2</v>
      </c>
      <c r="AP112" s="48"/>
      <c r="AQ112" s="46"/>
      <c r="AR112" s="50"/>
      <c r="AS112" s="47"/>
      <c r="AT112" s="47"/>
    </row>
    <row r="113" spans="1:46">
      <c r="A113" s="323" t="s">
        <v>9</v>
      </c>
      <c r="B113" s="86">
        <v>4470757845.1899996</v>
      </c>
      <c r="C113" s="86">
        <v>448.6857</v>
      </c>
      <c r="D113" s="86">
        <v>4515151101.4499998</v>
      </c>
      <c r="E113" s="86">
        <v>456.41419999999999</v>
      </c>
      <c r="F113" s="41">
        <f t="shared" si="197"/>
        <v>9.9296937560065038E-3</v>
      </c>
      <c r="G113" s="41">
        <f t="shared" si="198"/>
        <v>1.7224752204048396E-2</v>
      </c>
      <c r="H113" s="86">
        <v>4569408942.8500004</v>
      </c>
      <c r="I113" s="86">
        <v>459.7561</v>
      </c>
      <c r="J113" s="41">
        <f t="shared" si="199"/>
        <v>1.2016838458091946E-2</v>
      </c>
      <c r="K113" s="41">
        <f t="shared" si="200"/>
        <v>7.3220771834005376E-3</v>
      </c>
      <c r="L113" s="86">
        <v>4565468525.9799995</v>
      </c>
      <c r="M113" s="86">
        <v>462.23610000000002</v>
      </c>
      <c r="N113" s="41">
        <f t="shared" si="201"/>
        <v>-8.6234716990402473E-4</v>
      </c>
      <c r="O113" s="41">
        <f t="shared" si="202"/>
        <v>5.3941644276172046E-3</v>
      </c>
      <c r="P113" s="86">
        <v>4592123726.6800003</v>
      </c>
      <c r="Q113" s="86">
        <v>450.1705</v>
      </c>
      <c r="R113" s="41">
        <f t="shared" si="203"/>
        <v>5.8384370735047606E-3</v>
      </c>
      <c r="S113" s="41">
        <f t="shared" si="203"/>
        <v>-2.6102677830658439E-2</v>
      </c>
      <c r="T113" s="86">
        <v>4576650987.4099998</v>
      </c>
      <c r="U113" s="86">
        <v>463.91910000000001</v>
      </c>
      <c r="V113" s="41">
        <f t="shared" si="204"/>
        <v>-3.3694081847369761E-3</v>
      </c>
      <c r="W113" s="41">
        <f t="shared" si="205"/>
        <v>3.0540872847065744E-2</v>
      </c>
      <c r="X113" s="86">
        <v>4605063741.8699999</v>
      </c>
      <c r="Y113" s="86">
        <v>457.63350000000003</v>
      </c>
      <c r="Z113" s="41">
        <f t="shared" si="206"/>
        <v>6.2081977712876183E-3</v>
      </c>
      <c r="AA113" s="41">
        <f t="shared" si="207"/>
        <v>-1.3548914024018385E-2</v>
      </c>
      <c r="AB113" s="86">
        <v>4580625665.9799995</v>
      </c>
      <c r="AC113" s="86">
        <v>469.07249999999999</v>
      </c>
      <c r="AD113" s="41">
        <f t="shared" si="208"/>
        <v>-5.3067834149189558E-3</v>
      </c>
      <c r="AE113" s="41">
        <f t="shared" si="209"/>
        <v>2.4995984778212181E-2</v>
      </c>
      <c r="AF113" s="86">
        <v>4570797146.4300003</v>
      </c>
      <c r="AG113" s="86">
        <v>468.3365</v>
      </c>
      <c r="AH113" s="41">
        <f t="shared" si="210"/>
        <v>-2.145671850680791E-3</v>
      </c>
      <c r="AI113" s="41">
        <f t="shared" si="211"/>
        <v>-1.5690538243021922E-3</v>
      </c>
      <c r="AJ113" s="42">
        <f t="shared" si="218"/>
        <v>2.7886195548312604E-3</v>
      </c>
      <c r="AK113" s="42">
        <f t="shared" si="219"/>
        <v>5.532150720170631E-3</v>
      </c>
      <c r="AL113" s="43">
        <f t="shared" si="220"/>
        <v>1.2324292970423575E-2</v>
      </c>
      <c r="AM113" s="43">
        <f t="shared" si="221"/>
        <v>2.6121667555479226E-2</v>
      </c>
      <c r="AN113" s="44">
        <f t="shared" si="222"/>
        <v>6.5277814162943591E-3</v>
      </c>
      <c r="AO113" s="107">
        <f t="shared" si="223"/>
        <v>1.9121765236338257E-2</v>
      </c>
      <c r="AP113" s="48"/>
      <c r="AQ113" s="74">
        <f>SUM(AQ105:AQ109)</f>
        <v>4923038917.1999998</v>
      </c>
      <c r="AR113" s="31"/>
      <c r="AS113" s="47" t="e">
        <f>(#REF!/AQ113)-1</f>
        <v>#REF!</v>
      </c>
      <c r="AT113" s="47" t="e">
        <f>(#REF!/AR113)-1</f>
        <v>#REF!</v>
      </c>
    </row>
    <row r="114" spans="1:46">
      <c r="A114" s="323" t="s">
        <v>17</v>
      </c>
      <c r="B114" s="86">
        <v>2443501343.2600002</v>
      </c>
      <c r="C114" s="86">
        <v>13.153700000000001</v>
      </c>
      <c r="D114" s="86">
        <v>2457918145.5</v>
      </c>
      <c r="E114" s="86">
        <v>13.2217</v>
      </c>
      <c r="F114" s="41">
        <f t="shared" si="197"/>
        <v>5.9000590606451547E-3</v>
      </c>
      <c r="G114" s="41">
        <f t="shared" si="198"/>
        <v>5.1696480838090888E-3</v>
      </c>
      <c r="H114" s="86">
        <v>2455387322.5700002</v>
      </c>
      <c r="I114" s="86">
        <v>13.266400000000001</v>
      </c>
      <c r="J114" s="41">
        <f t="shared" si="199"/>
        <v>-1.0296611930032348E-3</v>
      </c>
      <c r="K114" s="41">
        <f t="shared" si="200"/>
        <v>3.3808057965315072E-3</v>
      </c>
      <c r="L114" s="86">
        <v>2467966679.23</v>
      </c>
      <c r="M114" s="86">
        <v>13.2783</v>
      </c>
      <c r="N114" s="41">
        <f t="shared" si="201"/>
        <v>5.1231659235062392E-3</v>
      </c>
      <c r="O114" s="41">
        <f t="shared" si="202"/>
        <v>8.9700295483318088E-4</v>
      </c>
      <c r="P114" s="86">
        <v>2466665471.3600001</v>
      </c>
      <c r="Q114" s="86">
        <v>13.154500000000001</v>
      </c>
      <c r="R114" s="41">
        <f t="shared" si="203"/>
        <v>-5.2723883225435579E-4</v>
      </c>
      <c r="S114" s="41">
        <f t="shared" si="203"/>
        <v>-9.3234826747399333E-3</v>
      </c>
      <c r="T114" s="86">
        <v>2460448841.2800002</v>
      </c>
      <c r="U114" s="86">
        <v>13.239100000000001</v>
      </c>
      <c r="V114" s="41">
        <f t="shared" si="204"/>
        <v>-2.5202566591133149E-3</v>
      </c>
      <c r="W114" s="41">
        <f t="shared" si="205"/>
        <v>6.4312592648903422E-3</v>
      </c>
      <c r="X114" s="86">
        <v>2468186952.9499998</v>
      </c>
      <c r="Y114" s="86">
        <v>13.281000000000001</v>
      </c>
      <c r="Z114" s="41">
        <f t="shared" si="206"/>
        <v>3.1450000260822325E-3</v>
      </c>
      <c r="AA114" s="41">
        <f t="shared" si="207"/>
        <v>3.1648677024873327E-3</v>
      </c>
      <c r="AB114" s="86">
        <v>2452580291.5500002</v>
      </c>
      <c r="AC114" s="86">
        <v>13.206</v>
      </c>
      <c r="AD114" s="41">
        <f t="shared" si="208"/>
        <v>-6.3231277441712398E-3</v>
      </c>
      <c r="AE114" s="41">
        <f t="shared" si="209"/>
        <v>-5.6471651231082796E-3</v>
      </c>
      <c r="AF114" s="86">
        <v>2451921224.4400001</v>
      </c>
      <c r="AG114" s="86">
        <v>12.203900000000001</v>
      </c>
      <c r="AH114" s="41">
        <f t="shared" si="210"/>
        <v>-2.6872396890362813E-4</v>
      </c>
      <c r="AI114" s="41">
        <f t="shared" si="211"/>
        <v>-7.5882174769044269E-2</v>
      </c>
      <c r="AJ114" s="42">
        <f t="shared" si="218"/>
        <v>4.3740207659848177E-4</v>
      </c>
      <c r="AK114" s="42">
        <f t="shared" si="219"/>
        <v>-8.976154845542629E-3</v>
      </c>
      <c r="AL114" s="43">
        <f t="shared" si="220"/>
        <v>-2.439837580018363E-3</v>
      </c>
      <c r="AM114" s="43">
        <f t="shared" si="221"/>
        <v>-7.6979510955474659E-2</v>
      </c>
      <c r="AN114" s="44">
        <f t="shared" si="222"/>
        <v>4.0911406054864917E-3</v>
      </c>
      <c r="AO114" s="107">
        <f t="shared" si="223"/>
        <v>2.7575062779506557E-2</v>
      </c>
      <c r="AP114" s="48"/>
      <c r="AQ114" s="30" t="e">
        <f>SUM(AQ19,AQ51,#REF!,#REF!,AQ86,AQ103,AQ113)</f>
        <v>#REF!</v>
      </c>
      <c r="AR114" s="31"/>
      <c r="AS114" s="47" t="e">
        <f>(#REF!/AQ114)-1</f>
        <v>#REF!</v>
      </c>
      <c r="AT114" s="47" t="e">
        <f>(#REF!/AR114)-1</f>
        <v>#REF!</v>
      </c>
    </row>
    <row r="115" spans="1:46" ht="15" customHeight="1">
      <c r="A115" s="324" t="s">
        <v>140</v>
      </c>
      <c r="B115" s="86">
        <v>4166759505.25</v>
      </c>
      <c r="C115" s="86">
        <v>194.91</v>
      </c>
      <c r="D115" s="86">
        <v>4182090939.1500001</v>
      </c>
      <c r="E115" s="86">
        <v>196.69</v>
      </c>
      <c r="F115" s="41">
        <f t="shared" si="197"/>
        <v>3.6794621529471329E-3</v>
      </c>
      <c r="G115" s="41">
        <f t="shared" si="198"/>
        <v>9.1324200913242073E-3</v>
      </c>
      <c r="H115" s="86">
        <v>4221858389.9499998</v>
      </c>
      <c r="I115" s="86">
        <v>198.58</v>
      </c>
      <c r="J115" s="41">
        <f t="shared" si="199"/>
        <v>9.5089875802849833E-3</v>
      </c>
      <c r="K115" s="41">
        <f t="shared" si="200"/>
        <v>9.6090294371854942E-3</v>
      </c>
      <c r="L115" s="86">
        <v>4226650723.3600001</v>
      </c>
      <c r="M115" s="86">
        <v>198.87</v>
      </c>
      <c r="N115" s="41">
        <f t="shared" si="201"/>
        <v>1.1351241485049149E-3</v>
      </c>
      <c r="O115" s="41">
        <f t="shared" si="202"/>
        <v>1.4603686171819519E-3</v>
      </c>
      <c r="P115" s="86">
        <v>4239281766.1900001</v>
      </c>
      <c r="Q115" s="86">
        <v>199.75</v>
      </c>
      <c r="R115" s="41">
        <f t="shared" si="203"/>
        <v>2.9884283459218047E-3</v>
      </c>
      <c r="S115" s="41">
        <f t="shared" si="203"/>
        <v>4.425001257102607E-3</v>
      </c>
      <c r="T115" s="86">
        <v>4151901247.8800001</v>
      </c>
      <c r="U115" s="86">
        <v>176.17</v>
      </c>
      <c r="V115" s="41">
        <f t="shared" si="204"/>
        <v>-2.0612104391572929E-2</v>
      </c>
      <c r="W115" s="41">
        <f t="shared" si="205"/>
        <v>-0.1180475594493117</v>
      </c>
      <c r="X115" s="86">
        <v>4156703614.3400002</v>
      </c>
      <c r="Y115" s="86">
        <v>175.07</v>
      </c>
      <c r="Z115" s="41">
        <f t="shared" si="206"/>
        <v>1.1566668312383806E-3</v>
      </c>
      <c r="AA115" s="41">
        <f t="shared" si="207"/>
        <v>-6.2439688936822071E-3</v>
      </c>
      <c r="AB115" s="86">
        <v>4132527790.1999998</v>
      </c>
      <c r="AC115" s="86">
        <v>175.4</v>
      </c>
      <c r="AD115" s="41">
        <f t="shared" si="208"/>
        <v>-5.8161048713209667E-3</v>
      </c>
      <c r="AE115" s="41">
        <f t="shared" si="209"/>
        <v>1.8849603015937198E-3</v>
      </c>
      <c r="AF115" s="86">
        <v>4120967559.8600001</v>
      </c>
      <c r="AG115" s="86">
        <v>175.13</v>
      </c>
      <c r="AH115" s="41">
        <f t="shared" si="210"/>
        <v>-2.7973750999119602E-3</v>
      </c>
      <c r="AI115" s="41">
        <f t="shared" si="211"/>
        <v>-1.5393386545040492E-3</v>
      </c>
      <c r="AJ115" s="42">
        <f t="shared" si="218"/>
        <v>-1.3446144129885798E-3</v>
      </c>
      <c r="AK115" s="42">
        <f t="shared" si="219"/>
        <v>-1.2414885911638746E-2</v>
      </c>
      <c r="AL115" s="43">
        <f t="shared" si="220"/>
        <v>-1.461550697470561E-2</v>
      </c>
      <c r="AM115" s="43">
        <f t="shared" si="221"/>
        <v>-0.10961411357974479</v>
      </c>
      <c r="AN115" s="44">
        <f t="shared" si="222"/>
        <v>9.0044727213176631E-3</v>
      </c>
      <c r="AO115" s="107">
        <f t="shared" si="223"/>
        <v>4.3002572675192294E-2</v>
      </c>
      <c r="AP115" s="48"/>
      <c r="AQ115" s="75"/>
      <c r="AR115" s="76"/>
      <c r="AS115" s="47" t="e">
        <f>(#REF!/AQ115)-1</f>
        <v>#REF!</v>
      </c>
      <c r="AT115" s="47" t="e">
        <f>(#REF!/AR115)-1</f>
        <v>#REF!</v>
      </c>
    </row>
    <row r="116" spans="1:46" ht="17.25" customHeight="1">
      <c r="A116" s="323" t="s">
        <v>138</v>
      </c>
      <c r="B116" s="163">
        <v>5065481957.6899996</v>
      </c>
      <c r="C116" s="86">
        <v>175.3544</v>
      </c>
      <c r="D116" s="163">
        <v>5186433610.1000004</v>
      </c>
      <c r="E116" s="86">
        <v>179.54150000000001</v>
      </c>
      <c r="F116" s="41">
        <f t="shared" si="197"/>
        <v>2.387761982379227E-2</v>
      </c>
      <c r="G116" s="41">
        <f t="shared" si="198"/>
        <v>2.387792949592377E-2</v>
      </c>
      <c r="H116" s="86">
        <v>5344528723.4300003</v>
      </c>
      <c r="I116" s="86">
        <v>115.05</v>
      </c>
      <c r="J116" s="41">
        <f t="shared" si="199"/>
        <v>3.048243267244901E-2</v>
      </c>
      <c r="K116" s="41">
        <f t="shared" si="200"/>
        <v>-0.35920107607433388</v>
      </c>
      <c r="L116" s="86">
        <v>5248178009.6999998</v>
      </c>
      <c r="M116" s="86">
        <v>115.05</v>
      </c>
      <c r="N116" s="41">
        <f t="shared" si="201"/>
        <v>-1.80279157837821E-2</v>
      </c>
      <c r="O116" s="41">
        <f t="shared" si="202"/>
        <v>0</v>
      </c>
      <c r="P116" s="86">
        <v>5294548255.5600004</v>
      </c>
      <c r="Q116" s="86">
        <v>183.2841</v>
      </c>
      <c r="R116" s="41">
        <f t="shared" si="203"/>
        <v>8.8354941037244398E-3</v>
      </c>
      <c r="S116" s="41">
        <f t="shared" si="203"/>
        <v>0.59308213820078226</v>
      </c>
      <c r="T116" s="86">
        <v>5319998839.7200003</v>
      </c>
      <c r="U116" s="86">
        <v>185.55840000000001</v>
      </c>
      <c r="V116" s="41">
        <f t="shared" si="204"/>
        <v>4.8069415805726675E-3</v>
      </c>
      <c r="W116" s="41">
        <f t="shared" si="205"/>
        <v>1.2408605001743254E-2</v>
      </c>
      <c r="X116" s="86">
        <v>5183291860.3100004</v>
      </c>
      <c r="Y116" s="86">
        <v>180.8064</v>
      </c>
      <c r="Z116" s="41">
        <f t="shared" si="206"/>
        <v>-2.5696806245392893E-2</v>
      </c>
      <c r="AA116" s="41">
        <f t="shared" si="207"/>
        <v>-2.5609188266335608E-2</v>
      </c>
      <c r="AB116" s="86">
        <v>5216227378.3400002</v>
      </c>
      <c r="AC116" s="86">
        <v>181.91919999999999</v>
      </c>
      <c r="AD116" s="41">
        <f t="shared" si="208"/>
        <v>6.3541700752366929E-3</v>
      </c>
      <c r="AE116" s="41">
        <f t="shared" si="209"/>
        <v>6.154649392941804E-3</v>
      </c>
      <c r="AF116" s="86">
        <v>5142601159.6999998</v>
      </c>
      <c r="AG116" s="86">
        <v>181.44829999999999</v>
      </c>
      <c r="AH116" s="41">
        <f t="shared" si="210"/>
        <v>-1.4114840726791894E-2</v>
      </c>
      <c r="AI116" s="41">
        <f t="shared" si="211"/>
        <v>-2.5885118228312367E-3</v>
      </c>
      <c r="AJ116" s="42">
        <f t="shared" si="218"/>
        <v>2.0646369374760238E-3</v>
      </c>
      <c r="AK116" s="42">
        <f t="shared" si="219"/>
        <v>3.1015568240986297E-2</v>
      </c>
      <c r="AL116" s="43">
        <f t="shared" si="220"/>
        <v>-8.4513663328576634E-3</v>
      </c>
      <c r="AM116" s="43">
        <f t="shared" si="221"/>
        <v>1.0620385816092521E-2</v>
      </c>
      <c r="AN116" s="44">
        <f t="shared" si="222"/>
        <v>1.9968997660070646E-2</v>
      </c>
      <c r="AO116" s="107">
        <f t="shared" si="223"/>
        <v>0.26035707665233532</v>
      </c>
      <c r="AP116" s="48"/>
      <c r="AQ116" s="388" t="s">
        <v>93</v>
      </c>
      <c r="AR116" s="388"/>
      <c r="AS116" s="47" t="e">
        <f>(#REF!/AQ116)-1</f>
        <v>#REF!</v>
      </c>
      <c r="AT116" s="47" t="e">
        <f>(#REF!/AR116)-1</f>
        <v>#REF!</v>
      </c>
    </row>
    <row r="117" spans="1:46" ht="16.5" customHeight="1">
      <c r="A117" s="323" t="s">
        <v>11</v>
      </c>
      <c r="B117" s="162">
        <v>2093346982.5799999</v>
      </c>
      <c r="C117" s="86">
        <v>3880.03</v>
      </c>
      <c r="D117" s="162">
        <v>2111082474.75</v>
      </c>
      <c r="E117" s="86">
        <v>3913.48</v>
      </c>
      <c r="F117" s="41">
        <f t="shared" si="197"/>
        <v>8.4723136286472232E-3</v>
      </c>
      <c r="G117" s="41">
        <f t="shared" si="198"/>
        <v>8.6210673628811674E-3</v>
      </c>
      <c r="H117" s="86">
        <v>2125903381.97</v>
      </c>
      <c r="I117" s="86">
        <v>3940.73</v>
      </c>
      <c r="J117" s="41">
        <f t="shared" si="199"/>
        <v>7.0205249663470208E-3</v>
      </c>
      <c r="K117" s="41">
        <f t="shared" si="200"/>
        <v>6.963112115048499E-3</v>
      </c>
      <c r="L117" s="86">
        <v>2117948225.5899999</v>
      </c>
      <c r="M117" s="86">
        <v>3926.01</v>
      </c>
      <c r="N117" s="41">
        <f t="shared" si="201"/>
        <v>-3.7420121946597357E-3</v>
      </c>
      <c r="O117" s="41">
        <f t="shared" si="202"/>
        <v>-3.7353485267957458E-3</v>
      </c>
      <c r="P117" s="86">
        <v>2129040266.3099999</v>
      </c>
      <c r="Q117" s="86">
        <v>3890.96</v>
      </c>
      <c r="R117" s="41">
        <f t="shared" si="203"/>
        <v>5.2371633007743156E-3</v>
      </c>
      <c r="S117" s="41">
        <f t="shared" si="203"/>
        <v>-8.9276390024478243E-3</v>
      </c>
      <c r="T117" s="86">
        <v>2117001804.8800001</v>
      </c>
      <c r="U117" s="86">
        <v>3924.22</v>
      </c>
      <c r="V117" s="41">
        <f t="shared" si="204"/>
        <v>-5.6544075847210686E-3</v>
      </c>
      <c r="W117" s="41">
        <f t="shared" si="205"/>
        <v>8.5480189978822101E-3</v>
      </c>
      <c r="X117" s="86">
        <v>2129329729.8800001</v>
      </c>
      <c r="Y117" s="86">
        <v>3947.29</v>
      </c>
      <c r="Z117" s="41">
        <f t="shared" si="206"/>
        <v>5.8232945156599875E-3</v>
      </c>
      <c r="AA117" s="41">
        <f t="shared" si="207"/>
        <v>5.8788752924148402E-3</v>
      </c>
      <c r="AB117" s="86">
        <v>2114873341.3399999</v>
      </c>
      <c r="AC117" s="86">
        <v>3919.71</v>
      </c>
      <c r="AD117" s="41">
        <f t="shared" si="208"/>
        <v>-6.7891732957745818E-3</v>
      </c>
      <c r="AE117" s="41">
        <f t="shared" si="209"/>
        <v>-6.9870721431665589E-3</v>
      </c>
      <c r="AF117" s="86">
        <v>2118989715.96</v>
      </c>
      <c r="AG117" s="86">
        <v>3926.29</v>
      </c>
      <c r="AH117" s="41">
        <f t="shared" si="210"/>
        <v>1.9463929775538982E-3</v>
      </c>
      <c r="AI117" s="41">
        <f t="shared" si="211"/>
        <v>1.6786956177880321E-3</v>
      </c>
      <c r="AJ117" s="42">
        <f t="shared" si="218"/>
        <v>1.5392620392283825E-3</v>
      </c>
      <c r="AK117" s="42">
        <f t="shared" si="219"/>
        <v>1.5049637142005776E-3</v>
      </c>
      <c r="AL117" s="43">
        <f t="shared" si="220"/>
        <v>3.7455861173478948E-3</v>
      </c>
      <c r="AM117" s="43">
        <f t="shared" si="221"/>
        <v>3.2733015116980144E-3</v>
      </c>
      <c r="AN117" s="44">
        <f t="shared" si="222"/>
        <v>6.0863804225892429E-3</v>
      </c>
      <c r="AO117" s="107">
        <f t="shared" si="223"/>
        <v>7.1475367678179406E-3</v>
      </c>
      <c r="AP117" s="48"/>
      <c r="AQ117" s="77" t="s">
        <v>81</v>
      </c>
      <c r="AR117" s="78" t="s">
        <v>82</v>
      </c>
      <c r="AS117" s="47" t="e">
        <f>(#REF!/AQ117)-1</f>
        <v>#REF!</v>
      </c>
      <c r="AT117" s="47" t="e">
        <f>(#REF!/AR117)-1</f>
        <v>#REF!</v>
      </c>
    </row>
    <row r="118" spans="1:46" ht="14.25" customHeight="1">
      <c r="A118" s="323" t="s">
        <v>174</v>
      </c>
      <c r="B118" s="162">
        <v>1908000000</v>
      </c>
      <c r="C118" s="86">
        <v>1.1299999999999999</v>
      </c>
      <c r="D118" s="162">
        <v>1841000000</v>
      </c>
      <c r="E118" s="86">
        <v>1.1299999999999999</v>
      </c>
      <c r="F118" s="41">
        <f t="shared" si="197"/>
        <v>-3.5115303983228513E-2</v>
      </c>
      <c r="G118" s="41">
        <f t="shared" si="198"/>
        <v>0</v>
      </c>
      <c r="H118" s="86">
        <v>1639000000</v>
      </c>
      <c r="I118" s="86">
        <v>1.17</v>
      </c>
      <c r="J118" s="41">
        <f t="shared" si="199"/>
        <v>-0.10972297664312873</v>
      </c>
      <c r="K118" s="41">
        <f t="shared" si="200"/>
        <v>3.5398230088495609E-2</v>
      </c>
      <c r="L118" s="86">
        <v>1640000000</v>
      </c>
      <c r="M118" s="86">
        <v>1.18</v>
      </c>
      <c r="N118" s="41">
        <f t="shared" si="201"/>
        <v>6.1012812690665037E-4</v>
      </c>
      <c r="O118" s="41">
        <f t="shared" si="202"/>
        <v>8.5470085470085548E-3</v>
      </c>
      <c r="P118" s="86">
        <v>1648000000</v>
      </c>
      <c r="Q118" s="86">
        <v>1.17</v>
      </c>
      <c r="R118" s="41">
        <f t="shared" si="203"/>
        <v>4.8780487804878049E-3</v>
      </c>
      <c r="S118" s="41">
        <f t="shared" si="203"/>
        <v>-8.4745762711864493E-3</v>
      </c>
      <c r="T118" s="86">
        <v>1630000000</v>
      </c>
      <c r="U118" s="86">
        <v>1.18</v>
      </c>
      <c r="V118" s="41">
        <f t="shared" si="204"/>
        <v>-1.0922330097087379E-2</v>
      </c>
      <c r="W118" s="41">
        <f t="shared" si="205"/>
        <v>8.5470085470085548E-3</v>
      </c>
      <c r="X118" s="86">
        <v>1640000000</v>
      </c>
      <c r="Y118" s="86">
        <v>1.18</v>
      </c>
      <c r="Z118" s="41">
        <f t="shared" si="206"/>
        <v>6.1349693251533744E-3</v>
      </c>
      <c r="AA118" s="41">
        <f t="shared" si="207"/>
        <v>0</v>
      </c>
      <c r="AB118" s="86">
        <v>1610000000</v>
      </c>
      <c r="AC118" s="86">
        <v>1.17</v>
      </c>
      <c r="AD118" s="41">
        <f t="shared" si="208"/>
        <v>-1.8292682926829267E-2</v>
      </c>
      <c r="AE118" s="41">
        <f t="shared" si="209"/>
        <v>-8.4745762711864493E-3</v>
      </c>
      <c r="AF118" s="86">
        <v>1620000000</v>
      </c>
      <c r="AG118" s="86">
        <v>1.17</v>
      </c>
      <c r="AH118" s="41">
        <f t="shared" si="210"/>
        <v>6.2111801242236021E-3</v>
      </c>
      <c r="AI118" s="41">
        <f t="shared" si="211"/>
        <v>0</v>
      </c>
      <c r="AJ118" s="42">
        <f t="shared" si="218"/>
        <v>-1.9527370911687804E-2</v>
      </c>
      <c r="AK118" s="42">
        <f t="shared" si="219"/>
        <v>4.4428868300174784E-3</v>
      </c>
      <c r="AL118" s="43">
        <f t="shared" si="220"/>
        <v>-0.12004345464421511</v>
      </c>
      <c r="AM118" s="43">
        <f t="shared" si="221"/>
        <v>3.5398230088495609E-2</v>
      </c>
      <c r="AN118" s="44">
        <f t="shared" si="222"/>
        <v>3.9235505469782828E-2</v>
      </c>
      <c r="AO118" s="107">
        <f t="shared" si="223"/>
        <v>1.4065460951671251E-2</v>
      </c>
      <c r="AP118" s="48"/>
      <c r="AQ118" s="71">
        <v>1901056000</v>
      </c>
      <c r="AR118" s="65">
        <v>12.64</v>
      </c>
      <c r="AS118" s="47" t="e">
        <f>(#REF!/AQ118)-1</f>
        <v>#REF!</v>
      </c>
      <c r="AT118" s="47" t="e">
        <f>(#REF!/AR118)-1</f>
        <v>#REF!</v>
      </c>
    </row>
    <row r="119" spans="1:46">
      <c r="A119" s="323" t="s">
        <v>32</v>
      </c>
      <c r="B119" s="86">
        <v>1187077896.8699999</v>
      </c>
      <c r="C119" s="87">
        <v>552.20000000000005</v>
      </c>
      <c r="D119" s="86">
        <v>1188169125.3800001</v>
      </c>
      <c r="E119" s="87">
        <v>552.20000000000005</v>
      </c>
      <c r="F119" s="41">
        <f t="shared" si="197"/>
        <v>9.1925602597563345E-4</v>
      </c>
      <c r="G119" s="41">
        <f t="shared" si="198"/>
        <v>0</v>
      </c>
      <c r="H119" s="86">
        <v>1150448183.74</v>
      </c>
      <c r="I119" s="87">
        <v>552.20000000000005</v>
      </c>
      <c r="J119" s="41">
        <f t="shared" si="199"/>
        <v>-3.1747114812410396E-2</v>
      </c>
      <c r="K119" s="41">
        <f t="shared" si="200"/>
        <v>0</v>
      </c>
      <c r="L119" s="86">
        <v>1143413077.6600001</v>
      </c>
      <c r="M119" s="87">
        <v>552.20000000000005</v>
      </c>
      <c r="N119" s="41">
        <f t="shared" si="201"/>
        <v>-6.1151003403990337E-3</v>
      </c>
      <c r="O119" s="41">
        <f t="shared" si="202"/>
        <v>0</v>
      </c>
      <c r="P119" s="86">
        <v>1155525707.49</v>
      </c>
      <c r="Q119" s="87">
        <v>552.20000000000005</v>
      </c>
      <c r="R119" s="41">
        <f t="shared" si="203"/>
        <v>1.0593398017441321E-2</v>
      </c>
      <c r="S119" s="41">
        <f t="shared" si="203"/>
        <v>0</v>
      </c>
      <c r="T119" s="86">
        <v>1150825763.7</v>
      </c>
      <c r="U119" s="87">
        <v>552.20000000000005</v>
      </c>
      <c r="V119" s="41">
        <f t="shared" si="204"/>
        <v>-4.067364109284116E-3</v>
      </c>
      <c r="W119" s="41">
        <f t="shared" si="205"/>
        <v>0</v>
      </c>
      <c r="X119" s="94">
        <v>1151803528.1800001</v>
      </c>
      <c r="Y119" s="87">
        <v>135.52000000000001</v>
      </c>
      <c r="Z119" s="41">
        <f t="shared" si="206"/>
        <v>8.4961990845288814E-4</v>
      </c>
      <c r="AA119" s="41">
        <f t="shared" si="207"/>
        <v>-0.75458167330677295</v>
      </c>
      <c r="AB119" s="94">
        <v>1137917681.0999999</v>
      </c>
      <c r="AC119" s="87">
        <v>135.52000000000001</v>
      </c>
      <c r="AD119" s="41">
        <f t="shared" si="208"/>
        <v>-1.2055742789694015E-2</v>
      </c>
      <c r="AE119" s="41">
        <f t="shared" si="209"/>
        <v>0</v>
      </c>
      <c r="AF119" s="94">
        <v>1137320937.0599999</v>
      </c>
      <c r="AG119" s="87">
        <v>135.52000000000001</v>
      </c>
      <c r="AH119" s="41">
        <f t="shared" si="210"/>
        <v>-5.2441758302156137E-4</v>
      </c>
      <c r="AI119" s="41">
        <f t="shared" si="211"/>
        <v>0</v>
      </c>
      <c r="AJ119" s="42">
        <f t="shared" si="218"/>
        <v>-5.2684332103674087E-3</v>
      </c>
      <c r="AK119" s="42">
        <f t="shared" si="219"/>
        <v>-9.4322709163346619E-2</v>
      </c>
      <c r="AL119" s="43">
        <f t="shared" si="220"/>
        <v>-4.2795412903645268E-2</v>
      </c>
      <c r="AM119" s="43">
        <f t="shared" si="221"/>
        <v>-0.75458167330677295</v>
      </c>
      <c r="AN119" s="44">
        <f t="shared" si="222"/>
        <v>1.2530927506116866E-2</v>
      </c>
      <c r="AO119" s="107">
        <f t="shared" si="223"/>
        <v>0.26678490907715557</v>
      </c>
      <c r="AP119" s="48"/>
      <c r="AQ119" s="71">
        <v>106884243.56</v>
      </c>
      <c r="AR119" s="65">
        <v>2.92</v>
      </c>
      <c r="AS119" s="47" t="e">
        <f>(#REF!/AQ119)-1</f>
        <v>#REF!</v>
      </c>
      <c r="AT119" s="47" t="e">
        <f>(#REF!/AR119)-1</f>
        <v>#REF!</v>
      </c>
    </row>
    <row r="120" spans="1:46">
      <c r="A120" s="323" t="s">
        <v>58</v>
      </c>
      <c r="B120" s="86">
        <v>2014644816.6199999</v>
      </c>
      <c r="C120" s="87">
        <v>2.93</v>
      </c>
      <c r="D120" s="86">
        <v>2046777293.6400001</v>
      </c>
      <c r="E120" s="87">
        <v>2.93</v>
      </c>
      <c r="F120" s="41">
        <f t="shared" si="197"/>
        <v>1.5949450123873131E-2</v>
      </c>
      <c r="G120" s="41">
        <f t="shared" si="198"/>
        <v>0</v>
      </c>
      <c r="H120" s="86">
        <v>2065122814.1199999</v>
      </c>
      <c r="I120" s="87">
        <v>2.95</v>
      </c>
      <c r="J120" s="41">
        <f t="shared" si="199"/>
        <v>8.9631248778287969E-3</v>
      </c>
      <c r="K120" s="41">
        <f t="shared" si="200"/>
        <v>6.8259385665529063E-3</v>
      </c>
      <c r="L120" s="86">
        <v>2062804105.9400001</v>
      </c>
      <c r="M120" s="87">
        <v>2.95</v>
      </c>
      <c r="N120" s="41">
        <f t="shared" si="201"/>
        <v>-1.122794326877788E-3</v>
      </c>
      <c r="O120" s="41">
        <f t="shared" si="202"/>
        <v>0</v>
      </c>
      <c r="P120" s="86">
        <v>2071957078.9100001</v>
      </c>
      <c r="Q120" s="87">
        <v>2.9</v>
      </c>
      <c r="R120" s="41">
        <f t="shared" si="203"/>
        <v>4.4371508393081785E-3</v>
      </c>
      <c r="S120" s="41">
        <f t="shared" si="203"/>
        <v>-1.6949152542372972E-2</v>
      </c>
      <c r="T120" s="86">
        <v>2066106513.53</v>
      </c>
      <c r="U120" s="87">
        <v>2.89</v>
      </c>
      <c r="V120" s="41">
        <f t="shared" si="204"/>
        <v>-2.8236904323703156E-3</v>
      </c>
      <c r="W120" s="41">
        <f t="shared" si="205"/>
        <v>-3.4482758620688922E-3</v>
      </c>
      <c r="X120" s="94">
        <v>2074040723.5</v>
      </c>
      <c r="Y120" s="87">
        <v>2.97</v>
      </c>
      <c r="Z120" s="41">
        <f t="shared" si="206"/>
        <v>3.8401747044706867E-3</v>
      </c>
      <c r="AA120" s="41">
        <f t="shared" si="207"/>
        <v>2.7681660899654004E-2</v>
      </c>
      <c r="AB120" s="86">
        <v>2059359514.02</v>
      </c>
      <c r="AC120" s="87">
        <v>2.95</v>
      </c>
      <c r="AD120" s="41">
        <f t="shared" si="208"/>
        <v>-7.0785541063171989E-3</v>
      </c>
      <c r="AE120" s="41">
        <f t="shared" si="209"/>
        <v>-6.7340067340067398E-3</v>
      </c>
      <c r="AF120" s="94">
        <v>2063473197.8800001</v>
      </c>
      <c r="AG120" s="87">
        <v>2.95</v>
      </c>
      <c r="AH120" s="41">
        <f t="shared" si="210"/>
        <v>1.9975549834763736E-3</v>
      </c>
      <c r="AI120" s="41">
        <f t="shared" si="211"/>
        <v>0</v>
      </c>
      <c r="AJ120" s="42">
        <f t="shared" si="218"/>
        <v>3.0203020829239835E-3</v>
      </c>
      <c r="AK120" s="42">
        <f t="shared" si="219"/>
        <v>9.2202054096978824E-4</v>
      </c>
      <c r="AL120" s="43">
        <f t="shared" si="220"/>
        <v>8.1571670214827911E-3</v>
      </c>
      <c r="AM120" s="43">
        <f t="shared" si="221"/>
        <v>6.8259385665529063E-3</v>
      </c>
      <c r="AN120" s="44">
        <f t="shared" si="222"/>
        <v>7.1664901519959074E-3</v>
      </c>
      <c r="AO120" s="107">
        <f t="shared" si="223"/>
        <v>1.2820619761446954E-2</v>
      </c>
      <c r="AP120" s="48"/>
      <c r="AQ120" s="71">
        <v>84059843.040000007</v>
      </c>
      <c r="AR120" s="65">
        <v>7.19</v>
      </c>
      <c r="AS120" s="47" t="e">
        <f>(#REF!/AQ120)-1</f>
        <v>#REF!</v>
      </c>
      <c r="AT120" s="47" t="e">
        <f>(#REF!/AR120)-1</f>
        <v>#REF!</v>
      </c>
    </row>
    <row r="121" spans="1:46">
      <c r="A121" s="324" t="s">
        <v>54</v>
      </c>
      <c r="B121" s="164">
        <v>153425974.52000001</v>
      </c>
      <c r="C121" s="87">
        <v>1.5446</v>
      </c>
      <c r="D121" s="164">
        <v>155579210.47999999</v>
      </c>
      <c r="E121" s="87">
        <v>1.5663</v>
      </c>
      <c r="F121" s="41">
        <f t="shared" si="197"/>
        <v>1.4034363912215471E-2</v>
      </c>
      <c r="G121" s="41">
        <f t="shared" si="198"/>
        <v>1.4048944710604722E-2</v>
      </c>
      <c r="H121" s="86">
        <v>157275301.03</v>
      </c>
      <c r="I121" s="87">
        <v>1.5826</v>
      </c>
      <c r="J121" s="41">
        <f t="shared" si="199"/>
        <v>1.0901781444751886E-2</v>
      </c>
      <c r="K121" s="41">
        <f t="shared" si="200"/>
        <v>1.0406690927663909E-2</v>
      </c>
      <c r="L121" s="86">
        <v>158116799.27000001</v>
      </c>
      <c r="M121" s="87">
        <v>1.5911</v>
      </c>
      <c r="N121" s="41">
        <f t="shared" si="201"/>
        <v>5.3504792837083502E-3</v>
      </c>
      <c r="O121" s="41">
        <f t="shared" si="202"/>
        <v>5.3709086313660764E-3</v>
      </c>
      <c r="P121" s="86">
        <v>161854696.19</v>
      </c>
      <c r="Q121" s="87">
        <v>1.6251</v>
      </c>
      <c r="R121" s="41">
        <f t="shared" si="203"/>
        <v>2.3640099832891E-2</v>
      </c>
      <c r="S121" s="41">
        <f t="shared" si="203"/>
        <v>2.1368864307711666E-2</v>
      </c>
      <c r="T121" s="86">
        <v>161078364.19999999</v>
      </c>
      <c r="U121" s="87">
        <v>1.6177999999999999</v>
      </c>
      <c r="V121" s="41">
        <f t="shared" si="204"/>
        <v>-4.7964749140715652E-3</v>
      </c>
      <c r="W121" s="41">
        <f t="shared" si="205"/>
        <v>-4.4920312596148449E-3</v>
      </c>
      <c r="X121" s="86">
        <v>160783612.97</v>
      </c>
      <c r="Y121" s="87">
        <v>1.6153</v>
      </c>
      <c r="Z121" s="41">
        <f t="shared" si="206"/>
        <v>-1.8298623248620581E-3</v>
      </c>
      <c r="AA121" s="41">
        <f t="shared" si="207"/>
        <v>-1.5453084435653028E-3</v>
      </c>
      <c r="AB121" s="86">
        <v>161083936.27000001</v>
      </c>
      <c r="AC121" s="87">
        <v>1.6188</v>
      </c>
      <c r="AD121" s="41">
        <f t="shared" si="208"/>
        <v>1.8678725676854152E-3</v>
      </c>
      <c r="AE121" s="41">
        <f t="shared" si="209"/>
        <v>2.166780164675329E-3</v>
      </c>
      <c r="AF121" s="94">
        <v>160644472.99000001</v>
      </c>
      <c r="AG121" s="87">
        <v>1.6144000000000001</v>
      </c>
      <c r="AH121" s="41">
        <f t="shared" si="210"/>
        <v>-2.7281632804365859E-3</v>
      </c>
      <c r="AI121" s="41">
        <f t="shared" si="211"/>
        <v>-2.7180627625401281E-3</v>
      </c>
      <c r="AJ121" s="42">
        <f t="shared" si="218"/>
        <v>5.8050120652352391E-3</v>
      </c>
      <c r="AK121" s="42">
        <f t="shared" si="219"/>
        <v>5.5758482845376786E-3</v>
      </c>
      <c r="AL121" s="43">
        <f t="shared" si="220"/>
        <v>3.2557450924017704E-2</v>
      </c>
      <c r="AM121" s="43">
        <f t="shared" si="221"/>
        <v>3.0709314946051221E-2</v>
      </c>
      <c r="AN121" s="44">
        <f t="shared" si="222"/>
        <v>9.7906312921148229E-3</v>
      </c>
      <c r="AO121" s="107">
        <f t="shared" si="223"/>
        <v>9.0796124572915058E-3</v>
      </c>
      <c r="AP121" s="48"/>
      <c r="AQ121" s="71">
        <v>82672021.189999998</v>
      </c>
      <c r="AR121" s="65">
        <v>18.53</v>
      </c>
      <c r="AS121" s="47" t="e">
        <f>(#REF!/AQ121)-1</f>
        <v>#REF!</v>
      </c>
      <c r="AT121" s="47" t="e">
        <f>(#REF!/AR121)-1</f>
        <v>#REF!</v>
      </c>
    </row>
    <row r="122" spans="1:46">
      <c r="A122" s="323" t="s">
        <v>252</v>
      </c>
      <c r="B122" s="86">
        <v>574498914.19000006</v>
      </c>
      <c r="C122" s="87">
        <v>1.0859000000000001</v>
      </c>
      <c r="D122" s="86">
        <v>579413179.15999997</v>
      </c>
      <c r="E122" s="87">
        <v>1.0946</v>
      </c>
      <c r="F122" s="41">
        <f t="shared" si="197"/>
        <v>8.5540021897667993E-3</v>
      </c>
      <c r="G122" s="41">
        <f t="shared" si="198"/>
        <v>8.0117874574085358E-3</v>
      </c>
      <c r="H122" s="86">
        <v>584547756.01999998</v>
      </c>
      <c r="I122" s="87">
        <v>1.1043000000000001</v>
      </c>
      <c r="J122" s="41">
        <f t="shared" si="199"/>
        <v>8.8616846227830542E-3</v>
      </c>
      <c r="K122" s="41">
        <f t="shared" si="200"/>
        <v>8.8616846336561691E-3</v>
      </c>
      <c r="L122" s="86">
        <v>586296608.36000001</v>
      </c>
      <c r="M122" s="87">
        <v>1.1075999999999999</v>
      </c>
      <c r="N122" s="41">
        <f t="shared" si="201"/>
        <v>2.991804043364076E-3</v>
      </c>
      <c r="O122" s="41">
        <f t="shared" si="202"/>
        <v>2.9883183917412464E-3</v>
      </c>
      <c r="P122" s="86">
        <v>584872452.65999997</v>
      </c>
      <c r="Q122" s="87">
        <v>1.0889</v>
      </c>
      <c r="R122" s="41">
        <f t="shared" si="203"/>
        <v>-2.4290703369131248E-3</v>
      </c>
      <c r="S122" s="41">
        <f t="shared" si="203"/>
        <v>-1.688335139039359E-2</v>
      </c>
      <c r="T122" s="86">
        <v>583216265.30999994</v>
      </c>
      <c r="U122" s="87">
        <v>1.0861000000000001</v>
      </c>
      <c r="V122" s="41">
        <f t="shared" si="204"/>
        <v>-2.8317068832147655E-3</v>
      </c>
      <c r="W122" s="41">
        <f t="shared" si="205"/>
        <v>-2.5714023326291798E-3</v>
      </c>
      <c r="X122" s="86">
        <v>585616156.73000002</v>
      </c>
      <c r="Y122" s="87">
        <v>1.1068</v>
      </c>
      <c r="Z122" s="41">
        <f t="shared" si="206"/>
        <v>4.1149253934549468E-3</v>
      </c>
      <c r="AA122" s="41">
        <f t="shared" si="207"/>
        <v>1.905901850658313E-2</v>
      </c>
      <c r="AB122" s="86">
        <v>582854709.75</v>
      </c>
      <c r="AC122" s="87">
        <v>1.1015999999999999</v>
      </c>
      <c r="AD122" s="41">
        <f t="shared" si="208"/>
        <v>-4.7154555902616463E-3</v>
      </c>
      <c r="AE122" s="41">
        <f t="shared" si="209"/>
        <v>-4.6982291290206847E-3</v>
      </c>
      <c r="AF122" s="94">
        <v>582518829.50999999</v>
      </c>
      <c r="AG122" s="87">
        <v>1.1002000000000001</v>
      </c>
      <c r="AH122" s="41">
        <f t="shared" si="210"/>
        <v>-5.7626752324619018E-4</v>
      </c>
      <c r="AI122" s="41">
        <f t="shared" si="211"/>
        <v>-1.2708787218589741E-3</v>
      </c>
      <c r="AJ122" s="42">
        <f t="shared" si="218"/>
        <v>1.7462394894666442E-3</v>
      </c>
      <c r="AK122" s="42">
        <f t="shared" si="219"/>
        <v>1.6871184269358318E-3</v>
      </c>
      <c r="AL122" s="43">
        <f t="shared" si="220"/>
        <v>5.359992595443579E-3</v>
      </c>
      <c r="AM122" s="43">
        <f t="shared" si="221"/>
        <v>5.1160241183994606E-3</v>
      </c>
      <c r="AN122" s="44">
        <f t="shared" si="222"/>
        <v>5.2054318287097024E-3</v>
      </c>
      <c r="AO122" s="107">
        <f t="shared" si="223"/>
        <v>1.0740255591291782E-2</v>
      </c>
      <c r="AP122" s="48"/>
      <c r="AQ122" s="71">
        <v>541500000</v>
      </c>
      <c r="AR122" s="65">
        <v>3610</v>
      </c>
      <c r="AS122" s="47" t="e">
        <f>(#REF!/AQ122)-1</f>
        <v>#REF!</v>
      </c>
      <c r="AT122" s="47" t="e">
        <f>(#REF!/AR122)-1</f>
        <v>#REF!</v>
      </c>
    </row>
    <row r="123" spans="1:46">
      <c r="A123" s="323" t="s">
        <v>120</v>
      </c>
      <c r="B123" s="86">
        <v>248027432.80000001</v>
      </c>
      <c r="C123" s="87">
        <v>1.2390000000000001</v>
      </c>
      <c r="D123" s="86">
        <v>124666242.52</v>
      </c>
      <c r="E123" s="87">
        <v>1.1724000000000001</v>
      </c>
      <c r="F123" s="41">
        <f t="shared" si="197"/>
        <v>-0.49736913730616983</v>
      </c>
      <c r="G123" s="41">
        <f t="shared" si="198"/>
        <v>-5.3753026634382556E-2</v>
      </c>
      <c r="H123" s="86">
        <v>131141672.13</v>
      </c>
      <c r="I123" s="87">
        <v>1.2331000000000001</v>
      </c>
      <c r="J123" s="41">
        <f t="shared" si="199"/>
        <v>5.1942125463203537E-2</v>
      </c>
      <c r="K123" s="41">
        <f t="shared" si="200"/>
        <v>5.1774138519276675E-2</v>
      </c>
      <c r="L123" s="86">
        <v>132529700.12</v>
      </c>
      <c r="M123" s="87">
        <v>1.246</v>
      </c>
      <c r="N123" s="41">
        <f t="shared" si="201"/>
        <v>1.0584187066213897E-2</v>
      </c>
      <c r="O123" s="41">
        <f t="shared" si="202"/>
        <v>1.0461438650555438E-2</v>
      </c>
      <c r="P123" s="86">
        <v>133772141.41</v>
      </c>
      <c r="Q123" s="87">
        <v>1.2426999999999999</v>
      </c>
      <c r="R123" s="41">
        <f t="shared" si="203"/>
        <v>9.3748140143304782E-3</v>
      </c>
      <c r="S123" s="41">
        <f t="shared" si="203"/>
        <v>-2.6484751203852976E-3</v>
      </c>
      <c r="T123" s="86">
        <v>118971494.52</v>
      </c>
      <c r="U123" s="87">
        <v>1.2473000000000001</v>
      </c>
      <c r="V123" s="41">
        <f t="shared" si="204"/>
        <v>-0.1106407263425447</v>
      </c>
      <c r="W123" s="41">
        <f t="shared" si="205"/>
        <v>3.7016174458840909E-3</v>
      </c>
      <c r="X123" s="86">
        <v>120784067.28</v>
      </c>
      <c r="Y123" s="87">
        <v>1.2787999999999999</v>
      </c>
      <c r="Z123" s="41">
        <f t="shared" si="206"/>
        <v>1.5235353370258775E-2</v>
      </c>
      <c r="AA123" s="41">
        <f t="shared" si="207"/>
        <v>2.5254549827627565E-2</v>
      </c>
      <c r="AB123" s="86">
        <v>120268089.19</v>
      </c>
      <c r="AC123" s="87">
        <v>1.2784</v>
      </c>
      <c r="AD123" s="41">
        <f t="shared" si="208"/>
        <v>-4.2719052406462689E-3</v>
      </c>
      <c r="AE123" s="41">
        <f t="shared" si="209"/>
        <v>-3.1279324366590241E-4</v>
      </c>
      <c r="AF123" s="94">
        <v>114297179.33</v>
      </c>
      <c r="AG123" s="87">
        <v>1.2790999999999999</v>
      </c>
      <c r="AH123" s="41">
        <f t="shared" si="210"/>
        <v>-4.9646667708897682E-2</v>
      </c>
      <c r="AI123" s="41">
        <f t="shared" si="211"/>
        <v>5.4755944931157924E-4</v>
      </c>
      <c r="AJ123" s="42">
        <f t="shared" si="218"/>
        <v>-7.1848994585531484E-2</v>
      </c>
      <c r="AK123" s="42">
        <f t="shared" si="219"/>
        <v>4.3781261117776986E-3</v>
      </c>
      <c r="AL123" s="43">
        <f t="shared" si="220"/>
        <v>-8.317458664350541E-2</v>
      </c>
      <c r="AM123" s="43">
        <f t="shared" si="221"/>
        <v>9.1009894234049635E-2</v>
      </c>
      <c r="AN123" s="44">
        <f t="shared" si="222"/>
        <v>0.1788583870070182</v>
      </c>
      <c r="AO123" s="107">
        <f t="shared" si="223"/>
        <v>2.9724817492033959E-2</v>
      </c>
      <c r="AP123" s="48"/>
      <c r="AQ123" s="71">
        <v>551092000</v>
      </c>
      <c r="AR123" s="65">
        <v>8.86</v>
      </c>
      <c r="AS123" s="47" t="e">
        <f>(#REF!/AQ123)-1</f>
        <v>#REF!</v>
      </c>
      <c r="AT123" s="47" t="e">
        <f>(#REF!/AR123)-1</f>
        <v>#REF!</v>
      </c>
    </row>
    <row r="124" spans="1:46">
      <c r="A124" s="323" t="s">
        <v>122</v>
      </c>
      <c r="B124" s="86">
        <v>214959655.68723571</v>
      </c>
      <c r="C124" s="87">
        <v>138.51174954135669</v>
      </c>
      <c r="D124" s="86">
        <v>219330683.80000001</v>
      </c>
      <c r="E124" s="87">
        <v>141.37</v>
      </c>
      <c r="F124" s="41">
        <f t="shared" si="197"/>
        <v>2.033417898251616E-2</v>
      </c>
      <c r="G124" s="41">
        <f t="shared" si="198"/>
        <v>2.0635436835558116E-2</v>
      </c>
      <c r="H124" s="86">
        <v>225684392.26287398</v>
      </c>
      <c r="I124" s="87">
        <v>145.50265122998468</v>
      </c>
      <c r="J124" s="41">
        <f t="shared" si="199"/>
        <v>2.8968625605834932E-2</v>
      </c>
      <c r="K124" s="41">
        <f t="shared" si="200"/>
        <v>2.9232872815906301E-2</v>
      </c>
      <c r="L124" s="86">
        <v>224878106.18136111</v>
      </c>
      <c r="M124" s="87">
        <v>145.0320065195088</v>
      </c>
      <c r="N124" s="41">
        <f t="shared" si="201"/>
        <v>-3.5726266820158207E-3</v>
      </c>
      <c r="O124" s="41">
        <f t="shared" si="202"/>
        <v>-3.2346126101301721E-3</v>
      </c>
      <c r="P124" s="86">
        <v>223637546.77000001</v>
      </c>
      <c r="Q124" s="87">
        <v>143.69</v>
      </c>
      <c r="R124" s="41">
        <f t="shared" si="203"/>
        <v>-5.5165859959733212E-3</v>
      </c>
      <c r="S124" s="41">
        <f t="shared" si="203"/>
        <v>-9.2531748799068135E-3</v>
      </c>
      <c r="T124" s="86">
        <v>223309016.28</v>
      </c>
      <c r="U124" s="87">
        <v>143.47999999999999</v>
      </c>
      <c r="V124" s="41">
        <f t="shared" si="204"/>
        <v>-1.4690310046098236E-3</v>
      </c>
      <c r="W124" s="41">
        <f t="shared" si="205"/>
        <v>-1.4614795740831509E-3</v>
      </c>
      <c r="X124" s="86">
        <v>225730958.72999999</v>
      </c>
      <c r="Y124" s="87">
        <v>145.03</v>
      </c>
      <c r="Z124" s="41">
        <f t="shared" si="206"/>
        <v>1.0845699337832344E-2</v>
      </c>
      <c r="AA124" s="41">
        <f t="shared" si="207"/>
        <v>1.080289935879573E-2</v>
      </c>
      <c r="AB124" s="86">
        <v>224506896.16960582</v>
      </c>
      <c r="AC124" s="87">
        <v>144.9829874890311</v>
      </c>
      <c r="AD124" s="41">
        <f t="shared" si="208"/>
        <v>-5.4226614164089321E-3</v>
      </c>
      <c r="AE124" s="41">
        <f t="shared" si="209"/>
        <v>-3.241571465827616E-4</v>
      </c>
      <c r="AF124" s="86">
        <v>225520774.3548767</v>
      </c>
      <c r="AG124" s="87">
        <v>145.68196571422683</v>
      </c>
      <c r="AH124" s="41">
        <f t="shared" si="210"/>
        <v>4.5160224588599359E-3</v>
      </c>
      <c r="AI124" s="41">
        <f t="shared" si="211"/>
        <v>4.8211051331013095E-3</v>
      </c>
      <c r="AJ124" s="42">
        <f t="shared" si="218"/>
        <v>6.0854526607544354E-3</v>
      </c>
      <c r="AK124" s="42">
        <f t="shared" si="219"/>
        <v>6.4023612415823189E-3</v>
      </c>
      <c r="AL124" s="43">
        <f t="shared" si="220"/>
        <v>2.8222638290414544E-2</v>
      </c>
      <c r="AM124" s="43">
        <f t="shared" si="221"/>
        <v>3.0501278306761189E-2</v>
      </c>
      <c r="AN124" s="44">
        <f t="shared" si="222"/>
        <v>1.292385157129965E-2</v>
      </c>
      <c r="AO124" s="107">
        <f t="shared" si="223"/>
        <v>1.3042408434910205E-2</v>
      </c>
      <c r="AP124" s="48"/>
      <c r="AQ124" s="46">
        <v>913647681</v>
      </c>
      <c r="AR124" s="50">
        <v>81</v>
      </c>
      <c r="AS124" s="47" t="e">
        <f>(#REF!/AQ124)-1</f>
        <v>#REF!</v>
      </c>
      <c r="AT124" s="47" t="e">
        <f>(#REF!/AR124)-1</f>
        <v>#REF!</v>
      </c>
    </row>
    <row r="125" spans="1:46">
      <c r="A125" s="323" t="s">
        <v>128</v>
      </c>
      <c r="B125" s="164">
        <v>150936140.44999999</v>
      </c>
      <c r="C125" s="87">
        <v>3.5074000000000001</v>
      </c>
      <c r="D125" s="164">
        <v>152244352.53999999</v>
      </c>
      <c r="E125" s="87">
        <v>3.5352999999999999</v>
      </c>
      <c r="F125" s="41">
        <f t="shared" si="197"/>
        <v>8.667321730234448E-3</v>
      </c>
      <c r="G125" s="41">
        <f t="shared" si="198"/>
        <v>7.954610252608716E-3</v>
      </c>
      <c r="H125" s="86">
        <v>150428924.71000001</v>
      </c>
      <c r="I125" s="87">
        <v>3.5790999999999999</v>
      </c>
      <c r="J125" s="41">
        <f t="shared" si="199"/>
        <v>-1.1924434632299455E-2</v>
      </c>
      <c r="K125" s="41">
        <f t="shared" si="200"/>
        <v>1.2389330467004233E-2</v>
      </c>
      <c r="L125" s="86">
        <v>149656408.09999999</v>
      </c>
      <c r="M125" s="87">
        <v>3.5615999999999999</v>
      </c>
      <c r="N125" s="41">
        <f t="shared" si="201"/>
        <v>-5.1354259926359759E-3</v>
      </c>
      <c r="O125" s="41">
        <f t="shared" si="202"/>
        <v>-4.8894973596714459E-3</v>
      </c>
      <c r="P125" s="86">
        <v>150755712.52000001</v>
      </c>
      <c r="Q125" s="87">
        <v>3.5865</v>
      </c>
      <c r="R125" s="41">
        <f t="shared" si="203"/>
        <v>7.3455218787922836E-3</v>
      </c>
      <c r="S125" s="41">
        <f t="shared" si="203"/>
        <v>6.9912398921833287E-3</v>
      </c>
      <c r="T125" s="86">
        <v>149976620.63999999</v>
      </c>
      <c r="U125" s="87">
        <v>3.403</v>
      </c>
      <c r="V125" s="41">
        <f t="shared" si="204"/>
        <v>-5.167909507221272E-3</v>
      </c>
      <c r="W125" s="41">
        <f t="shared" si="205"/>
        <v>-5.1164087550536731E-2</v>
      </c>
      <c r="X125" s="86">
        <v>151629492.93000001</v>
      </c>
      <c r="Y125" s="87">
        <v>3.4405000000000001</v>
      </c>
      <c r="Z125" s="41">
        <f t="shared" si="206"/>
        <v>1.1020866338677769E-2</v>
      </c>
      <c r="AA125" s="41">
        <f t="shared" si="207"/>
        <v>1.101968851013814E-2</v>
      </c>
      <c r="AB125" s="86">
        <v>150886779.41</v>
      </c>
      <c r="AC125" s="87">
        <v>3.5895000000000001</v>
      </c>
      <c r="AD125" s="41">
        <f t="shared" si="208"/>
        <v>-4.8982127793758806E-3</v>
      </c>
      <c r="AE125" s="41">
        <f t="shared" si="209"/>
        <v>4.3307658770527543E-2</v>
      </c>
      <c r="AF125" s="86">
        <v>151509848.75</v>
      </c>
      <c r="AG125" s="87">
        <v>3.5945</v>
      </c>
      <c r="AH125" s="41">
        <f t="shared" si="210"/>
        <v>4.1293832530347567E-3</v>
      </c>
      <c r="AI125" s="41">
        <f t="shared" si="211"/>
        <v>1.3929516645772094E-3</v>
      </c>
      <c r="AJ125" s="42">
        <f t="shared" si="218"/>
        <v>5.0463878615083417E-4</v>
      </c>
      <c r="AK125" s="42">
        <f t="shared" si="219"/>
        <v>3.3752368308538746E-3</v>
      </c>
      <c r="AL125" s="43">
        <f t="shared" si="220"/>
        <v>-4.8245059849232269E-3</v>
      </c>
      <c r="AM125" s="43">
        <f t="shared" si="221"/>
        <v>1.6745396430288842E-2</v>
      </c>
      <c r="AN125" s="44">
        <f t="shared" si="222"/>
        <v>8.3222395221602789E-3</v>
      </c>
      <c r="AO125" s="107">
        <f t="shared" si="223"/>
        <v>2.6227328103936534E-2</v>
      </c>
      <c r="AP125" s="48"/>
      <c r="AQ125" s="79">
        <f>SUM(AQ118:AQ124)</f>
        <v>4180911788.79</v>
      </c>
      <c r="AR125" s="80"/>
      <c r="AS125" s="47" t="e">
        <f>(#REF!/AQ125)-1</f>
        <v>#REF!</v>
      </c>
      <c r="AT125" s="47" t="e">
        <f>(#REF!/AR125)-1</f>
        <v>#REF!</v>
      </c>
    </row>
    <row r="126" spans="1:46">
      <c r="A126" s="323" t="s">
        <v>170</v>
      </c>
      <c r="B126" s="86">
        <v>334537462.25999999</v>
      </c>
      <c r="C126" s="87">
        <v>112.43</v>
      </c>
      <c r="D126" s="86">
        <v>336599664.22000003</v>
      </c>
      <c r="E126" s="87">
        <v>123.34</v>
      </c>
      <c r="F126" s="41">
        <f t="shared" si="197"/>
        <v>6.1643379072365608E-3</v>
      </c>
      <c r="G126" s="41">
        <f t="shared" si="198"/>
        <v>9.7038157075513623E-2</v>
      </c>
      <c r="H126" s="164">
        <v>339247747.37</v>
      </c>
      <c r="I126" s="87">
        <v>124.94</v>
      </c>
      <c r="J126" s="41">
        <f t="shared" si="199"/>
        <v>7.8671592146010005E-3</v>
      </c>
      <c r="K126" s="41">
        <f t="shared" si="200"/>
        <v>1.2972271769093517E-2</v>
      </c>
      <c r="L126" s="86">
        <v>332704417.63999999</v>
      </c>
      <c r="M126" s="87">
        <v>124.7</v>
      </c>
      <c r="N126" s="41">
        <f t="shared" si="201"/>
        <v>-1.9287761763274281E-2</v>
      </c>
      <c r="O126" s="41">
        <f t="shared" si="202"/>
        <v>-1.9209220425803978E-3</v>
      </c>
      <c r="P126" s="86">
        <v>334321274.11000001</v>
      </c>
      <c r="Q126" s="87">
        <v>134.01</v>
      </c>
      <c r="R126" s="41">
        <f t="shared" si="203"/>
        <v>4.8597385074385597E-3</v>
      </c>
      <c r="S126" s="41">
        <f t="shared" si="203"/>
        <v>7.4659182036888441E-2</v>
      </c>
      <c r="T126" s="86">
        <v>333629476.56999999</v>
      </c>
      <c r="U126" s="87">
        <v>133.6</v>
      </c>
      <c r="V126" s="41">
        <f t="shared" si="204"/>
        <v>-2.0692597018890364E-3</v>
      </c>
      <c r="W126" s="41">
        <f t="shared" si="205"/>
        <v>-3.0594731736437327E-3</v>
      </c>
      <c r="X126" s="86">
        <v>335754730.41000003</v>
      </c>
      <c r="Y126" s="87">
        <v>134.4</v>
      </c>
      <c r="Z126" s="41">
        <f t="shared" si="206"/>
        <v>6.370102132010288E-3</v>
      </c>
      <c r="AA126" s="41">
        <f t="shared" si="207"/>
        <v>5.9880239520958937E-3</v>
      </c>
      <c r="AB126" s="86">
        <v>333991010.04000002</v>
      </c>
      <c r="AC126" s="87">
        <v>133.79</v>
      </c>
      <c r="AD126" s="41">
        <f t="shared" si="208"/>
        <v>-5.2530022967845419E-3</v>
      </c>
      <c r="AE126" s="41">
        <f t="shared" si="209"/>
        <v>-4.5386904761905772E-3</v>
      </c>
      <c r="AF126" s="86">
        <v>334091785.30000001</v>
      </c>
      <c r="AG126" s="87">
        <v>133.85</v>
      </c>
      <c r="AH126" s="41">
        <f t="shared" si="210"/>
        <v>3.0173045672074E-4</v>
      </c>
      <c r="AI126" s="41">
        <f t="shared" si="211"/>
        <v>4.4846401076315326E-4</v>
      </c>
      <c r="AJ126" s="42">
        <f t="shared" si="218"/>
        <v>-1.308694429925888E-4</v>
      </c>
      <c r="AK126" s="42">
        <f t="shared" si="219"/>
        <v>2.2698376643992487E-2</v>
      </c>
      <c r="AL126" s="43">
        <f t="shared" si="220"/>
        <v>-7.4506281098393442E-3</v>
      </c>
      <c r="AM126" s="43">
        <f t="shared" si="221"/>
        <v>8.5211610183233269E-2</v>
      </c>
      <c r="AN126" s="44">
        <f t="shared" si="222"/>
        <v>9.0074109561892636E-3</v>
      </c>
      <c r="AO126" s="107">
        <f t="shared" si="223"/>
        <v>3.9832962637480776E-2</v>
      </c>
      <c r="AP126" s="48"/>
      <c r="AQ126" s="108"/>
      <c r="AR126" s="109"/>
      <c r="AS126" s="47"/>
      <c r="AT126" s="47"/>
    </row>
    <row r="127" spans="1:46" s="123" customFormat="1">
      <c r="A127" s="323" t="s">
        <v>143</v>
      </c>
      <c r="B127" s="162">
        <v>172773992.43000001</v>
      </c>
      <c r="C127" s="87">
        <v>134.859004</v>
      </c>
      <c r="D127" s="162">
        <v>121270524.81999999</v>
      </c>
      <c r="E127" s="87">
        <v>139.60860099999999</v>
      </c>
      <c r="F127" s="41">
        <f t="shared" si="197"/>
        <v>-0.29809734026298446</v>
      </c>
      <c r="G127" s="41">
        <f t="shared" si="198"/>
        <v>3.5218983227845835E-2</v>
      </c>
      <c r="H127" s="164">
        <v>124039413.11</v>
      </c>
      <c r="I127" s="87">
        <v>142.040807</v>
      </c>
      <c r="J127" s="41">
        <f t="shared" si="199"/>
        <v>2.2832327097700167E-2</v>
      </c>
      <c r="K127" s="41">
        <f t="shared" si="200"/>
        <v>1.7421605707516601E-2</v>
      </c>
      <c r="L127" s="164">
        <v>123648871.28</v>
      </c>
      <c r="M127" s="87">
        <v>141.82816800000001</v>
      </c>
      <c r="N127" s="41">
        <f t="shared" si="201"/>
        <v>-3.1485301341571161E-3</v>
      </c>
      <c r="O127" s="41">
        <f t="shared" si="202"/>
        <v>-1.4970275408249111E-3</v>
      </c>
      <c r="P127" s="164">
        <v>123391678.78</v>
      </c>
      <c r="Q127" s="87">
        <v>137.13611599999999</v>
      </c>
      <c r="R127" s="41">
        <f t="shared" si="203"/>
        <v>-2.080023030841855E-3</v>
      </c>
      <c r="S127" s="41">
        <f t="shared" si="203"/>
        <v>-3.3082652523580634E-2</v>
      </c>
      <c r="T127" s="86">
        <v>121643761.03</v>
      </c>
      <c r="U127" s="87">
        <v>139.819804</v>
      </c>
      <c r="V127" s="41">
        <f t="shared" si="204"/>
        <v>-1.4165604741600389E-2</v>
      </c>
      <c r="W127" s="41">
        <f t="shared" si="205"/>
        <v>1.9569520256793753E-2</v>
      </c>
      <c r="X127" s="86">
        <v>122203977.08</v>
      </c>
      <c r="Y127" s="87">
        <v>140.556498</v>
      </c>
      <c r="Z127" s="41">
        <f t="shared" si="206"/>
        <v>4.6053825141252874E-3</v>
      </c>
      <c r="AA127" s="41">
        <f t="shared" si="207"/>
        <v>5.2688816528451143E-3</v>
      </c>
      <c r="AB127" s="86">
        <v>115884659.70999999</v>
      </c>
      <c r="AC127" s="87">
        <v>139.51286899999999</v>
      </c>
      <c r="AD127" s="41">
        <f t="shared" si="208"/>
        <v>-5.1711225125374662E-2</v>
      </c>
      <c r="AE127" s="41">
        <f t="shared" si="209"/>
        <v>-7.4249786729889203E-3</v>
      </c>
      <c r="AF127" s="86">
        <v>115857033.83</v>
      </c>
      <c r="AG127" s="87">
        <v>140.06987599999999</v>
      </c>
      <c r="AH127" s="41">
        <f t="shared" si="210"/>
        <v>-2.3839117333673563E-4</v>
      </c>
      <c r="AI127" s="41">
        <f t="shared" si="211"/>
        <v>3.9925134074907361E-3</v>
      </c>
      <c r="AJ127" s="42">
        <f t="shared" si="218"/>
        <v>-4.2750425607058724E-2</v>
      </c>
      <c r="AK127" s="42">
        <f t="shared" si="219"/>
        <v>4.933355689387197E-3</v>
      </c>
      <c r="AL127" s="43">
        <f t="shared" si="220"/>
        <v>-4.4639791887065364E-2</v>
      </c>
      <c r="AM127" s="43">
        <f t="shared" si="221"/>
        <v>3.3040586088245419E-3</v>
      </c>
      <c r="AN127" s="44">
        <f t="shared" si="222"/>
        <v>0.10533807451236944</v>
      </c>
      <c r="AO127" s="107">
        <f t="shared" si="223"/>
        <v>2.0450937233770821E-2</v>
      </c>
      <c r="AP127" s="48"/>
      <c r="AQ127" s="108"/>
      <c r="AR127" s="109"/>
      <c r="AS127" s="47"/>
      <c r="AT127" s="47"/>
    </row>
    <row r="128" spans="1:46" s="159" customFormat="1">
      <c r="A128" s="323" t="s">
        <v>157</v>
      </c>
      <c r="B128" s="86">
        <v>1080537403.3900001</v>
      </c>
      <c r="C128" s="87">
        <v>2.1427</v>
      </c>
      <c r="D128" s="86">
        <v>1119478581.6500001</v>
      </c>
      <c r="E128" s="87">
        <v>2.2198000000000002</v>
      </c>
      <c r="F128" s="41">
        <f t="shared" si="197"/>
        <v>3.6038713826868692E-2</v>
      </c>
      <c r="G128" s="41">
        <f t="shared" si="198"/>
        <v>3.5982638726840044E-2</v>
      </c>
      <c r="H128" s="162">
        <v>1145303769.6500001</v>
      </c>
      <c r="I128" s="87">
        <v>2.2717999999999998</v>
      </c>
      <c r="J128" s="41">
        <f t="shared" si="199"/>
        <v>2.3068943366416392E-2</v>
      </c>
      <c r="K128" s="41">
        <f t="shared" si="200"/>
        <v>2.3425533831876563E-2</v>
      </c>
      <c r="L128" s="164">
        <v>1122912042.3399999</v>
      </c>
      <c r="M128" s="87">
        <v>2.2728000000000002</v>
      </c>
      <c r="N128" s="41">
        <f t="shared" si="201"/>
        <v>-1.9550906845301832E-2</v>
      </c>
      <c r="O128" s="41">
        <f t="shared" si="202"/>
        <v>4.4017959327420284E-4</v>
      </c>
      <c r="P128" s="164">
        <v>1135529288.8599999</v>
      </c>
      <c r="Q128" s="87">
        <v>2.2526000000000002</v>
      </c>
      <c r="R128" s="41">
        <f t="shared" si="203"/>
        <v>1.1236184174948654E-2</v>
      </c>
      <c r="S128" s="41">
        <f t="shared" si="203"/>
        <v>-8.8877155931010188E-3</v>
      </c>
      <c r="T128" s="164">
        <v>1124955800.1099999</v>
      </c>
      <c r="U128" s="87">
        <v>2.2328000000000001</v>
      </c>
      <c r="V128" s="41">
        <f t="shared" si="204"/>
        <v>-9.311506848594912E-3</v>
      </c>
      <c r="W128" s="41">
        <f t="shared" si="205"/>
        <v>-8.7898428482642444E-3</v>
      </c>
      <c r="X128" s="164">
        <v>1131002730.8900001</v>
      </c>
      <c r="Y128" s="87">
        <v>2.2442000000000002</v>
      </c>
      <c r="Z128" s="41">
        <f t="shared" si="206"/>
        <v>5.3752607697199585E-3</v>
      </c>
      <c r="AA128" s="41">
        <f t="shared" si="207"/>
        <v>5.1056968828377264E-3</v>
      </c>
      <c r="AB128" s="86">
        <v>1121911168.04</v>
      </c>
      <c r="AC128" s="87">
        <v>2.2713999999999999</v>
      </c>
      <c r="AD128" s="41">
        <f t="shared" si="208"/>
        <v>-8.0384976991575256E-3</v>
      </c>
      <c r="AE128" s="41">
        <f t="shared" si="209"/>
        <v>1.2120131895552833E-2</v>
      </c>
      <c r="AF128" s="86">
        <v>1117587235.1199999</v>
      </c>
      <c r="AG128" s="87">
        <v>2.2656999999999998</v>
      </c>
      <c r="AH128" s="41">
        <f t="shared" si="210"/>
        <v>-3.8540777943712502E-3</v>
      </c>
      <c r="AI128" s="41">
        <f t="shared" si="211"/>
        <v>-2.5094655278682923E-3</v>
      </c>
      <c r="AJ128" s="42">
        <f t="shared" si="218"/>
        <v>4.3705141188160237E-3</v>
      </c>
      <c r="AK128" s="42">
        <f t="shared" si="219"/>
        <v>7.1108946201434769E-3</v>
      </c>
      <c r="AL128" s="43">
        <f t="shared" si="220"/>
        <v>-1.6894888039863641E-3</v>
      </c>
      <c r="AM128" s="43">
        <f t="shared" si="221"/>
        <v>2.0677538516983333E-2</v>
      </c>
      <c r="AN128" s="44">
        <f t="shared" si="222"/>
        <v>1.8445722056738272E-2</v>
      </c>
      <c r="AO128" s="107">
        <f t="shared" si="223"/>
        <v>1.5922567477641564E-2</v>
      </c>
      <c r="AP128" s="48"/>
      <c r="AQ128" s="108"/>
      <c r="AR128" s="109"/>
      <c r="AS128" s="47"/>
      <c r="AT128" s="47"/>
    </row>
    <row r="129" spans="1:46" s="159" customFormat="1">
      <c r="A129" s="323" t="s">
        <v>176</v>
      </c>
      <c r="B129" s="86">
        <v>17126660.879999999</v>
      </c>
      <c r="C129" s="87">
        <v>1.1003000000000001</v>
      </c>
      <c r="D129" s="86">
        <v>17179119.629999999</v>
      </c>
      <c r="E129" s="87">
        <v>1.1036999999999999</v>
      </c>
      <c r="F129" s="41">
        <f t="shared" si="197"/>
        <v>3.0629876055559527E-3</v>
      </c>
      <c r="G129" s="41">
        <f t="shared" si="198"/>
        <v>3.0900663455419863E-3</v>
      </c>
      <c r="H129" s="162">
        <v>17252106.670000002</v>
      </c>
      <c r="I129" s="87">
        <v>1.1084000000000001</v>
      </c>
      <c r="J129" s="41">
        <f t="shared" si="199"/>
        <v>4.2485902404768823E-3</v>
      </c>
      <c r="K129" s="41">
        <f t="shared" si="200"/>
        <v>4.2584035516899056E-3</v>
      </c>
      <c r="L129" s="162">
        <v>17378069.550000001</v>
      </c>
      <c r="M129" s="87">
        <v>1.1165</v>
      </c>
      <c r="N129" s="41">
        <f t="shared" si="201"/>
        <v>7.301304264425751E-3</v>
      </c>
      <c r="O129" s="41">
        <f t="shared" si="202"/>
        <v>7.3078311079032799E-3</v>
      </c>
      <c r="P129" s="162">
        <v>17641284.59</v>
      </c>
      <c r="Q129" s="87">
        <v>1.1334</v>
      </c>
      <c r="R129" s="41">
        <f t="shared" si="203"/>
        <v>1.5146391216969153E-2</v>
      </c>
      <c r="S129" s="41">
        <f t="shared" si="203"/>
        <v>1.5136587550380578E-2</v>
      </c>
      <c r="T129" s="162">
        <v>17546931.789999999</v>
      </c>
      <c r="U129" s="87">
        <v>1.1273</v>
      </c>
      <c r="V129" s="41">
        <f t="shared" si="204"/>
        <v>-5.3484087011149307E-3</v>
      </c>
      <c r="W129" s="41">
        <f t="shared" si="205"/>
        <v>-5.3820363508028891E-3</v>
      </c>
      <c r="X129" s="162">
        <v>17715966.300000001</v>
      </c>
      <c r="Y129" s="87">
        <v>1.1382000000000001</v>
      </c>
      <c r="Z129" s="41">
        <f t="shared" si="206"/>
        <v>9.6332801667545348E-3</v>
      </c>
      <c r="AA129" s="41">
        <f t="shared" si="207"/>
        <v>9.669120908365237E-3</v>
      </c>
      <c r="AB129" s="164">
        <v>17575603.739999998</v>
      </c>
      <c r="AC129" s="87">
        <v>1.1292</v>
      </c>
      <c r="AD129" s="41">
        <f t="shared" si="208"/>
        <v>-7.9229412397336958E-3</v>
      </c>
      <c r="AE129" s="41">
        <f t="shared" si="209"/>
        <v>-7.9072219293622546E-3</v>
      </c>
      <c r="AF129" s="162">
        <v>17574103.140000001</v>
      </c>
      <c r="AG129" s="87">
        <v>1.1291</v>
      </c>
      <c r="AH129" s="41">
        <f t="shared" si="210"/>
        <v>-8.5379712822187517E-5</v>
      </c>
      <c r="AI129" s="41">
        <f t="shared" si="211"/>
        <v>-8.8558271342533635E-5</v>
      </c>
      <c r="AJ129" s="42">
        <f t="shared" si="218"/>
        <v>3.2544779800639332E-3</v>
      </c>
      <c r="AK129" s="42">
        <f t="shared" si="219"/>
        <v>3.2605241140466635E-3</v>
      </c>
      <c r="AL129" s="43">
        <f t="shared" si="220"/>
        <v>2.2992069355535518E-2</v>
      </c>
      <c r="AM129" s="43">
        <f t="shared" si="221"/>
        <v>2.3013500045302247E-2</v>
      </c>
      <c r="AN129" s="44">
        <f t="shared" si="222"/>
        <v>7.6495327361468966E-3</v>
      </c>
      <c r="AO129" s="107">
        <f t="shared" si="223"/>
        <v>7.654552936877254E-3</v>
      </c>
      <c r="AP129" s="48"/>
      <c r="AQ129" s="108"/>
      <c r="AR129" s="109"/>
      <c r="AS129" s="47"/>
      <c r="AT129" s="47"/>
    </row>
    <row r="130" spans="1:46" ht="15.75" customHeight="1" thickBot="1">
      <c r="A130" s="323" t="s">
        <v>253</v>
      </c>
      <c r="B130" s="162">
        <v>177211673.5</v>
      </c>
      <c r="C130" s="87">
        <v>1.5</v>
      </c>
      <c r="D130" s="162">
        <v>182699516.28999999</v>
      </c>
      <c r="E130" s="87">
        <v>1.0845</v>
      </c>
      <c r="F130" s="41">
        <f t="shared" si="197"/>
        <v>3.0967727360240699E-2</v>
      </c>
      <c r="G130" s="41">
        <f t="shared" si="198"/>
        <v>-0.27699999999999997</v>
      </c>
      <c r="H130" s="162">
        <v>187866979.87</v>
      </c>
      <c r="I130" s="87">
        <v>1.1152</v>
      </c>
      <c r="J130" s="41">
        <f t="shared" si="199"/>
        <v>2.8283947789974815E-2</v>
      </c>
      <c r="K130" s="41">
        <f t="shared" si="200"/>
        <v>2.8307976025818301E-2</v>
      </c>
      <c r="L130" s="162">
        <v>190907195.05000001</v>
      </c>
      <c r="M130" s="87">
        <v>1.1333</v>
      </c>
      <c r="N130" s="41">
        <f t="shared" si="201"/>
        <v>1.6182807548744182E-2</v>
      </c>
      <c r="O130" s="41">
        <f t="shared" si="202"/>
        <v>1.623027259684362E-2</v>
      </c>
      <c r="P130" s="162">
        <v>190570914.5</v>
      </c>
      <c r="Q130" s="87">
        <v>1.1312</v>
      </c>
      <c r="R130" s="41">
        <f t="shared" si="203"/>
        <v>-1.7614870404016861E-3</v>
      </c>
      <c r="S130" s="41">
        <f t="shared" si="203"/>
        <v>-1.8529956763434139E-3</v>
      </c>
      <c r="T130" s="162">
        <v>189279143.69999999</v>
      </c>
      <c r="U130" s="87">
        <v>1.1229</v>
      </c>
      <c r="V130" s="41">
        <f t="shared" si="204"/>
        <v>-6.7784257812333265E-3</v>
      </c>
      <c r="W130" s="41">
        <f t="shared" si="205"/>
        <v>-7.3373408769448149E-3</v>
      </c>
      <c r="X130" s="162">
        <v>188690550.03</v>
      </c>
      <c r="Y130" s="87">
        <v>1.1194999999999999</v>
      </c>
      <c r="Z130" s="41">
        <f t="shared" si="206"/>
        <v>-3.1096594082910939E-3</v>
      </c>
      <c r="AA130" s="41">
        <f t="shared" si="207"/>
        <v>-3.027874254163389E-3</v>
      </c>
      <c r="AB130" s="162">
        <v>187703635.52000001</v>
      </c>
      <c r="AC130" s="87">
        <v>1.1135999999999999</v>
      </c>
      <c r="AD130" s="41">
        <f t="shared" si="208"/>
        <v>-5.2303335267350724E-3</v>
      </c>
      <c r="AE130" s="41">
        <f t="shared" si="209"/>
        <v>-5.2702099151407025E-3</v>
      </c>
      <c r="AF130" s="162">
        <v>186864979.05000001</v>
      </c>
      <c r="AG130" s="87">
        <v>1.1087</v>
      </c>
      <c r="AH130" s="41">
        <f t="shared" si="210"/>
        <v>-4.4679820275012154E-3</v>
      </c>
      <c r="AI130" s="41">
        <f t="shared" si="211"/>
        <v>-4.4001436781608344E-3</v>
      </c>
      <c r="AJ130" s="42">
        <f t="shared" si="218"/>
        <v>6.7608243643496602E-3</v>
      </c>
      <c r="AK130" s="42">
        <f t="shared" si="219"/>
        <v>-3.1793789472261406E-2</v>
      </c>
      <c r="AL130" s="43">
        <f t="shared" si="220"/>
        <v>2.2799528124574545E-2</v>
      </c>
      <c r="AM130" s="43">
        <f t="shared" si="221"/>
        <v>2.23144306131858E-2</v>
      </c>
      <c r="AN130" s="44">
        <f t="shared" si="222"/>
        <v>1.5862058317250408E-2</v>
      </c>
      <c r="AO130" s="107">
        <f t="shared" si="223"/>
        <v>9.9871758790069265E-2</v>
      </c>
      <c r="AP130" s="48"/>
      <c r="AQ130" s="82" t="e">
        <f>SUM(AQ114,AQ125)</f>
        <v>#REF!</v>
      </c>
      <c r="AR130" s="83"/>
      <c r="AS130" s="47" t="e">
        <f>(#REF!/AQ130)-1</f>
        <v>#REF!</v>
      </c>
      <c r="AT130" s="47" t="e">
        <f>(#REF!/AR130)-1</f>
        <v>#REF!</v>
      </c>
    </row>
    <row r="131" spans="1:46">
      <c r="A131" s="323" t="s">
        <v>200</v>
      </c>
      <c r="B131" s="86">
        <v>4790662.05</v>
      </c>
      <c r="C131" s="87">
        <v>100.251</v>
      </c>
      <c r="D131" s="86">
        <v>4780201.78</v>
      </c>
      <c r="E131" s="87">
        <v>100.02200000000001</v>
      </c>
      <c r="F131" s="41">
        <f t="shared" si="197"/>
        <v>-2.1834706541237975E-3</v>
      </c>
      <c r="G131" s="41">
        <f t="shared" si="198"/>
        <v>-2.2842664911073124E-3</v>
      </c>
      <c r="H131" s="162">
        <v>4812243.68</v>
      </c>
      <c r="I131" s="87">
        <v>100.72199999999999</v>
      </c>
      <c r="J131" s="41">
        <f t="shared" si="199"/>
        <v>6.7030434016531072E-3</v>
      </c>
      <c r="K131" s="41">
        <f t="shared" si="200"/>
        <v>6.9984603387253661E-3</v>
      </c>
      <c r="L131" s="162">
        <v>4813216.91</v>
      </c>
      <c r="M131" s="87">
        <v>100.74299999999999</v>
      </c>
      <c r="N131" s="41">
        <f t="shared" si="201"/>
        <v>2.0224038197509713E-4</v>
      </c>
      <c r="O131" s="41">
        <f t="shared" si="202"/>
        <v>2.08494668493485E-4</v>
      </c>
      <c r="P131" s="162">
        <v>4825686.2</v>
      </c>
      <c r="Q131" s="87">
        <v>100.82</v>
      </c>
      <c r="R131" s="41">
        <f t="shared" si="203"/>
        <v>2.5906353761231253E-3</v>
      </c>
      <c r="S131" s="41">
        <f t="shared" si="203"/>
        <v>7.6432109426955905E-4</v>
      </c>
      <c r="T131" s="162">
        <v>4808931.5199999996</v>
      </c>
      <c r="U131" s="87">
        <v>108.08499999999999</v>
      </c>
      <c r="V131" s="41">
        <f t="shared" si="204"/>
        <v>-3.4719787623158408E-3</v>
      </c>
      <c r="W131" s="41">
        <f t="shared" si="205"/>
        <v>7.2059115254909753E-2</v>
      </c>
      <c r="X131" s="162">
        <v>4484451.24</v>
      </c>
      <c r="Y131" s="87">
        <v>100.47499999999999</v>
      </c>
      <c r="Z131" s="41">
        <f t="shared" si="206"/>
        <v>-6.7474506270365719E-2</v>
      </c>
      <c r="AA131" s="41">
        <f t="shared" si="207"/>
        <v>-7.0407549613729928E-2</v>
      </c>
      <c r="AB131" s="162">
        <v>4471315.3763400838</v>
      </c>
      <c r="AC131" s="87">
        <v>100.16707529924449</v>
      </c>
      <c r="AD131" s="41">
        <f t="shared" si="208"/>
        <v>-2.9292020264928657E-3</v>
      </c>
      <c r="AE131" s="41">
        <f t="shared" si="209"/>
        <v>-3.0646897313312449E-3</v>
      </c>
      <c r="AF131" s="162">
        <v>4473217.05</v>
      </c>
      <c r="AG131" s="87">
        <v>100.212</v>
      </c>
      <c r="AH131" s="41">
        <f t="shared" si="210"/>
        <v>4.2530519541938847E-4</v>
      </c>
      <c r="AI131" s="41">
        <f t="shared" si="211"/>
        <v>4.4849767871633808E-4</v>
      </c>
      <c r="AJ131" s="42">
        <f t="shared" si="218"/>
        <v>-8.2672416697659387E-3</v>
      </c>
      <c r="AK131" s="42">
        <f t="shared" si="219"/>
        <v>5.9029789986825233E-4</v>
      </c>
      <c r="AL131" s="43">
        <f t="shared" si="220"/>
        <v>-6.422003591655924E-2</v>
      </c>
      <c r="AM131" s="43">
        <f t="shared" si="221"/>
        <v>1.8995820919397504E-3</v>
      </c>
      <c r="AN131" s="44">
        <f t="shared" si="222"/>
        <v>2.4152187393195815E-2</v>
      </c>
      <c r="AO131" s="107">
        <f t="shared" si="223"/>
        <v>3.8193808345706064E-2</v>
      </c>
    </row>
    <row r="132" spans="1:46">
      <c r="A132" s="325" t="s">
        <v>47</v>
      </c>
      <c r="B132" s="101">
        <f>SUM(B110:B131)</f>
        <v>29275022646.267235</v>
      </c>
      <c r="C132" s="27"/>
      <c r="D132" s="101">
        <f>SUM(D110:D131)</f>
        <v>29359631020.470001</v>
      </c>
      <c r="E132" s="27"/>
      <c r="F132" s="41">
        <f>((D132-B132)/B132)</f>
        <v>2.890121562845471E-3</v>
      </c>
      <c r="G132" s="41"/>
      <c r="H132" s="101">
        <f>SUM(H110:H131)</f>
        <v>29493543735.222874</v>
      </c>
      <c r="I132" s="27"/>
      <c r="J132" s="41">
        <f>((H132-D132)/D132)</f>
        <v>4.5611170882735681E-3</v>
      </c>
      <c r="K132" s="41"/>
      <c r="L132" s="101">
        <f>SUM(L110:L131)</f>
        <v>29371112964.311356</v>
      </c>
      <c r="M132" s="27"/>
      <c r="N132" s="41">
        <f>((L132-H132)/H132)</f>
        <v>-4.1511041199604739E-3</v>
      </c>
      <c r="O132" s="41"/>
      <c r="P132" s="101">
        <f>SUM(P110:P131)</f>
        <v>29622457563.650005</v>
      </c>
      <c r="Q132" s="27"/>
      <c r="R132" s="41">
        <f>((P132-L132)/L132)</f>
        <v>8.5575442661657702E-3</v>
      </c>
      <c r="S132" s="41"/>
      <c r="T132" s="101">
        <f>SUM(T110:T131)</f>
        <v>29460567605.190002</v>
      </c>
      <c r="U132" s="27"/>
      <c r="V132" s="41">
        <f>((T132-P132)/P132)</f>
        <v>-5.4651089671459126E-3</v>
      </c>
      <c r="W132" s="41"/>
      <c r="X132" s="101">
        <f>SUM(X110:X131)</f>
        <v>29518294585.900002</v>
      </c>
      <c r="Y132" s="257"/>
      <c r="Z132" s="41">
        <f>((X132-T132)/T132)</f>
        <v>1.9594660049872714E-3</v>
      </c>
      <c r="AA132" s="41"/>
      <c r="AB132" s="101">
        <f>SUM(AB110:AB131)</f>
        <v>29370374411.095947</v>
      </c>
      <c r="AC132" s="257"/>
      <c r="AD132" s="41">
        <f>((AB132-X132)/X132)</f>
        <v>-5.0111355306654897E-3</v>
      </c>
      <c r="AE132" s="41"/>
      <c r="AF132" s="101">
        <f>SUM(AF110:AF131)</f>
        <v>29015498650.13488</v>
      </c>
      <c r="AG132" s="257"/>
      <c r="AH132" s="41">
        <f>((AF132-AB132)/AB132)</f>
        <v>-1.2082779606207449E-2</v>
      </c>
      <c r="AI132" s="41"/>
      <c r="AJ132" s="42">
        <f t="shared" si="218"/>
        <v>-1.0927349127134054E-3</v>
      </c>
      <c r="AK132" s="42" t="e">
        <f t="shared" si="219"/>
        <v>#DIV/0!</v>
      </c>
      <c r="AL132" s="43">
        <f t="shared" si="220"/>
        <v>-1.1721277086050114E-2</v>
      </c>
      <c r="AM132" s="43" t="e">
        <f t="shared" si="221"/>
        <v>#DIV/0!</v>
      </c>
      <c r="AN132" s="44">
        <f t="shared" si="222"/>
        <v>6.7069178536979151E-3</v>
      </c>
      <c r="AO132" s="107" t="e">
        <f t="shared" si="223"/>
        <v>#DIV/0!</v>
      </c>
    </row>
    <row r="133" spans="1:46" s="167" customFormat="1" ht="8.25" customHeight="1">
      <c r="A133" s="325"/>
      <c r="B133" s="101"/>
      <c r="C133" s="27"/>
      <c r="D133" s="101"/>
      <c r="E133" s="27"/>
      <c r="F133" s="41"/>
      <c r="G133" s="41"/>
      <c r="H133" s="101"/>
      <c r="I133" s="27"/>
      <c r="J133" s="41"/>
      <c r="K133" s="41"/>
      <c r="L133" s="101"/>
      <c r="M133" s="27"/>
      <c r="N133" s="41"/>
      <c r="O133" s="41"/>
      <c r="P133" s="101"/>
      <c r="Q133" s="27"/>
      <c r="R133" s="41"/>
      <c r="S133" s="41"/>
      <c r="T133" s="101"/>
      <c r="U133" s="27"/>
      <c r="V133" s="41"/>
      <c r="W133" s="41"/>
      <c r="X133" s="101"/>
      <c r="Y133" s="257"/>
      <c r="Z133" s="41"/>
      <c r="AA133" s="41"/>
      <c r="AB133" s="101"/>
      <c r="AC133" s="257"/>
      <c r="AD133" s="41"/>
      <c r="AE133" s="41"/>
      <c r="AF133" s="91"/>
      <c r="AG133" s="91"/>
      <c r="AH133" s="41"/>
      <c r="AI133" s="41"/>
      <c r="AJ133" s="42"/>
      <c r="AK133" s="42"/>
      <c r="AL133" s="43"/>
      <c r="AM133" s="43"/>
      <c r="AN133" s="44"/>
      <c r="AO133" s="107"/>
    </row>
    <row r="134" spans="1:46" s="167" customFormat="1">
      <c r="A134" s="327" t="s">
        <v>74</v>
      </c>
      <c r="B134" s="166"/>
      <c r="C134" s="166"/>
      <c r="D134" s="166"/>
      <c r="E134" s="166"/>
      <c r="F134" s="41"/>
      <c r="G134" s="41"/>
      <c r="H134" s="166"/>
      <c r="I134" s="166"/>
      <c r="J134" s="41"/>
      <c r="K134" s="41"/>
      <c r="L134" s="166"/>
      <c r="M134" s="166"/>
      <c r="N134" s="41"/>
      <c r="O134" s="41"/>
      <c r="P134" s="166"/>
      <c r="Q134" s="166"/>
      <c r="R134" s="41"/>
      <c r="S134" s="41"/>
      <c r="T134" s="166"/>
      <c r="U134" s="166"/>
      <c r="V134" s="41"/>
      <c r="W134" s="41"/>
      <c r="X134" s="166"/>
      <c r="Y134" s="166"/>
      <c r="Z134" s="41"/>
      <c r="AA134" s="41"/>
      <c r="AB134" s="166"/>
      <c r="AC134" s="166"/>
      <c r="AD134" s="41"/>
      <c r="AE134" s="41"/>
      <c r="AF134" s="91"/>
      <c r="AG134" s="91"/>
      <c r="AH134" s="41"/>
      <c r="AI134" s="41"/>
      <c r="AJ134" s="42"/>
      <c r="AK134" s="42"/>
      <c r="AL134" s="43"/>
      <c r="AM134" s="43"/>
      <c r="AN134" s="44"/>
      <c r="AO134" s="107"/>
    </row>
    <row r="135" spans="1:46" s="167" customFormat="1">
      <c r="A135" s="324" t="s">
        <v>212</v>
      </c>
      <c r="B135" s="94">
        <v>548144785.64999998</v>
      </c>
      <c r="C135" s="138">
        <v>14.601800000000001</v>
      </c>
      <c r="D135" s="94">
        <v>544421541.95000005</v>
      </c>
      <c r="E135" s="138">
        <v>14.7698</v>
      </c>
      <c r="F135" s="41">
        <f t="shared" ref="F135:G137" si="224">((D135-B135)/B135)</f>
        <v>-6.7924457141097109E-3</v>
      </c>
      <c r="G135" s="41">
        <f t="shared" si="224"/>
        <v>1.1505430837293981E-2</v>
      </c>
      <c r="H135" s="94">
        <v>560512554.94000006</v>
      </c>
      <c r="I135" s="138">
        <v>14.933999999999999</v>
      </c>
      <c r="J135" s="41">
        <f t="shared" ref="J135:J137" si="225">((H135-D135)/D135)</f>
        <v>2.955616512227912E-2</v>
      </c>
      <c r="K135" s="41">
        <f t="shared" ref="K135:K137" si="226">((I135-E135)/E135)</f>
        <v>1.1117279854838876E-2</v>
      </c>
      <c r="L135" s="94">
        <v>559330901.75999999</v>
      </c>
      <c r="M135" s="138">
        <v>14.9133</v>
      </c>
      <c r="N135" s="41">
        <f t="shared" ref="N135:N137" si="227">((L135-H135)/H135)</f>
        <v>-2.1081654096518081E-3</v>
      </c>
      <c r="O135" s="41">
        <f t="shared" ref="O135:O137" si="228">((M135-I135)/I135)</f>
        <v>-1.3860988348734244E-3</v>
      </c>
      <c r="P135" s="94">
        <v>557650599.99000001</v>
      </c>
      <c r="Q135" s="138">
        <v>14.710900000000001</v>
      </c>
      <c r="R135" s="41">
        <f t="shared" ref="R135:R137" si="229">((P135-L135)/L135)</f>
        <v>-3.0041282623804893E-3</v>
      </c>
      <c r="S135" s="41">
        <f t="shared" ref="S135:S137" si="230">((Q135-M135)/M135)</f>
        <v>-1.3571778211395132E-2</v>
      </c>
      <c r="T135" s="94">
        <v>555540635.35000002</v>
      </c>
      <c r="U135" s="138">
        <v>14.8119</v>
      </c>
      <c r="V135" s="41">
        <f t="shared" ref="V135:V137" si="231">((T135-P135)/P135)</f>
        <v>-3.7836678379577146E-3</v>
      </c>
      <c r="W135" s="41">
        <f t="shared" ref="W135:W137" si="232">((U135-Q135)/Q135)</f>
        <v>6.8656574376822011E-3</v>
      </c>
      <c r="X135" s="94">
        <v>554917182.53999996</v>
      </c>
      <c r="Y135" s="138">
        <v>14.795299999999999</v>
      </c>
      <c r="Z135" s="41">
        <f t="shared" ref="Z135:Z137" si="233">((X135-T135)/T135)</f>
        <v>-1.1222451974323645E-3</v>
      </c>
      <c r="AA135" s="41">
        <f t="shared" ref="AA135:AA137" si="234">((Y135-U135)/U135)</f>
        <v>-1.1207205017587476E-3</v>
      </c>
      <c r="AB135" s="94">
        <v>551397139.22000003</v>
      </c>
      <c r="AC135" s="138">
        <v>14.701000000000001</v>
      </c>
      <c r="AD135" s="41">
        <f t="shared" ref="AD135:AD137" si="235">((AB135-X135)/X135)</f>
        <v>-6.3433669577283251E-3</v>
      </c>
      <c r="AE135" s="41">
        <f t="shared" ref="AE135:AE137" si="236">((AC135-Y135)/Y135)</f>
        <v>-6.373645684778188E-3</v>
      </c>
      <c r="AF135" s="94">
        <v>551536393.54999995</v>
      </c>
      <c r="AG135" s="90">
        <v>14.7149</v>
      </c>
      <c r="AH135" s="41">
        <f t="shared" ref="AH135:AH137" si="237">((AF135-AB135)/AB135)</f>
        <v>2.5254815466926661E-4</v>
      </c>
      <c r="AI135" s="41">
        <f t="shared" ref="AI135:AI137" si="238">((AG135-AC135)/AC135)</f>
        <v>9.4551391061829663E-4</v>
      </c>
      <c r="AJ135" s="42">
        <f t="shared" ref="AJ135" si="239">AVERAGE(F135,J135,N135,R135,V135,Z135,AD135,AH135)</f>
        <v>8.3183673721099675E-4</v>
      </c>
      <c r="AK135" s="42">
        <f t="shared" ref="AK135" si="240">AVERAGE(G135,K135,O135,S135,W135,AA135,AE135,AI135)</f>
        <v>9.9770485095348289E-4</v>
      </c>
      <c r="AL135" s="43">
        <f t="shared" ref="AL135" si="241">((AF135-D135)/D135)</f>
        <v>1.3068644518576629E-2</v>
      </c>
      <c r="AM135" s="43">
        <f t="shared" ref="AM135" si="242">((AG135-E135)/E135)</f>
        <v>-3.7170442389199546E-3</v>
      </c>
      <c r="AN135" s="44">
        <f t="shared" ref="AN135" si="243">STDEV(F135,J135,N135,R135,V135,Z135,AD135,AH135)</f>
        <v>1.1853362429459374E-2</v>
      </c>
      <c r="AO135" s="107">
        <f t="shared" ref="AO135" si="244">STDEV(G135,K135,O135,S135,W135,AA135,AE135,AI135)</f>
        <v>8.6522547559242553E-3</v>
      </c>
    </row>
    <row r="136" spans="1:46">
      <c r="A136" s="324" t="s">
        <v>30</v>
      </c>
      <c r="B136" s="90">
        <v>1551304737</v>
      </c>
      <c r="C136" s="90">
        <v>1.27</v>
      </c>
      <c r="D136" s="90">
        <v>1572484551.9100001</v>
      </c>
      <c r="E136" s="90">
        <v>1.29</v>
      </c>
      <c r="F136" s="41">
        <f t="shared" si="224"/>
        <v>1.3652904168241501E-2</v>
      </c>
      <c r="G136" s="41">
        <f t="shared" si="224"/>
        <v>1.5748031496063006E-2</v>
      </c>
      <c r="H136" s="90">
        <v>1592461658.1400001</v>
      </c>
      <c r="I136" s="90">
        <v>1.31</v>
      </c>
      <c r="J136" s="41">
        <f t="shared" si="225"/>
        <v>1.270416692217107E-2</v>
      </c>
      <c r="K136" s="41">
        <f t="shared" si="226"/>
        <v>1.5503875968992262E-2</v>
      </c>
      <c r="L136" s="90">
        <v>1582566406.0599999</v>
      </c>
      <c r="M136" s="90">
        <v>1.3</v>
      </c>
      <c r="N136" s="41">
        <f t="shared" si="227"/>
        <v>-6.2138086838196445E-3</v>
      </c>
      <c r="O136" s="41">
        <f t="shared" si="228"/>
        <v>-7.6335877862595486E-3</v>
      </c>
      <c r="P136" s="90">
        <v>1585117532.6099999</v>
      </c>
      <c r="Q136" s="90">
        <v>1.28</v>
      </c>
      <c r="R136" s="41">
        <f t="shared" si="229"/>
        <v>1.6120186427761385E-3</v>
      </c>
      <c r="S136" s="41">
        <f t="shared" si="230"/>
        <v>-1.5384615384615398E-2</v>
      </c>
      <c r="T136" s="90">
        <v>1577768558.4300001</v>
      </c>
      <c r="U136" s="90">
        <v>1.27</v>
      </c>
      <c r="V136" s="41">
        <f t="shared" si="231"/>
        <v>-4.6362329788247692E-3</v>
      </c>
      <c r="W136" s="41">
        <f t="shared" si="232"/>
        <v>-7.8125000000000069E-3</v>
      </c>
      <c r="X136" s="90">
        <v>1581293787.6800001</v>
      </c>
      <c r="Y136" s="90">
        <v>1.28</v>
      </c>
      <c r="Z136" s="41">
        <f t="shared" si="233"/>
        <v>2.2343132845211921E-3</v>
      </c>
      <c r="AA136" s="41">
        <f t="shared" si="234"/>
        <v>7.8740157480315029E-3</v>
      </c>
      <c r="AB136" s="90">
        <v>1564831570.51</v>
      </c>
      <c r="AC136" s="90">
        <v>1.28</v>
      </c>
      <c r="AD136" s="41">
        <f t="shared" si="235"/>
        <v>-1.0410600040459697E-2</v>
      </c>
      <c r="AE136" s="41">
        <f t="shared" si="236"/>
        <v>0</v>
      </c>
      <c r="AF136" s="90">
        <v>1564151835.6300001</v>
      </c>
      <c r="AG136" s="90">
        <v>1.29</v>
      </c>
      <c r="AH136" s="41">
        <f t="shared" si="237"/>
        <v>-4.3438213594983974E-4</v>
      </c>
      <c r="AI136" s="41">
        <f t="shared" si="238"/>
        <v>7.8125000000000069E-3</v>
      </c>
      <c r="AJ136" s="42">
        <f t="shared" ref="AJ136:AJ138" si="245">AVERAGE(F136,J136,N136,R136,V136,Z136,AD136,AH136)</f>
        <v>1.0635473973319937E-3</v>
      </c>
      <c r="AK136" s="42">
        <f t="shared" ref="AK136:AK138" si="246">AVERAGE(G136,K136,O136,S136,W136,AA136,AE136,AI136)</f>
        <v>2.0134650052764779E-3</v>
      </c>
      <c r="AL136" s="43">
        <f t="shared" ref="AL136:AL138" si="247">((AF136-D136)/D136)</f>
        <v>-5.2990767189914426E-3</v>
      </c>
      <c r="AM136" s="43">
        <f t="shared" ref="AM136:AM138" si="248">((AG136-E136)/E136)</f>
        <v>0</v>
      </c>
      <c r="AN136" s="44">
        <f t="shared" ref="AN136:AN138" si="249">STDEV(F136,J136,N136,R136,V136,Z136,AD136,AH136)</f>
        <v>8.5775013051266925E-3</v>
      </c>
      <c r="AO136" s="107">
        <f t="shared" ref="AO136:AO138" si="250">STDEV(G136,K136,O136,S136,W136,AA136,AE136,AI136)</f>
        <v>1.1557105575398985E-2</v>
      </c>
    </row>
    <row r="137" spans="1:46">
      <c r="A137" s="324" t="s">
        <v>31</v>
      </c>
      <c r="B137" s="90">
        <v>408835434.92000002</v>
      </c>
      <c r="C137" s="90">
        <v>39.949399999999997</v>
      </c>
      <c r="D137" s="90">
        <v>410951452.62</v>
      </c>
      <c r="E137" s="90">
        <v>40.328000000000003</v>
      </c>
      <c r="F137" s="41">
        <f t="shared" si="224"/>
        <v>5.1757199089507632E-3</v>
      </c>
      <c r="G137" s="41">
        <f t="shared" si="224"/>
        <v>9.4769883903138927E-3</v>
      </c>
      <c r="H137" s="90">
        <v>410656379.41000003</v>
      </c>
      <c r="I137" s="90">
        <v>40.680500000000002</v>
      </c>
      <c r="J137" s="41">
        <f t="shared" si="225"/>
        <v>-7.1802449685663444E-4</v>
      </c>
      <c r="K137" s="41">
        <f t="shared" si="226"/>
        <v>8.7408252330886515E-3</v>
      </c>
      <c r="L137" s="90">
        <v>403748892.81999999</v>
      </c>
      <c r="M137" s="90">
        <v>40.886499999999998</v>
      </c>
      <c r="N137" s="41">
        <f t="shared" si="227"/>
        <v>-1.6820599743084929E-2</v>
      </c>
      <c r="O137" s="41">
        <f t="shared" si="228"/>
        <v>5.0638512309336406E-3</v>
      </c>
      <c r="P137" s="90">
        <v>403210049.49000001</v>
      </c>
      <c r="Q137" s="90">
        <v>39.529899999999998</v>
      </c>
      <c r="R137" s="41">
        <f t="shared" si="229"/>
        <v>-1.3346001427679737E-3</v>
      </c>
      <c r="S137" s="41">
        <f t="shared" si="230"/>
        <v>-3.3179655876634108E-2</v>
      </c>
      <c r="T137" s="90">
        <v>404883924.97000003</v>
      </c>
      <c r="U137" s="90">
        <v>40.898699999999998</v>
      </c>
      <c r="V137" s="41">
        <f t="shared" si="231"/>
        <v>4.1513734147182579E-3</v>
      </c>
      <c r="W137" s="41">
        <f t="shared" si="232"/>
        <v>3.4626953268285535E-2</v>
      </c>
      <c r="X137" s="90">
        <v>413583363.02999997</v>
      </c>
      <c r="Y137" s="90">
        <v>39.826500000000003</v>
      </c>
      <c r="Z137" s="41">
        <f t="shared" si="233"/>
        <v>2.1486252042840499E-2</v>
      </c>
      <c r="AA137" s="41">
        <f t="shared" si="234"/>
        <v>-2.6215992195350837E-2</v>
      </c>
      <c r="AB137" s="90">
        <v>413116231.23000002</v>
      </c>
      <c r="AC137" s="90">
        <v>40.959899999999998</v>
      </c>
      <c r="AD137" s="41">
        <f t="shared" si="235"/>
        <v>-1.1294743496876787E-3</v>
      </c>
      <c r="AE137" s="41">
        <f t="shared" si="236"/>
        <v>2.8458438476893388E-2</v>
      </c>
      <c r="AF137" s="90">
        <v>413357692.51999998</v>
      </c>
      <c r="AG137" s="90">
        <v>40.893300000000004</v>
      </c>
      <c r="AH137" s="41">
        <f t="shared" si="237"/>
        <v>5.8448754066390022E-4</v>
      </c>
      <c r="AI137" s="41">
        <f t="shared" si="238"/>
        <v>-1.6259805321788873E-3</v>
      </c>
      <c r="AJ137" s="42">
        <f t="shared" si="245"/>
        <v>1.4243917718470256E-3</v>
      </c>
      <c r="AK137" s="42">
        <f t="shared" si="246"/>
        <v>3.1681784994189097E-3</v>
      </c>
      <c r="AL137" s="43">
        <f t="shared" si="247"/>
        <v>5.855289924537598E-3</v>
      </c>
      <c r="AM137" s="43">
        <f t="shared" si="248"/>
        <v>1.4017556040468174E-2</v>
      </c>
      <c r="AN137" s="44">
        <f t="shared" si="249"/>
        <v>1.0530883151970462E-2</v>
      </c>
      <c r="AO137" s="107">
        <f t="shared" si="250"/>
        <v>2.3637981907810596E-2</v>
      </c>
    </row>
    <row r="138" spans="1:46">
      <c r="A138" s="325" t="s">
        <v>47</v>
      </c>
      <c r="B138" s="102">
        <f>SUM(B135:B137)</f>
        <v>2508284957.5700002</v>
      </c>
      <c r="C138" s="93"/>
      <c r="D138" s="102">
        <f>SUM(D135:D137)</f>
        <v>2527857546.48</v>
      </c>
      <c r="E138" s="93"/>
      <c r="F138" s="41">
        <f>((D138-B138)/B138)</f>
        <v>7.8031759712666633E-3</v>
      </c>
      <c r="G138" s="41"/>
      <c r="H138" s="102">
        <f>SUM(H135:H137)</f>
        <v>2563630592.4899998</v>
      </c>
      <c r="I138" s="93"/>
      <c r="J138" s="41">
        <f>((H138-D138)/D138)</f>
        <v>1.415152766808918E-2</v>
      </c>
      <c r="K138" s="41"/>
      <c r="L138" s="102">
        <f>SUM(L135:L137)</f>
        <v>2545646200.6399999</v>
      </c>
      <c r="M138" s="93"/>
      <c r="N138" s="41">
        <f>((L138-H138)/H138)</f>
        <v>-7.0152041026051446E-3</v>
      </c>
      <c r="O138" s="41"/>
      <c r="P138" s="102">
        <f>SUM(P135:P137)</f>
        <v>2545978182.0900002</v>
      </c>
      <c r="Q138" s="93"/>
      <c r="R138" s="41">
        <f>((P138-L138)/L138)</f>
        <v>1.3041146484410237E-4</v>
      </c>
      <c r="S138" s="41"/>
      <c r="T138" s="102">
        <f>SUM(T135:T137)</f>
        <v>2538193118.75</v>
      </c>
      <c r="U138" s="93"/>
      <c r="V138" s="41">
        <f>((T138-P138)/P138)</f>
        <v>-3.0577887095675632E-3</v>
      </c>
      <c r="W138" s="41"/>
      <c r="X138" s="102">
        <f>SUM(X135:X137)</f>
        <v>2549794333.25</v>
      </c>
      <c r="Y138" s="93"/>
      <c r="Z138" s="41">
        <f>((X138-T138)/T138)</f>
        <v>4.5706587155642919E-3</v>
      </c>
      <c r="AA138" s="41"/>
      <c r="AB138" s="102">
        <f>SUM(AB135:AB137)</f>
        <v>2529344940.96</v>
      </c>
      <c r="AC138" s="93"/>
      <c r="AD138" s="41">
        <f>((AB138-X138)/X138)</f>
        <v>-8.0200163689025487E-3</v>
      </c>
      <c r="AE138" s="41"/>
      <c r="AF138" s="101">
        <f>SUM(AF135:AF137)</f>
        <v>2529045921.6999998</v>
      </c>
      <c r="AG138" s="91"/>
      <c r="AH138" s="41">
        <f>((AF138-AB138)/AB138)</f>
        <v>-1.1822003996289159E-4</v>
      </c>
      <c r="AI138" s="41"/>
      <c r="AJ138" s="42">
        <f t="shared" si="245"/>
        <v>1.0555680748407616E-3</v>
      </c>
      <c r="AK138" s="42" t="e">
        <f t="shared" si="246"/>
        <v>#DIV/0!</v>
      </c>
      <c r="AL138" s="43">
        <f t="shared" si="247"/>
        <v>4.7011162541757271E-4</v>
      </c>
      <c r="AM138" s="43" t="e">
        <f t="shared" si="248"/>
        <v>#DIV/0!</v>
      </c>
      <c r="AN138" s="44">
        <f t="shared" si="249"/>
        <v>7.5218465254547505E-3</v>
      </c>
      <c r="AO138" s="107" t="e">
        <f t="shared" si="250"/>
        <v>#DIV/0!</v>
      </c>
    </row>
    <row r="139" spans="1:46" ht="8.25" customHeight="1">
      <c r="A139" s="325"/>
      <c r="B139" s="101"/>
      <c r="C139" s="27"/>
      <c r="D139" s="101"/>
      <c r="E139" s="27"/>
      <c r="F139" s="41"/>
      <c r="G139" s="41"/>
      <c r="H139" s="101"/>
      <c r="I139" s="27"/>
      <c r="J139" s="41"/>
      <c r="K139" s="41"/>
      <c r="L139" s="101"/>
      <c r="M139" s="27"/>
      <c r="N139" s="41"/>
      <c r="O139" s="41"/>
      <c r="P139" s="101"/>
      <c r="Q139" s="27"/>
      <c r="R139" s="41"/>
      <c r="S139" s="41"/>
      <c r="T139" s="101"/>
      <c r="U139" s="27"/>
      <c r="V139" s="41"/>
      <c r="W139" s="41"/>
      <c r="X139" s="101"/>
      <c r="Y139" s="257"/>
      <c r="Z139" s="41"/>
      <c r="AA139" s="41"/>
      <c r="AB139" s="101"/>
      <c r="AC139" s="257"/>
      <c r="AD139" s="41"/>
      <c r="AE139" s="41"/>
      <c r="AF139" s="91"/>
      <c r="AG139" s="91"/>
      <c r="AH139" s="41"/>
      <c r="AI139" s="41"/>
      <c r="AJ139" s="42"/>
      <c r="AK139" s="42"/>
      <c r="AL139" s="43"/>
      <c r="AM139" s="43"/>
      <c r="AN139" s="44"/>
      <c r="AO139" s="107"/>
    </row>
    <row r="140" spans="1:46">
      <c r="A140" s="328" t="s">
        <v>236</v>
      </c>
      <c r="B140" s="101"/>
      <c r="C140" s="27"/>
      <c r="D140" s="101"/>
      <c r="E140" s="27"/>
      <c r="F140" s="41"/>
      <c r="G140" s="41"/>
      <c r="H140" s="101"/>
      <c r="I140" s="27"/>
      <c r="J140" s="41"/>
      <c r="K140" s="41"/>
      <c r="L140" s="101"/>
      <c r="M140" s="27"/>
      <c r="N140" s="41"/>
      <c r="O140" s="41"/>
      <c r="P140" s="101"/>
      <c r="Q140" s="27"/>
      <c r="R140" s="41"/>
      <c r="S140" s="41"/>
      <c r="T140" s="101"/>
      <c r="U140" s="27"/>
      <c r="V140" s="41"/>
      <c r="W140" s="41"/>
      <c r="X140" s="101"/>
      <c r="Y140" s="257"/>
      <c r="Z140" s="41"/>
      <c r="AA140" s="41"/>
      <c r="AB140" s="101"/>
      <c r="AC140" s="257"/>
      <c r="AD140" s="41"/>
      <c r="AE140" s="41"/>
      <c r="AF140" s="91"/>
      <c r="AG140" s="91"/>
      <c r="AH140" s="41"/>
      <c r="AI140" s="41"/>
      <c r="AJ140" s="42"/>
      <c r="AK140" s="42"/>
      <c r="AL140" s="43"/>
      <c r="AM140" s="43"/>
      <c r="AN140" s="44"/>
      <c r="AO140" s="107"/>
    </row>
    <row r="141" spans="1:46">
      <c r="A141" s="329" t="s">
        <v>237</v>
      </c>
      <c r="B141" s="101"/>
      <c r="C141" s="27"/>
      <c r="D141" s="101"/>
      <c r="E141" s="27"/>
      <c r="F141" s="41"/>
      <c r="G141" s="41"/>
      <c r="H141" s="101"/>
      <c r="I141" s="27"/>
      <c r="J141" s="41"/>
      <c r="K141" s="41"/>
      <c r="L141" s="101"/>
      <c r="M141" s="27"/>
      <c r="N141" s="41"/>
      <c r="O141" s="41"/>
      <c r="P141" s="101"/>
      <c r="Q141" s="27"/>
      <c r="R141" s="41"/>
      <c r="S141" s="41"/>
      <c r="T141" s="101"/>
      <c r="U141" s="27"/>
      <c r="V141" s="41"/>
      <c r="W141" s="41"/>
      <c r="X141" s="101"/>
      <c r="Y141" s="257"/>
      <c r="Z141" s="41"/>
      <c r="AA141" s="41"/>
      <c r="AB141" s="101"/>
      <c r="AC141" s="257"/>
      <c r="AD141" s="41"/>
      <c r="AE141" s="41"/>
      <c r="AF141" s="91"/>
      <c r="AG141" s="91"/>
      <c r="AH141" s="41"/>
      <c r="AI141" s="41"/>
      <c r="AJ141" s="42"/>
      <c r="AK141" s="42"/>
      <c r="AL141" s="43"/>
      <c r="AM141" s="43"/>
      <c r="AN141" s="44"/>
      <c r="AO141" s="107"/>
    </row>
    <row r="142" spans="1:46">
      <c r="A142" s="324" t="s">
        <v>29</v>
      </c>
      <c r="B142" s="94">
        <v>2897019873.23</v>
      </c>
      <c r="C142" s="138">
        <v>1.47</v>
      </c>
      <c r="D142" s="94">
        <v>2912291393.5900002</v>
      </c>
      <c r="E142" s="138">
        <v>1.48</v>
      </c>
      <c r="F142" s="41">
        <f>((D142-B142)/B142)</f>
        <v>5.2714586120437348E-3</v>
      </c>
      <c r="G142" s="41">
        <f>((E142-C142)/C142)</f>
        <v>6.80272108843538E-3</v>
      </c>
      <c r="H142" s="94">
        <v>2923907654.9099998</v>
      </c>
      <c r="I142" s="138">
        <v>1.48</v>
      </c>
      <c r="J142" s="41">
        <f t="shared" ref="J142:J143" si="251">((H142-D142)/D142)</f>
        <v>3.9887015926933934E-3</v>
      </c>
      <c r="K142" s="41">
        <f t="shared" ref="K142:K143" si="252">((I142-E142)/E142)</f>
        <v>0</v>
      </c>
      <c r="L142" s="94">
        <v>2926411673.9000001</v>
      </c>
      <c r="M142" s="138">
        <v>1.49</v>
      </c>
      <c r="N142" s="41">
        <f t="shared" ref="N142:N143" si="253">((L142-H142)/H142)</f>
        <v>8.5639469009746259E-4</v>
      </c>
      <c r="O142" s="41">
        <f t="shared" ref="O142:O143" si="254">((M142-I142)/I142)</f>
        <v>6.7567567567567632E-3</v>
      </c>
      <c r="P142" s="94">
        <v>2928828289.8400002</v>
      </c>
      <c r="Q142" s="138">
        <v>1.49</v>
      </c>
      <c r="R142" s="41">
        <f t="shared" ref="R142:R143" si="255">((P142-L142)/L142)</f>
        <v>8.2579493567268921E-4</v>
      </c>
      <c r="S142" s="41">
        <f t="shared" ref="S142:S143" si="256">((Q142-M142)/M142)</f>
        <v>0</v>
      </c>
      <c r="T142" s="94">
        <v>2928828289.8400002</v>
      </c>
      <c r="U142" s="138">
        <v>1.49</v>
      </c>
      <c r="V142" s="41">
        <f t="shared" ref="V142:V143" si="257">((T142-P142)/P142)</f>
        <v>0</v>
      </c>
      <c r="W142" s="41">
        <f t="shared" ref="W142:W143" si="258">((U142-Q142)/Q142)</f>
        <v>0</v>
      </c>
      <c r="X142" s="94">
        <v>2976032330.9299998</v>
      </c>
      <c r="Y142" s="138">
        <v>1.51</v>
      </c>
      <c r="Z142" s="41">
        <f t="shared" ref="Z142:Z143" si="259">((X142-T142)/T142)</f>
        <v>1.6117039450127137E-2</v>
      </c>
      <c r="AA142" s="41">
        <f t="shared" ref="AA142:AA143" si="260">((Y142-U142)/U142)</f>
        <v>1.3422818791946321E-2</v>
      </c>
      <c r="AB142" s="94">
        <v>2984061731.8400002</v>
      </c>
      <c r="AC142" s="138">
        <v>1.52</v>
      </c>
      <c r="AD142" s="41">
        <f t="shared" ref="AD142:AD143" si="261">((AB142-X142)/X142)</f>
        <v>2.6980220700395293E-3</v>
      </c>
      <c r="AE142" s="41">
        <f t="shared" ref="AE142:AE143" si="262">((AC142-Y142)/Y142)</f>
        <v>6.6225165562913968E-3</v>
      </c>
      <c r="AF142" s="94">
        <v>2982845468.54</v>
      </c>
      <c r="AG142" s="138">
        <v>1.52</v>
      </c>
      <c r="AH142" s="41">
        <f t="shared" ref="AH142:AH143" si="263">((AF142-AB142)/AB142)</f>
        <v>-4.0758650768602948E-4</v>
      </c>
      <c r="AI142" s="41">
        <f t="shared" ref="AI142:AI143" si="264">((AG142-AC142)/AC142)</f>
        <v>0</v>
      </c>
      <c r="AJ142" s="42">
        <f t="shared" ref="AJ142" si="265">AVERAGE(F142,J142,N142,R142,V142,Z142,AD142,AH142)</f>
        <v>3.6687281053734895E-3</v>
      </c>
      <c r="AK142" s="42">
        <f t="shared" ref="AK142" si="266">AVERAGE(G142,K142,O142,S142,W142,AA142,AE142,AI142)</f>
        <v>4.2006016491787325E-3</v>
      </c>
      <c r="AL142" s="43">
        <f t="shared" ref="AL142" si="267">((AF142-D142)/D142)</f>
        <v>2.4226310287937002E-2</v>
      </c>
      <c r="AM142" s="43">
        <f t="shared" ref="AM142" si="268">((AG142-E142)/E142)</f>
        <v>2.7027027027027053E-2</v>
      </c>
      <c r="AN142" s="44">
        <f t="shared" ref="AN142" si="269">STDEV(F142,J142,N142,R142,V142,Z142,AD142,AH142)</f>
        <v>5.4068904270968155E-3</v>
      </c>
      <c r="AO142" s="107">
        <f t="shared" ref="AO142" si="270">STDEV(G142,K142,O142,S142,W142,AA142,AE142,AI142)</f>
        <v>4.9971439302313753E-3</v>
      </c>
    </row>
    <row r="143" spans="1:46">
      <c r="A143" s="323" t="s">
        <v>73</v>
      </c>
      <c r="B143" s="86">
        <v>297435850</v>
      </c>
      <c r="C143" s="98">
        <v>235.91</v>
      </c>
      <c r="D143" s="86">
        <v>267642011.75</v>
      </c>
      <c r="E143" s="98">
        <v>237.61</v>
      </c>
      <c r="F143" s="41">
        <f>((D143-B143)/B143)</f>
        <v>-0.10016895491918677</v>
      </c>
      <c r="G143" s="41">
        <f>((E143-C143)/C143)</f>
        <v>7.2061379339579375E-3</v>
      </c>
      <c r="H143" s="86">
        <v>271316421.60000002</v>
      </c>
      <c r="I143" s="98">
        <v>240.56</v>
      </c>
      <c r="J143" s="41">
        <f t="shared" si="251"/>
        <v>1.3728823161859319E-2</v>
      </c>
      <c r="K143" s="41">
        <f t="shared" si="252"/>
        <v>1.2415302386263156E-2</v>
      </c>
      <c r="L143" s="86">
        <v>269094438.19999999</v>
      </c>
      <c r="M143" s="98">
        <v>240.19</v>
      </c>
      <c r="N143" s="41">
        <f t="shared" si="253"/>
        <v>-8.1896384557064925E-3</v>
      </c>
      <c r="O143" s="41">
        <f t="shared" si="254"/>
        <v>-1.538077818423697E-3</v>
      </c>
      <c r="P143" s="86">
        <v>269412092.17000002</v>
      </c>
      <c r="Q143" s="98">
        <v>236.27</v>
      </c>
      <c r="R143" s="41">
        <f t="shared" si="255"/>
        <v>1.1804553528673735E-3</v>
      </c>
      <c r="S143" s="41">
        <f t="shared" si="256"/>
        <v>-1.6320413006369903E-2</v>
      </c>
      <c r="T143" s="86">
        <v>268370856.09999999</v>
      </c>
      <c r="U143" s="98">
        <v>236.83</v>
      </c>
      <c r="V143" s="41">
        <f t="shared" si="257"/>
        <v>-3.8648453438496697E-3</v>
      </c>
      <c r="W143" s="41">
        <f t="shared" si="258"/>
        <v>2.3701697210818228E-3</v>
      </c>
      <c r="X143" s="86">
        <v>271943849.04000002</v>
      </c>
      <c r="Y143" s="98">
        <v>240.75</v>
      </c>
      <c r="Z143" s="41">
        <f t="shared" si="259"/>
        <v>1.3313639908309059E-2</v>
      </c>
      <c r="AA143" s="41">
        <f t="shared" si="260"/>
        <v>1.6551957100029505E-2</v>
      </c>
      <c r="AB143" s="86">
        <v>276490157.97000003</v>
      </c>
      <c r="AC143" s="98">
        <v>243.54</v>
      </c>
      <c r="AD143" s="41">
        <f t="shared" si="261"/>
        <v>1.6717822249148549E-2</v>
      </c>
      <c r="AE143" s="41">
        <f t="shared" si="262"/>
        <v>1.1588785046728939E-2</v>
      </c>
      <c r="AF143" s="86">
        <v>273505570.88999999</v>
      </c>
      <c r="AG143" s="98">
        <v>243.66</v>
      </c>
      <c r="AH143" s="41">
        <f t="shared" si="263"/>
        <v>-1.0794550887138193E-2</v>
      </c>
      <c r="AI143" s="41">
        <f t="shared" si="264"/>
        <v>4.9273220004929187E-4</v>
      </c>
      <c r="AJ143" s="42">
        <f t="shared" ref="AJ143" si="271">AVERAGE(F143,J143,N143,R143,V143,Z143,AD143,AH143)</f>
        <v>-9.7596561167121055E-3</v>
      </c>
      <c r="AK143" s="42">
        <f t="shared" ref="AK143" si="272">AVERAGE(G143,K143,O143,S143,W143,AA143,AE143,AI143)</f>
        <v>4.0958241954146312E-3</v>
      </c>
      <c r="AL143" s="43">
        <f t="shared" ref="AL143" si="273">((AF143-D143)/D143)</f>
        <v>2.1908216507791907E-2</v>
      </c>
      <c r="AM143" s="43">
        <f t="shared" ref="AM143" si="274">((AG143-E143)/E143)</f>
        <v>2.5461891334539719E-2</v>
      </c>
      <c r="AN143" s="44">
        <f t="shared" ref="AN143" si="275">STDEV(F143,J143,N143,R143,V143,Z143,AD143,AH143)</f>
        <v>3.8016828255964127E-2</v>
      </c>
      <c r="AO143" s="107">
        <f t="shared" ref="AO143" si="276">STDEV(G143,K143,O143,S143,W143,AA143,AE143,AI143)</f>
        <v>1.0383443048910998E-2</v>
      </c>
    </row>
    <row r="144" spans="1:46" ht="8.25" customHeight="1">
      <c r="A144" s="325"/>
      <c r="B144" s="101"/>
      <c r="C144" s="27"/>
      <c r="D144" s="101"/>
      <c r="E144" s="27"/>
      <c r="F144" s="41"/>
      <c r="G144" s="41"/>
      <c r="H144" s="101"/>
      <c r="I144" s="27"/>
      <c r="J144" s="41"/>
      <c r="K144" s="41"/>
      <c r="L144" s="101"/>
      <c r="M144" s="27"/>
      <c r="N144" s="41"/>
      <c r="O144" s="41"/>
      <c r="P144" s="101"/>
      <c r="Q144" s="27"/>
      <c r="R144" s="41"/>
      <c r="S144" s="41"/>
      <c r="T144" s="101"/>
      <c r="U144" s="27"/>
      <c r="V144" s="41"/>
      <c r="W144" s="41"/>
      <c r="X144" s="101"/>
      <c r="Y144" s="257"/>
      <c r="Z144" s="41"/>
      <c r="AA144" s="41"/>
      <c r="AB144" s="101"/>
      <c r="AC144" s="257"/>
      <c r="AD144" s="41"/>
      <c r="AE144" s="41"/>
      <c r="AF144" s="91"/>
      <c r="AG144" s="91"/>
      <c r="AH144" s="41"/>
      <c r="AI144" s="41"/>
      <c r="AJ144" s="42"/>
      <c r="AK144" s="42"/>
      <c r="AL144" s="43"/>
      <c r="AM144" s="43"/>
      <c r="AN144" s="44"/>
      <c r="AO144" s="107"/>
    </row>
    <row r="145" spans="1:41">
      <c r="A145" s="329" t="s">
        <v>238</v>
      </c>
      <c r="B145" s="166"/>
      <c r="C145" s="166"/>
      <c r="D145" s="166"/>
      <c r="E145" s="166"/>
      <c r="F145" s="41"/>
      <c r="G145" s="41"/>
      <c r="H145" s="166"/>
      <c r="I145" s="166"/>
      <c r="J145" s="41"/>
      <c r="K145" s="41"/>
      <c r="L145" s="166"/>
      <c r="M145" s="166"/>
      <c r="N145" s="41"/>
      <c r="O145" s="41"/>
      <c r="P145" s="166"/>
      <c r="Q145" s="166"/>
      <c r="R145" s="41"/>
      <c r="S145" s="41"/>
      <c r="T145" s="166"/>
      <c r="U145" s="166"/>
      <c r="V145" s="41"/>
      <c r="W145" s="41"/>
      <c r="X145" s="166"/>
      <c r="Y145" s="166"/>
      <c r="Z145" s="41"/>
      <c r="AA145" s="41"/>
      <c r="AB145" s="166"/>
      <c r="AC145" s="166"/>
      <c r="AD145" s="41"/>
      <c r="AE145" s="41"/>
      <c r="AF145" s="91"/>
      <c r="AG145" s="91"/>
      <c r="AH145" s="41"/>
      <c r="AI145" s="41"/>
      <c r="AJ145" s="42"/>
      <c r="AK145" s="42"/>
      <c r="AL145" s="43"/>
      <c r="AM145" s="43"/>
      <c r="AN145" s="44"/>
      <c r="AO145" s="107"/>
    </row>
    <row r="146" spans="1:41">
      <c r="A146" s="323" t="s">
        <v>144</v>
      </c>
      <c r="B146" s="86">
        <v>8155827378</v>
      </c>
      <c r="C146" s="98">
        <v>115.83</v>
      </c>
      <c r="D146" s="86">
        <v>8145122957.5699997</v>
      </c>
      <c r="E146" s="98">
        <v>115.93</v>
      </c>
      <c r="F146" s="41">
        <f t="shared" ref="F146:G149" si="277">((D146-B146)/B146)</f>
        <v>-1.3124873705486985E-3</v>
      </c>
      <c r="G146" s="41">
        <f t="shared" si="277"/>
        <v>8.6333419666760364E-4</v>
      </c>
      <c r="H146" s="86">
        <v>8150109970.9899998</v>
      </c>
      <c r="I146" s="98">
        <v>116.02</v>
      </c>
      <c r="J146" s="41">
        <f>((H146-D146)/D146)</f>
        <v>6.1226987560269964E-4</v>
      </c>
      <c r="K146" s="41">
        <f>((I146-E146)/E146)</f>
        <v>7.7633054429387732E-4</v>
      </c>
      <c r="L146" s="86">
        <v>8018531911.5</v>
      </c>
      <c r="M146" s="98">
        <v>116.09</v>
      </c>
      <c r="N146" s="41">
        <f>((L146-H146)/H146)</f>
        <v>-1.6144329335229433E-2</v>
      </c>
      <c r="O146" s="41">
        <f>((M146-I146)/I146)</f>
        <v>6.0334425099127216E-4</v>
      </c>
      <c r="P146" s="97">
        <v>8016052529.1599998</v>
      </c>
      <c r="Q146" s="98">
        <v>116.17</v>
      </c>
      <c r="R146" s="41">
        <f>((P146-L146)/L146)</f>
        <v>-3.0920651901930797E-4</v>
      </c>
      <c r="S146" s="41">
        <f>((Q146-M146)/M146)</f>
        <v>6.8912050994916264E-4</v>
      </c>
      <c r="T146" s="97">
        <v>7937194014.3199997</v>
      </c>
      <c r="U146" s="98">
        <v>116.26</v>
      </c>
      <c r="V146" s="41">
        <f>((T146-P146)/P146)</f>
        <v>-9.8375746108370025E-3</v>
      </c>
      <c r="W146" s="41">
        <f>((U146-Q146)/Q146)</f>
        <v>7.7472669363866235E-4</v>
      </c>
      <c r="X146" s="97">
        <v>7952062236.9899998</v>
      </c>
      <c r="Y146" s="98">
        <v>116.34</v>
      </c>
      <c r="Z146" s="41">
        <f>((X146-T146)/T146)</f>
        <v>1.8732341231895509E-3</v>
      </c>
      <c r="AA146" s="41">
        <f>((Y146-U146)/U146)</f>
        <v>6.8811285050746854E-4</v>
      </c>
      <c r="AB146" s="97">
        <v>7752716191.4300003</v>
      </c>
      <c r="AC146" s="98">
        <v>116.43</v>
      </c>
      <c r="AD146" s="41">
        <f>((AB146-X146)/X146)</f>
        <v>-2.5068471500728037E-2</v>
      </c>
      <c r="AE146" s="41">
        <f>((AC146-Y146)/Y146)</f>
        <v>7.7359463641055019E-4</v>
      </c>
      <c r="AF146" s="97">
        <v>7739312816.7399998</v>
      </c>
      <c r="AG146" s="98">
        <v>116.51</v>
      </c>
      <c r="AH146" s="41">
        <f>((AF146-AB146)/AB146)</f>
        <v>-1.7288617768333734E-3</v>
      </c>
      <c r="AI146" s="41">
        <f>((AG146-AC146)/AC146)</f>
        <v>6.8710813364251727E-4</v>
      </c>
      <c r="AJ146" s="42">
        <f t="shared" ref="AJ146" si="278">AVERAGE(F146,J146,N146,R146,V146,Z146,AD146,AH146)</f>
        <v>-6.4894283893004506E-3</v>
      </c>
      <c r="AK146" s="42">
        <f t="shared" ref="AK146" si="279">AVERAGE(G146,K146,O146,S146,W146,AA146,AE146,AI146)</f>
        <v>7.319589770126392E-4</v>
      </c>
      <c r="AL146" s="43">
        <f t="shared" ref="AL146" si="280">((AF146-D146)/D146)</f>
        <v>-4.9822469586274794E-2</v>
      </c>
      <c r="AM146" s="43">
        <f t="shared" ref="AM146" si="281">((AG146-E146)/E146)</f>
        <v>5.0030190632277946E-3</v>
      </c>
      <c r="AN146" s="44">
        <f t="shared" ref="AN146" si="282">STDEV(F146,J146,N146,R146,V146,Z146,AD146,AH146)</f>
        <v>9.6926712816995386E-3</v>
      </c>
      <c r="AO146" s="107">
        <f t="shared" ref="AO146" si="283">STDEV(G146,K146,O146,S146,W146,AA146,AE146,AI146)</f>
        <v>8.0269059162388137E-5</v>
      </c>
    </row>
    <row r="147" spans="1:41">
      <c r="A147" s="323" t="s">
        <v>206</v>
      </c>
      <c r="B147" s="86">
        <v>5189365712.9499998</v>
      </c>
      <c r="C147" s="98">
        <v>113.12</v>
      </c>
      <c r="D147" s="86">
        <v>5197256689.1099997</v>
      </c>
      <c r="E147" s="98">
        <v>113.33</v>
      </c>
      <c r="F147" s="41">
        <f t="shared" si="277"/>
        <v>1.5206051368297307E-3</v>
      </c>
      <c r="G147" s="41">
        <f t="shared" si="277"/>
        <v>1.8564356435643011E-3</v>
      </c>
      <c r="H147" s="86">
        <v>4939767991.1700001</v>
      </c>
      <c r="I147" s="98">
        <v>113.53</v>
      </c>
      <c r="J147" s="41">
        <f t="shared" ref="J147:J149" si="284">((H147-D147)/D147)</f>
        <v>-4.9543194293159502E-2</v>
      </c>
      <c r="K147" s="41">
        <f t="shared" ref="K147:K149" si="285">((I147-E147)/E147)</f>
        <v>1.7647577869937601E-3</v>
      </c>
      <c r="L147" s="86">
        <v>5069508914.1700001</v>
      </c>
      <c r="M147" s="98">
        <v>113.72</v>
      </c>
      <c r="N147" s="41">
        <f t="shared" ref="N147:N149" si="286">((L147-H147)/H147)</f>
        <v>2.6264578261958098E-2</v>
      </c>
      <c r="O147" s="41">
        <f t="shared" ref="O147:O149" si="287">((M147-I147)/I147)</f>
        <v>1.6735664582048597E-3</v>
      </c>
      <c r="P147" s="86">
        <v>4939767991.1700001</v>
      </c>
      <c r="Q147" s="98">
        <v>113.91</v>
      </c>
      <c r="R147" s="41">
        <f t="shared" ref="R147:S149" si="288">((P147-L147)/L147)</f>
        <v>-2.5592404549749509E-2</v>
      </c>
      <c r="S147" s="41">
        <f t="shared" si="288"/>
        <v>1.6707703130495754E-3</v>
      </c>
      <c r="T147" s="86">
        <v>5004960500.3900003</v>
      </c>
      <c r="U147" s="98">
        <v>114.14</v>
      </c>
      <c r="V147" s="41">
        <f t="shared" ref="V147:V149" si="289">((T147-P147)/P147)</f>
        <v>1.3197484039034637E-2</v>
      </c>
      <c r="W147" s="41">
        <f t="shared" ref="W147:W149" si="290">((U147-Q147)/Q147)</f>
        <v>2.0191379158985513E-3</v>
      </c>
      <c r="X147" s="86">
        <v>4821722184.3900003</v>
      </c>
      <c r="Y147" s="98">
        <v>114.26</v>
      </c>
      <c r="Z147" s="41">
        <f t="shared" ref="Z147:Z149" si="291">((X147-T147)/T147)</f>
        <v>-3.6611341085653233E-2</v>
      </c>
      <c r="AA147" s="41">
        <f t="shared" ref="AA147:AA149" si="292">((Y147-U147)/U147)</f>
        <v>1.0513404590853737E-3</v>
      </c>
      <c r="AB147" s="86">
        <v>4843746668</v>
      </c>
      <c r="AC147" s="98">
        <v>114.48</v>
      </c>
      <c r="AD147" s="41">
        <f t="shared" ref="AD147:AD149" si="293">((AB147-X147)/X147)</f>
        <v>4.5677628796827888E-3</v>
      </c>
      <c r="AE147" s="41">
        <f t="shared" ref="AE147:AE149" si="294">((AC147-Y147)/Y147)</f>
        <v>1.9254332224750469E-3</v>
      </c>
      <c r="AF147" s="86">
        <v>4641530117.21</v>
      </c>
      <c r="AG147" s="98">
        <v>114.67</v>
      </c>
      <c r="AH147" s="41">
        <f t="shared" ref="AH147:AH149" si="295">((AF147-AB147)/AB147)</f>
        <v>-4.1747961784610814E-2</v>
      </c>
      <c r="AI147" s="41">
        <f t="shared" ref="AI147:AI149" si="296">((AG147-AC147)/AC147)</f>
        <v>1.6596785464709793E-3</v>
      </c>
      <c r="AJ147" s="42">
        <f t="shared" ref="AJ147:AJ151" si="297">AVERAGE(F147,J147,N147,R147,V147,Z147,AD147,AH147)</f>
        <v>-1.3493058924458474E-2</v>
      </c>
      <c r="AK147" s="42">
        <f t="shared" ref="AK147:AK151" si="298">AVERAGE(G147,K147,O147,S147,W147,AA147,AE147,AI147)</f>
        <v>1.7026400432178059E-3</v>
      </c>
      <c r="AL147" s="43">
        <f t="shared" ref="AL147:AL151" si="299">((AF147-D147)/D147)</f>
        <v>-0.10692690493129456</v>
      </c>
      <c r="AM147" s="43">
        <f t="shared" ref="AM147:AM151" si="300">((AG147-E147)/E147)</f>
        <v>1.1823877172858056E-2</v>
      </c>
      <c r="AN147" s="44">
        <f t="shared" ref="AN147:AN151" si="301">STDEV(F147,J147,N147,R147,V147,Z147,AD147,AH147)</f>
        <v>2.8343452560895526E-2</v>
      </c>
      <c r="AO147" s="107">
        <f t="shared" ref="AO147:AO151" si="302">STDEV(G147,K147,O147,S147,W147,AA147,AE147,AI147)</f>
        <v>2.9404013245353525E-4</v>
      </c>
    </row>
    <row r="148" spans="1:41">
      <c r="A148" s="323" t="s">
        <v>180</v>
      </c>
      <c r="B148" s="86">
        <v>1856653188.9300001</v>
      </c>
      <c r="C148" s="98">
        <v>1.0641</v>
      </c>
      <c r="D148" s="86">
        <v>1871742602.3699999</v>
      </c>
      <c r="E148" s="98">
        <v>1.0648</v>
      </c>
      <c r="F148" s="41">
        <f t="shared" si="277"/>
        <v>8.1272116569578272E-3</v>
      </c>
      <c r="G148" s="41">
        <f t="shared" si="277"/>
        <v>6.5783291044067555E-4</v>
      </c>
      <c r="H148" s="86">
        <v>1833690870.55</v>
      </c>
      <c r="I148" s="98">
        <v>1.0654999999999999</v>
      </c>
      <c r="J148" s="41">
        <f t="shared" si="284"/>
        <v>-2.0329575109215788E-2</v>
      </c>
      <c r="K148" s="41">
        <f t="shared" si="285"/>
        <v>6.5740045078880812E-4</v>
      </c>
      <c r="L148" s="86">
        <v>1889901679.8399999</v>
      </c>
      <c r="M148" s="98">
        <v>1.0662</v>
      </c>
      <c r="N148" s="41">
        <f t="shared" si="286"/>
        <v>3.0654463188301749E-2</v>
      </c>
      <c r="O148" s="41">
        <f t="shared" si="287"/>
        <v>6.5696855936193813E-4</v>
      </c>
      <c r="P148" s="86">
        <v>1874790522.25</v>
      </c>
      <c r="Q148" s="98">
        <v>1.0669</v>
      </c>
      <c r="R148" s="41">
        <f t="shared" si="288"/>
        <v>-7.9957374244353455E-3</v>
      </c>
      <c r="S148" s="41">
        <f t="shared" si="288"/>
        <v>6.5653723504025777E-4</v>
      </c>
      <c r="T148" s="86">
        <v>1867800647.6300001</v>
      </c>
      <c r="U148" s="98">
        <v>1.0676000000000001</v>
      </c>
      <c r="V148" s="41">
        <f t="shared" si="289"/>
        <v>-3.7283496673596894E-3</v>
      </c>
      <c r="W148" s="41">
        <f t="shared" si="290"/>
        <v>6.56106476708356E-4</v>
      </c>
      <c r="X148" s="86">
        <v>1874761442.8800001</v>
      </c>
      <c r="Y148" s="98">
        <v>1.0683</v>
      </c>
      <c r="Z148" s="41">
        <f t="shared" si="291"/>
        <v>3.7267335027602426E-3</v>
      </c>
      <c r="AA148" s="41">
        <f t="shared" si="292"/>
        <v>6.5567628325208206E-4</v>
      </c>
      <c r="AB148" s="86">
        <v>1849467400.0599999</v>
      </c>
      <c r="AC148" s="98">
        <v>1.069</v>
      </c>
      <c r="AD148" s="41">
        <f t="shared" si="293"/>
        <v>-1.3491872747896701E-2</v>
      </c>
      <c r="AE148" s="41">
        <f t="shared" si="294"/>
        <v>6.5524665356166145E-4</v>
      </c>
      <c r="AF148" s="86">
        <v>1856091765.8900001</v>
      </c>
      <c r="AG148" s="98">
        <v>1.0697000000000001</v>
      </c>
      <c r="AH148" s="41">
        <f t="shared" si="295"/>
        <v>3.5817694487533308E-3</v>
      </c>
      <c r="AI148" s="41">
        <f t="shared" si="296"/>
        <v>6.5481758652960237E-4</v>
      </c>
      <c r="AJ148" s="42">
        <f t="shared" si="297"/>
        <v>6.8080355983203187E-5</v>
      </c>
      <c r="AK148" s="42">
        <f t="shared" si="298"/>
        <v>6.5632326946042261E-4</v>
      </c>
      <c r="AL148" s="43">
        <f t="shared" si="299"/>
        <v>-8.3616392874654322E-3</v>
      </c>
      <c r="AM148" s="43">
        <f t="shared" si="300"/>
        <v>4.6018031555222823E-3</v>
      </c>
      <c r="AN148" s="44">
        <f t="shared" si="301"/>
        <v>1.5609442566943212E-2</v>
      </c>
      <c r="AO148" s="107">
        <f t="shared" si="302"/>
        <v>1.0551431157223445E-6</v>
      </c>
    </row>
    <row r="149" spans="1:41">
      <c r="A149" s="323" t="s">
        <v>193</v>
      </c>
      <c r="B149" s="86">
        <v>248763213.24000001</v>
      </c>
      <c r="C149" s="98">
        <v>100.0001</v>
      </c>
      <c r="D149" s="86">
        <v>250212201.97999999</v>
      </c>
      <c r="E149" s="98">
        <v>100.1344</v>
      </c>
      <c r="F149" s="41">
        <f t="shared" si="277"/>
        <v>5.8247709584054721E-3</v>
      </c>
      <c r="G149" s="41">
        <f t="shared" si="277"/>
        <v>1.3429986570013038E-3</v>
      </c>
      <c r="H149" s="86">
        <v>300525106.7512759</v>
      </c>
      <c r="I149" s="98">
        <v>100</v>
      </c>
      <c r="J149" s="41">
        <f t="shared" si="284"/>
        <v>0.2010809399906785</v>
      </c>
      <c r="K149" s="41">
        <f t="shared" si="285"/>
        <v>-1.3421960884571077E-3</v>
      </c>
      <c r="L149" s="86">
        <v>299890310.84453082</v>
      </c>
      <c r="M149" s="98">
        <v>100.4324970718577</v>
      </c>
      <c r="N149" s="41">
        <f t="shared" si="286"/>
        <v>-2.1122890982631058E-3</v>
      </c>
      <c r="O149" s="41">
        <f t="shared" si="287"/>
        <v>4.3249707185769636E-3</v>
      </c>
      <c r="P149" s="86">
        <v>294437466.08999997</v>
      </c>
      <c r="Q149" s="98">
        <v>100.5737</v>
      </c>
      <c r="R149" s="41">
        <f t="shared" si="288"/>
        <v>-1.8182797367393814E-2</v>
      </c>
      <c r="S149" s="41">
        <f t="shared" si="288"/>
        <v>1.4059485949182138E-3</v>
      </c>
      <c r="T149" s="86">
        <v>293929158.56</v>
      </c>
      <c r="U149" s="98">
        <v>100.724</v>
      </c>
      <c r="V149" s="41">
        <f t="shared" si="289"/>
        <v>-1.7263683754315366E-3</v>
      </c>
      <c r="W149" s="41">
        <f t="shared" si="290"/>
        <v>1.4944264753111542E-3</v>
      </c>
      <c r="X149" s="86">
        <v>294252882.86000001</v>
      </c>
      <c r="Y149" s="98">
        <v>100.8746</v>
      </c>
      <c r="Z149" s="41">
        <f t="shared" si="291"/>
        <v>1.1013684439678678E-3</v>
      </c>
      <c r="AA149" s="41">
        <f t="shared" si="292"/>
        <v>1.4951749334815652E-3</v>
      </c>
      <c r="AB149" s="86">
        <v>295656771.31</v>
      </c>
      <c r="AC149" s="98">
        <v>101.03243083085202</v>
      </c>
      <c r="AD149" s="41">
        <f t="shared" si="293"/>
        <v>4.7710270035584727E-3</v>
      </c>
      <c r="AE149" s="41">
        <f t="shared" si="294"/>
        <v>1.5646241060883579E-3</v>
      </c>
      <c r="AF149" s="86">
        <v>296076070.94</v>
      </c>
      <c r="AG149" s="98">
        <v>101.17</v>
      </c>
      <c r="AH149" s="41">
        <f t="shared" si="295"/>
        <v>1.4181972837698145E-3</v>
      </c>
      <c r="AI149" s="41">
        <f t="shared" si="296"/>
        <v>1.3616337646898521E-3</v>
      </c>
      <c r="AJ149" s="42">
        <f t="shared" si="297"/>
        <v>2.4021856104911459E-2</v>
      </c>
      <c r="AK149" s="42">
        <f t="shared" si="298"/>
        <v>1.455947645201288E-3</v>
      </c>
      <c r="AL149" s="43">
        <f t="shared" si="299"/>
        <v>0.18329988944210646</v>
      </c>
      <c r="AM149" s="43">
        <f t="shared" si="300"/>
        <v>1.0342100217307961E-2</v>
      </c>
      <c r="AN149" s="44">
        <f t="shared" si="301"/>
        <v>7.1927661126809442E-2</v>
      </c>
      <c r="AO149" s="107">
        <f t="shared" si="302"/>
        <v>1.5165696352746161E-3</v>
      </c>
    </row>
    <row r="150" spans="1:41">
      <c r="A150" s="325" t="s">
        <v>47</v>
      </c>
      <c r="B150" s="102">
        <f>SUM(B142:B149)</f>
        <v>18645065216.350002</v>
      </c>
      <c r="C150" s="93"/>
      <c r="D150" s="102">
        <f>SUM(D142:D149)</f>
        <v>18644267856.369999</v>
      </c>
      <c r="E150" s="93"/>
      <c r="F150" s="41">
        <f>((D150-B150)/B150)</f>
        <v>-4.2765201985142202E-5</v>
      </c>
      <c r="G150" s="41"/>
      <c r="H150" s="102">
        <f>SUM(H142:H149)</f>
        <v>18419318015.971275</v>
      </c>
      <c r="I150" s="93"/>
      <c r="J150" s="41">
        <f>((H150-D150)/D150)</f>
        <v>-1.2065361972466366E-2</v>
      </c>
      <c r="K150" s="41"/>
      <c r="L150" s="102">
        <f>SUM(L142:L149)</f>
        <v>18473338928.454533</v>
      </c>
      <c r="M150" s="93"/>
      <c r="N150" s="41">
        <f>((L150-H150)/H150)</f>
        <v>2.9328399909495074E-3</v>
      </c>
      <c r="O150" s="41"/>
      <c r="P150" s="102">
        <f>SUM(P142:P149)</f>
        <v>18323288890.68</v>
      </c>
      <c r="Q150" s="93"/>
      <c r="R150" s="41">
        <f>((P150-L150)/L150)</f>
        <v>-8.1225185309305326E-3</v>
      </c>
      <c r="S150" s="41"/>
      <c r="T150" s="102">
        <f>SUM(T142:T149)</f>
        <v>18301083466.840004</v>
      </c>
      <c r="U150" s="93"/>
      <c r="V150" s="41">
        <f>((T150-P150)/P150)</f>
        <v>-1.2118688938693183E-3</v>
      </c>
      <c r="W150" s="41"/>
      <c r="X150" s="102">
        <f>SUM(X142:X149)</f>
        <v>18190774927.09</v>
      </c>
      <c r="Y150" s="93"/>
      <c r="Z150" s="41">
        <f>((X150-T150)/T150)</f>
        <v>-6.0274321982014588E-3</v>
      </c>
      <c r="AA150" s="41"/>
      <c r="AB150" s="102">
        <f>SUM(AB142:AB149)</f>
        <v>18002138920.610004</v>
      </c>
      <c r="AC150" s="93"/>
      <c r="AD150" s="41">
        <f>((AB150-X150)/X150)</f>
        <v>-1.0369871939819116E-2</v>
      </c>
      <c r="AE150" s="41"/>
      <c r="AF150" s="102">
        <f>SUM(AF142:AF149)</f>
        <v>17789361810.209999</v>
      </c>
      <c r="AG150" s="93"/>
      <c r="AH150" s="41">
        <f>((AF150-AB150)/AB150)</f>
        <v>-1.1819546073850393E-2</v>
      </c>
      <c r="AI150" s="41"/>
      <c r="AJ150" s="42">
        <f t="shared" si="297"/>
        <v>-5.8408156025216021E-3</v>
      </c>
      <c r="AK150" s="42" t="e">
        <f t="shared" si="298"/>
        <v>#DIV/0!</v>
      </c>
      <c r="AL150" s="43">
        <f t="shared" si="299"/>
        <v>-4.5853559536150557E-2</v>
      </c>
      <c r="AM150" s="43" t="e">
        <f t="shared" si="300"/>
        <v>#DIV/0!</v>
      </c>
      <c r="AN150" s="44">
        <f t="shared" si="301"/>
        <v>5.7602716878589581E-3</v>
      </c>
      <c r="AO150" s="107" t="e">
        <f t="shared" si="302"/>
        <v>#DIV/0!</v>
      </c>
    </row>
    <row r="151" spans="1:41">
      <c r="A151" s="325" t="s">
        <v>33</v>
      </c>
      <c r="B151" s="28">
        <f>SUM(B19,B51,B80,B101,B108,B132,B138,B150)</f>
        <v>1280455828778.1836</v>
      </c>
      <c r="C151" s="29"/>
      <c r="D151" s="28">
        <f>SUM(D19,D51,D80,D101,D108,D132,D138,D150)</f>
        <v>1288547070828.1489</v>
      </c>
      <c r="E151" s="29"/>
      <c r="F151" s="41">
        <f>((D151-B151)/B151)</f>
        <v>6.3190325414708209E-3</v>
      </c>
      <c r="G151" s="41"/>
      <c r="H151" s="28">
        <f>SUM(H19,H51,H80,H101,H108,H132,H138,H150)</f>
        <v>1292176512264.8335</v>
      </c>
      <c r="I151" s="29"/>
      <c r="J151" s="41">
        <f>((H151-D151)/D151)</f>
        <v>2.8166929395539498E-3</v>
      </c>
      <c r="K151" s="41"/>
      <c r="L151" s="28">
        <f>SUM(L19,L51,L80,L101,L108,L132,L138,L150)</f>
        <v>1293109788934.1821</v>
      </c>
      <c r="M151" s="29"/>
      <c r="N151" s="41">
        <f>((L151-H151)/H151)</f>
        <v>7.2225168968042381E-4</v>
      </c>
      <c r="O151" s="41"/>
      <c r="P151" s="28">
        <f>SUM(P19,P51,P80,P101,P108,P132,P138,P150)</f>
        <v>1297557653026.167</v>
      </c>
      <c r="Q151" s="29"/>
      <c r="R151" s="41">
        <f>((P151-L151)/L151)</f>
        <v>3.4396646982704534E-3</v>
      </c>
      <c r="S151" s="41"/>
      <c r="T151" s="28">
        <f>SUM(T19,T51,T80,T101,T108,T132,T138,T150)</f>
        <v>1296019722507.5264</v>
      </c>
      <c r="U151" s="29"/>
      <c r="V151" s="41">
        <f>((T151-P151)/P151)</f>
        <v>-1.1852502392119995E-3</v>
      </c>
      <c r="W151" s="41"/>
      <c r="X151" s="28">
        <f>SUM(X19,X51,X80,X101,X108,X132,X138,X150)</f>
        <v>1301151513625.9861</v>
      </c>
      <c r="Y151" s="29"/>
      <c r="Z151" s="41">
        <f>((X151-T151)/T151)</f>
        <v>3.9596551112129506E-3</v>
      </c>
      <c r="AA151" s="41"/>
      <c r="AB151" s="28">
        <f>SUM(AB19,AB51,AB80,AB101,AB108,AB132,AB138,AB150)</f>
        <v>1293972583326.1653</v>
      </c>
      <c r="AC151" s="29"/>
      <c r="AD151" s="41">
        <f>((AB151-X151)/X151)</f>
        <v>-5.5173669051153812E-3</v>
      </c>
      <c r="AE151" s="41"/>
      <c r="AF151" s="28">
        <f>SUM(AF19,AF51,AF80,AF101,AF108,AF132,AF138,AF150)</f>
        <v>1295982273118.8315</v>
      </c>
      <c r="AG151" s="29"/>
      <c r="AH151" s="41">
        <f>((AF151-AB151)/AB151)</f>
        <v>1.553116208614203E-3</v>
      </c>
      <c r="AI151" s="41"/>
      <c r="AJ151" s="42">
        <f t="shared" si="297"/>
        <v>1.5134745055594276E-3</v>
      </c>
      <c r="AK151" s="42" t="e">
        <f t="shared" si="298"/>
        <v>#DIV/0!</v>
      </c>
      <c r="AL151" s="43">
        <f t="shared" si="299"/>
        <v>5.7702217163894632E-3</v>
      </c>
      <c r="AM151" s="43" t="e">
        <f t="shared" si="300"/>
        <v>#DIV/0!</v>
      </c>
      <c r="AN151" s="44">
        <f t="shared" si="301"/>
        <v>3.6219415814543682E-3</v>
      </c>
      <c r="AO151" s="107" t="e">
        <f t="shared" si="302"/>
        <v>#DIV/0!</v>
      </c>
    </row>
    <row r="152" spans="1:41" s="167" customFormat="1" ht="6" customHeight="1">
      <c r="A152" s="325"/>
      <c r="B152" s="28"/>
      <c r="C152" s="29"/>
      <c r="D152" s="28"/>
      <c r="E152" s="29"/>
      <c r="F152" s="41"/>
      <c r="G152" s="41"/>
      <c r="H152" s="28"/>
      <c r="I152" s="29"/>
      <c r="J152" s="41"/>
      <c r="K152" s="41"/>
      <c r="L152" s="28"/>
      <c r="M152" s="29"/>
      <c r="N152" s="41"/>
      <c r="O152" s="41"/>
      <c r="P152" s="28"/>
      <c r="Q152" s="29"/>
      <c r="R152" s="41"/>
      <c r="S152" s="41"/>
      <c r="T152" s="28"/>
      <c r="U152" s="29"/>
      <c r="V152" s="41"/>
      <c r="W152" s="41"/>
      <c r="X152" s="28"/>
      <c r="Y152" s="29"/>
      <c r="Z152" s="41"/>
      <c r="AA152" s="41"/>
      <c r="AB152" s="28"/>
      <c r="AC152" s="29"/>
      <c r="AD152" s="41"/>
      <c r="AE152" s="41"/>
      <c r="AF152" s="91"/>
      <c r="AG152" s="91"/>
      <c r="AH152" s="41"/>
      <c r="AI152" s="41"/>
      <c r="AJ152" s="42"/>
      <c r="AK152" s="42"/>
      <c r="AL152" s="43"/>
      <c r="AM152" s="43"/>
      <c r="AN152" s="44"/>
      <c r="AO152" s="107"/>
    </row>
    <row r="153" spans="1:41" s="167" customFormat="1">
      <c r="A153" s="329" t="s">
        <v>239</v>
      </c>
      <c r="B153" s="28"/>
      <c r="C153" s="29"/>
      <c r="D153" s="28"/>
      <c r="E153" s="29"/>
      <c r="F153" s="41"/>
      <c r="G153" s="41"/>
      <c r="H153" s="28"/>
      <c r="I153" s="29"/>
      <c r="J153" s="41"/>
      <c r="K153" s="41"/>
      <c r="L153" s="28"/>
      <c r="M153" s="29"/>
      <c r="N153" s="41"/>
      <c r="O153" s="41"/>
      <c r="P153" s="28"/>
      <c r="Q153" s="29"/>
      <c r="R153" s="41"/>
      <c r="S153" s="41"/>
      <c r="T153" s="28"/>
      <c r="U153" s="29"/>
      <c r="V153" s="41"/>
      <c r="W153" s="41"/>
      <c r="X153" s="28"/>
      <c r="Y153" s="29"/>
      <c r="Z153" s="41"/>
      <c r="AA153" s="41"/>
      <c r="AB153" s="28"/>
      <c r="AC153" s="29"/>
      <c r="AD153" s="41"/>
      <c r="AE153" s="41"/>
      <c r="AF153" s="91"/>
      <c r="AG153" s="91"/>
      <c r="AH153" s="41"/>
      <c r="AI153" s="41"/>
      <c r="AJ153" s="42"/>
      <c r="AK153" s="42"/>
      <c r="AL153" s="43"/>
      <c r="AM153" s="43"/>
      <c r="AN153" s="44"/>
      <c r="AO153" s="107"/>
    </row>
    <row r="154" spans="1:41" s="167" customFormat="1">
      <c r="A154" s="330" t="s">
        <v>130</v>
      </c>
      <c r="B154" s="28">
        <v>0</v>
      </c>
      <c r="C154" s="29">
        <v>0</v>
      </c>
      <c r="D154" s="28">
        <v>0</v>
      </c>
      <c r="E154" s="29">
        <v>0</v>
      </c>
      <c r="F154" s="41"/>
      <c r="G154" s="41"/>
      <c r="H154" s="28">
        <v>0</v>
      </c>
      <c r="I154" s="29">
        <v>0</v>
      </c>
      <c r="J154" s="41"/>
      <c r="K154" s="41"/>
      <c r="L154" s="28">
        <v>0</v>
      </c>
      <c r="M154" s="29">
        <v>0</v>
      </c>
      <c r="N154" s="41"/>
      <c r="O154" s="41"/>
      <c r="P154" s="28">
        <v>0</v>
      </c>
      <c r="Q154" s="29">
        <v>0</v>
      </c>
      <c r="R154" s="41"/>
      <c r="S154" s="41"/>
      <c r="T154" s="28">
        <v>0</v>
      </c>
      <c r="U154" s="29">
        <v>0</v>
      </c>
      <c r="V154" s="41"/>
      <c r="W154" s="41"/>
      <c r="X154" s="28">
        <v>0</v>
      </c>
      <c r="Y154" s="29">
        <v>0</v>
      </c>
      <c r="Z154" s="41"/>
      <c r="AA154" s="41"/>
      <c r="AB154" s="312">
        <v>77723084061</v>
      </c>
      <c r="AC154" s="29"/>
      <c r="AD154" s="41" t="e">
        <f t="shared" ref="AD154:AD155" si="303">((AB154-X154)/X154)</f>
        <v>#DIV/0!</v>
      </c>
      <c r="AE154" s="41" t="e">
        <f t="shared" ref="AE154:AE155" si="304">((AC154-Y154)/Y154)</f>
        <v>#DIV/0!</v>
      </c>
      <c r="AF154" s="86">
        <v>77723084061</v>
      </c>
      <c r="AG154" s="91"/>
      <c r="AH154" s="41">
        <f t="shared" ref="AH154:AH155" si="305">((AF154-AB154)/AB154)</f>
        <v>0</v>
      </c>
      <c r="AI154" s="41" t="e">
        <f t="shared" ref="AI154:AI155" si="306">((AG154-AC154)/AC154)</f>
        <v>#DIV/0!</v>
      </c>
      <c r="AJ154" s="42" t="e">
        <f t="shared" ref="AJ154" si="307">AVERAGE(F154,J154,N154,R154,V154,Z154,AD154,AH154)</f>
        <v>#DIV/0!</v>
      </c>
      <c r="AK154" s="42" t="e">
        <f t="shared" ref="AK154" si="308">AVERAGE(G154,K154,O154,S154,W154,AA154,AE154,AI154)</f>
        <v>#DIV/0!</v>
      </c>
      <c r="AL154" s="43" t="e">
        <f t="shared" ref="AL154" si="309">((AF154-D154)/D154)</f>
        <v>#DIV/0!</v>
      </c>
      <c r="AM154" s="43" t="e">
        <f t="shared" ref="AM154" si="310">((AG154-E154)/E154)</f>
        <v>#DIV/0!</v>
      </c>
      <c r="AN154" s="44" t="e">
        <f t="shared" ref="AN154" si="311">STDEV(F154,J154,N154,R154,V154,Z154,AD154,AH154)</f>
        <v>#DIV/0!</v>
      </c>
      <c r="AO154" s="107" t="e">
        <f t="shared" ref="AO154" si="312">STDEV(G154,K154,O154,S154,W154,AA154,AE154,AI154)</f>
        <v>#DIV/0!</v>
      </c>
    </row>
    <row r="155" spans="1:41" s="167" customFormat="1">
      <c r="A155" s="330" t="s">
        <v>240</v>
      </c>
      <c r="B155" s="28">
        <v>0</v>
      </c>
      <c r="C155" s="29">
        <v>0</v>
      </c>
      <c r="D155" s="28">
        <v>0</v>
      </c>
      <c r="E155" s="29">
        <v>0</v>
      </c>
      <c r="F155" s="41"/>
      <c r="G155" s="41"/>
      <c r="H155" s="28">
        <v>0</v>
      </c>
      <c r="I155" s="29">
        <v>0</v>
      </c>
      <c r="J155" s="41"/>
      <c r="K155" s="41"/>
      <c r="L155" s="28">
        <v>0</v>
      </c>
      <c r="M155" s="29">
        <v>0</v>
      </c>
      <c r="N155" s="41"/>
      <c r="O155" s="41"/>
      <c r="P155" s="28">
        <v>0</v>
      </c>
      <c r="Q155" s="29">
        <v>0</v>
      </c>
      <c r="R155" s="41"/>
      <c r="S155" s="41"/>
      <c r="T155" s="28">
        <v>0</v>
      </c>
      <c r="U155" s="29">
        <v>0</v>
      </c>
      <c r="V155" s="41"/>
      <c r="W155" s="41"/>
      <c r="X155" s="28">
        <v>0</v>
      </c>
      <c r="Y155" s="29">
        <v>0</v>
      </c>
      <c r="Z155" s="41"/>
      <c r="AA155" s="41"/>
      <c r="AB155" s="312">
        <v>0</v>
      </c>
      <c r="AC155" s="29"/>
      <c r="AD155" s="41" t="e">
        <f t="shared" si="303"/>
        <v>#DIV/0!</v>
      </c>
      <c r="AE155" s="41" t="e">
        <f t="shared" si="304"/>
        <v>#DIV/0!</v>
      </c>
      <c r="AF155" s="86">
        <v>6790414702.6599998</v>
      </c>
      <c r="AG155" s="91"/>
      <c r="AH155" s="41" t="e">
        <f t="shared" si="305"/>
        <v>#DIV/0!</v>
      </c>
      <c r="AI155" s="41" t="e">
        <f t="shared" si="306"/>
        <v>#DIV/0!</v>
      </c>
      <c r="AJ155" s="42" t="e">
        <f t="shared" ref="AJ155" si="313">AVERAGE(F155,J155,N155,R155,V155,Z155,AD155,AH155)</f>
        <v>#DIV/0!</v>
      </c>
      <c r="AK155" s="42" t="e">
        <f t="shared" ref="AK155" si="314">AVERAGE(G155,K155,O155,S155,W155,AA155,AE155,AI155)</f>
        <v>#DIV/0!</v>
      </c>
      <c r="AL155" s="43" t="e">
        <f t="shared" ref="AL155" si="315">((AF155-D155)/D155)</f>
        <v>#DIV/0!</v>
      </c>
      <c r="AM155" s="43" t="e">
        <f t="shared" ref="AM155" si="316">((AG155-E155)/E155)</f>
        <v>#DIV/0!</v>
      </c>
      <c r="AN155" s="44" t="e">
        <f t="shared" ref="AN155" si="317">STDEV(F155,J155,N155,R155,V155,Z155,AD155,AH155)</f>
        <v>#DIV/0!</v>
      </c>
      <c r="AO155" s="107" t="e">
        <f t="shared" ref="AO155" si="318">STDEV(G155,K155,O155,S155,W155,AA155,AE155,AI155)</f>
        <v>#DIV/0!</v>
      </c>
    </row>
    <row r="156" spans="1:41" s="167" customFormat="1">
      <c r="A156" s="325" t="s">
        <v>47</v>
      </c>
      <c r="B156" s="28"/>
      <c r="C156" s="29"/>
      <c r="D156" s="28"/>
      <c r="E156" s="29"/>
      <c r="F156" s="41"/>
      <c r="G156" s="41"/>
      <c r="H156" s="28"/>
      <c r="I156" s="29"/>
      <c r="J156" s="41"/>
      <c r="K156" s="41"/>
      <c r="L156" s="28"/>
      <c r="M156" s="29"/>
      <c r="N156" s="41"/>
      <c r="O156" s="41"/>
      <c r="P156" s="28"/>
      <c r="Q156" s="29"/>
      <c r="R156" s="41"/>
      <c r="S156" s="41"/>
      <c r="T156" s="28"/>
      <c r="U156" s="29"/>
      <c r="V156" s="41"/>
      <c r="W156" s="41"/>
      <c r="X156" s="28"/>
      <c r="Y156" s="29"/>
      <c r="Z156" s="41"/>
      <c r="AA156" s="41"/>
      <c r="AB156" s="101">
        <f>SUM(AB154:AB155)</f>
        <v>77723084061</v>
      </c>
      <c r="AC156" s="29"/>
      <c r="AD156" s="41"/>
      <c r="AE156" s="41"/>
      <c r="AF156" s="101">
        <f>SUM(AF154:AF155)</f>
        <v>84513498763.660004</v>
      </c>
      <c r="AG156" s="91"/>
      <c r="AH156" s="41"/>
      <c r="AI156" s="41"/>
      <c r="AJ156" s="42"/>
      <c r="AK156" s="42"/>
      <c r="AL156" s="43"/>
      <c r="AM156" s="43"/>
      <c r="AN156" s="44"/>
      <c r="AO156" s="107"/>
    </row>
    <row r="157" spans="1:41" ht="6" customHeight="1">
      <c r="A157" s="324"/>
      <c r="B157" s="121"/>
      <c r="C157" s="121"/>
      <c r="D157" s="121"/>
      <c r="E157" s="121"/>
      <c r="F157" s="41"/>
      <c r="G157" s="41"/>
      <c r="H157" s="121"/>
      <c r="I157" s="121"/>
      <c r="J157" s="41"/>
      <c r="K157" s="41"/>
      <c r="L157" s="121"/>
      <c r="M157" s="121"/>
      <c r="N157" s="41"/>
      <c r="O157" s="41"/>
      <c r="P157" s="41"/>
      <c r="Q157" s="41"/>
      <c r="R157" s="41"/>
      <c r="S157" s="41"/>
      <c r="T157" s="121"/>
      <c r="U157" s="121"/>
      <c r="V157" s="41"/>
      <c r="W157" s="41"/>
      <c r="X157" s="121"/>
      <c r="Y157" s="121"/>
      <c r="Z157" s="41"/>
      <c r="AA157" s="41"/>
      <c r="AB157" s="121"/>
      <c r="AC157" s="121"/>
      <c r="AD157" s="41"/>
      <c r="AE157" s="41"/>
      <c r="AF157" s="91"/>
      <c r="AG157" s="91"/>
      <c r="AH157" s="41"/>
      <c r="AI157" s="41"/>
      <c r="AJ157" s="42"/>
      <c r="AK157" s="42"/>
      <c r="AL157" s="43"/>
      <c r="AM157" s="43"/>
      <c r="AN157" s="44"/>
      <c r="AO157" s="107"/>
    </row>
    <row r="158" spans="1:41" ht="25.5">
      <c r="A158" s="320" t="s">
        <v>51</v>
      </c>
      <c r="B158" s="110" t="s">
        <v>81</v>
      </c>
      <c r="C158" s="111" t="s">
        <v>82</v>
      </c>
      <c r="D158" s="110" t="s">
        <v>81</v>
      </c>
      <c r="E158" s="111" t="s">
        <v>82</v>
      </c>
      <c r="F158" s="294" t="s">
        <v>80</v>
      </c>
      <c r="G158" s="294" t="s">
        <v>4</v>
      </c>
      <c r="H158" s="110" t="s">
        <v>81</v>
      </c>
      <c r="I158" s="111" t="s">
        <v>82</v>
      </c>
      <c r="J158" s="294" t="s">
        <v>80</v>
      </c>
      <c r="K158" s="294" t="s">
        <v>4</v>
      </c>
      <c r="L158" s="110" t="s">
        <v>81</v>
      </c>
      <c r="M158" s="111" t="s">
        <v>82</v>
      </c>
      <c r="N158" s="294" t="s">
        <v>80</v>
      </c>
      <c r="O158" s="294" t="s">
        <v>4</v>
      </c>
      <c r="P158" s="110" t="s">
        <v>81</v>
      </c>
      <c r="Q158" s="111" t="s">
        <v>82</v>
      </c>
      <c r="R158" s="294" t="s">
        <v>80</v>
      </c>
      <c r="S158" s="294" t="s">
        <v>4</v>
      </c>
      <c r="T158" s="110" t="s">
        <v>81</v>
      </c>
      <c r="U158" s="111" t="s">
        <v>82</v>
      </c>
      <c r="V158" s="294" t="s">
        <v>80</v>
      </c>
      <c r="W158" s="294" t="s">
        <v>4</v>
      </c>
      <c r="X158" s="110" t="s">
        <v>81</v>
      </c>
      <c r="Y158" s="111" t="s">
        <v>82</v>
      </c>
      <c r="Z158" s="294" t="s">
        <v>80</v>
      </c>
      <c r="AA158" s="294" t="s">
        <v>4</v>
      </c>
      <c r="AB158" s="110" t="s">
        <v>81</v>
      </c>
      <c r="AC158" s="111" t="s">
        <v>82</v>
      </c>
      <c r="AD158" s="294" t="s">
        <v>80</v>
      </c>
      <c r="AE158" s="294" t="s">
        <v>4</v>
      </c>
      <c r="AF158" s="110" t="s">
        <v>81</v>
      </c>
      <c r="AG158" s="111" t="s">
        <v>82</v>
      </c>
      <c r="AH158" s="294" t="s">
        <v>80</v>
      </c>
      <c r="AI158" s="294" t="s">
        <v>4</v>
      </c>
      <c r="AJ158" s="294" t="s">
        <v>86</v>
      </c>
      <c r="AK158" s="294" t="s">
        <v>86</v>
      </c>
      <c r="AL158" s="294" t="s">
        <v>86</v>
      </c>
      <c r="AM158" s="294" t="s">
        <v>86</v>
      </c>
      <c r="AN158" s="294" t="s">
        <v>86</v>
      </c>
      <c r="AO158" s="115" t="s">
        <v>86</v>
      </c>
    </row>
    <row r="159" spans="1:41">
      <c r="A159" s="324" t="s">
        <v>35</v>
      </c>
      <c r="B159" s="100">
        <v>2513945000</v>
      </c>
      <c r="C159" s="99">
        <v>16.55</v>
      </c>
      <c r="D159" s="100">
        <v>2513945000</v>
      </c>
      <c r="E159" s="99">
        <v>16.55</v>
      </c>
      <c r="F159" s="41">
        <f t="shared" ref="F159:F170" si="319">((D159-B159)/B159)</f>
        <v>0</v>
      </c>
      <c r="G159" s="41">
        <f t="shared" ref="G159:G170" si="320">((E159-C159)/C159)</f>
        <v>0</v>
      </c>
      <c r="H159" s="100">
        <v>2513945000</v>
      </c>
      <c r="I159" s="99">
        <v>16.55</v>
      </c>
      <c r="J159" s="41">
        <f t="shared" ref="J159:J170" si="321">((H159-D159)/D159)</f>
        <v>0</v>
      </c>
      <c r="K159" s="41">
        <f t="shared" ref="K159:K170" si="322">((I159-E159)/E159)</f>
        <v>0</v>
      </c>
      <c r="L159" s="100">
        <v>2513945000</v>
      </c>
      <c r="M159" s="99">
        <v>16.55</v>
      </c>
      <c r="N159" s="41">
        <f t="shared" ref="N159:N170" si="323">((L159-H159)/H159)</f>
        <v>0</v>
      </c>
      <c r="O159" s="41">
        <f t="shared" ref="O159:O170" si="324">((M159-I159)/I159)</f>
        <v>0</v>
      </c>
      <c r="P159" s="100">
        <v>2255715000</v>
      </c>
      <c r="Q159" s="99">
        <v>14.85</v>
      </c>
      <c r="R159" s="41">
        <f t="shared" ref="R159:S170" si="325">((P159-L159)/L159)</f>
        <v>-0.1027190332326284</v>
      </c>
      <c r="S159" s="41">
        <f t="shared" si="325"/>
        <v>-0.10271903323262846</v>
      </c>
      <c r="T159" s="100">
        <v>2582300000</v>
      </c>
      <c r="U159" s="99">
        <v>17</v>
      </c>
      <c r="V159" s="41">
        <f t="shared" ref="V159:V170" si="326">((T159-P159)/P159)</f>
        <v>0.14478114478114479</v>
      </c>
      <c r="W159" s="41">
        <f t="shared" ref="W159:W170" si="327">((U159-Q159)/Q159)</f>
        <v>0.14478114478114482</v>
      </c>
      <c r="X159" s="100">
        <v>2810150000</v>
      </c>
      <c r="Y159" s="99">
        <v>18.5</v>
      </c>
      <c r="Z159" s="41">
        <f t="shared" ref="Z159:Z170" si="328">((X159-T159)/T159)</f>
        <v>8.8235294117647065E-2</v>
      </c>
      <c r="AA159" s="41">
        <f t="shared" ref="AA159:AA170" si="329">((Y159-U159)/U159)</f>
        <v>8.8235294117647065E-2</v>
      </c>
      <c r="AB159" s="100">
        <v>2810150000</v>
      </c>
      <c r="AC159" s="99">
        <v>18.5</v>
      </c>
      <c r="AD159" s="41">
        <f t="shared" ref="AD159:AD170" si="330">((AB159-X159)/X159)</f>
        <v>0</v>
      </c>
      <c r="AE159" s="41">
        <f t="shared" ref="AE159:AE170" si="331">((AC159-Y159)/Y159)</f>
        <v>0</v>
      </c>
      <c r="AF159" s="100">
        <v>2808631000</v>
      </c>
      <c r="AG159" s="99">
        <v>18.489999999999998</v>
      </c>
      <c r="AH159" s="41">
        <f t="shared" ref="AH159:AH170" si="332">((AF159-AB159)/AB159)</f>
        <v>-5.4054054054054055E-4</v>
      </c>
      <c r="AI159" s="41">
        <f t="shared" ref="AI159:AI170" si="333">((AG159-AC159)/AC159)</f>
        <v>-5.4054054054062501E-4</v>
      </c>
      <c r="AJ159" s="42">
        <f t="shared" ref="AJ159" si="334">AVERAGE(F159,J159,N159,R159,V159,Z159,AD159,AH159)</f>
        <v>1.6219608140702862E-2</v>
      </c>
      <c r="AK159" s="42">
        <f t="shared" ref="AK159" si="335">AVERAGE(G159,K159,O159,S159,W159,AA159,AE159,AI159)</f>
        <v>1.6219608140702852E-2</v>
      </c>
      <c r="AL159" s="43">
        <f t="shared" ref="AL159" si="336">((AF159-D159)/D159)</f>
        <v>0.11722054380664652</v>
      </c>
      <c r="AM159" s="43">
        <f t="shared" ref="AM159" si="337">((AG159-E159)/E159)</f>
        <v>0.11722054380664639</v>
      </c>
      <c r="AN159" s="44">
        <f t="shared" ref="AN159" si="338">STDEV(F159,J159,N159,R159,V159,Z159,AD159,AH159)</f>
        <v>7.2893203169906273E-2</v>
      </c>
      <c r="AO159" s="107">
        <f t="shared" ref="AO159" si="339">STDEV(G159,K159,O159,S159,W159,AA159,AE159,AI159)</f>
        <v>7.2893203169906301E-2</v>
      </c>
    </row>
    <row r="160" spans="1:41">
      <c r="A160" s="324" t="s">
        <v>67</v>
      </c>
      <c r="B160" s="100">
        <v>316107556.02999997</v>
      </c>
      <c r="C160" s="99">
        <v>3.71</v>
      </c>
      <c r="D160" s="100">
        <v>316107556.02999997</v>
      </c>
      <c r="E160" s="99">
        <v>3.71</v>
      </c>
      <c r="F160" s="41">
        <f t="shared" si="319"/>
        <v>0</v>
      </c>
      <c r="G160" s="41">
        <f t="shared" si="320"/>
        <v>0</v>
      </c>
      <c r="H160" s="100">
        <v>339112688.13999999</v>
      </c>
      <c r="I160" s="99">
        <v>3.98</v>
      </c>
      <c r="J160" s="41">
        <f t="shared" si="321"/>
        <v>7.2776280323450182E-2</v>
      </c>
      <c r="K160" s="41">
        <f t="shared" si="322"/>
        <v>7.277628032345014E-2</v>
      </c>
      <c r="L160" s="100">
        <v>340816772</v>
      </c>
      <c r="M160" s="99">
        <v>4</v>
      </c>
      <c r="N160" s="41">
        <f t="shared" si="323"/>
        <v>5.0251256281407461E-3</v>
      </c>
      <c r="O160" s="41">
        <f t="shared" si="324"/>
        <v>5.0251256281407079E-3</v>
      </c>
      <c r="P160" s="100">
        <v>347633107.44</v>
      </c>
      <c r="Q160" s="99">
        <v>4.08</v>
      </c>
      <c r="R160" s="41">
        <f t="shared" si="325"/>
        <v>1.9999999999999993E-2</v>
      </c>
      <c r="S160" s="41">
        <f t="shared" si="325"/>
        <v>2.0000000000000018E-2</v>
      </c>
      <c r="T160" s="100">
        <v>347633107.44</v>
      </c>
      <c r="U160" s="99">
        <v>4.08</v>
      </c>
      <c r="V160" s="41">
        <f t="shared" si="326"/>
        <v>0</v>
      </c>
      <c r="W160" s="41">
        <f t="shared" si="327"/>
        <v>0</v>
      </c>
      <c r="X160" s="100">
        <v>339112688.13999999</v>
      </c>
      <c r="Y160" s="99">
        <v>3.98</v>
      </c>
      <c r="Z160" s="41">
        <f t="shared" si="328"/>
        <v>-2.4509803921568662E-2</v>
      </c>
      <c r="AA160" s="41">
        <f t="shared" si="329"/>
        <v>-2.4509803921568648E-2</v>
      </c>
      <c r="AB160" s="100">
        <v>334000436.56</v>
      </c>
      <c r="AC160" s="99">
        <v>3.92</v>
      </c>
      <c r="AD160" s="41">
        <f t="shared" si="330"/>
        <v>-1.5075376884422061E-2</v>
      </c>
      <c r="AE160" s="41">
        <f t="shared" si="331"/>
        <v>-1.5075376884422124E-2</v>
      </c>
      <c r="AF160" s="100">
        <v>333148394.63</v>
      </c>
      <c r="AG160" s="99">
        <v>3.91</v>
      </c>
      <c r="AH160" s="41">
        <f t="shared" si="332"/>
        <v>-2.5510204081632868E-3</v>
      </c>
      <c r="AI160" s="41">
        <f t="shared" si="333"/>
        <v>-2.5510204081632109E-3</v>
      </c>
      <c r="AJ160" s="42">
        <f t="shared" ref="AJ160:AJ172" si="340">AVERAGE(F160,J160,N160,R160,V160,Z160,AD160,AH160)</f>
        <v>6.9581505921796133E-3</v>
      </c>
      <c r="AK160" s="42">
        <f t="shared" ref="AK160:AK172" si="341">AVERAGE(G160,K160,O160,S160,W160,AA160,AE160,AI160)</f>
        <v>6.9581505921796107E-3</v>
      </c>
      <c r="AL160" s="43">
        <f t="shared" ref="AL160:AL172" si="342">((AF160-D160)/D160)</f>
        <v>5.3908355795148327E-2</v>
      </c>
      <c r="AM160" s="43">
        <f t="shared" ref="AM160:AM172" si="343">((AG160-E160)/E160)</f>
        <v>5.3908355795148299E-2</v>
      </c>
      <c r="AN160" s="44">
        <f t="shared" ref="AN160:AN172" si="344">STDEV(F160,J160,N160,R160,V160,Z160,AD160,AH160)</f>
        <v>2.9686016837158432E-2</v>
      </c>
      <c r="AO160" s="107">
        <f t="shared" ref="AO160:AO172" si="345">STDEV(G160,K160,O160,S160,W160,AA160,AE160,AI160)</f>
        <v>2.9686016837158418E-2</v>
      </c>
    </row>
    <row r="161" spans="1:41">
      <c r="A161" s="324" t="s">
        <v>56</v>
      </c>
      <c r="B161" s="100">
        <v>141760312.31999999</v>
      </c>
      <c r="C161" s="99">
        <v>5.52</v>
      </c>
      <c r="D161" s="100">
        <v>141760312.31999999</v>
      </c>
      <c r="E161" s="99">
        <v>5.52</v>
      </c>
      <c r="F161" s="41">
        <f t="shared" si="319"/>
        <v>0</v>
      </c>
      <c r="G161" s="41">
        <f t="shared" si="320"/>
        <v>0</v>
      </c>
      <c r="H161" s="100">
        <v>145098870.40000001</v>
      </c>
      <c r="I161" s="99">
        <v>5.65</v>
      </c>
      <c r="J161" s="41">
        <f t="shared" si="321"/>
        <v>2.3550724637681254E-2</v>
      </c>
      <c r="K161" s="41">
        <f t="shared" si="322"/>
        <v>2.3550724637681302E-2</v>
      </c>
      <c r="L161" s="100">
        <v>144071621.75999999</v>
      </c>
      <c r="M161" s="99">
        <v>5.61</v>
      </c>
      <c r="N161" s="41">
        <f t="shared" si="323"/>
        <v>-7.0796460176992216E-3</v>
      </c>
      <c r="O161" s="41">
        <f t="shared" si="324"/>
        <v>-7.079646017699121E-3</v>
      </c>
      <c r="P161" s="100">
        <v>145869306.88</v>
      </c>
      <c r="Q161" s="99">
        <v>5.68</v>
      </c>
      <c r="R161" s="41">
        <f t="shared" si="325"/>
        <v>1.2477718360071334E-2</v>
      </c>
      <c r="S161" s="41">
        <f t="shared" si="325"/>
        <v>1.2477718360071192E-2</v>
      </c>
      <c r="T161" s="100">
        <v>145098870.40000001</v>
      </c>
      <c r="U161" s="99">
        <v>5.65</v>
      </c>
      <c r="V161" s="41">
        <f t="shared" si="326"/>
        <v>-5.2816901408449975E-3</v>
      </c>
      <c r="W161" s="41">
        <f t="shared" si="327"/>
        <v>-5.2816901408449584E-3</v>
      </c>
      <c r="X161" s="100">
        <v>146126119.03999999</v>
      </c>
      <c r="Y161" s="99">
        <v>5.69</v>
      </c>
      <c r="Z161" s="41">
        <f t="shared" si="328"/>
        <v>7.0796460176990161E-3</v>
      </c>
      <c r="AA161" s="41">
        <f t="shared" si="329"/>
        <v>7.079646017699121E-3</v>
      </c>
      <c r="AB161" s="100">
        <v>144071621.75999999</v>
      </c>
      <c r="AC161" s="99">
        <v>5.61</v>
      </c>
      <c r="AD161" s="41">
        <f t="shared" si="330"/>
        <v>-1.4059753954305809E-2</v>
      </c>
      <c r="AE161" s="41">
        <f t="shared" si="331"/>
        <v>-1.4059753954305811E-2</v>
      </c>
      <c r="AF161" s="100">
        <v>142017124.47999999</v>
      </c>
      <c r="AG161" s="99">
        <v>5.53</v>
      </c>
      <c r="AH161" s="41">
        <f t="shared" si="332"/>
        <v>-1.4260249554367211E-2</v>
      </c>
      <c r="AI161" s="41">
        <f t="shared" si="333"/>
        <v>-1.4260249554367213E-2</v>
      </c>
      <c r="AJ161" s="42">
        <f t="shared" si="340"/>
        <v>3.0334366852929505E-4</v>
      </c>
      <c r="AK161" s="42">
        <f t="shared" si="341"/>
        <v>3.0334366852931391E-4</v>
      </c>
      <c r="AL161" s="43">
        <f t="shared" si="342"/>
        <v>1.8115942028985256E-3</v>
      </c>
      <c r="AM161" s="43">
        <f t="shared" si="343"/>
        <v>1.811594202898673E-3</v>
      </c>
      <c r="AN161" s="44">
        <f t="shared" si="344"/>
        <v>1.3302869573395739E-2</v>
      </c>
      <c r="AO161" s="107">
        <f t="shared" si="345"/>
        <v>1.330286957339573E-2</v>
      </c>
    </row>
    <row r="162" spans="1:41">
      <c r="A162" s="324" t="s">
        <v>57</v>
      </c>
      <c r="B162" s="100">
        <v>206004055.11000001</v>
      </c>
      <c r="C162" s="99">
        <v>19.57</v>
      </c>
      <c r="D162" s="100">
        <v>206004055.11000001</v>
      </c>
      <c r="E162" s="99">
        <v>19.57</v>
      </c>
      <c r="F162" s="41">
        <f t="shared" si="319"/>
        <v>0</v>
      </c>
      <c r="G162" s="41">
        <f t="shared" si="320"/>
        <v>0</v>
      </c>
      <c r="H162" s="100">
        <v>222320165.75999999</v>
      </c>
      <c r="I162" s="99">
        <v>21.12</v>
      </c>
      <c r="J162" s="41">
        <f t="shared" si="321"/>
        <v>7.9202861522738768E-2</v>
      </c>
      <c r="K162" s="41">
        <f t="shared" si="322"/>
        <v>7.9202861522738921E-2</v>
      </c>
      <c r="L162" s="100">
        <v>228109753.41</v>
      </c>
      <c r="M162" s="99">
        <v>21.67</v>
      </c>
      <c r="N162" s="41">
        <f t="shared" si="323"/>
        <v>2.6041666666666696E-2</v>
      </c>
      <c r="O162" s="41">
        <f t="shared" si="324"/>
        <v>2.6041666666666699E-2</v>
      </c>
      <c r="P162" s="100">
        <v>229162405.71000001</v>
      </c>
      <c r="Q162" s="99">
        <v>21.77</v>
      </c>
      <c r="R162" s="41">
        <f t="shared" si="325"/>
        <v>4.6146746654361394E-3</v>
      </c>
      <c r="S162" s="41">
        <f t="shared" si="325"/>
        <v>4.6146746654359876E-3</v>
      </c>
      <c r="T162" s="100">
        <v>229162405.71000001</v>
      </c>
      <c r="U162" s="99">
        <v>21.77</v>
      </c>
      <c r="V162" s="41">
        <f t="shared" si="326"/>
        <v>0</v>
      </c>
      <c r="W162" s="41">
        <f t="shared" si="327"/>
        <v>0</v>
      </c>
      <c r="X162" s="100">
        <v>231267710.31</v>
      </c>
      <c r="Y162" s="99">
        <v>21.97</v>
      </c>
      <c r="Z162" s="41">
        <f t="shared" si="328"/>
        <v>9.1869545245750767E-3</v>
      </c>
      <c r="AA162" s="41">
        <f t="shared" si="329"/>
        <v>9.1869545245750715E-3</v>
      </c>
      <c r="AB162" s="100">
        <v>231057179.84999999</v>
      </c>
      <c r="AC162" s="99">
        <v>21.95</v>
      </c>
      <c r="AD162" s="41">
        <f t="shared" si="330"/>
        <v>-9.1033227127905296E-4</v>
      </c>
      <c r="AE162" s="41">
        <f t="shared" si="331"/>
        <v>-9.1033227127899745E-4</v>
      </c>
      <c r="AF162" s="100">
        <v>231057179.84999999</v>
      </c>
      <c r="AG162" s="99">
        <v>21.95</v>
      </c>
      <c r="AH162" s="41">
        <f t="shared" si="332"/>
        <v>0</v>
      </c>
      <c r="AI162" s="41">
        <f t="shared" si="333"/>
        <v>0</v>
      </c>
      <c r="AJ162" s="42">
        <f t="shared" si="340"/>
        <v>1.4766978138517203E-2</v>
      </c>
      <c r="AK162" s="42">
        <f t="shared" si="341"/>
        <v>1.476697813851721E-2</v>
      </c>
      <c r="AL162" s="43">
        <f t="shared" si="342"/>
        <v>0.12161471640265702</v>
      </c>
      <c r="AM162" s="43">
        <f t="shared" si="343"/>
        <v>0.12161471640265707</v>
      </c>
      <c r="AN162" s="44">
        <f t="shared" si="344"/>
        <v>2.7550671731424295E-2</v>
      </c>
      <c r="AO162" s="107">
        <f t="shared" si="345"/>
        <v>2.7550671731424354E-2</v>
      </c>
    </row>
    <row r="163" spans="1:41">
      <c r="A163" s="324" t="s">
        <v>101</v>
      </c>
      <c r="B163" s="100">
        <v>635354392.32000005</v>
      </c>
      <c r="C163" s="99">
        <v>180.48</v>
      </c>
      <c r="D163" s="100">
        <v>635354392.32000005</v>
      </c>
      <c r="E163" s="99">
        <v>180.48</v>
      </c>
      <c r="F163" s="41">
        <f t="shared" si="319"/>
        <v>0</v>
      </c>
      <c r="G163" s="41">
        <f t="shared" si="320"/>
        <v>0</v>
      </c>
      <c r="H163" s="100">
        <v>635354392.32000005</v>
      </c>
      <c r="I163" s="99">
        <v>180.48</v>
      </c>
      <c r="J163" s="41">
        <f t="shared" si="321"/>
        <v>0</v>
      </c>
      <c r="K163" s="41">
        <f t="shared" si="322"/>
        <v>0</v>
      </c>
      <c r="L163" s="100">
        <v>635354392.32000005</v>
      </c>
      <c r="M163" s="99">
        <v>180.48</v>
      </c>
      <c r="N163" s="41">
        <f t="shared" si="323"/>
        <v>0</v>
      </c>
      <c r="O163" s="41">
        <f t="shared" si="324"/>
        <v>0</v>
      </c>
      <c r="P163" s="100">
        <v>635354392.32000005</v>
      </c>
      <c r="Q163" s="99">
        <v>180.48</v>
      </c>
      <c r="R163" s="41">
        <f t="shared" si="325"/>
        <v>0</v>
      </c>
      <c r="S163" s="41">
        <f t="shared" si="325"/>
        <v>0</v>
      </c>
      <c r="T163" s="100">
        <v>635354392.32000005</v>
      </c>
      <c r="U163" s="99">
        <v>180.48</v>
      </c>
      <c r="V163" s="41">
        <f t="shared" si="326"/>
        <v>0</v>
      </c>
      <c r="W163" s="41">
        <f t="shared" si="327"/>
        <v>0</v>
      </c>
      <c r="X163" s="100">
        <v>635354392.32000005</v>
      </c>
      <c r="Y163" s="99">
        <v>180.48</v>
      </c>
      <c r="Z163" s="41">
        <f t="shared" si="328"/>
        <v>0</v>
      </c>
      <c r="AA163" s="41">
        <f t="shared" si="329"/>
        <v>0</v>
      </c>
      <c r="AB163" s="100">
        <v>635354392.32000005</v>
      </c>
      <c r="AC163" s="99">
        <v>180.48</v>
      </c>
      <c r="AD163" s="41">
        <f t="shared" si="330"/>
        <v>0</v>
      </c>
      <c r="AE163" s="41">
        <f t="shared" si="331"/>
        <v>0</v>
      </c>
      <c r="AF163" s="100">
        <v>635354392.32000005</v>
      </c>
      <c r="AG163" s="99">
        <v>180.48</v>
      </c>
      <c r="AH163" s="41">
        <f t="shared" si="332"/>
        <v>0</v>
      </c>
      <c r="AI163" s="41">
        <f t="shared" si="333"/>
        <v>0</v>
      </c>
      <c r="AJ163" s="42">
        <f t="shared" si="340"/>
        <v>0</v>
      </c>
      <c r="AK163" s="42">
        <f t="shared" si="341"/>
        <v>0</v>
      </c>
      <c r="AL163" s="43">
        <f t="shared" si="342"/>
        <v>0</v>
      </c>
      <c r="AM163" s="43">
        <f t="shared" si="343"/>
        <v>0</v>
      </c>
      <c r="AN163" s="44">
        <f t="shared" si="344"/>
        <v>0</v>
      </c>
      <c r="AO163" s="107">
        <f t="shared" si="345"/>
        <v>0</v>
      </c>
    </row>
    <row r="164" spans="1:41">
      <c r="A164" s="324" t="s">
        <v>37</v>
      </c>
      <c r="B164" s="100">
        <v>575874000</v>
      </c>
      <c r="C164" s="99">
        <v>9000</v>
      </c>
      <c r="D164" s="100">
        <v>563454000</v>
      </c>
      <c r="E164" s="99">
        <v>9000</v>
      </c>
      <c r="F164" s="41">
        <f t="shared" si="319"/>
        <v>-2.1567217828900073E-2</v>
      </c>
      <c r="G164" s="41">
        <f t="shared" si="320"/>
        <v>0</v>
      </c>
      <c r="H164" s="100">
        <v>507108600</v>
      </c>
      <c r="I164" s="99">
        <v>9100</v>
      </c>
      <c r="J164" s="41">
        <f t="shared" si="321"/>
        <v>-0.1</v>
      </c>
      <c r="K164" s="41">
        <f t="shared" si="322"/>
        <v>1.1111111111111112E-2</v>
      </c>
      <c r="L164" s="100">
        <v>507108600</v>
      </c>
      <c r="M164" s="99">
        <v>8100</v>
      </c>
      <c r="N164" s="41">
        <f t="shared" si="323"/>
        <v>0</v>
      </c>
      <c r="O164" s="41">
        <f t="shared" si="324"/>
        <v>-0.10989010989010989</v>
      </c>
      <c r="P164" s="100">
        <v>507108600</v>
      </c>
      <c r="Q164" s="99">
        <v>8100</v>
      </c>
      <c r="R164" s="41">
        <f t="shared" si="325"/>
        <v>0</v>
      </c>
      <c r="S164" s="41">
        <f t="shared" si="325"/>
        <v>0</v>
      </c>
      <c r="T164" s="100">
        <v>575974574</v>
      </c>
      <c r="U164" s="99">
        <v>9199.99</v>
      </c>
      <c r="V164" s="41">
        <f t="shared" si="326"/>
        <v>0.13580123468621907</v>
      </c>
      <c r="W164" s="41">
        <f t="shared" si="327"/>
        <v>0.13580123456790122</v>
      </c>
      <c r="X164" s="100">
        <v>575974574</v>
      </c>
      <c r="Y164" s="99">
        <v>9199.99</v>
      </c>
      <c r="Z164" s="41">
        <f t="shared" si="328"/>
        <v>0</v>
      </c>
      <c r="AA164" s="41">
        <f t="shared" si="329"/>
        <v>0</v>
      </c>
      <c r="AB164" s="100">
        <v>575974574</v>
      </c>
      <c r="AC164" s="99">
        <v>9199.99</v>
      </c>
      <c r="AD164" s="41">
        <f t="shared" si="330"/>
        <v>0</v>
      </c>
      <c r="AE164" s="41">
        <f t="shared" si="331"/>
        <v>0</v>
      </c>
      <c r="AF164" s="100">
        <v>575974574</v>
      </c>
      <c r="AG164" s="99">
        <v>9199.99</v>
      </c>
      <c r="AH164" s="41">
        <f t="shared" si="332"/>
        <v>0</v>
      </c>
      <c r="AI164" s="41">
        <f t="shared" si="333"/>
        <v>0</v>
      </c>
      <c r="AJ164" s="42">
        <f t="shared" si="340"/>
        <v>1.7792521071648745E-3</v>
      </c>
      <c r="AK164" s="42">
        <f t="shared" si="341"/>
        <v>4.6277794736128055E-3</v>
      </c>
      <c r="AL164" s="43">
        <f t="shared" si="342"/>
        <v>2.2221111217597178E-2</v>
      </c>
      <c r="AM164" s="43">
        <f t="shared" si="343"/>
        <v>2.2221111111111087E-2</v>
      </c>
      <c r="AN164" s="44">
        <f t="shared" si="344"/>
        <v>6.4233718696084463E-2</v>
      </c>
      <c r="AO164" s="107">
        <f t="shared" si="345"/>
        <v>6.5976118632966485E-2</v>
      </c>
    </row>
    <row r="165" spans="1:41">
      <c r="A165" s="324" t="s">
        <v>52</v>
      </c>
      <c r="B165" s="100">
        <v>550800000</v>
      </c>
      <c r="C165" s="99">
        <v>13.5</v>
      </c>
      <c r="D165" s="100">
        <v>550800000</v>
      </c>
      <c r="E165" s="99">
        <v>13.5</v>
      </c>
      <c r="F165" s="41">
        <f t="shared" si="319"/>
        <v>0</v>
      </c>
      <c r="G165" s="41">
        <f t="shared" si="320"/>
        <v>0</v>
      </c>
      <c r="H165" s="100">
        <v>567120000</v>
      </c>
      <c r="I165" s="99">
        <v>13.9</v>
      </c>
      <c r="J165" s="41">
        <f t="shared" si="321"/>
        <v>2.9629629629629631E-2</v>
      </c>
      <c r="K165" s="41">
        <f t="shared" si="322"/>
        <v>2.9629629629629655E-2</v>
      </c>
      <c r="L165" s="100">
        <v>567120000</v>
      </c>
      <c r="M165" s="99">
        <v>13.9</v>
      </c>
      <c r="N165" s="41">
        <f t="shared" si="323"/>
        <v>0</v>
      </c>
      <c r="O165" s="41">
        <f t="shared" si="324"/>
        <v>0</v>
      </c>
      <c r="P165" s="100">
        <v>550800000</v>
      </c>
      <c r="Q165" s="99">
        <v>13.5</v>
      </c>
      <c r="R165" s="41">
        <f t="shared" si="325"/>
        <v>-2.8776978417266189E-2</v>
      </c>
      <c r="S165" s="41">
        <f t="shared" si="325"/>
        <v>-2.8776978417266213E-2</v>
      </c>
      <c r="T165" s="100">
        <v>550800000</v>
      </c>
      <c r="U165" s="99">
        <v>13.5</v>
      </c>
      <c r="V165" s="41">
        <f t="shared" si="326"/>
        <v>0</v>
      </c>
      <c r="W165" s="41">
        <f t="shared" si="327"/>
        <v>0</v>
      </c>
      <c r="X165" s="100">
        <v>550800000</v>
      </c>
      <c r="Y165" s="99">
        <v>13.5</v>
      </c>
      <c r="Z165" s="41">
        <f t="shared" si="328"/>
        <v>0</v>
      </c>
      <c r="AA165" s="41">
        <f t="shared" si="329"/>
        <v>0</v>
      </c>
      <c r="AB165" s="100">
        <v>567120000</v>
      </c>
      <c r="AC165" s="99">
        <v>13.9</v>
      </c>
      <c r="AD165" s="41">
        <f t="shared" si="330"/>
        <v>2.9629629629629631E-2</v>
      </c>
      <c r="AE165" s="41">
        <f t="shared" si="331"/>
        <v>2.9629629629629655E-2</v>
      </c>
      <c r="AF165" s="100">
        <v>567120000</v>
      </c>
      <c r="AG165" s="99">
        <v>13.9</v>
      </c>
      <c r="AH165" s="41">
        <f t="shared" si="332"/>
        <v>0</v>
      </c>
      <c r="AI165" s="41">
        <f t="shared" si="333"/>
        <v>0</v>
      </c>
      <c r="AJ165" s="42">
        <f t="shared" si="340"/>
        <v>3.8102851052491341E-3</v>
      </c>
      <c r="AK165" s="42">
        <f t="shared" si="341"/>
        <v>3.8102851052491372E-3</v>
      </c>
      <c r="AL165" s="43">
        <f t="shared" si="342"/>
        <v>2.9629629629629631E-2</v>
      </c>
      <c r="AM165" s="43">
        <f t="shared" si="343"/>
        <v>2.9629629629629655E-2</v>
      </c>
      <c r="AN165" s="44">
        <f t="shared" si="344"/>
        <v>1.8776117848173852E-2</v>
      </c>
      <c r="AO165" s="107">
        <f t="shared" si="345"/>
        <v>1.877611784817387E-2</v>
      </c>
    </row>
    <row r="166" spans="1:41">
      <c r="A166" s="324" t="s">
        <v>45</v>
      </c>
      <c r="B166" s="100">
        <v>506122815</v>
      </c>
      <c r="C166" s="98">
        <v>40</v>
      </c>
      <c r="D166" s="100">
        <v>511280533.44999999</v>
      </c>
      <c r="E166" s="98">
        <v>40</v>
      </c>
      <c r="F166" s="41">
        <f t="shared" si="319"/>
        <v>1.0190646019385607E-2</v>
      </c>
      <c r="G166" s="41">
        <f t="shared" si="320"/>
        <v>0</v>
      </c>
      <c r="H166" s="100">
        <v>519515445.77999997</v>
      </c>
      <c r="I166" s="98">
        <v>40.1</v>
      </c>
      <c r="J166" s="41">
        <f t="shared" si="321"/>
        <v>1.6106446053075294E-2</v>
      </c>
      <c r="K166" s="41">
        <f t="shared" si="322"/>
        <v>2.5000000000000356E-3</v>
      </c>
      <c r="L166" s="100">
        <v>523360701.56</v>
      </c>
      <c r="M166" s="98">
        <v>41.6</v>
      </c>
      <c r="N166" s="41">
        <f t="shared" si="323"/>
        <v>7.4016197424636105E-3</v>
      </c>
      <c r="O166" s="41">
        <f t="shared" si="324"/>
        <v>3.7406483790523692E-2</v>
      </c>
      <c r="P166" s="100">
        <v>529302370.25</v>
      </c>
      <c r="Q166" s="98">
        <v>45.81</v>
      </c>
      <c r="R166" s="41">
        <f t="shared" si="325"/>
        <v>1.1352913339288664E-2</v>
      </c>
      <c r="S166" s="41">
        <f t="shared" si="325"/>
        <v>0.10120192307692309</v>
      </c>
      <c r="T166" s="100">
        <v>526403987.93000001</v>
      </c>
      <c r="U166" s="98">
        <v>45.81</v>
      </c>
      <c r="V166" s="41">
        <f t="shared" si="326"/>
        <v>-5.4758536573925208E-3</v>
      </c>
      <c r="W166" s="41">
        <f t="shared" si="327"/>
        <v>0</v>
      </c>
      <c r="X166" s="100">
        <v>533800075.87</v>
      </c>
      <c r="Y166" s="98">
        <v>50</v>
      </c>
      <c r="Z166" s="41">
        <f t="shared" si="328"/>
        <v>1.4050212592583003E-2</v>
      </c>
      <c r="AA166" s="41">
        <f t="shared" si="329"/>
        <v>9.1464745688714197E-2</v>
      </c>
      <c r="AB166" s="100">
        <v>474944359.30000001</v>
      </c>
      <c r="AC166" s="98">
        <v>45</v>
      </c>
      <c r="AD166" s="41">
        <f t="shared" si="330"/>
        <v>-0.11025797715385401</v>
      </c>
      <c r="AE166" s="41">
        <f t="shared" si="331"/>
        <v>-0.1</v>
      </c>
      <c r="AF166" s="100">
        <v>473316188.37</v>
      </c>
      <c r="AG166" s="98">
        <v>45</v>
      </c>
      <c r="AH166" s="41">
        <f t="shared" si="332"/>
        <v>-3.4281298390398782E-3</v>
      </c>
      <c r="AI166" s="41">
        <f t="shared" si="333"/>
        <v>0</v>
      </c>
      <c r="AJ166" s="42">
        <f t="shared" si="340"/>
        <v>-7.5075153629362784E-3</v>
      </c>
      <c r="AK166" s="42">
        <f t="shared" si="341"/>
        <v>1.6571644069520126E-2</v>
      </c>
      <c r="AL166" s="43">
        <f t="shared" si="342"/>
        <v>-7.4253453038443634E-2</v>
      </c>
      <c r="AM166" s="43">
        <f t="shared" si="343"/>
        <v>0.125</v>
      </c>
      <c r="AN166" s="44">
        <f t="shared" si="344"/>
        <v>4.2244195271377204E-2</v>
      </c>
      <c r="AO166" s="107">
        <f t="shared" si="345"/>
        <v>6.3037595211796818E-2</v>
      </c>
    </row>
    <row r="167" spans="1:41">
      <c r="A167" s="324" t="s">
        <v>103</v>
      </c>
      <c r="B167" s="100">
        <v>779131466</v>
      </c>
      <c r="C167" s="88">
        <v>118.21</v>
      </c>
      <c r="D167" s="100">
        <v>825999925.69000006</v>
      </c>
      <c r="E167" s="88">
        <v>118.21</v>
      </c>
      <c r="F167" s="41">
        <f t="shared" si="319"/>
        <v>6.015475145756731E-2</v>
      </c>
      <c r="G167" s="41">
        <f t="shared" si="320"/>
        <v>0</v>
      </c>
      <c r="H167" s="100">
        <v>854330592.44000006</v>
      </c>
      <c r="I167" s="88">
        <v>118.21</v>
      </c>
      <c r="J167" s="41">
        <f t="shared" si="321"/>
        <v>3.4298631112265464E-2</v>
      </c>
      <c r="K167" s="41">
        <f t="shared" si="322"/>
        <v>0</v>
      </c>
      <c r="L167" s="100">
        <v>848275702.75</v>
      </c>
      <c r="M167" s="88">
        <v>118.21</v>
      </c>
      <c r="N167" s="41">
        <f t="shared" si="323"/>
        <v>-7.0872912003619891E-3</v>
      </c>
      <c r="O167" s="41">
        <f t="shared" si="324"/>
        <v>0</v>
      </c>
      <c r="P167" s="100">
        <v>851922677.85000002</v>
      </c>
      <c r="Q167" s="88">
        <v>118.21</v>
      </c>
      <c r="R167" s="41">
        <f t="shared" si="325"/>
        <v>4.2992803969004447E-3</v>
      </c>
      <c r="S167" s="41">
        <f t="shared" si="325"/>
        <v>0</v>
      </c>
      <c r="T167" s="100">
        <v>845554145.21000004</v>
      </c>
      <c r="U167" s="88">
        <v>118.21</v>
      </c>
      <c r="V167" s="41">
        <f t="shared" si="326"/>
        <v>-7.4754819957044364E-3</v>
      </c>
      <c r="W167" s="41">
        <f t="shared" si="327"/>
        <v>0</v>
      </c>
      <c r="X167" s="100">
        <v>853630884.32000005</v>
      </c>
      <c r="Y167" s="88">
        <v>181.21</v>
      </c>
      <c r="Z167" s="41">
        <f t="shared" si="328"/>
        <v>9.5520069953581657E-3</v>
      </c>
      <c r="AA167" s="41">
        <f t="shared" si="329"/>
        <v>0.53294983503933691</v>
      </c>
      <c r="AB167" s="100">
        <v>836979946.47000003</v>
      </c>
      <c r="AC167" s="88">
        <v>181.21</v>
      </c>
      <c r="AD167" s="41">
        <f t="shared" si="330"/>
        <v>-1.950601619019925E-2</v>
      </c>
      <c r="AE167" s="41">
        <f t="shared" si="331"/>
        <v>0</v>
      </c>
      <c r="AF167" s="100">
        <v>835922266.80999994</v>
      </c>
      <c r="AG167" s="88">
        <v>130</v>
      </c>
      <c r="AH167" s="41">
        <f t="shared" si="332"/>
        <v>-1.2636857841826397E-3</v>
      </c>
      <c r="AI167" s="41">
        <f t="shared" si="333"/>
        <v>-0.28260029799679931</v>
      </c>
      <c r="AJ167" s="42">
        <f t="shared" si="340"/>
        <v>9.1215243489553843E-3</v>
      </c>
      <c r="AK167" s="42">
        <f t="shared" si="341"/>
        <v>3.1293692130317199E-2</v>
      </c>
      <c r="AL167" s="43">
        <f t="shared" si="342"/>
        <v>1.2012520596428922E-2</v>
      </c>
      <c r="AM167" s="43">
        <f t="shared" si="343"/>
        <v>9.973775484307594E-2</v>
      </c>
      <c r="AN167" s="44">
        <f t="shared" si="344"/>
        <v>2.5987060830011722E-2</v>
      </c>
      <c r="AO167" s="107">
        <f t="shared" si="345"/>
        <v>0.22553558279892635</v>
      </c>
    </row>
    <row r="168" spans="1:41">
      <c r="A168" s="324" t="s">
        <v>155</v>
      </c>
      <c r="B168" s="100">
        <v>699705176.16774738</v>
      </c>
      <c r="C168" s="98">
        <v>122.26775500652911</v>
      </c>
      <c r="D168" s="100">
        <v>706700420.00999999</v>
      </c>
      <c r="E168" s="98">
        <v>123.54</v>
      </c>
      <c r="F168" s="41">
        <f t="shared" si="319"/>
        <v>9.9974161697148449E-3</v>
      </c>
      <c r="G168" s="41">
        <f t="shared" si="320"/>
        <v>1.0405400781284926E-2</v>
      </c>
      <c r="H168" s="100">
        <v>698987738.27020407</v>
      </c>
      <c r="I168" s="98">
        <v>122.25002578741184</v>
      </c>
      <c r="J168" s="41">
        <f t="shared" si="321"/>
        <v>-1.091365099186836E-2</v>
      </c>
      <c r="K168" s="41">
        <f t="shared" si="322"/>
        <v>-1.0441753380185874E-2</v>
      </c>
      <c r="L168" s="100">
        <v>704336874.66740298</v>
      </c>
      <c r="M168" s="88">
        <v>123.23114466092106</v>
      </c>
      <c r="N168" s="41">
        <f t="shared" si="323"/>
        <v>7.6526898890050734E-3</v>
      </c>
      <c r="O168" s="41">
        <f t="shared" si="324"/>
        <v>8.025510564843118E-3</v>
      </c>
      <c r="P168" s="100">
        <v>708801211.59000003</v>
      </c>
      <c r="Q168" s="98">
        <v>123.41</v>
      </c>
      <c r="R168" s="41">
        <f t="shared" si="325"/>
        <v>6.3383546753890581E-3</v>
      </c>
      <c r="S168" s="41">
        <f t="shared" si="325"/>
        <v>1.4513809765467061E-3</v>
      </c>
      <c r="T168" s="100">
        <v>708401968.00999999</v>
      </c>
      <c r="U168" s="98">
        <v>123.34</v>
      </c>
      <c r="V168" s="41">
        <f t="shared" si="326"/>
        <v>-5.6326593898513527E-4</v>
      </c>
      <c r="W168" s="41">
        <f t="shared" si="327"/>
        <v>-5.672149744752709E-4</v>
      </c>
      <c r="X168" s="100">
        <v>708464788.95000005</v>
      </c>
      <c r="Y168" s="98">
        <v>123.35</v>
      </c>
      <c r="Z168" s="41">
        <f t="shared" si="328"/>
        <v>8.8679793163943361E-5</v>
      </c>
      <c r="AA168" s="41">
        <f t="shared" si="329"/>
        <v>8.1076698556761028E-5</v>
      </c>
      <c r="AB168" s="100">
        <v>700388710.38935566</v>
      </c>
      <c r="AC168" s="88">
        <v>122.74476829633497</v>
      </c>
      <c r="AD168" s="41">
        <f t="shared" si="330"/>
        <v>-1.139940712171986E-2</v>
      </c>
      <c r="AE168" s="41">
        <f t="shared" si="331"/>
        <v>-4.9066210268749622E-3</v>
      </c>
      <c r="AF168" s="100">
        <v>697811281.25302088</v>
      </c>
      <c r="AG168" s="98">
        <v>122.34593401236199</v>
      </c>
      <c r="AH168" s="41">
        <f t="shared" si="332"/>
        <v>-3.6799981183333877E-3</v>
      </c>
      <c r="AI168" s="41">
        <f t="shared" si="333"/>
        <v>-3.2492976239125193E-3</v>
      </c>
      <c r="AJ168" s="42">
        <f t="shared" si="340"/>
        <v>-3.0989770545422786E-4</v>
      </c>
      <c r="AK168" s="42">
        <f t="shared" si="341"/>
        <v>9.9810251972860581E-5</v>
      </c>
      <c r="AL168" s="43">
        <f t="shared" si="342"/>
        <v>-1.2578369143820977E-2</v>
      </c>
      <c r="AM168" s="43">
        <f t="shared" si="343"/>
        <v>-9.6654200067833283E-3</v>
      </c>
      <c r="AN168" s="44">
        <f t="shared" si="344"/>
        <v>8.1138349165371035E-3</v>
      </c>
      <c r="AO168" s="107">
        <f t="shared" si="345"/>
        <v>6.7474797427795226E-3</v>
      </c>
    </row>
    <row r="169" spans="1:41">
      <c r="A169" s="324" t="s">
        <v>203</v>
      </c>
      <c r="B169" s="162">
        <v>190836259.09999999</v>
      </c>
      <c r="C169" s="98">
        <v>18.72</v>
      </c>
      <c r="D169" s="162">
        <v>206702342.73675501</v>
      </c>
      <c r="E169" s="98">
        <v>20.239999999999998</v>
      </c>
      <c r="F169" s="41">
        <f t="shared" si="319"/>
        <v>8.3139774965097391E-2</v>
      </c>
      <c r="G169" s="41">
        <f t="shared" si="320"/>
        <v>8.1196581196581186E-2</v>
      </c>
      <c r="H169" s="100">
        <v>227634439.12</v>
      </c>
      <c r="I169" s="98">
        <v>21.65</v>
      </c>
      <c r="J169" s="41">
        <f t="shared" si="321"/>
        <v>0.10126685603124964</v>
      </c>
      <c r="K169" s="41">
        <f t="shared" si="322"/>
        <v>6.9664031620553374E-2</v>
      </c>
      <c r="L169" s="100">
        <v>226961305.72999999</v>
      </c>
      <c r="M169" s="98">
        <v>22.01</v>
      </c>
      <c r="N169" s="41">
        <f t="shared" si="323"/>
        <v>-2.95708062717683E-3</v>
      </c>
      <c r="O169" s="41">
        <f t="shared" si="324"/>
        <v>1.6628175519630625E-2</v>
      </c>
      <c r="P169" s="100">
        <v>217505254.77000001</v>
      </c>
      <c r="Q169" s="98">
        <v>20.92</v>
      </c>
      <c r="R169" s="41">
        <f t="shared" si="325"/>
        <v>-4.1663714127769348E-2</v>
      </c>
      <c r="S169" s="41">
        <f t="shared" si="325"/>
        <v>-4.9522944116310759E-2</v>
      </c>
      <c r="T169" s="100">
        <v>217505254.77000001</v>
      </c>
      <c r="U169" s="98">
        <v>20.92</v>
      </c>
      <c r="V169" s="41">
        <f t="shared" si="326"/>
        <v>0</v>
      </c>
      <c r="W169" s="41">
        <f t="shared" si="327"/>
        <v>0</v>
      </c>
      <c r="X169" s="100">
        <v>222414791.90000001</v>
      </c>
      <c r="Y169" s="98">
        <v>21.25</v>
      </c>
      <c r="Z169" s="41">
        <f t="shared" si="328"/>
        <v>2.2572039168394179E-2</v>
      </c>
      <c r="AA169" s="41">
        <f t="shared" si="329"/>
        <v>1.5774378585085961E-2</v>
      </c>
      <c r="AB169" s="100">
        <v>216965962.80000001</v>
      </c>
      <c r="AC169" s="98">
        <v>21.33</v>
      </c>
      <c r="AD169" s="41">
        <f t="shared" si="330"/>
        <v>-2.4498501441621041E-2</v>
      </c>
      <c r="AE169" s="41">
        <f t="shared" si="331"/>
        <v>3.764705882352861E-3</v>
      </c>
      <c r="AF169" s="100">
        <v>220002409.59999999</v>
      </c>
      <c r="AG169" s="98">
        <v>21.54</v>
      </c>
      <c r="AH169" s="41">
        <f t="shared" si="332"/>
        <v>1.3995037566325504E-2</v>
      </c>
      <c r="AI169" s="41">
        <f t="shared" si="333"/>
        <v>9.845288326301025E-3</v>
      </c>
      <c r="AJ169" s="42">
        <f t="shared" si="340"/>
        <v>1.8981801441812433E-2</v>
      </c>
      <c r="AK169" s="42">
        <f t="shared" si="341"/>
        <v>1.8418777126774283E-2</v>
      </c>
      <c r="AL169" s="43">
        <f t="shared" si="342"/>
        <v>6.4344054775340553E-2</v>
      </c>
      <c r="AM169" s="43">
        <f t="shared" si="343"/>
        <v>6.4229249011857753E-2</v>
      </c>
      <c r="AN169" s="44">
        <f t="shared" si="344"/>
        <v>4.9763543779175391E-2</v>
      </c>
      <c r="AO169" s="107">
        <f t="shared" si="345"/>
        <v>4.1093800784284651E-2</v>
      </c>
    </row>
    <row r="170" spans="1:41">
      <c r="A170" s="324" t="s">
        <v>204</v>
      </c>
      <c r="B170" s="162">
        <v>156302226.72</v>
      </c>
      <c r="C170" s="98">
        <v>17.66</v>
      </c>
      <c r="D170" s="162">
        <v>161681072.352579</v>
      </c>
      <c r="E170" s="98">
        <v>17.84</v>
      </c>
      <c r="F170" s="41">
        <f t="shared" si="319"/>
        <v>3.4413109431989539E-2</v>
      </c>
      <c r="G170" s="41">
        <f t="shared" si="320"/>
        <v>1.0192525481313688E-2</v>
      </c>
      <c r="H170" s="100">
        <v>164423197.84</v>
      </c>
      <c r="I170" s="98">
        <v>18.010000000000002</v>
      </c>
      <c r="J170" s="41">
        <f t="shared" si="321"/>
        <v>1.6960089684717298E-2</v>
      </c>
      <c r="K170" s="41">
        <f t="shared" si="322"/>
        <v>9.5291479820628754E-3</v>
      </c>
      <c r="L170" s="100">
        <v>163019941.49000001</v>
      </c>
      <c r="M170" s="98">
        <v>17.97</v>
      </c>
      <c r="N170" s="41">
        <f t="shared" si="323"/>
        <v>-8.5344183085740797E-3</v>
      </c>
      <c r="O170" s="41">
        <f t="shared" si="324"/>
        <v>-2.2209883398113658E-3</v>
      </c>
      <c r="P170" s="100">
        <v>163356369.53</v>
      </c>
      <c r="Q170" s="98">
        <v>18.12</v>
      </c>
      <c r="R170" s="41">
        <f t="shared" si="325"/>
        <v>2.0637232287353561E-3</v>
      </c>
      <c r="S170" s="41">
        <f t="shared" si="325"/>
        <v>8.3472454090151443E-3</v>
      </c>
      <c r="T170" s="100">
        <v>163356369.53</v>
      </c>
      <c r="U170" s="98">
        <v>18.12</v>
      </c>
      <c r="V170" s="41">
        <f t="shared" si="326"/>
        <v>0</v>
      </c>
      <c r="W170" s="41">
        <f t="shared" si="327"/>
        <v>0</v>
      </c>
      <c r="X170" s="100">
        <v>161996724.13</v>
      </c>
      <c r="Y170" s="98">
        <v>17.899999999999999</v>
      </c>
      <c r="Z170" s="41">
        <f t="shared" si="328"/>
        <v>-8.3231857068806273E-3</v>
      </c>
      <c r="AA170" s="41">
        <f t="shared" si="329"/>
        <v>-1.2141280353201016E-2</v>
      </c>
      <c r="AB170" s="100">
        <v>158879030.21000001</v>
      </c>
      <c r="AC170" s="98">
        <v>17.829999999999998</v>
      </c>
      <c r="AD170" s="41">
        <f t="shared" si="330"/>
        <v>-1.9245413367112801E-2</v>
      </c>
      <c r="AE170" s="41">
        <f t="shared" si="331"/>
        <v>-3.9106145251396806E-3</v>
      </c>
      <c r="AF170" s="100">
        <v>155971499.81</v>
      </c>
      <c r="AG170" s="98">
        <v>17.649999999999999</v>
      </c>
      <c r="AH170" s="41">
        <f t="shared" si="332"/>
        <v>-1.8300277866480853E-2</v>
      </c>
      <c r="AI170" s="41">
        <f t="shared" si="333"/>
        <v>-1.0095344924284898E-2</v>
      </c>
      <c r="AJ170" s="42">
        <f t="shared" si="340"/>
        <v>-1.2079661295077157E-4</v>
      </c>
      <c r="AK170" s="42">
        <f t="shared" si="341"/>
        <v>-3.7413658755656824E-5</v>
      </c>
      <c r="AL170" s="43">
        <f t="shared" si="342"/>
        <v>-3.5313796843999726E-2</v>
      </c>
      <c r="AM170" s="43">
        <f t="shared" si="343"/>
        <v>-1.0650224215246709E-2</v>
      </c>
      <c r="AN170" s="44">
        <f t="shared" si="344"/>
        <v>1.8218698337231762E-2</v>
      </c>
      <c r="AO170" s="107">
        <f t="shared" si="345"/>
        <v>8.7334326219896882E-3</v>
      </c>
    </row>
    <row r="171" spans="1:41">
      <c r="A171" s="325" t="s">
        <v>38</v>
      </c>
      <c r="B171" s="103">
        <f>SUM(B159:B170)</f>
        <v>7271943258.7677488</v>
      </c>
      <c r="C171" s="93"/>
      <c r="D171" s="103">
        <f>SUM(D159:D170)</f>
        <v>7339789610.0193348</v>
      </c>
      <c r="E171" s="93"/>
      <c r="F171" s="41">
        <f>((D171-B171)/B171)</f>
        <v>9.3298790759655508E-3</v>
      </c>
      <c r="G171" s="41"/>
      <c r="H171" s="103">
        <f>SUM(H159:H170)</f>
        <v>7394951130.0702047</v>
      </c>
      <c r="I171" s="93"/>
      <c r="J171" s="41">
        <f>((H171-D171)/D171)</f>
        <v>7.5154088852316071E-3</v>
      </c>
      <c r="K171" s="41"/>
      <c r="L171" s="103">
        <f>SUM(L159:L170)</f>
        <v>7402480665.6874027</v>
      </c>
      <c r="M171" s="93"/>
      <c r="N171" s="41">
        <f>((L171-H171)/H171)</f>
        <v>1.0181995100117054E-3</v>
      </c>
      <c r="O171" s="41"/>
      <c r="P171" s="103">
        <f>SUM(P159:P170)</f>
        <v>7142530696.3400011</v>
      </c>
      <c r="Q171" s="93"/>
      <c r="R171" s="41">
        <f>((P171-L171)/L171)</f>
        <v>-3.5116602269877374E-2</v>
      </c>
      <c r="S171" s="41"/>
      <c r="T171" s="103">
        <f>SUM(T159:T170)</f>
        <v>7527545075.3200016</v>
      </c>
      <c r="U171" s="93"/>
      <c r="V171" s="41">
        <f>((T171-P171)/P171)</f>
        <v>5.3904476627211532E-2</v>
      </c>
      <c r="W171" s="41"/>
      <c r="X171" s="103">
        <f>SUM(X159:X170)</f>
        <v>7769092748.9799986</v>
      </c>
      <c r="Y171" s="93"/>
      <c r="Z171" s="41">
        <f>((X171-T171)/T171)</f>
        <v>3.20885057801834E-2</v>
      </c>
      <c r="AA171" s="41"/>
      <c r="AB171" s="103">
        <f>SUM(AB159:AB170)</f>
        <v>7685886213.6593561</v>
      </c>
      <c r="AC171" s="93"/>
      <c r="AD171" s="41">
        <f>((AB171-X171)/X171)</f>
        <v>-1.0709942332914823E-2</v>
      </c>
      <c r="AE171" s="41"/>
      <c r="AF171" s="103">
        <f>SUM(AF159:AF170)</f>
        <v>7676326311.123023</v>
      </c>
      <c r="AG171" s="93"/>
      <c r="AH171" s="41">
        <f>((AF171-AB171)/AB171)</f>
        <v>-1.2438256657174064E-3</v>
      </c>
      <c r="AI171" s="41"/>
      <c r="AJ171" s="42">
        <f t="shared" si="340"/>
        <v>7.0982624512617729E-3</v>
      </c>
      <c r="AK171" s="42" t="e">
        <f t="shared" si="341"/>
        <v>#DIV/0!</v>
      </c>
      <c r="AL171" s="43">
        <f t="shared" si="342"/>
        <v>4.5851001048353171E-2</v>
      </c>
      <c r="AM171" s="43" t="e">
        <f t="shared" si="343"/>
        <v>#DIV/0!</v>
      </c>
      <c r="AN171" s="44">
        <f t="shared" si="344"/>
        <v>2.6796248755618431E-2</v>
      </c>
      <c r="AO171" s="107" t="e">
        <f t="shared" si="345"/>
        <v>#DIV/0!</v>
      </c>
    </row>
    <row r="172" spans="1:41" ht="15.75" thickBot="1">
      <c r="A172" s="81" t="s">
        <v>48</v>
      </c>
      <c r="B172" s="104">
        <f>SUM(B151,B156,B171)</f>
        <v>1287727772036.9514</v>
      </c>
      <c r="C172" s="105"/>
      <c r="D172" s="104">
        <f>SUM(D151,D156,D171)</f>
        <v>1295886860438.1682</v>
      </c>
      <c r="E172" s="105"/>
      <c r="F172" s="331">
        <f>((D172-B172)/B172)</f>
        <v>6.3360351297779352E-3</v>
      </c>
      <c r="G172" s="331"/>
      <c r="H172" s="104">
        <f>SUM(H151,H156,H171)</f>
        <v>1299571463394.9038</v>
      </c>
      <c r="I172" s="105"/>
      <c r="J172" s="331">
        <f>((H172-D172)/D172)</f>
        <v>2.843306054889506E-3</v>
      </c>
      <c r="K172" s="331"/>
      <c r="L172" s="104">
        <f>SUM(L151,L156,L171)</f>
        <v>1300512269599.8696</v>
      </c>
      <c r="M172" s="105"/>
      <c r="N172" s="331">
        <f>((L172-H172)/H172)</f>
        <v>7.2393572147862358E-4</v>
      </c>
      <c r="O172" s="331"/>
      <c r="P172" s="104">
        <f>SUM(P151,P156,P171)</f>
        <v>1304700183722.5071</v>
      </c>
      <c r="Q172" s="105"/>
      <c r="R172" s="331">
        <f>((P172-L172)/L172)</f>
        <v>3.2202034694574257E-3</v>
      </c>
      <c r="S172" s="331"/>
      <c r="T172" s="104">
        <f>SUM(T151,T156,T171)</f>
        <v>1303547267582.8464</v>
      </c>
      <c r="U172" s="105"/>
      <c r="V172" s="331">
        <f>((T172-P172)/P172)</f>
        <v>-8.836636600841124E-4</v>
      </c>
      <c r="W172" s="331"/>
      <c r="X172" s="104">
        <f>SUM(X151,X156,X171)</f>
        <v>1308920606374.9661</v>
      </c>
      <c r="Y172" s="105"/>
      <c r="Z172" s="331">
        <f>((X172-T172)/T172)</f>
        <v>4.1220897206768366E-3</v>
      </c>
      <c r="AA172" s="331"/>
      <c r="AB172" s="104">
        <f>SUM(AB151,AB156,AB171)</f>
        <v>1379381553600.8247</v>
      </c>
      <c r="AC172" s="105"/>
      <c r="AD172" s="331">
        <f>((AB172-X172)/X172)</f>
        <v>5.3831337731781205E-2</v>
      </c>
      <c r="AE172" s="331"/>
      <c r="AF172" s="104">
        <f>SUM(AF151,AF156,AF171)</f>
        <v>1388172098193.6145</v>
      </c>
      <c r="AG172" s="105"/>
      <c r="AH172" s="331">
        <f>((AF172-AB172)/AB172)</f>
        <v>6.372815824484822E-3</v>
      </c>
      <c r="AI172" s="331"/>
      <c r="AJ172" s="332">
        <f t="shared" si="340"/>
        <v>9.5707574990577804E-3</v>
      </c>
      <c r="AK172" s="332" t="e">
        <f t="shared" si="341"/>
        <v>#DIV/0!</v>
      </c>
      <c r="AL172" s="333">
        <f t="shared" si="342"/>
        <v>7.1213962092526034E-2</v>
      </c>
      <c r="AM172" s="333" t="e">
        <f t="shared" si="343"/>
        <v>#DIV/0!</v>
      </c>
      <c r="AN172" s="334">
        <f t="shared" si="344"/>
        <v>1.8057552909715734E-2</v>
      </c>
      <c r="AO172" s="335" t="e">
        <f t="shared" si="345"/>
        <v>#DIV/0!</v>
      </c>
    </row>
  </sheetData>
  <protectedRanges>
    <protectedRange password="CADF" sqref="B45:B48" name="Yield_2_1_2_8"/>
    <protectedRange password="CADF" sqref="B44" name="Yield_2_1_2_4_4"/>
    <protectedRange password="CADF" sqref="B18" name="Fund Name_1_1_1_1_7"/>
    <protectedRange password="CADF" sqref="B75" name="Yield_2_1_2_2_1_4"/>
    <protectedRange password="CADF" sqref="B49:B50" name="Yield_2_1_2_1_7"/>
    <protectedRange password="CADF" sqref="B131" name="Fund Name_1_1_1_2_7"/>
    <protectedRange password="CADF" sqref="C74" name="BidOffer Prices_2_1_1_1_1_1_1_1_1_5"/>
    <protectedRange password="CADF" sqref="C18" name="Fund Name_1_1_1_1_1_4"/>
    <protectedRange password="CADF" sqref="C75" name="Fund Name_2_2_1_3"/>
    <protectedRange password="CADF" sqref="C131" name="Fund Name_1_1_1_3_7"/>
    <protectedRange password="CADF" sqref="D45:D48" name="Yield_2_1_2"/>
    <protectedRange password="CADF" sqref="D44" name="Yield_2_1_2_4_2"/>
    <protectedRange password="CADF" sqref="E74" name="BidOffer Prices_2_1_1_1_1_1_1_1_1"/>
    <protectedRange password="CADF" sqref="D18" name="Fund Name_1_1_1_1_5"/>
    <protectedRange password="CADF" sqref="E18" name="Fund Name_1_1_1_1_1_3"/>
    <protectedRange password="CADF" sqref="D75" name="Yield_2_1_2_2_1_3"/>
    <protectedRange password="CADF" sqref="E75" name="Fund Name_2_2_1_2"/>
    <protectedRange password="CADF" sqref="D49:D50" name="Yield_2_1_2_1_2"/>
    <protectedRange password="CADF" sqref="D131" name="Fund Name_1_1_1_2_4"/>
    <protectedRange password="CADF" sqref="E131" name="Fund Name_1_1_1_3_4"/>
    <protectedRange password="CADF" sqref="H45:H48" name="Yield_2_1_2_10"/>
    <protectedRange password="CADF" sqref="H50" name="Yield_2_1_2_1_8"/>
    <protectedRange password="CADF" sqref="I74" name="BidOffer Prices_2_1_1_1_1_1_1_1_1_1_4"/>
    <protectedRange password="CADF" sqref="H49" name="Yield_2_1_2_2_4"/>
    <protectedRange password="CADF" sqref="H131" name="Fund Name_1_1_1_2"/>
    <protectedRange password="CADF" sqref="I131" name="Fund Name_1_1_1_4_2"/>
    <protectedRange password="CADF" sqref="H18" name="Fund Name_1_1_1_1_2_1"/>
    <protectedRange password="CADF" sqref="I18" name="Fund Name_1_1_1_1_3"/>
    <protectedRange password="CADF" sqref="H44" name="Yield_2_1_2_2_2_3"/>
    <protectedRange password="CADF" sqref="H75" name="Yield_2_1_2_2_3_2"/>
    <protectedRange password="CADF" sqref="I75" name="Fund Name_2_2"/>
    <protectedRange password="CADF" sqref="L45:L48" name="Yield_2_1_2_1"/>
    <protectedRange password="CADF" sqref="L50" name="Yield_2_1_2_1_4"/>
    <protectedRange password="CADF" sqref="M74" name="BidOffer Prices_2_1_1_1_1_1_1_1_1_1"/>
    <protectedRange password="CADF" sqref="L49" name="Yield_2_1_2_3_3"/>
    <protectedRange password="CADF" sqref="L131" name="Fund Name_1_1_1_1_1"/>
    <protectedRange password="CADF" sqref="M131" name="Fund Name_1_1_1_2_5"/>
    <protectedRange password="CADF" sqref="L18" name="Fund Name_1_1_1_3_5"/>
    <protectedRange password="CADF" sqref="M18" name="Fund Name_1_1_1_5_2"/>
    <protectedRange password="CADF" sqref="L44" name="Yield_2_1_2_4_5"/>
    <protectedRange password="CADF" sqref="L75" name="Yield_2_1_2_5_1"/>
    <protectedRange password="CADF" sqref="M75" name="Fund Name_2_3"/>
    <protectedRange password="CADF" sqref="P45:P48" name="Yield_2_1_2_2"/>
    <protectedRange password="CADF" sqref="P50" name="Yield_2_1_2_1_3"/>
    <protectedRange password="CADF" sqref="Q74" name="BidOffer Prices_2_1_1_1_1_1_1_1_1_2"/>
    <protectedRange password="CADF" sqref="P49" name="Yield_2_1_2_3"/>
    <protectedRange password="CADF" sqref="P131" name="Fund Name_1_1_1_1_2"/>
    <protectedRange password="CADF" sqref="Q131" name="Fund Name_1_1_1_2_1"/>
    <protectedRange password="CADF" sqref="P18" name="Fund Name_1_1_1_3"/>
    <protectedRange password="CADF" sqref="Q18" name="Fund Name_1_1_1_5"/>
    <protectedRange password="CADF" sqref="P44" name="Yield_2_1_2_4_3"/>
    <protectedRange password="CADF" sqref="P75" name="Yield_2_1_2_5"/>
    <protectedRange password="CADF" sqref="Q75" name="Fund Name_2"/>
    <protectedRange password="CADF" sqref="T45:T48" name="Yield_2_1_2_11"/>
    <protectedRange password="CADF" sqref="T50" name="Yield_2_1_2_1_9"/>
    <protectedRange password="CADF" sqref="U74" name="BidOffer Prices_2_1_1_1_1_1_1_1_1_6"/>
    <protectedRange password="CADF" sqref="T131" name="Fund Name_1_1_1_4"/>
    <protectedRange password="CADF" sqref="U131" name="Fund Name_1_1_1_4_4"/>
    <protectedRange password="CADF" sqref="T49" name="Yield_2_1_2_2_2"/>
    <protectedRange password="CADF" sqref="T44" name="Yield_2_1_2_1_1_2"/>
    <protectedRange password="CADF" sqref="T18" name="Fund Name_1_1_1_6"/>
    <protectedRange password="CADF" sqref="U18" name="Fund Name_1_1_1_7_1"/>
    <protectedRange password="CADF" sqref="T75" name="Yield_2_1_2_1_2_2"/>
    <protectedRange password="CADF" sqref="U75" name="Fund Name_2_1_1"/>
    <protectedRange password="CADF" sqref="X45:X48" name="Yield_2_1_2_4"/>
    <protectedRange password="CADF" sqref="X50" name="Yield_2_1_2_1_5"/>
    <protectedRange password="CADF" sqref="Y74" name="BidOffer Prices_2_1_1_1_1_1_1_1_1_3"/>
    <protectedRange password="CADF" sqref="X131" name="Fund Name_1_1_1_8"/>
    <protectedRange password="CADF" sqref="Y131" name="Fund Name_1_1_1_4_5"/>
    <protectedRange password="CADF" sqref="X49" name="Yield_2_1_2_2_5"/>
    <protectedRange password="CADF" sqref="X44" name="Yield_2_1_2_1_1_3"/>
    <protectedRange password="CADF" sqref="X18" name="Fund Name_1_1_1_6_2"/>
    <protectedRange password="CADF" sqref="Y18" name="Fund Name_1_1_1_7_2"/>
    <protectedRange password="CADF" sqref="X75" name="Yield_2_1_2_1_2_3"/>
    <protectedRange password="CADF" sqref="Y75" name="Fund Name_2_1_2"/>
    <protectedRange password="CADF" sqref="AB45:AB48" name="Yield_2_1_2_6"/>
    <protectedRange password="CADF" sqref="AB50" name="Yield_2_1_2_1_6"/>
    <protectedRange password="CADF" sqref="AB131" name="Fund Name_1_1_1_1_4"/>
    <protectedRange password="CADF" sqref="AC131" name="Fund Name_1_1_1_3_1"/>
    <protectedRange password="CADF" sqref="AB49" name="Yield_2_1_2_3_1"/>
    <protectedRange password="CADF" sqref="AB18" name="Fund Name_1_1_1_2_2"/>
    <protectedRange password="CADF" sqref="AC18" name="Fund Name_1_1_1_5_3"/>
    <protectedRange password="CADF" sqref="AB44" name="Yield_2_1_2_4_6"/>
    <protectedRange password="CADF" sqref="AB75" name="Yield_2_1_2_5_2"/>
    <protectedRange password="CADF" sqref="AC75" name="Fund Name_2_1"/>
    <protectedRange password="CADF" sqref="AC74" name="BidOffer Prices_2_1_1_1_1_1_1_1_1_1_1"/>
    <protectedRange password="CADF" sqref="AF18" name="Fund Name_1_1_1_6_4"/>
    <protectedRange password="CADF" sqref="AG18" name="Fund Name_1_1_1_7_3"/>
    <protectedRange password="CADF" sqref="AF45:AF48" name="Yield_2_1_2_7"/>
    <protectedRange password="CADF" sqref="AF50" name="Yield_2_1_2_1_1"/>
    <protectedRange password="CADF" sqref="AF49" name="Yield_2_1_2_2_1"/>
    <protectedRange password="CADF" sqref="AF44" name="Yield_2_1_2_6_1"/>
    <protectedRange password="CADF" sqref="AF75" name="Yield_2_1_2_7_1"/>
    <protectedRange password="CADF" sqref="AG75" name="Fund Name_2_1_3"/>
    <protectedRange password="CADF" sqref="AG74" name="BidOffer Prices_2_1_1_1_1_1_1_1_1_4"/>
    <protectedRange password="CADF" sqref="AF131" name="Fund Name_1_1_1_1"/>
    <protectedRange password="CADF" sqref="AG131" name="Fund Name_1_1_1_4_1"/>
  </protectedRanges>
  <mergeCells count="23">
    <mergeCell ref="AQ2:AR2"/>
    <mergeCell ref="AQ116:AR116"/>
    <mergeCell ref="L2:M2"/>
    <mergeCell ref="D2:E2"/>
    <mergeCell ref="J2:K2"/>
    <mergeCell ref="H2:I2"/>
    <mergeCell ref="P2:Q2"/>
    <mergeCell ref="R2:S2"/>
    <mergeCell ref="T2:U2"/>
    <mergeCell ref="X2:Y2"/>
    <mergeCell ref="AH2:AI2"/>
    <mergeCell ref="AF2:AG2"/>
    <mergeCell ref="AB2:AC2"/>
    <mergeCell ref="A1:AO1"/>
    <mergeCell ref="AN2:AO2"/>
    <mergeCell ref="AL2:AM2"/>
    <mergeCell ref="AJ2:AK2"/>
    <mergeCell ref="F2:G2"/>
    <mergeCell ref="B2:C2"/>
    <mergeCell ref="N2:O2"/>
    <mergeCell ref="V2:W2"/>
    <mergeCell ref="Z2:AA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2021-12-02T14:15:36Z</dcterms:modified>
</cp:coreProperties>
</file>