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965" yWindow="465" windowWidth="17835" windowHeight="1627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Data!$F$166</definedName>
    <definedName name="OLE_LINK6" localSheetId="0">Data!$H$70</definedName>
    <definedName name="_xlnm.Print_Area" localSheetId="4">'NAV Trend'!$B$1:$J$9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9" l="1"/>
  <c r="H54" i="9"/>
  <c r="H55" i="9"/>
  <c r="H56" i="9"/>
  <c r="H57" i="9"/>
  <c r="AF154" i="11" l="1"/>
  <c r="AL154" i="11" s="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L153" i="11"/>
  <c r="AN153" i="11"/>
  <c r="AO141" i="11"/>
  <c r="AN141" i="11"/>
  <c r="AM141" i="11"/>
  <c r="AL141" i="11"/>
  <c r="AK141" i="11"/>
  <c r="AJ14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L50" i="11"/>
  <c r="AN50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L64" i="11"/>
  <c r="AN64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L96" i="11"/>
  <c r="AN96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L102" i="11"/>
  <c r="AN102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L136" i="11"/>
  <c r="AN136" i="11"/>
  <c r="AJ137" i="11"/>
  <c r="AL137" i="11"/>
  <c r="AN137" i="11"/>
  <c r="AO5" i="11"/>
  <c r="AN5" i="11"/>
  <c r="AM5" i="11"/>
  <c r="AL5" i="11"/>
  <c r="AK5" i="11"/>
  <c r="AJ5" i="11"/>
  <c r="AH154" i="11"/>
  <c r="AJ154" i="11" s="1"/>
  <c r="AH153" i="11"/>
  <c r="AI152" i="11"/>
  <c r="AH152" i="11"/>
  <c r="AI151" i="11"/>
  <c r="AH151" i="11"/>
  <c r="AI150" i="11"/>
  <c r="AH150" i="11"/>
  <c r="AI149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H137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H102" i="11"/>
  <c r="AI101" i="11"/>
  <c r="AH101" i="11"/>
  <c r="AI100" i="11"/>
  <c r="AH100" i="11"/>
  <c r="AI99" i="11"/>
  <c r="AH99" i="11"/>
  <c r="AI98" i="11"/>
  <c r="AH98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3" i="11"/>
  <c r="AF136" i="11"/>
  <c r="AF126" i="11"/>
  <c r="AF102" i="11"/>
  <c r="AG90" i="11"/>
  <c r="AF90" i="11"/>
  <c r="AF64" i="11"/>
  <c r="AF50" i="11"/>
  <c r="AF19" i="11"/>
  <c r="AN154" i="11" l="1"/>
  <c r="AF96" i="11"/>
  <c r="AE94" i="11"/>
  <c r="AD94" i="11"/>
  <c r="AA94" i="11"/>
  <c r="Z94" i="11"/>
  <c r="W94" i="11"/>
  <c r="V94" i="11"/>
  <c r="S94" i="11"/>
  <c r="R94" i="11"/>
  <c r="O94" i="11"/>
  <c r="N94" i="11"/>
  <c r="K94" i="11"/>
  <c r="J94" i="11"/>
  <c r="G94" i="11"/>
  <c r="F94" i="11"/>
  <c r="I9" i="1"/>
  <c r="H9" i="1"/>
  <c r="G9" i="1"/>
  <c r="F9" i="1"/>
  <c r="E9" i="1"/>
  <c r="D9" i="1"/>
  <c r="C9" i="1"/>
  <c r="AF137" i="11" l="1"/>
  <c r="K94" i="9"/>
  <c r="J94" i="9"/>
  <c r="E132" i="9" l="1"/>
  <c r="I90" i="9" l="1"/>
  <c r="G90" i="9"/>
  <c r="F90" i="9" l="1"/>
  <c r="D90" i="9"/>
  <c r="F61" i="9"/>
  <c r="F60" i="9"/>
  <c r="D61" i="9"/>
  <c r="E46" i="9"/>
  <c r="E47" i="9"/>
  <c r="E48" i="9"/>
  <c r="E49" i="9"/>
  <c r="AE89" i="11" l="1"/>
  <c r="AE152" i="11"/>
  <c r="AD152" i="11"/>
  <c r="AE151" i="11"/>
  <c r="AD151" i="11"/>
  <c r="AE150" i="11"/>
  <c r="AD150" i="11"/>
  <c r="AE149" i="11"/>
  <c r="AD149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1" i="11"/>
  <c r="AD101" i="11"/>
  <c r="AE100" i="11"/>
  <c r="AD100" i="11"/>
  <c r="AE99" i="11"/>
  <c r="AD99" i="11"/>
  <c r="AE98" i="11"/>
  <c r="AD98" i="11"/>
  <c r="AE95" i="11"/>
  <c r="AD95" i="11"/>
  <c r="AE93" i="11"/>
  <c r="AD93" i="11"/>
  <c r="AE92" i="11"/>
  <c r="AD92" i="11"/>
  <c r="AE91" i="11"/>
  <c r="AD91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3" i="11"/>
  <c r="AD63" i="11"/>
  <c r="AE62" i="11"/>
  <c r="AD62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3" i="11"/>
  <c r="AB136" i="11"/>
  <c r="AB126" i="11"/>
  <c r="AB102" i="11"/>
  <c r="AC90" i="11"/>
  <c r="AE90" i="11" s="1"/>
  <c r="AB90" i="11"/>
  <c r="AC61" i="11"/>
  <c r="AB61" i="11"/>
  <c r="AB64" i="11" s="1"/>
  <c r="AC60" i="11"/>
  <c r="AB50" i="11"/>
  <c r="AB19" i="11"/>
  <c r="AE61" i="11" l="1"/>
  <c r="AD61" i="11"/>
  <c r="AB96" i="11"/>
  <c r="AB137" i="11" s="1"/>
  <c r="AB154" i="11" l="1"/>
  <c r="G154" i="9"/>
  <c r="H146" i="9" s="1"/>
  <c r="G136" i="9" l="1"/>
  <c r="H130" i="9" s="1"/>
  <c r="G126" i="9"/>
  <c r="H124" i="9" s="1"/>
  <c r="G102" i="9"/>
  <c r="G96" i="9"/>
  <c r="H94" i="9" s="1"/>
  <c r="G64" i="9"/>
  <c r="G50" i="9"/>
  <c r="G19" i="9"/>
  <c r="D154" i="9"/>
  <c r="D136" i="9"/>
  <c r="E133" i="9" s="1"/>
  <c r="D126" i="9"/>
  <c r="D102" i="9"/>
  <c r="D96" i="9"/>
  <c r="E94" i="9" s="1"/>
  <c r="D64" i="9"/>
  <c r="D50" i="9"/>
  <c r="D19" i="9"/>
  <c r="D137" i="9" l="1"/>
  <c r="E126" i="9" s="1"/>
  <c r="H13" i="9"/>
  <c r="G137" i="9"/>
  <c r="G155" i="9" s="1"/>
  <c r="E135" i="9"/>
  <c r="AA152" i="11"/>
  <c r="Z152" i="11"/>
  <c r="AA151" i="11"/>
  <c r="Z151" i="11"/>
  <c r="AA150" i="11"/>
  <c r="Z150" i="11"/>
  <c r="AA149" i="11"/>
  <c r="Z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1" i="11"/>
  <c r="Z101" i="11"/>
  <c r="AA100" i="11"/>
  <c r="Z100" i="11"/>
  <c r="AA99" i="11"/>
  <c r="Z99" i="11"/>
  <c r="AA98" i="11"/>
  <c r="Z98" i="11"/>
  <c r="AA95" i="11"/>
  <c r="Z95" i="11"/>
  <c r="AA93" i="11"/>
  <c r="Z93" i="11"/>
  <c r="AA92" i="11"/>
  <c r="Z92" i="11"/>
  <c r="AA91" i="11"/>
  <c r="Z91" i="11"/>
  <c r="AA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3" i="11"/>
  <c r="Z63" i="11"/>
  <c r="AA62" i="11"/>
  <c r="Z62" i="11"/>
  <c r="AA61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3" i="11"/>
  <c r="AD153" i="11" s="1"/>
  <c r="X136" i="11"/>
  <c r="AD136" i="11" s="1"/>
  <c r="X126" i="11"/>
  <c r="AD126" i="11" s="1"/>
  <c r="X102" i="11"/>
  <c r="AD102" i="11" s="1"/>
  <c r="X90" i="11"/>
  <c r="Y60" i="11"/>
  <c r="AE60" i="11" s="1"/>
  <c r="X60" i="11"/>
  <c r="Z60" i="11" s="1"/>
  <c r="X50" i="11"/>
  <c r="AD50" i="11" s="1"/>
  <c r="X19" i="11"/>
  <c r="AD19" i="11" s="1"/>
  <c r="X64" i="11" l="1"/>
  <c r="AD64" i="11" s="1"/>
  <c r="AD60" i="11"/>
  <c r="X96" i="11"/>
  <c r="AD96" i="11" s="1"/>
  <c r="AD90" i="11"/>
  <c r="D155" i="9"/>
  <c r="H126" i="9"/>
  <c r="E136" i="9"/>
  <c r="Z90" i="11"/>
  <c r="X137" i="11" l="1"/>
  <c r="AD137" i="11" s="1"/>
  <c r="W152" i="11"/>
  <c r="V152" i="11"/>
  <c r="W151" i="11"/>
  <c r="V151" i="11"/>
  <c r="W150" i="11"/>
  <c r="V150" i="11"/>
  <c r="W149" i="11"/>
  <c r="V149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1" i="11"/>
  <c r="V101" i="11"/>
  <c r="W100" i="11"/>
  <c r="V100" i="11"/>
  <c r="W99" i="11"/>
  <c r="V99" i="11"/>
  <c r="W98" i="11"/>
  <c r="V98" i="11"/>
  <c r="W95" i="11"/>
  <c r="V95" i="11"/>
  <c r="W93" i="11"/>
  <c r="V93" i="11"/>
  <c r="W92" i="11"/>
  <c r="V92" i="11"/>
  <c r="W91" i="11"/>
  <c r="V91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3" i="11"/>
  <c r="V63" i="11"/>
  <c r="W62" i="11"/>
  <c r="V62" i="11"/>
  <c r="W61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3" i="11"/>
  <c r="Z153" i="11" s="1"/>
  <c r="T136" i="11"/>
  <c r="Z136" i="11" s="1"/>
  <c r="T126" i="11"/>
  <c r="Z126" i="11" s="1"/>
  <c r="T102" i="11"/>
  <c r="Z102" i="11" s="1"/>
  <c r="T96" i="11"/>
  <c r="Z96" i="11" s="1"/>
  <c r="T61" i="11"/>
  <c r="U60" i="11"/>
  <c r="AA60" i="11" s="1"/>
  <c r="T50" i="11"/>
  <c r="Z50" i="11" s="1"/>
  <c r="T19" i="11"/>
  <c r="Z19" i="11" s="1"/>
  <c r="X154" i="11" l="1"/>
  <c r="AD154" i="11" s="1"/>
  <c r="V61" i="11"/>
  <c r="Z61" i="11"/>
  <c r="T64" i="11"/>
  <c r="Z64" i="11" s="1"/>
  <c r="W60" i="11"/>
  <c r="T137" i="11" l="1"/>
  <c r="Z137" i="11" s="1"/>
  <c r="K129" i="9"/>
  <c r="K131" i="9"/>
  <c r="J129" i="9"/>
  <c r="K130" i="9"/>
  <c r="J150" i="9"/>
  <c r="T154" i="11" l="1"/>
  <c r="Z154" i="11" s="1"/>
  <c r="J142" i="9"/>
  <c r="S152" i="11" l="1"/>
  <c r="R152" i="11"/>
  <c r="S151" i="11"/>
  <c r="R151" i="11"/>
  <c r="S150" i="11"/>
  <c r="R150" i="11"/>
  <c r="S149" i="11"/>
  <c r="R149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1" i="11"/>
  <c r="R101" i="11"/>
  <c r="S100" i="11"/>
  <c r="R100" i="11"/>
  <c r="S99" i="11"/>
  <c r="R99" i="11"/>
  <c r="S98" i="11"/>
  <c r="R98" i="11"/>
  <c r="S95" i="11"/>
  <c r="R95" i="11"/>
  <c r="S93" i="11"/>
  <c r="R93" i="11"/>
  <c r="S92" i="11"/>
  <c r="R92" i="11"/>
  <c r="S91" i="11"/>
  <c r="R91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3" i="11"/>
  <c r="V153" i="11" s="1"/>
  <c r="P136" i="11"/>
  <c r="V136" i="11" s="1"/>
  <c r="P126" i="11"/>
  <c r="V126" i="11" s="1"/>
  <c r="P102" i="11"/>
  <c r="V102" i="11" s="1"/>
  <c r="Q90" i="11"/>
  <c r="W90" i="11" s="1"/>
  <c r="P90" i="11"/>
  <c r="P64" i="11"/>
  <c r="V64" i="11" s="1"/>
  <c r="P50" i="11"/>
  <c r="V50" i="11" s="1"/>
  <c r="P19" i="11"/>
  <c r="V19" i="11" s="1"/>
  <c r="P96" i="11" l="1"/>
  <c r="V96" i="11" s="1"/>
  <c r="V90" i="11"/>
  <c r="P137" i="11" l="1"/>
  <c r="V137" i="11" s="1"/>
  <c r="O152" i="11"/>
  <c r="N152" i="11"/>
  <c r="O151" i="11"/>
  <c r="N151" i="11"/>
  <c r="O150" i="11"/>
  <c r="N150" i="11"/>
  <c r="O149" i="11"/>
  <c r="N149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1" i="11"/>
  <c r="N101" i="11"/>
  <c r="O100" i="11"/>
  <c r="N100" i="11"/>
  <c r="O99" i="11"/>
  <c r="N99" i="11"/>
  <c r="O98" i="11"/>
  <c r="N98" i="11"/>
  <c r="O95" i="11"/>
  <c r="N95" i="11"/>
  <c r="O93" i="11"/>
  <c r="N93" i="11"/>
  <c r="O92" i="11"/>
  <c r="N92" i="11"/>
  <c r="O91" i="11"/>
  <c r="N91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3" i="11"/>
  <c r="O62" i="11"/>
  <c r="N62" i="11"/>
  <c r="O61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3" i="11"/>
  <c r="R153" i="11" s="1"/>
  <c r="L136" i="11"/>
  <c r="R136" i="11" s="1"/>
  <c r="L126" i="11"/>
  <c r="R126" i="11" s="1"/>
  <c r="L102" i="11"/>
  <c r="R102" i="11" s="1"/>
  <c r="M90" i="11"/>
  <c r="S90" i="11" s="1"/>
  <c r="L90" i="11"/>
  <c r="R90" i="11" s="1"/>
  <c r="L64" i="11"/>
  <c r="R64" i="11" s="1"/>
  <c r="L50" i="11"/>
  <c r="R50" i="11" s="1"/>
  <c r="L19" i="11"/>
  <c r="R19" i="11" s="1"/>
  <c r="P154" i="11" l="1"/>
  <c r="V154" i="11" s="1"/>
  <c r="N90" i="11"/>
  <c r="L96" i="11"/>
  <c r="O90" i="11"/>
  <c r="K152" i="11"/>
  <c r="J152" i="11"/>
  <c r="K151" i="11"/>
  <c r="J151" i="11"/>
  <c r="K150" i="11"/>
  <c r="J150" i="11"/>
  <c r="K149" i="11"/>
  <c r="J149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1" i="11"/>
  <c r="J101" i="11"/>
  <c r="K100" i="11"/>
  <c r="J100" i="11"/>
  <c r="K99" i="11"/>
  <c r="J99" i="11"/>
  <c r="K98" i="11"/>
  <c r="J98" i="11"/>
  <c r="K95" i="11"/>
  <c r="J95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3" i="11"/>
  <c r="K62" i="11"/>
  <c r="J62" i="11"/>
  <c r="K61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3" i="11"/>
  <c r="N153" i="11" s="1"/>
  <c r="H136" i="11"/>
  <c r="N136" i="11" s="1"/>
  <c r="H126" i="11"/>
  <c r="N126" i="11" s="1"/>
  <c r="H102" i="11"/>
  <c r="N102" i="11" s="1"/>
  <c r="H96" i="11"/>
  <c r="H63" i="11"/>
  <c r="N63" i="11" s="1"/>
  <c r="H61" i="11"/>
  <c r="I60" i="11"/>
  <c r="H50" i="11"/>
  <c r="N50" i="11" s="1"/>
  <c r="H19" i="11"/>
  <c r="N19" i="11" s="1"/>
  <c r="G48" i="11"/>
  <c r="F48" i="11"/>
  <c r="L137" i="11" l="1"/>
  <c r="R137" i="11" s="1"/>
  <c r="R96" i="11"/>
  <c r="K60" i="11"/>
  <c r="O60" i="11"/>
  <c r="J61" i="11"/>
  <c r="N61" i="11"/>
  <c r="N96" i="11"/>
  <c r="J63" i="11"/>
  <c r="H64" i="11"/>
  <c r="N64" i="11" s="1"/>
  <c r="L154" i="11" l="1"/>
  <c r="R154" i="11" s="1"/>
  <c r="H137" i="11"/>
  <c r="N137" i="11" s="1"/>
  <c r="H154" i="11" l="1"/>
  <c r="N154" i="11" s="1"/>
  <c r="J49" i="9"/>
  <c r="K48" i="9"/>
  <c r="J48" i="9"/>
  <c r="J93" i="9" l="1"/>
  <c r="K93" i="9"/>
  <c r="D136" i="11" l="1"/>
  <c r="J136" i="11" s="1"/>
  <c r="D126" i="11"/>
  <c r="J126" i="11" s="1"/>
  <c r="D102" i="11"/>
  <c r="J102" i="11" s="1"/>
  <c r="D96" i="11"/>
  <c r="J96" i="11" s="1"/>
  <c r="D64" i="11"/>
  <c r="J64" i="11" s="1"/>
  <c r="D50" i="11"/>
  <c r="J50" i="11" s="1"/>
  <c r="D19" i="11"/>
  <c r="J19" i="11" s="1"/>
  <c r="G151" i="11"/>
  <c r="F151" i="11"/>
  <c r="G152" i="11"/>
  <c r="F152" i="11"/>
  <c r="G150" i="11"/>
  <c r="F150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1" i="11"/>
  <c r="F101" i="11"/>
  <c r="G100" i="11"/>
  <c r="F100" i="11"/>
  <c r="G99" i="11"/>
  <c r="F99" i="11"/>
  <c r="G98" i="11"/>
  <c r="F98" i="11"/>
  <c r="G95" i="11"/>
  <c r="F95" i="11"/>
  <c r="G93" i="11"/>
  <c r="F93" i="11"/>
  <c r="G92" i="11"/>
  <c r="F92" i="11"/>
  <c r="G91" i="11"/>
  <c r="F91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49" i="11"/>
  <c r="F49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3" i="11"/>
  <c r="J153" i="11" s="1"/>
  <c r="D137" i="11" l="1"/>
  <c r="D154" i="11" l="1"/>
  <c r="J154" i="11" s="1"/>
  <c r="J137" i="11"/>
  <c r="K62" i="9"/>
  <c r="K61" i="9"/>
  <c r="J62" i="9"/>
  <c r="J61" i="9"/>
  <c r="K79" i="9" l="1"/>
  <c r="J72" i="9" l="1"/>
  <c r="K72" i="9"/>
  <c r="J73" i="9"/>
  <c r="K73" i="9"/>
  <c r="B153" i="11" l="1"/>
  <c r="B136" i="11"/>
  <c r="B126" i="11"/>
  <c r="B102" i="11"/>
  <c r="C90" i="11"/>
  <c r="B90" i="11"/>
  <c r="B64" i="11"/>
  <c r="B50" i="11"/>
  <c r="B19" i="11"/>
  <c r="F136" i="11" l="1"/>
  <c r="F50" i="11"/>
  <c r="F64" i="11"/>
  <c r="F153" i="11"/>
  <c r="G90" i="11"/>
  <c r="F102" i="11"/>
  <c r="F19" i="11"/>
  <c r="F126" i="11"/>
  <c r="B96" i="11"/>
  <c r="F90" i="11"/>
  <c r="F96" i="11" l="1"/>
  <c r="B137" i="11"/>
  <c r="F137" i="11" l="1"/>
  <c r="B154" i="11"/>
  <c r="F154" i="11" l="1"/>
  <c r="K152" i="9" l="1"/>
  <c r="J152" i="9"/>
  <c r="K151" i="9"/>
  <c r="J151" i="9"/>
  <c r="J76" i="9" l="1"/>
  <c r="K76" i="9"/>
  <c r="J77" i="9"/>
  <c r="K77" i="9"/>
  <c r="K124" i="9" l="1"/>
  <c r="J124" i="9"/>
  <c r="K47" i="9"/>
  <c r="J47" i="9"/>
  <c r="K134" i="9" l="1"/>
  <c r="J134" i="9"/>
  <c r="K123" i="9" l="1"/>
  <c r="J123" i="9"/>
  <c r="K46" i="9"/>
  <c r="J46" i="9"/>
  <c r="K92" i="9" l="1"/>
  <c r="J92" i="9"/>
  <c r="J82" i="9" l="1"/>
  <c r="K82" i="9"/>
  <c r="J83" i="9"/>
  <c r="K83" i="9"/>
  <c r="K91" i="9" l="1"/>
  <c r="J91" i="9"/>
  <c r="K100" i="9" l="1"/>
  <c r="J100" i="9"/>
  <c r="K133" i="9"/>
  <c r="J133" i="9"/>
  <c r="K45" i="9" l="1"/>
  <c r="J45" i="9"/>
  <c r="K90" i="9"/>
  <c r="J90" i="9"/>
  <c r="K122" i="9"/>
  <c r="J122" i="9"/>
  <c r="K44" i="9" l="1"/>
  <c r="J44" i="9"/>
  <c r="K67" i="9"/>
  <c r="J67" i="9"/>
  <c r="K89" i="9" l="1"/>
  <c r="J89" i="9"/>
  <c r="AT152" i="11" l="1"/>
  <c r="AT147" i="11"/>
  <c r="AQ147" i="11"/>
  <c r="AS147" i="11" s="1"/>
  <c r="AT146" i="11"/>
  <c r="AS146" i="11"/>
  <c r="AT145" i="11"/>
  <c r="AS145" i="1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T135" i="11"/>
  <c r="AQ135" i="11"/>
  <c r="AS135" i="11" s="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S125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Q101" i="11"/>
  <c r="AS101" i="11" s="1"/>
  <c r="AT99" i="11"/>
  <c r="AS99" i="11"/>
  <c r="AT98" i="11"/>
  <c r="AS98" i="11"/>
  <c r="AT97" i="11"/>
  <c r="AS97" i="11"/>
  <c r="AT96" i="11"/>
  <c r="AS96" i="11"/>
  <c r="AT95" i="11"/>
  <c r="AQ95" i="11"/>
  <c r="AS95" i="11" s="1"/>
  <c r="AT76" i="11"/>
  <c r="AS76" i="11"/>
  <c r="AT74" i="11"/>
  <c r="AS74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6" i="11"/>
  <c r="AS66" i="11"/>
  <c r="AT65" i="11"/>
  <c r="AS65" i="11"/>
  <c r="AT64" i="11"/>
  <c r="AQ64" i="11"/>
  <c r="AS64" i="11" s="1"/>
  <c r="AT63" i="11"/>
  <c r="AS63" i="11"/>
  <c r="AT55" i="11"/>
  <c r="AS55" i="11"/>
  <c r="AT54" i="11"/>
  <c r="AS54" i="11"/>
  <c r="AT53" i="11"/>
  <c r="AS53" i="11"/>
  <c r="AT67" i="11"/>
  <c r="AS67" i="11"/>
  <c r="AT52" i="11"/>
  <c r="AS52" i="11"/>
  <c r="AT51" i="11"/>
  <c r="AS51" i="11"/>
  <c r="AT50" i="11"/>
  <c r="AQ50" i="11"/>
  <c r="AS50" i="11" s="1"/>
  <c r="AT49" i="11"/>
  <c r="AS49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61" i="9"/>
  <c r="J161" i="9"/>
  <c r="H152" i="9"/>
  <c r="K153" i="9"/>
  <c r="J153" i="9"/>
  <c r="K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K135" i="9"/>
  <c r="J135" i="9"/>
  <c r="K132" i="9"/>
  <c r="J132" i="9"/>
  <c r="J131" i="9"/>
  <c r="J130" i="9"/>
  <c r="K128" i="9"/>
  <c r="J128" i="9"/>
  <c r="E124" i="9"/>
  <c r="K125" i="9"/>
  <c r="J125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H100" i="9"/>
  <c r="E100" i="9"/>
  <c r="K101" i="9"/>
  <c r="J101" i="9"/>
  <c r="K99" i="9"/>
  <c r="J99" i="9"/>
  <c r="K98" i="9"/>
  <c r="J98" i="9"/>
  <c r="E67" i="9"/>
  <c r="K95" i="9"/>
  <c r="K88" i="9"/>
  <c r="J88" i="9"/>
  <c r="K87" i="9"/>
  <c r="J87" i="9"/>
  <c r="K86" i="9"/>
  <c r="J86" i="9"/>
  <c r="K85" i="9"/>
  <c r="J85" i="9"/>
  <c r="K84" i="9"/>
  <c r="J84" i="9"/>
  <c r="K81" i="9"/>
  <c r="J81" i="9"/>
  <c r="K80" i="9"/>
  <c r="J80" i="9"/>
  <c r="J79" i="9"/>
  <c r="K78" i="9"/>
  <c r="J78" i="9"/>
  <c r="K75" i="9"/>
  <c r="J75" i="9"/>
  <c r="K74" i="9"/>
  <c r="J74" i="9"/>
  <c r="K71" i="9"/>
  <c r="J71" i="9"/>
  <c r="K70" i="9"/>
  <c r="J70" i="9"/>
  <c r="K69" i="9"/>
  <c r="J69" i="9"/>
  <c r="K68" i="9"/>
  <c r="J68" i="9"/>
  <c r="K66" i="9"/>
  <c r="J66" i="9"/>
  <c r="K63" i="9"/>
  <c r="J63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E45" i="9"/>
  <c r="K49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E5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30" i="9" l="1"/>
  <c r="H26" i="9"/>
  <c r="H11" i="9"/>
  <c r="H48" i="9"/>
  <c r="H63" i="9"/>
  <c r="J64" i="9"/>
  <c r="H22" i="9"/>
  <c r="H5" i="9"/>
  <c r="H6" i="9"/>
  <c r="H153" i="9"/>
  <c r="E151" i="9"/>
  <c r="E152" i="9"/>
  <c r="H151" i="9"/>
  <c r="H47" i="9"/>
  <c r="H123" i="9"/>
  <c r="E92" i="9"/>
  <c r="E93" i="9"/>
  <c r="E134" i="9"/>
  <c r="H133" i="9"/>
  <c r="H134" i="9"/>
  <c r="H61" i="9"/>
  <c r="H62" i="9"/>
  <c r="E122" i="9"/>
  <c r="E123" i="9"/>
  <c r="E61" i="9"/>
  <c r="E62" i="9"/>
  <c r="H42" i="9"/>
  <c r="H46" i="9"/>
  <c r="M154" i="9"/>
  <c r="E90" i="9"/>
  <c r="E91" i="9"/>
  <c r="H122" i="9"/>
  <c r="H108" i="9"/>
  <c r="H45" i="9"/>
  <c r="H10" i="9"/>
  <c r="H18" i="9"/>
  <c r="H12" i="9"/>
  <c r="H8" i="9"/>
  <c r="H14" i="9"/>
  <c r="H16" i="9"/>
  <c r="H7" i="9"/>
  <c r="H15" i="9"/>
  <c r="H9" i="9"/>
  <c r="H17" i="9"/>
  <c r="E128" i="9"/>
  <c r="E129" i="9"/>
  <c r="E130" i="9"/>
  <c r="E131" i="9"/>
  <c r="E111" i="9"/>
  <c r="E119" i="9"/>
  <c r="E112" i="9"/>
  <c r="E120" i="9"/>
  <c r="E109" i="9"/>
  <c r="E105" i="9"/>
  <c r="E113" i="9"/>
  <c r="E121" i="9"/>
  <c r="E106" i="9"/>
  <c r="E114" i="9"/>
  <c r="E125" i="9"/>
  <c r="E117" i="9"/>
  <c r="E107" i="9"/>
  <c r="E115" i="9"/>
  <c r="E104" i="9"/>
  <c r="E108" i="9"/>
  <c r="E116" i="9"/>
  <c r="E110" i="9"/>
  <c r="E118" i="9"/>
  <c r="E101" i="9"/>
  <c r="E99" i="9"/>
  <c r="E98" i="9"/>
  <c r="E75" i="9"/>
  <c r="E83" i="9"/>
  <c r="E66" i="9"/>
  <c r="E68" i="9"/>
  <c r="E84" i="9"/>
  <c r="E77" i="9"/>
  <c r="E69" i="9"/>
  <c r="E70" i="9"/>
  <c r="E78" i="9"/>
  <c r="E86" i="9"/>
  <c r="E71" i="9"/>
  <c r="E79" i="9"/>
  <c r="E87" i="9"/>
  <c r="E89" i="9"/>
  <c r="E72" i="9"/>
  <c r="E80" i="9"/>
  <c r="E88" i="9"/>
  <c r="E81" i="9"/>
  <c r="E74" i="9"/>
  <c r="E82" i="9"/>
  <c r="E95" i="9"/>
  <c r="E76" i="9"/>
  <c r="E85" i="9"/>
  <c r="E73" i="9"/>
  <c r="E60" i="9"/>
  <c r="E53" i="9"/>
  <c r="E63" i="9"/>
  <c r="E54" i="9"/>
  <c r="E52" i="9"/>
  <c r="E55" i="9"/>
  <c r="E58" i="9"/>
  <c r="E56" i="9"/>
  <c r="E57" i="9"/>
  <c r="E59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12" i="9"/>
  <c r="E17" i="9"/>
  <c r="E13" i="9"/>
  <c r="E6" i="9"/>
  <c r="E14" i="9"/>
  <c r="E7" i="9"/>
  <c r="E15" i="9"/>
  <c r="E8" i="9"/>
  <c r="E16" i="9"/>
  <c r="E9" i="9"/>
  <c r="E10" i="9"/>
  <c r="E18" i="9"/>
  <c r="E148" i="9"/>
  <c r="E143" i="9"/>
  <c r="E149" i="9"/>
  <c r="E150" i="9"/>
  <c r="E153" i="9"/>
  <c r="E144" i="9"/>
  <c r="E142" i="9"/>
  <c r="E145" i="9"/>
  <c r="E147" i="9"/>
  <c r="E146" i="9"/>
  <c r="H44" i="9"/>
  <c r="H143" i="9"/>
  <c r="H142" i="9"/>
  <c r="H144" i="9"/>
  <c r="H150" i="9"/>
  <c r="H148" i="9"/>
  <c r="J154" i="9"/>
  <c r="E19" i="9"/>
  <c r="AQ136" i="11"/>
  <c r="AQ152" i="11" s="1"/>
  <c r="AS152" i="11" s="1"/>
  <c r="H145" i="9"/>
  <c r="H147" i="9"/>
  <c r="H149" i="9"/>
  <c r="J102" i="9"/>
  <c r="H98" i="9"/>
  <c r="H101" i="9"/>
  <c r="H99" i="9"/>
  <c r="H60" i="9"/>
  <c r="H58" i="9"/>
  <c r="H52" i="9"/>
  <c r="H59" i="9"/>
  <c r="J19" i="9"/>
  <c r="H129" i="9"/>
  <c r="H132" i="9"/>
  <c r="H128" i="9"/>
  <c r="H135" i="9"/>
  <c r="H131" i="9"/>
  <c r="J136" i="9"/>
  <c r="H39" i="9"/>
  <c r="H29" i="9"/>
  <c r="H21" i="9"/>
  <c r="H33" i="9"/>
  <c r="H27" i="9"/>
  <c r="H25" i="9"/>
  <c r="H35" i="9"/>
  <c r="J50" i="9"/>
  <c r="H23" i="9"/>
  <c r="H43" i="9"/>
  <c r="H37" i="9"/>
  <c r="H31" i="9"/>
  <c r="H41" i="9"/>
  <c r="H49" i="9"/>
  <c r="H34" i="9"/>
  <c r="H38" i="9"/>
  <c r="H40" i="9"/>
  <c r="H24" i="9"/>
  <c r="H28" i="9"/>
  <c r="H32" i="9"/>
  <c r="H36" i="9"/>
  <c r="J126" i="9"/>
  <c r="H105" i="9"/>
  <c r="H107" i="9"/>
  <c r="H109" i="9"/>
  <c r="H111" i="9"/>
  <c r="H113" i="9"/>
  <c r="H115" i="9"/>
  <c r="H117" i="9"/>
  <c r="H119" i="9"/>
  <c r="H125" i="9"/>
  <c r="H104" i="9"/>
  <c r="H106" i="9"/>
  <c r="H110" i="9"/>
  <c r="H112" i="9"/>
  <c r="H114" i="9"/>
  <c r="H116" i="9"/>
  <c r="H118" i="9"/>
  <c r="H120" i="9"/>
  <c r="H121" i="9"/>
  <c r="E50" i="9" l="1"/>
  <c r="E96" i="9"/>
  <c r="E64" i="9"/>
  <c r="E102" i="9"/>
  <c r="AS136" i="11"/>
  <c r="J95" i="9" l="1"/>
  <c r="H74" i="9"/>
  <c r="H68" i="9" l="1"/>
  <c r="H79" i="9"/>
  <c r="H73" i="9"/>
  <c r="H72" i="9"/>
  <c r="H93" i="9"/>
  <c r="H76" i="9"/>
  <c r="H77" i="9"/>
  <c r="H91" i="9"/>
  <c r="H92" i="9"/>
  <c r="H90" i="9"/>
  <c r="H69" i="9"/>
  <c r="H70" i="9"/>
  <c r="H71" i="9"/>
  <c r="H87" i="9"/>
  <c r="H80" i="9"/>
  <c r="H88" i="9"/>
  <c r="H81" i="9"/>
  <c r="H89" i="9"/>
  <c r="H85" i="9"/>
  <c r="H82" i="9"/>
  <c r="H95" i="9"/>
  <c r="H67" i="9"/>
  <c r="H75" i="9"/>
  <c r="H83" i="9"/>
  <c r="H84" i="9"/>
  <c r="H78" i="9"/>
  <c r="H86" i="9"/>
  <c r="J96" i="9"/>
  <c r="H19" i="9"/>
  <c r="H66" i="9"/>
  <c r="H50" i="9" l="1"/>
  <c r="H102" i="9"/>
  <c r="J137" i="9"/>
  <c r="M137" i="9"/>
  <c r="H136" i="9"/>
  <c r="J155" i="9"/>
  <c r="H64" i="9"/>
  <c r="H96" i="9"/>
</calcChain>
</file>

<file path=xl/sharedStrings.xml><?xml version="1.0" encoding="utf-8"?>
<sst xmlns="http://schemas.openxmlformats.org/spreadsheetml/2006/main" count="680" uniqueCount="253">
  <si>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</si>
  <si>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</si>
  <si>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</si>
  <si>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</si>
  <si>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</si>
  <si>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</si>
  <si>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</si>
  <si>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</si>
  <si>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</si>
  <si>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</si>
  <si>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</si>
  <si>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</si>
  <si>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</si>
  <si>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</si>
  <si>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</si>
  <si>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</si>
  <si>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</si>
  <si>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</si>
  <si>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</si>
  <si>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</si>
  <si>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</si>
  <si>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</si>
  <si>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</si>
  <si>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</si>
  <si>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</si>
  <si>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</si>
  <si>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</si>
  <si>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</si>
  <si>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</si>
  <si>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</si>
  <si>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</si>
  <si>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</si>
  <si>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</si>
  <si>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</si>
  <si>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</si>
  <si>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</si>
  <si>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</si>
  <si>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</si>
  <si>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</si>
  <si>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</si>
  <si>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</si>
  <si>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</si>
  <si>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</si>
  <si>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</si>
  <si>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</si>
  <si>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</si>
  <si>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</si>
  <si>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</si>
  <si>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</si>
  <si>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</si>
  <si>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</si>
  <si>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</si>
  <si>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</si>
  <si>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</si>
  <si>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</si>
  <si>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</si>
  <si>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</si>
  <si>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</si>
  <si>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</si>
  <si>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</si>
  <si>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</si>
  <si>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</si>
  <si>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</si>
  <si>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</si>
  <si>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</si>
  <si>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</si>
  <si>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</si>
  <si>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</si>
  <si>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</si>
  <si>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</si>
  <si>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</si>
  <si>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</si>
  <si>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</si>
  <si>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</si>
  <si>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</si>
  <si>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</si>
  <si>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</si>
  <si>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</si>
  <si>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</si>
  <si>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</si>
  <si>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</si>
  <si>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</si>
  <si>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</si>
  <si>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</si>
  <si>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</si>
  <si>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</si>
  <si>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</si>
  <si>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</si>
  <si>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</si>
  <si>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</si>
  <si>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</si>
  <si>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</si>
  <si>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</si>
  <si>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</si>
  <si>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</si>
  <si>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</si>
  <si>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</si>
  <si>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</si>
  <si>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</si>
  <si>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</si>
  <si>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</si>
  <si>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</si>
  <si>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</si>
  <si>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</si>
  <si>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</si>
  <si>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</si>
  <si>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</si>
  <si>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</si>
  <si>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</si>
  <si>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</si>
  <si>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</si>
  <si>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</si>
  <si>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</si>
  <si>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</si>
  <si>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</si>
  <si>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</si>
  <si>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</si>
  <si>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</si>
  <si>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</si>
  <si>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</si>
  <si>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</si>
  <si>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</si>
  <si>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</si>
  <si>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</si>
  <si>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</si>
  <si>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</si>
  <si>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</si>
  <si>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</si>
  <si>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</si>
  <si>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</si>
  <si>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</si>
  <si>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</si>
  <si>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</si>
  <si>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</si>
  <si>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</si>
  <si>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</si>
  <si>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</si>
  <si>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</si>
  <si>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</si>
  <si>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</si>
  <si>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</si>
  <si>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</si>
  <si>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</si>
  <si>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</si>
  <si>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</si>
  <si>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</si>
  <si>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</si>
  <si>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</si>
  <si>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</si>
  <si>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</si>
  <si>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</si>
  <si>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</si>
  <si>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</si>
  <si>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</si>
  <si>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</si>
  <si>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</si>
  <si>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</si>
  <si>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</si>
  <si>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</si>
  <si>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</si>
  <si>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</si>
  <si>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</si>
  <si>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</si>
  <si>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</si>
  <si>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</si>
  <si>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</si>
  <si>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</si>
  <si>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</si>
  <si>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</si>
  <si>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</si>
  <si>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</si>
  <si>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</si>
  <si>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</si>
  <si>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</si>
  <si>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</si>
  <si>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</si>
  <si>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</si>
  <si>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</si>
  <si>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</si>
  <si>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</si>
  <si>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</si>
  <si>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</si>
  <si>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</si>
  <si>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</si>
  <si>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</si>
  <si>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</si>
  <si>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</si>
  <si>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</si>
  <si>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</si>
  <si>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</si>
  <si>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</si>
  <si>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</si>
  <si>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</si>
  <si>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</si>
  <si>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</si>
  <si>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</si>
  <si>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</si>
  <si>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</si>
  <si>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</si>
  <si>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</si>
  <si>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</si>
  <si>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</si>
  <si>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</si>
  <si>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</si>
  <si>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</si>
  <si>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</si>
  <si>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</si>
  <si>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</si>
  <si>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</si>
  <si>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</si>
  <si>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</si>
  <si>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</si>
  <si>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</si>
  <si>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</si>
  <si>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</si>
  <si>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</si>
  <si>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</si>
  <si>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</si>
  <si>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</si>
  <si>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</si>
  <si>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</si>
  <si>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</si>
  <si>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</si>
  <si>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</si>
  <si>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</si>
  <si>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</si>
  <si>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</si>
  <si>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</si>
  <si>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</si>
  <si>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NAV and Unit Price as at Week Ended September 24, 2021</t>
  </si>
  <si>
    <t>Nova Hybrid Balanced Fund</t>
  </si>
  <si>
    <t>NAV and Unit Price as at Week Ended September 30, 2021</t>
  </si>
  <si>
    <t>NAV and Unit Price as at Week Ended October 8, 2021</t>
  </si>
  <si>
    <t>Norrenberger Money Market Fund</t>
  </si>
  <si>
    <t>NAV and Unit Price as at Week Ended October 15, 2021</t>
  </si>
  <si>
    <t>ESG Impact Fund (Zenith Ethical Fund)</t>
  </si>
  <si>
    <t>Zenith Asset Management Ltd.</t>
  </si>
  <si>
    <t>NAV and Unit Price as at Week Ended October 22, 2021</t>
  </si>
  <si>
    <t>Balanced Strategy Fund (Zenith Equity)</t>
  </si>
  <si>
    <t>47a</t>
  </si>
  <si>
    <t>47b</t>
  </si>
  <si>
    <t>FBN Eurobond (Nigeria Eurobond USD) Fund (Retail)</t>
  </si>
  <si>
    <t>FBN Eurobond (Nigeria Eurobond USD) Fund (Institutional)</t>
  </si>
  <si>
    <t>FBN Balanced Fund</t>
  </si>
  <si>
    <t>NAV and Unit Price as at Week Ended October 29, 2021</t>
  </si>
  <si>
    <t>NAV and Unit Price as at Week Ended November 5, 2021</t>
  </si>
  <si>
    <t>FBN Bond Fund (FBN Fixed Income Fund)</t>
  </si>
  <si>
    <t>NAV and Unit Price as at Week Ended November 12, 2021</t>
  </si>
  <si>
    <t>NET ASSET VALUES AND UNIT PRICES OF FUND MANAGEMENT AND COLLECTIVE INVESTMENT SCHEMES AS AT WEEK ENDED NOVEMBER 19, 2021</t>
  </si>
  <si>
    <t>NAV and Unit Price as at Week Ended November 19, 2021</t>
  </si>
  <si>
    <t>MARKET CAPITALIZATION OF EXCHANGE TRADED FUNDS AS AT NOVEMBER 19, 2021</t>
  </si>
  <si>
    <t>Nigeria Dollar Income Fund</t>
  </si>
  <si>
    <t>The chart above shows that Money Market Funds category has 41.59% share of the Total NAV, followed by Fixed Income Funds with 33.68%, Bond Funds at 16.36%, Real Estate Funds at 3.88%.  Next is Mixed/Balanced Funds at 2.27%, Equity Fund at 1.23% and Ethical Fund at 0.99%.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</si>
</sst>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3"/>
      <name val="Berlin Sans FB Demi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Swis721 Lt BT"/>
    </font>
    <font>
      <sz val="8"/>
      <color rgb="FF26282A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BookAntiqua"/>
    </font>
    <font>
      <sz val="8"/>
      <color theme="1"/>
      <name val="Times New Roman"/>
      <family val="1"/>
    </font>
    <font>
      <sz val="8"/>
      <color rgb="FF000000"/>
      <name val="SpeakOT-Bold"/>
    </font>
    <font>
      <sz val="14"/>
      <name val="Calibri"/>
      <family val="2"/>
      <scheme val="minor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14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0" borderId="0" applyNumberFormat="0" applyBorder="0" applyAlignment="0" applyProtection="0"/>
    <xf numFmtId="0" fontId="59" fillId="22" borderId="21" applyNumberFormat="0" applyAlignment="0" applyProtection="0"/>
    <xf numFmtId="0" fontId="60" fillId="23" borderId="22" applyNumberFormat="0" applyAlignment="0" applyProtection="0"/>
    <xf numFmtId="0" fontId="61" fillId="23" borderId="21" applyNumberFormat="0" applyAlignment="0" applyProtection="0"/>
    <xf numFmtId="0" fontId="62" fillId="0" borderId="23" applyNumberFormat="0" applyFill="0" applyAlignment="0" applyProtection="0"/>
    <xf numFmtId="0" fontId="63" fillId="24" borderId="24" applyNumberFormat="0" applyAlignment="0" applyProtection="0"/>
    <xf numFmtId="0" fontId="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8" fillId="0" borderId="26" applyNumberFormat="0" applyFill="0" applyAlignment="0" applyProtection="0"/>
    <xf numFmtId="0" fontId="6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6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6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6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65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8" fillId="0" borderId="0"/>
    <xf numFmtId="0" fontId="69" fillId="0" borderId="0" applyNumberFormat="0" applyFill="0" applyBorder="0" applyAlignment="0" applyProtection="0"/>
    <xf numFmtId="0" fontId="58" fillId="21" borderId="0" applyNumberFormat="0" applyBorder="0" applyAlignment="0" applyProtection="0"/>
    <xf numFmtId="0" fontId="65" fillId="29" borderId="0" applyNumberFormat="0" applyBorder="0" applyAlignment="0" applyProtection="0"/>
    <xf numFmtId="0" fontId="65" fillId="33" borderId="0" applyNumberFormat="0" applyBorder="0" applyAlignment="0" applyProtection="0"/>
    <xf numFmtId="0" fontId="65" fillId="37" borderId="0" applyNumberFormat="0" applyBorder="0" applyAlignment="0" applyProtection="0"/>
    <xf numFmtId="0" fontId="65" fillId="41" borderId="0" applyNumberFormat="0" applyBorder="0" applyAlignment="0" applyProtection="0"/>
    <xf numFmtId="0" fontId="65" fillId="45" borderId="0" applyNumberFormat="0" applyBorder="0" applyAlignment="0" applyProtection="0"/>
    <xf numFmtId="0" fontId="65" fillId="49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7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66" fillId="0" borderId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58" fillId="21" borderId="0" applyNumberFormat="0" applyBorder="0" applyAlignment="0" applyProtection="0"/>
    <xf numFmtId="0" fontId="65" fillId="29" borderId="0" applyNumberFormat="0" applyBorder="0" applyAlignment="0" applyProtection="0"/>
    <xf numFmtId="0" fontId="65" fillId="33" borderId="0" applyNumberFormat="0" applyBorder="0" applyAlignment="0" applyProtection="0"/>
    <xf numFmtId="0" fontId="65" fillId="37" borderId="0" applyNumberFormat="0" applyBorder="0" applyAlignment="0" applyProtection="0"/>
    <xf numFmtId="0" fontId="65" fillId="41" borderId="0" applyNumberFormat="0" applyBorder="0" applyAlignment="0" applyProtection="0"/>
    <xf numFmtId="0" fontId="65" fillId="45" borderId="0" applyNumberFormat="0" applyBorder="0" applyAlignment="0" applyProtection="0"/>
    <xf numFmtId="0" fontId="65" fillId="49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6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6" fillId="0" borderId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1" fillId="0" borderId="0"/>
  </cellStyleXfs>
  <cellXfs count="461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39" fontId="10" fillId="0" borderId="0" xfId="2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 applyAlignment="1">
      <alignment horizontal="left"/>
    </xf>
    <xf numFmtId="0" fontId="17" fillId="0" borderId="0" xfId="0" applyFont="1"/>
    <xf numFmtId="3" fontId="13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8" fillId="0" borderId="0" xfId="0" applyFont="1"/>
    <xf numFmtId="4" fontId="18" fillId="0" borderId="0" xfId="0" applyNumberFormat="1" applyFo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wrapText="1"/>
    </xf>
    <xf numFmtId="4" fontId="19" fillId="0" borderId="0" xfId="0" applyNumberFormat="1" applyFont="1" applyBorder="1" applyAlignment="1">
      <alignment horizontal="center"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164" fontId="5" fillId="0" borderId="0" xfId="2" applyFont="1"/>
    <xf numFmtId="0" fontId="13" fillId="4" borderId="3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horizontal="center" vertical="top" wrapText="1"/>
    </xf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6" fillId="8" borderId="0" xfId="2" applyFont="1" applyFill="1" applyBorder="1" applyAlignment="1">
      <alignment horizontal="right" vertical="top" wrapText="1"/>
    </xf>
    <xf numFmtId="10" fontId="2" fillId="11" borderId="1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6" fillId="14" borderId="1" xfId="2" applyNumberFormat="1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8" fillId="14" borderId="1" xfId="0" applyNumberFormat="1" applyFont="1" applyFill="1" applyBorder="1" applyAlignment="1">
      <alignment vertical="center"/>
    </xf>
    <xf numFmtId="10" fontId="16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0" fontId="28" fillId="14" borderId="1" xfId="0" applyFont="1" applyFill="1" applyBorder="1" applyAlignment="1">
      <alignment vertical="center"/>
    </xf>
    <xf numFmtId="4" fontId="28" fillId="14" borderId="1" xfId="0" applyNumberFormat="1" applyFont="1" applyFill="1" applyBorder="1" applyAlignment="1">
      <alignment vertical="center" wrapText="1"/>
    </xf>
    <xf numFmtId="2" fontId="28" fillId="14" borderId="1" xfId="0" applyNumberFormat="1" applyFont="1" applyFill="1" applyBorder="1" applyAlignment="1">
      <alignment vertical="center" wrapText="1"/>
    </xf>
    <xf numFmtId="4" fontId="28" fillId="14" borderId="1" xfId="2" applyNumberFormat="1" applyFont="1" applyFill="1" applyBorder="1" applyAlignment="1">
      <alignment horizontal="right" vertical="center"/>
    </xf>
    <xf numFmtId="164" fontId="29" fillId="14" borderId="1" xfId="1" applyNumberFormat="1" applyFont="1" applyFill="1" applyBorder="1" applyAlignment="1">
      <alignment horizontal="right" vertical="center"/>
    </xf>
    <xf numFmtId="4" fontId="29" fillId="14" borderId="1" xfId="1" applyNumberFormat="1" applyFont="1" applyFill="1" applyBorder="1" applyAlignment="1">
      <alignment horizontal="right" vertical="center"/>
    </xf>
    <xf numFmtId="164" fontId="28" fillId="14" borderId="1" xfId="2" applyFont="1" applyFill="1" applyBorder="1" applyAlignment="1">
      <alignment vertical="center"/>
    </xf>
    <xf numFmtId="164" fontId="28" fillId="14" borderId="1" xfId="2" applyFont="1" applyFill="1" applyBorder="1" applyAlignment="1">
      <alignment vertical="center" wrapText="1"/>
    </xf>
    <xf numFmtId="164" fontId="26" fillId="14" borderId="1" xfId="2" applyFont="1" applyFill="1" applyBorder="1" applyAlignment="1">
      <alignment horizontal="right" vertical="center" wrapText="1"/>
    </xf>
    <xf numFmtId="4" fontId="26" fillId="14" borderId="1" xfId="2" applyNumberFormat="1" applyFont="1" applyFill="1" applyBorder="1" applyAlignment="1">
      <alignment vertical="center" wrapText="1"/>
    </xf>
    <xf numFmtId="4" fontId="28" fillId="14" borderId="1" xfId="0" applyNumberFormat="1" applyFont="1" applyFill="1" applyBorder="1" applyAlignment="1">
      <alignment horizontal="right" vertical="center"/>
    </xf>
    <xf numFmtId="4" fontId="26" fillId="14" borderId="1" xfId="0" applyNumberFormat="1" applyFont="1" applyFill="1" applyBorder="1" applyAlignment="1">
      <alignment horizontal="right" vertical="center"/>
    </xf>
    <xf numFmtId="4" fontId="26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8" fillId="14" borderId="1" xfId="0" applyNumberFormat="1" applyFont="1" applyFill="1" applyBorder="1" applyAlignment="1">
      <alignment vertical="center"/>
    </xf>
    <xf numFmtId="4" fontId="28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8" fillId="14" borderId="1" xfId="2" applyNumberFormat="1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4" fontId="29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0" fontId="30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6" fillId="14" borderId="1" xfId="2" applyFont="1" applyFill="1" applyBorder="1" applyAlignment="1">
      <alignment horizontal="right" vertical="center"/>
    </xf>
    <xf numFmtId="164" fontId="26" fillId="0" borderId="1" xfId="2" applyFont="1" applyBorder="1" applyAlignment="1">
      <alignment horizontal="right" vertical="center" wrapText="1"/>
    </xf>
    <xf numFmtId="4" fontId="26" fillId="0" borderId="1" xfId="2" applyNumberFormat="1" applyFont="1" applyBorder="1" applyAlignment="1">
      <alignment horizontal="right" vertical="center" wrapText="1"/>
    </xf>
    <xf numFmtId="0" fontId="26" fillId="18" borderId="1" xfId="0" applyFont="1" applyFill="1" applyBorder="1" applyAlignment="1">
      <alignment horizontal="center" vertical="center"/>
    </xf>
    <xf numFmtId="0" fontId="26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2" fillId="6" borderId="6" xfId="0" applyFont="1" applyFill="1" applyBorder="1" applyAlignment="1">
      <alignment horizontal="right" vertical="center" wrapText="1"/>
    </xf>
    <xf numFmtId="164" fontId="22" fillId="14" borderId="2" xfId="2" applyFont="1" applyFill="1" applyBorder="1" applyAlignment="1">
      <alignment horizontal="right" vertical="center" wrapText="1"/>
    </xf>
    <xf numFmtId="4" fontId="26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21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2" fillId="8" borderId="2" xfId="2" applyFont="1" applyFill="1" applyBorder="1" applyAlignment="1">
      <alignment horizontal="right" vertical="top" wrapText="1"/>
    </xf>
    <xf numFmtId="4" fontId="13" fillId="8" borderId="2" xfId="0" applyNumberFormat="1" applyFont="1" applyFill="1" applyBorder="1" applyAlignment="1">
      <alignment horizontal="right"/>
    </xf>
    <xf numFmtId="0" fontId="24" fillId="5" borderId="1" xfId="0" applyFont="1" applyFill="1" applyBorder="1" applyAlignment="1">
      <alignment horizontal="center" vertical="top" wrapText="1"/>
    </xf>
    <xf numFmtId="10" fontId="16" fillId="12" borderId="1" xfId="6" applyNumberFormat="1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vertical="top" wrapText="1"/>
    </xf>
    <xf numFmtId="0" fontId="13" fillId="5" borderId="9" xfId="0" applyFont="1" applyFill="1" applyBorder="1" applyAlignment="1">
      <alignment vertical="top" wrapText="1"/>
    </xf>
    <xf numFmtId="10" fontId="16" fillId="12" borderId="2" xfId="6" applyNumberFormat="1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right" vertical="center"/>
    </xf>
    <xf numFmtId="0" fontId="2" fillId="6" borderId="7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1" xfId="2" applyFont="1" applyFill="1" applyBorder="1" applyAlignment="1">
      <alignment horizontal="right" vertical="center" wrapText="1"/>
    </xf>
    <xf numFmtId="4" fontId="2" fillId="14" borderId="1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0" fontId="2" fillId="13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0" fontId="0" fillId="0" borderId="0" xfId="0"/>
    <xf numFmtId="0" fontId="0" fillId="0" borderId="0" xfId="0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2" fontId="1" fillId="8" borderId="0" xfId="0" applyNumberFormat="1" applyFont="1" applyFill="1" applyBorder="1"/>
    <xf numFmtId="3" fontId="18" fillId="0" borderId="0" xfId="0" applyNumberFormat="1" applyFont="1"/>
    <xf numFmtId="3" fontId="15" fillId="0" borderId="0" xfId="0" applyNumberFormat="1" applyFont="1" applyBorder="1"/>
    <xf numFmtId="0" fontId="8" fillId="0" borderId="1" xfId="0" applyFont="1" applyBorder="1"/>
    <xf numFmtId="16" fontId="8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4" fillId="8" borderId="1" xfId="2" applyFont="1" applyFill="1" applyBorder="1" applyAlignment="1">
      <alignment horizontal="right" vertical="top" wrapText="1"/>
    </xf>
    <xf numFmtId="4" fontId="42" fillId="8" borderId="1" xfId="0" applyNumberFormat="1" applyFont="1" applyFill="1" applyBorder="1" applyAlignment="1">
      <alignment horizontal="right"/>
    </xf>
    <xf numFmtId="0" fontId="45" fillId="3" borderId="1" xfId="0" applyFont="1" applyFill="1" applyBorder="1"/>
    <xf numFmtId="164" fontId="45" fillId="3" borderId="1" xfId="0" applyNumberFormat="1" applyFont="1" applyFill="1" applyBorder="1"/>
    <xf numFmtId="0" fontId="1" fillId="8" borderId="0" xfId="0" applyFont="1" applyFill="1" applyBorder="1" applyAlignment="1">
      <alignment wrapText="1"/>
    </xf>
    <xf numFmtId="3" fontId="17" fillId="0" borderId="0" xfId="0" applyNumberFormat="1" applyFont="1"/>
    <xf numFmtId="10" fontId="16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3" fontId="23" fillId="0" borderId="0" xfId="0" applyNumberFormat="1" applyFont="1" applyBorder="1"/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3" fontId="31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2" fillId="0" borderId="0" xfId="0" applyFont="1" applyAlignment="1"/>
    <xf numFmtId="0" fontId="72" fillId="0" borderId="0" xfId="0" applyFont="1" applyBorder="1"/>
    <xf numFmtId="0" fontId="72" fillId="0" borderId="0" xfId="0" applyFont="1" applyAlignment="1">
      <alignment horizontal="right"/>
    </xf>
    <xf numFmtId="0" fontId="73" fillId="0" borderId="0" xfId="0" applyFont="1" applyBorder="1"/>
    <xf numFmtId="4" fontId="73" fillId="0" borderId="0" xfId="0" applyNumberFormat="1" applyFont="1"/>
    <xf numFmtId="0" fontId="73" fillId="0" borderId="0" xfId="0" applyFont="1"/>
    <xf numFmtId="0" fontId="44" fillId="0" borderId="0" xfId="0" applyFont="1"/>
    <xf numFmtId="0" fontId="13" fillId="12" borderId="1" xfId="0" applyFont="1" applyFill="1" applyBorder="1" applyAlignment="1">
      <alignment horizontal="center" vertical="top" wrapText="1"/>
    </xf>
    <xf numFmtId="0" fontId="74" fillId="0" borderId="0" xfId="0" applyFont="1" applyBorder="1"/>
    <xf numFmtId="0" fontId="76" fillId="0" borderId="0" xfId="0" applyFont="1"/>
    <xf numFmtId="3" fontId="13" fillId="0" borderId="0" xfId="0" applyNumberFormat="1" applyFont="1" applyBorder="1"/>
    <xf numFmtId="0" fontId="13" fillId="8" borderId="8" xfId="0" applyFont="1" applyFill="1" applyBorder="1" applyAlignment="1">
      <alignment horizontal="center" vertical="top"/>
    </xf>
    <xf numFmtId="0" fontId="13" fillId="8" borderId="8" xfId="0" applyFont="1" applyFill="1" applyBorder="1" applyAlignment="1">
      <alignment horizontal="center" vertical="top" wrapText="1"/>
    </xf>
    <xf numFmtId="0" fontId="0" fillId="0" borderId="0" xfId="0"/>
    <xf numFmtId="0" fontId="80" fillId="0" borderId="0" xfId="0" applyFont="1" applyBorder="1"/>
    <xf numFmtId="0" fontId="9" fillId="8" borderId="0" xfId="0" applyFont="1" applyFill="1"/>
    <xf numFmtId="4" fontId="81" fillId="0" borderId="0" xfId="0" applyNumberFormat="1" applyFont="1"/>
    <xf numFmtId="3" fontId="82" fillId="0" borderId="0" xfId="0" applyNumberFormat="1" applyFont="1"/>
    <xf numFmtId="0" fontId="0" fillId="0" borderId="0" xfId="0"/>
    <xf numFmtId="0" fontId="10" fillId="50" borderId="0" xfId="0" applyFont="1" applyFill="1" applyBorder="1"/>
    <xf numFmtId="0" fontId="16" fillId="50" borderId="0" xfId="0" applyFont="1" applyFill="1" applyBorder="1"/>
    <xf numFmtId="0" fontId="10" fillId="0" borderId="0" xfId="0" applyFont="1" applyFill="1" applyBorder="1"/>
    <xf numFmtId="164" fontId="10" fillId="0" borderId="0" xfId="2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/>
    <xf numFmtId="4" fontId="20" fillId="0" borderId="0" xfId="0" applyNumberFormat="1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 wrapText="1"/>
    </xf>
    <xf numFmtId="10" fontId="19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4" fontId="28" fillId="8" borderId="0" xfId="0" applyNumberFormat="1" applyFont="1" applyFill="1"/>
    <xf numFmtId="4" fontId="16" fillId="8" borderId="0" xfId="0" applyNumberFormat="1" applyFont="1" applyFill="1"/>
    <xf numFmtId="4" fontId="84" fillId="8" borderId="0" xfId="0" applyNumberFormat="1" applyFont="1" applyFill="1"/>
    <xf numFmtId="4" fontId="16" fillId="8" borderId="1" xfId="0" applyNumberFormat="1" applyFont="1" applyFill="1" applyBorder="1"/>
    <xf numFmtId="4" fontId="84" fillId="8" borderId="1" xfId="0" applyNumberFormat="1" applyFont="1" applyFill="1" applyBorder="1"/>
    <xf numFmtId="4" fontId="28" fillId="8" borderId="1" xfId="0" applyNumberFormat="1" applyFont="1" applyFill="1" applyBorder="1"/>
    <xf numFmtId="4" fontId="87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0" fillId="12" borderId="0" xfId="0" applyFont="1" applyFill="1" applyBorder="1"/>
    <xf numFmtId="0" fontId="0" fillId="0" borderId="0" xfId="0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wrapText="1"/>
    </xf>
    <xf numFmtId="10" fontId="2" fillId="11" borderId="1" xfId="2" applyNumberFormat="1" applyFont="1" applyFill="1" applyBorder="1" applyAlignment="1">
      <alignment horizontal="right" vertical="center" wrapText="1"/>
    </xf>
    <xf numFmtId="9" fontId="1" fillId="11" borderId="1" xfId="6" applyFont="1" applyFill="1" applyBorder="1" applyAlignment="1">
      <alignment horizontal="center"/>
    </xf>
    <xf numFmtId="10" fontId="1" fillId="11" borderId="1" xfId="6" applyNumberFormat="1" applyFont="1" applyFill="1" applyBorder="1" applyAlignment="1">
      <alignment horizontal="center" wrapText="1"/>
    </xf>
    <xf numFmtId="10" fontId="1" fillId="12" borderId="1" xfId="6" applyNumberFormat="1" applyFont="1" applyFill="1" applyBorder="1" applyAlignment="1">
      <alignment horizontal="center" vertical="top" wrapText="1"/>
    </xf>
    <xf numFmtId="39" fontId="10" fillId="8" borderId="0" xfId="2" applyNumberFormat="1" applyFont="1" applyFill="1" applyBorder="1" applyAlignment="1">
      <alignment horizontal="center" vertical="top" wrapText="1"/>
    </xf>
    <xf numFmtId="164" fontId="10" fillId="8" borderId="0" xfId="2" applyFont="1" applyFill="1" applyBorder="1"/>
    <xf numFmtId="0" fontId="10" fillId="8" borderId="0" xfId="0" applyFont="1" applyFill="1" applyBorder="1"/>
    <xf numFmtId="39" fontId="10" fillId="8" borderId="0" xfId="0" applyNumberFormat="1" applyFont="1" applyFill="1" applyBorder="1"/>
    <xf numFmtId="0" fontId="40" fillId="8" borderId="0" xfId="0" applyFont="1" applyFill="1" applyBorder="1" applyAlignment="1">
      <alignment vertical="center"/>
    </xf>
    <xf numFmtId="0" fontId="25" fillId="8" borderId="0" xfId="0" applyFont="1" applyFill="1" applyBorder="1" applyAlignment="1">
      <alignment horizontal="center" vertical="center" wrapText="1"/>
    </xf>
    <xf numFmtId="0" fontId="40" fillId="8" borderId="0" xfId="0" applyFont="1" applyFill="1" applyBorder="1" applyAlignment="1">
      <alignment horizontal="center" vertical="center" wrapText="1"/>
    </xf>
    <xf numFmtId="4" fontId="40" fillId="8" borderId="0" xfId="0" applyNumberFormat="1" applyFont="1" applyFill="1" applyBorder="1"/>
    <xf numFmtId="0" fontId="10" fillId="8" borderId="0" xfId="0" applyFont="1" applyFill="1" applyBorder="1" applyAlignment="1">
      <alignment horizontal="left"/>
    </xf>
    <xf numFmtId="164" fontId="8" fillId="8" borderId="0" xfId="2" applyFont="1" applyFill="1" applyBorder="1" applyAlignment="1"/>
    <xf numFmtId="0" fontId="25" fillId="8" borderId="0" xfId="0" applyFont="1" applyFill="1" applyBorder="1" applyAlignment="1">
      <alignment vertical="top" wrapText="1"/>
    </xf>
    <xf numFmtId="3" fontId="10" fillId="8" borderId="0" xfId="0" applyNumberFormat="1" applyFont="1" applyFill="1" applyBorder="1"/>
    <xf numFmtId="39" fontId="32" fillId="8" borderId="0" xfId="0" applyNumberFormat="1" applyFont="1" applyFill="1" applyBorder="1"/>
    <xf numFmtId="4" fontId="0" fillId="8" borderId="0" xfId="0" applyNumberFormat="1" applyFont="1" applyFill="1" applyBorder="1" applyAlignment="1">
      <alignment vertical="center" wrapText="1"/>
    </xf>
    <xf numFmtId="4" fontId="10" fillId="8" borderId="0" xfId="0" applyNumberFormat="1" applyFont="1" applyFill="1" applyBorder="1"/>
    <xf numFmtId="166" fontId="10" fillId="8" borderId="0" xfId="2" applyNumberFormat="1" applyFont="1" applyFill="1" applyBorder="1"/>
    <xf numFmtId="4" fontId="33" fillId="8" borderId="0" xfId="0" applyNumberFormat="1" applyFont="1" applyFill="1" applyBorder="1"/>
    <xf numFmtId="0" fontId="33" fillId="8" borderId="0" xfId="0" applyFont="1" applyFill="1" applyBorder="1" applyAlignment="1">
      <alignment vertical="top" wrapText="1"/>
    </xf>
    <xf numFmtId="39" fontId="16" fillId="8" borderId="0" xfId="2" applyNumberFormat="1" applyFont="1" applyFill="1" applyBorder="1" applyAlignment="1">
      <alignment horizontal="center" vertical="top" wrapText="1"/>
    </xf>
    <xf numFmtId="0" fontId="16" fillId="8" borderId="0" xfId="0" applyFont="1" applyFill="1" applyBorder="1"/>
    <xf numFmtId="4" fontId="34" fillId="8" borderId="0" xfId="0" applyNumberFormat="1" applyFont="1" applyFill="1" applyBorder="1" applyAlignment="1">
      <alignment horizontal="right"/>
    </xf>
    <xf numFmtId="4" fontId="16" fillId="8" borderId="0" xfId="0" applyNumberFormat="1" applyFont="1" applyFill="1" applyBorder="1"/>
    <xf numFmtId="43" fontId="40" fillId="8" borderId="0" xfId="0" applyNumberFormat="1" applyFont="1" applyFill="1" applyBorder="1" applyAlignment="1">
      <alignment horizontal="center" vertical="center"/>
    </xf>
    <xf numFmtId="164" fontId="40" fillId="8" borderId="0" xfId="2" applyFont="1" applyFill="1" applyBorder="1" applyAlignment="1">
      <alignment horizontal="center" vertical="center"/>
    </xf>
    <xf numFmtId="0" fontId="0" fillId="8" borderId="0" xfId="0" applyFont="1" applyFill="1" applyBorder="1"/>
    <xf numFmtId="0" fontId="43" fillId="8" borderId="0" xfId="0" applyFont="1" applyFill="1" applyBorder="1" applyAlignment="1">
      <alignment horizontal="center" vertical="center"/>
    </xf>
    <xf numFmtId="4" fontId="1" fillId="8" borderId="0" xfId="0" applyNumberFormat="1" applyFont="1" applyFill="1" applyBorder="1" applyAlignment="1">
      <alignment horizontal="right" wrapText="1"/>
    </xf>
    <xf numFmtId="4" fontId="42" fillId="8" borderId="0" xfId="0" applyNumberFormat="1" applyFont="1" applyFill="1" applyBorder="1" applyAlignment="1">
      <alignment horizontal="justify" vertical="center" wrapText="1"/>
    </xf>
    <xf numFmtId="0" fontId="42" fillId="8" borderId="0" xfId="0" applyFont="1" applyFill="1" applyBorder="1" applyAlignment="1">
      <alignment horizontal="justify" vertical="center" wrapText="1"/>
    </xf>
    <xf numFmtId="0" fontId="11" fillId="8" borderId="0" xfId="0" applyFont="1" applyFill="1" applyBorder="1"/>
    <xf numFmtId="4" fontId="46" fillId="8" borderId="0" xfId="0" applyNumberFormat="1" applyFont="1" applyFill="1" applyBorder="1" applyAlignment="1">
      <alignment vertical="center" wrapText="1"/>
    </xf>
    <xf numFmtId="0" fontId="79" fillId="8" borderId="0" xfId="0" quotePrefix="1" applyFont="1" applyFill="1" applyBorder="1" applyAlignment="1">
      <alignment horizontal="center"/>
    </xf>
    <xf numFmtId="10" fontId="78" fillId="8" borderId="0" xfId="6" applyNumberFormat="1" applyFont="1" applyFill="1" applyBorder="1" applyAlignment="1">
      <alignment horizontal="center"/>
    </xf>
    <xf numFmtId="164" fontId="10" fillId="8" borderId="0" xfId="0" applyNumberFormat="1" applyFont="1" applyFill="1" applyBorder="1"/>
    <xf numFmtId="0" fontId="10" fillId="8" borderId="0" xfId="0" applyFont="1" applyFill="1" applyBorder="1" applyAlignment="1">
      <alignment horizontal="right"/>
    </xf>
    <xf numFmtId="164" fontId="86" fillId="8" borderId="0" xfId="2" applyFont="1" applyFill="1" applyBorder="1"/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2" fontId="1" fillId="10" borderId="1" xfId="0" applyNumberFormat="1" applyFont="1" applyFill="1" applyBorder="1"/>
    <xf numFmtId="0" fontId="1" fillId="10" borderId="1" xfId="0" applyFont="1" applyFill="1" applyBorder="1"/>
    <xf numFmtId="164" fontId="1" fillId="10" borderId="1" xfId="2" applyFont="1" applyFill="1" applyBorder="1"/>
    <xf numFmtId="4" fontId="1" fillId="10" borderId="1" xfId="0" applyNumberFormat="1" applyFont="1" applyFill="1" applyBorder="1" applyAlignment="1">
      <alignment horizontal="right"/>
    </xf>
    <xf numFmtId="4" fontId="16" fillId="10" borderId="1" xfId="0" applyNumberFormat="1" applyFont="1" applyFill="1" applyBorder="1"/>
    <xf numFmtId="4" fontId="28" fillId="10" borderId="1" xfId="0" applyNumberFormat="1" applyFont="1" applyFill="1" applyBorder="1"/>
    <xf numFmtId="4" fontId="1" fillId="10" borderId="1" xfId="2" applyNumberFormat="1" applyFont="1" applyFill="1" applyBorder="1" applyAlignment="1">
      <alignment horizontal="right"/>
    </xf>
    <xf numFmtId="164" fontId="1" fillId="10" borderId="1" xfId="2" applyFont="1" applyFill="1" applyBorder="1" applyAlignment="1">
      <alignment horizontal="right" vertical="top" wrapText="1"/>
    </xf>
    <xf numFmtId="2" fontId="1" fillId="10" borderId="2" xfId="0" applyNumberFormat="1" applyFont="1" applyFill="1" applyBorder="1"/>
    <xf numFmtId="4" fontId="1" fillId="10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wrapText="1"/>
    </xf>
    <xf numFmtId="10" fontId="16" fillId="12" borderId="4" xfId="6" applyNumberFormat="1" applyFont="1" applyFill="1" applyBorder="1" applyAlignment="1">
      <alignment horizontal="center" vertical="top" wrapText="1"/>
    </xf>
    <xf numFmtId="10" fontId="1" fillId="51" borderId="1" xfId="6" applyNumberFormat="1" applyFont="1" applyFill="1" applyBorder="1" applyAlignment="1">
      <alignment horizontal="center" vertical="top" wrapText="1"/>
    </xf>
    <xf numFmtId="166" fontId="90" fillId="0" borderId="27" xfId="2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/>
    <xf numFmtId="0" fontId="13" fillId="4" borderId="1" xfId="0" applyFont="1" applyFill="1" applyBorder="1" applyAlignment="1">
      <alignment horizontal="center"/>
    </xf>
    <xf numFmtId="0" fontId="16" fillId="0" borderId="1" xfId="0" applyFont="1" applyBorder="1"/>
    <xf numFmtId="0" fontId="22" fillId="6" borderId="1" xfId="0" applyFont="1" applyFill="1" applyBorder="1" applyAlignment="1">
      <alignment horizontal="right" vertical="top" wrapText="1"/>
    </xf>
    <xf numFmtId="164" fontId="22" fillId="6" borderId="1" xfId="2" applyFont="1" applyFill="1" applyBorder="1" applyAlignment="1">
      <alignment horizontal="right" vertical="top" wrapText="1"/>
    </xf>
    <xf numFmtId="164" fontId="22" fillId="9" borderId="1" xfId="2" applyFont="1" applyFill="1" applyBorder="1" applyAlignment="1">
      <alignment horizontal="right" vertical="top" wrapText="1"/>
    </xf>
    <xf numFmtId="4" fontId="13" fillId="9" borderId="1" xfId="0" applyNumberFormat="1" applyFont="1" applyFill="1" applyBorder="1" applyAlignment="1">
      <alignment horizontal="right"/>
    </xf>
    <xf numFmtId="0" fontId="22" fillId="8" borderId="1" xfId="0" applyFont="1" applyFill="1" applyBorder="1" applyAlignment="1">
      <alignment horizontal="right" vertical="top" wrapText="1"/>
    </xf>
    <xf numFmtId="164" fontId="22" fillId="8" borderId="1" xfId="2" applyFont="1" applyFill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/>
    </xf>
    <xf numFmtId="10" fontId="16" fillId="8" borderId="1" xfId="6" applyNumberFormat="1" applyFont="1" applyFill="1" applyBorder="1" applyAlignment="1">
      <alignment horizontal="center" vertical="top" wrapText="1"/>
    </xf>
    <xf numFmtId="10" fontId="16" fillId="12" borderId="3" xfId="6" applyNumberFormat="1" applyFont="1" applyFill="1" applyBorder="1" applyAlignment="1">
      <alignment horizontal="center" vertical="top" wrapText="1"/>
    </xf>
    <xf numFmtId="10" fontId="1" fillId="12" borderId="3" xfId="6" applyNumberFormat="1" applyFont="1" applyFill="1" applyBorder="1" applyAlignment="1">
      <alignment horizontal="center" vertical="top" wrapText="1"/>
    </xf>
    <xf numFmtId="10" fontId="13" fillId="12" borderId="3" xfId="6" applyNumberFormat="1" applyFont="1" applyFill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3" xfId="0" applyFont="1" applyBorder="1"/>
    <xf numFmtId="0" fontId="2" fillId="9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right"/>
    </xf>
    <xf numFmtId="165" fontId="16" fillId="12" borderId="3" xfId="6" applyNumberFormat="1" applyFont="1" applyFill="1" applyBorder="1" applyAlignment="1">
      <alignment horizontal="center" vertical="top" wrapText="1"/>
    </xf>
    <xf numFmtId="0" fontId="22" fillId="6" borderId="9" xfId="0" applyFont="1" applyFill="1" applyBorder="1" applyAlignment="1">
      <alignment horizontal="right" vertical="top" wrapText="1"/>
    </xf>
    <xf numFmtId="0" fontId="22" fillId="8" borderId="9" xfId="0" applyFont="1" applyFill="1" applyBorder="1" applyAlignment="1">
      <alignment horizontal="right" vertical="top" wrapText="1"/>
    </xf>
    <xf numFmtId="165" fontId="16" fillId="8" borderId="3" xfId="6" applyNumberFormat="1" applyFont="1" applyFill="1" applyBorder="1" applyAlignment="1">
      <alignment horizontal="center" vertical="top" wrapText="1"/>
    </xf>
    <xf numFmtId="0" fontId="13" fillId="9" borderId="9" xfId="0" applyFont="1" applyFill="1" applyBorder="1" applyAlignment="1"/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0" fontId="92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wrapText="1"/>
    </xf>
    <xf numFmtId="0" fontId="1" fillId="10" borderId="9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right" vertical="top" wrapText="1"/>
    </xf>
    <xf numFmtId="0" fontId="13" fillId="4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1" fillId="13" borderId="9" xfId="0" applyFont="1" applyFill="1" applyBorder="1" applyAlignment="1">
      <alignment horizontal="center"/>
    </xf>
    <xf numFmtId="0" fontId="1" fillId="13" borderId="1" xfId="0" applyFont="1" applyFill="1" applyBorder="1"/>
    <xf numFmtId="0" fontId="1" fillId="6" borderId="9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/>
    </xf>
    <xf numFmtId="4" fontId="46" fillId="8" borderId="17" xfId="0" applyNumberFormat="1" applyFont="1" applyFill="1" applyBorder="1" applyAlignment="1">
      <alignment vertical="center" wrapText="1"/>
    </xf>
    <xf numFmtId="4" fontId="46" fillId="8" borderId="16" xfId="0" applyNumberFormat="1" applyFont="1" applyFill="1" applyBorder="1" applyAlignment="1">
      <alignment vertical="center" wrapText="1"/>
    </xf>
    <xf numFmtId="0" fontId="2" fillId="8" borderId="0" xfId="0" applyFont="1" applyFill="1" applyBorder="1" applyAlignment="1">
      <alignment wrapText="1"/>
    </xf>
    <xf numFmtId="9" fontId="10" fillId="8" borderId="0" xfId="6" applyFont="1" applyFill="1" applyBorder="1"/>
    <xf numFmtId="4" fontId="2" fillId="8" borderId="0" xfId="0" applyNumberFormat="1" applyFont="1" applyFill="1" applyBorder="1" applyAlignment="1">
      <alignment wrapText="1"/>
    </xf>
    <xf numFmtId="0" fontId="40" fillId="8" borderId="0" xfId="0" applyFont="1" applyFill="1" applyBorder="1" applyAlignment="1">
      <alignment horizontal="center" vertical="center"/>
    </xf>
    <xf numFmtId="4" fontId="2" fillId="8" borderId="0" xfId="0" applyNumberFormat="1" applyFont="1" applyFill="1" applyBorder="1"/>
    <xf numFmtId="0" fontId="40" fillId="8" borderId="0" xfId="0" applyFont="1" applyFill="1" applyBorder="1" applyAlignment="1">
      <alignment vertical="center" wrapText="1"/>
    </xf>
    <xf numFmtId="164" fontId="5" fillId="8" borderId="0" xfId="2" applyFont="1" applyFill="1" applyBorder="1" applyAlignment="1"/>
    <xf numFmtId="164" fontId="5" fillId="8" borderId="0" xfId="2" applyNumberFormat="1" applyFont="1" applyFill="1" applyBorder="1" applyAlignment="1"/>
    <xf numFmtId="164" fontId="8" fillId="8" borderId="0" xfId="2" applyNumberFormat="1" applyFont="1" applyFill="1" applyBorder="1" applyAlignment="1"/>
    <xf numFmtId="164" fontId="85" fillId="8" borderId="0" xfId="2" applyNumberFormat="1" applyFont="1" applyFill="1" applyBorder="1" applyAlignment="1"/>
    <xf numFmtId="0" fontId="41" fillId="8" borderId="0" xfId="0" applyFont="1" applyFill="1" applyBorder="1" applyAlignment="1">
      <alignment vertical="center" wrapText="1"/>
    </xf>
    <xf numFmtId="0" fontId="2" fillId="8" borderId="0" xfId="0" applyFont="1" applyFill="1" applyBorder="1"/>
    <xf numFmtId="4" fontId="25" fillId="8" borderId="0" xfId="0" applyNumberFormat="1" applyFont="1" applyFill="1" applyBorder="1" applyAlignment="1">
      <alignment horizontal="right" wrapText="1"/>
    </xf>
    <xf numFmtId="0" fontId="2" fillId="8" borderId="0" xfId="0" applyFont="1" applyFill="1" applyBorder="1" applyAlignment="1">
      <alignment vertical="top" wrapText="1"/>
    </xf>
    <xf numFmtId="4" fontId="2" fillId="8" borderId="0" xfId="2" applyNumberFormat="1" applyFont="1" applyFill="1" applyBorder="1" applyAlignment="1">
      <alignment horizontal="left"/>
    </xf>
    <xf numFmtId="0" fontId="25" fillId="8" borderId="0" xfId="0" applyFont="1" applyFill="1" applyBorder="1" applyAlignment="1">
      <alignment horizontal="center" vertical="top" wrapText="1"/>
    </xf>
    <xf numFmtId="4" fontId="39" fillId="8" borderId="0" xfId="0" applyNumberFormat="1" applyFont="1" applyFill="1" applyBorder="1" applyAlignment="1">
      <alignment vertical="center" wrapText="1"/>
    </xf>
    <xf numFmtId="164" fontId="2" fillId="8" borderId="0" xfId="2" applyFont="1" applyFill="1" applyBorder="1" applyAlignment="1">
      <alignment horizontal="left"/>
    </xf>
    <xf numFmtId="0" fontId="53" fillId="8" borderId="0" xfId="0" applyFont="1" applyFill="1" applyBorder="1" applyAlignment="1">
      <alignment vertical="center" wrapText="1"/>
    </xf>
    <xf numFmtId="4" fontId="38" fillId="8" borderId="0" xfId="0" applyNumberFormat="1" applyFont="1" applyFill="1" applyBorder="1"/>
    <xf numFmtId="4" fontId="34" fillId="8" borderId="0" xfId="0" applyNumberFormat="1" applyFont="1" applyFill="1" applyBorder="1"/>
    <xf numFmtId="4" fontId="89" fillId="8" borderId="0" xfId="0" applyNumberFormat="1" applyFont="1" applyFill="1" applyBorder="1"/>
    <xf numFmtId="0" fontId="0" fillId="8" borderId="0" xfId="0" applyFill="1" applyBorder="1"/>
    <xf numFmtId="0" fontId="33" fillId="8" borderId="0" xfId="0" applyFont="1" applyFill="1" applyBorder="1"/>
    <xf numFmtId="0" fontId="46" fillId="8" borderId="0" xfId="0" applyFont="1" applyFill="1" applyBorder="1" applyAlignment="1">
      <alignment vertical="center" wrapText="1"/>
    </xf>
    <xf numFmtId="0" fontId="46" fillId="8" borderId="0" xfId="0" applyFont="1" applyFill="1" applyBorder="1"/>
    <xf numFmtId="0" fontId="46" fillId="8" borderId="0" xfId="0" applyFont="1" applyFill="1" applyBorder="1" applyAlignment="1">
      <alignment vertical="top" wrapText="1"/>
    </xf>
    <xf numFmtId="0" fontId="35" fillId="8" borderId="0" xfId="0" applyFont="1" applyFill="1" applyBorder="1" applyAlignment="1">
      <alignment wrapText="1"/>
    </xf>
    <xf numFmtId="0" fontId="88" fillId="8" borderId="0" xfId="0" applyFont="1" applyFill="1" applyBorder="1" applyAlignment="1">
      <alignment vertical="center"/>
    </xf>
    <xf numFmtId="4" fontId="88" fillId="8" borderId="0" xfId="0" applyNumberFormat="1" applyFont="1" applyFill="1" applyBorder="1" applyAlignment="1">
      <alignment vertical="center" wrapText="1"/>
    </xf>
    <xf numFmtId="0" fontId="0" fillId="8" borderId="0" xfId="0" applyFont="1" applyFill="1" applyBorder="1" applyAlignment="1">
      <alignment vertical="top"/>
    </xf>
    <xf numFmtId="0" fontId="52" fillId="8" borderId="0" xfId="0" applyFont="1" applyFill="1" applyBorder="1" applyAlignment="1">
      <alignment vertical="center" wrapText="1"/>
    </xf>
    <xf numFmtId="0" fontId="36" fillId="8" borderId="0" xfId="0" applyFont="1" applyFill="1" applyBorder="1" applyAlignment="1">
      <alignment vertical="top"/>
    </xf>
    <xf numFmtId="4" fontId="51" fillId="8" borderId="0" xfId="0" applyNumberFormat="1" applyFont="1" applyFill="1" applyBorder="1"/>
    <xf numFmtId="0" fontId="37" fillId="8" borderId="0" xfId="0" applyFont="1" applyFill="1" applyBorder="1"/>
    <xf numFmtId="0" fontId="0" fillId="8" borderId="0" xfId="0" applyFont="1" applyFill="1" applyBorder="1" applyAlignment="1">
      <alignment wrapText="1"/>
    </xf>
    <xf numFmtId="0" fontId="82" fillId="8" borderId="0" xfId="0" applyFont="1" applyFill="1" applyBorder="1"/>
    <xf numFmtId="4" fontId="46" fillId="8" borderId="0" xfId="0" applyNumberFormat="1" applyFont="1" applyFill="1" applyBorder="1"/>
    <xf numFmtId="0" fontId="53" fillId="8" borderId="0" xfId="0" applyFont="1" applyFill="1" applyBorder="1"/>
    <xf numFmtId="4" fontId="53" fillId="8" borderId="0" xfId="0" applyNumberFormat="1" applyFont="1" applyFill="1" applyBorder="1" applyAlignment="1">
      <alignment vertical="center" wrapText="1"/>
    </xf>
    <xf numFmtId="4" fontId="39" fillId="8" borderId="0" xfId="0" applyNumberFormat="1" applyFont="1" applyFill="1" applyBorder="1" applyAlignment="1">
      <alignment vertical="center"/>
    </xf>
    <xf numFmtId="4" fontId="83" fillId="8" borderId="0" xfId="0" applyNumberFormat="1" applyFont="1" applyFill="1" applyBorder="1"/>
    <xf numFmtId="4" fontId="77" fillId="8" borderId="0" xfId="0" applyNumberFormat="1" applyFont="1" applyFill="1" applyBorder="1" applyAlignment="1">
      <alignment vertical="center"/>
    </xf>
    <xf numFmtId="0" fontId="46" fillId="8" borderId="0" xfId="0" applyFont="1" applyFill="1" applyBorder="1" applyAlignment="1">
      <alignment vertical="center"/>
    </xf>
    <xf numFmtId="4" fontId="46" fillId="8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164" fontId="16" fillId="8" borderId="0" xfId="2" applyFont="1" applyFill="1" applyBorder="1" applyAlignment="1"/>
    <xf numFmtId="164" fontId="85" fillId="8" borderId="0" xfId="2" applyFont="1" applyFill="1" applyBorder="1" applyAlignment="1"/>
    <xf numFmtId="0" fontId="13" fillId="8" borderId="0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 wrapText="1"/>
    </xf>
    <xf numFmtId="0" fontId="24" fillId="8" borderId="0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4" fontId="1" fillId="10" borderId="2" xfId="0" applyNumberFormat="1" applyFont="1" applyFill="1" applyBorder="1" applyAlignment="1">
      <alignment wrapText="1"/>
    </xf>
    <xf numFmtId="164" fontId="2" fillId="7" borderId="1" xfId="0" applyNumberFormat="1" applyFont="1" applyFill="1" applyBorder="1"/>
    <xf numFmtId="164" fontId="1" fillId="10" borderId="1" xfId="2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/>
    </xf>
    <xf numFmtId="164" fontId="2" fillId="8" borderId="1" xfId="0" applyNumberFormat="1" applyFont="1" applyFill="1" applyBorder="1"/>
    <xf numFmtId="0" fontId="2" fillId="10" borderId="9" xfId="0" applyFont="1" applyFill="1" applyBorder="1" applyAlignment="1">
      <alignment horizontal="center" wrapText="1"/>
    </xf>
    <xf numFmtId="0" fontId="2" fillId="10" borderId="1" xfId="0" applyFont="1" applyFill="1" applyBorder="1"/>
    <xf numFmtId="0" fontId="2" fillId="13" borderId="1" xfId="0" applyFont="1" applyFill="1" applyBorder="1" applyAlignment="1">
      <alignment wrapText="1"/>
    </xf>
    <xf numFmtId="0" fontId="2" fillId="13" borderId="9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7" borderId="9" xfId="0" applyFont="1" applyFill="1" applyBorder="1" applyAlignment="1">
      <alignment horizontal="center" wrapText="1"/>
    </xf>
    <xf numFmtId="0" fontId="2" fillId="10" borderId="9" xfId="0" applyFont="1" applyFill="1" applyBorder="1"/>
    <xf numFmtId="4" fontId="1" fillId="10" borderId="1" xfId="0" applyNumberFormat="1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6" fillId="10" borderId="1" xfId="2" applyFont="1" applyFill="1" applyBorder="1"/>
    <xf numFmtId="164" fontId="16" fillId="8" borderId="1" xfId="2" applyFont="1" applyFill="1" applyBorder="1"/>
    <xf numFmtId="0" fontId="47" fillId="8" borderId="0" xfId="0" applyFont="1" applyFill="1" applyBorder="1" applyAlignment="1">
      <alignment wrapText="1"/>
    </xf>
    <xf numFmtId="4" fontId="46" fillId="8" borderId="0" xfId="0" applyNumberFormat="1" applyFont="1" applyFill="1" applyBorder="1" applyAlignment="1">
      <alignment vertical="center" wrapText="1"/>
    </xf>
    <xf numFmtId="4" fontId="46" fillId="8" borderId="0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top"/>
    </xf>
    <xf numFmtId="0" fontId="13" fillId="9" borderId="1" xfId="0" applyFont="1" applyFill="1" applyBorder="1" applyAlignment="1">
      <alignment horizontal="center" vertical="top" wrapText="1"/>
    </xf>
    <xf numFmtId="0" fontId="13" fillId="9" borderId="3" xfId="0" applyFont="1" applyFill="1" applyBorder="1" applyAlignment="1">
      <alignment horizontal="center" vertical="top" wrapText="1"/>
    </xf>
    <xf numFmtId="0" fontId="22" fillId="19" borderId="9" xfId="0" applyFont="1" applyFill="1" applyBorder="1" applyAlignment="1">
      <alignment horizontal="center"/>
    </xf>
    <xf numFmtId="0" fontId="22" fillId="19" borderId="1" xfId="0" applyFont="1" applyFill="1" applyBorder="1" applyAlignment="1">
      <alignment horizontal="center"/>
    </xf>
    <xf numFmtId="0" fontId="22" fillId="19" borderId="3" xfId="0" applyFont="1" applyFill="1" applyBorder="1" applyAlignment="1">
      <alignment horizontal="center"/>
    </xf>
    <xf numFmtId="0" fontId="0" fillId="8" borderId="0" xfId="0" applyFill="1" applyBorder="1" applyAlignment="1">
      <alignment wrapText="1"/>
    </xf>
    <xf numFmtId="0" fontId="48" fillId="19" borderId="28" xfId="0" applyFont="1" applyFill="1" applyBorder="1" applyAlignment="1">
      <alignment horizontal="center"/>
    </xf>
    <xf numFmtId="0" fontId="48" fillId="19" borderId="29" xfId="0" applyFont="1" applyFill="1" applyBorder="1" applyAlignment="1">
      <alignment horizontal="center"/>
    </xf>
    <xf numFmtId="0" fontId="48" fillId="19" borderId="30" xfId="0" applyFont="1" applyFill="1" applyBorder="1" applyAlignment="1">
      <alignment horizontal="center"/>
    </xf>
    <xf numFmtId="0" fontId="49" fillId="8" borderId="0" xfId="0" applyFont="1" applyFill="1" applyBorder="1" applyAlignment="1">
      <alignment wrapText="1"/>
    </xf>
    <xf numFmtId="164" fontId="8" fillId="8" borderId="0" xfId="2" applyNumberFormat="1" applyFont="1" applyFill="1" applyBorder="1" applyAlignment="1">
      <alignment horizontal="center"/>
    </xf>
    <xf numFmtId="164" fontId="8" fillId="8" borderId="0" xfId="2" applyFont="1" applyFill="1" applyBorder="1" applyAlignment="1">
      <alignment horizontal="center"/>
    </xf>
    <xf numFmtId="164" fontId="5" fillId="8" borderId="0" xfId="2" applyFont="1" applyFill="1" applyBorder="1" applyAlignment="1">
      <alignment horizontal="center"/>
    </xf>
    <xf numFmtId="0" fontId="46" fillId="8" borderId="0" xfId="0" applyFont="1" applyFill="1" applyBorder="1" applyAlignment="1">
      <alignment vertical="center" wrapText="1"/>
    </xf>
    <xf numFmtId="164" fontId="14" fillId="0" borderId="0" xfId="2" applyFont="1" applyBorder="1" applyAlignment="1">
      <alignment horizontal="center" vertical="top" wrapText="1"/>
    </xf>
    <xf numFmtId="4" fontId="1" fillId="10" borderId="2" xfId="0" applyNumberFormat="1" applyFont="1" applyFill="1" applyBorder="1"/>
    <xf numFmtId="0" fontId="21" fillId="5" borderId="1" xfId="0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center"/>
    </xf>
    <xf numFmtId="0" fontId="75" fillId="0" borderId="0" xfId="0" applyFont="1" applyAlignment="1">
      <alignment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50" fillId="8" borderId="12" xfId="0" applyFont="1" applyFill="1" applyBorder="1" applyAlignment="1">
      <alignment horizontal="center"/>
    </xf>
    <xf numFmtId="0" fontId="50" fillId="8" borderId="13" xfId="0" applyFont="1" applyFill="1" applyBorder="1" applyAlignment="1">
      <alignment horizontal="center"/>
    </xf>
    <xf numFmtId="0" fontId="50" fillId="8" borderId="14" xfId="0" applyFont="1" applyFill="1" applyBorder="1" applyAlignment="1">
      <alignment horizontal="center"/>
    </xf>
    <xf numFmtId="0" fontId="2" fillId="18" borderId="15" xfId="0" applyFont="1" applyFill="1" applyBorder="1" applyAlignment="1">
      <alignment horizontal="center" vertical="center" wrapText="1"/>
    </xf>
    <xf numFmtId="0" fontId="2" fillId="18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6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314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19TH NOVEMBER,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12778767670.139999</c:v>
                </c:pt>
                <c:pt idx="1">
                  <c:v>29370374411.095947</c:v>
                </c:pt>
                <c:pt idx="2" formatCode="#,##0.00">
                  <c:v>435854035121.26617</c:v>
                </c:pt>
                <c:pt idx="3" formatCode="#,##0.00">
                  <c:v>15965047161.139999</c:v>
                </c:pt>
                <c:pt idx="4" formatCode="#,##0.00">
                  <c:v>50153494933.330002</c:v>
                </c:pt>
                <c:pt idx="5" formatCode="#,##0.00">
                  <c:v>538215247916.04419</c:v>
                </c:pt>
                <c:pt idx="6" formatCode="#,##0.00">
                  <c:v>211635616113.14899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19,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44469</c:v>
                </c:pt>
                <c:pt idx="1">
                  <c:v>44477</c:v>
                </c:pt>
                <c:pt idx="2">
                  <c:v>44484</c:v>
                </c:pt>
                <c:pt idx="3">
                  <c:v>44491</c:v>
                </c:pt>
                <c:pt idx="4">
                  <c:v>44498</c:v>
                </c:pt>
                <c:pt idx="5">
                  <c:v>44505</c:v>
                </c:pt>
                <c:pt idx="6">
                  <c:v>44512</c:v>
                </c:pt>
                <c:pt idx="7">
                  <c:v>44519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1278596135540.5234</c:v>
                </c:pt>
                <c:pt idx="1">
                  <c:v>1286680114389.1887</c:v>
                </c:pt>
                <c:pt idx="2">
                  <c:v>1290313588718.8035</c:v>
                </c:pt>
                <c:pt idx="3">
                  <c:v>1291238061909.7922</c:v>
                </c:pt>
                <c:pt idx="4">
                  <c:v>1295738089029.7874</c:v>
                </c:pt>
                <c:pt idx="5">
                  <c:v>1294196138635.3564</c:v>
                </c:pt>
                <c:pt idx="6">
                  <c:v>1299339356573.0364</c:v>
                </c:pt>
                <c:pt idx="7">
                  <c:v>1293972583326.1653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19,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44469</c:v>
                </c:pt>
                <c:pt idx="1">
                  <c:v>44477</c:v>
                </c:pt>
                <c:pt idx="2">
                  <c:v>44484</c:v>
                </c:pt>
                <c:pt idx="3">
                  <c:v>44491</c:v>
                </c:pt>
                <c:pt idx="4">
                  <c:v>44498</c:v>
                </c:pt>
                <c:pt idx="5">
                  <c:v>44505</c:v>
                </c:pt>
                <c:pt idx="6">
                  <c:v>44512</c:v>
                </c:pt>
                <c:pt idx="7">
                  <c:v>44519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44469</c:v>
                </c:pt>
                <c:pt idx="1">
                  <c:v>44477</c:v>
                </c:pt>
                <c:pt idx="2">
                  <c:v>44484</c:v>
                </c:pt>
                <c:pt idx="3">
                  <c:v>44491</c:v>
                </c:pt>
                <c:pt idx="4">
                  <c:v>44498</c:v>
                </c:pt>
                <c:pt idx="5">
                  <c:v>44505</c:v>
                </c:pt>
                <c:pt idx="6">
                  <c:v>44512</c:v>
                </c:pt>
                <c:pt idx="7">
                  <c:v>44519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12997522795.92</c:v>
                </c:pt>
                <c:pt idx="1">
                  <c:v>13027002445.279999</c:v>
                </c:pt>
                <c:pt idx="2">
                  <c:v>12832838637.471275</c:v>
                </c:pt>
                <c:pt idx="3">
                  <c:v>13000453217.59453</c:v>
                </c:pt>
                <c:pt idx="4" formatCode="_(* #,##0.00_);_(* \(#,##0.00\);_(* &quot;-&quot;??_);_(@_)">
                  <c:v>12853214543.610001</c:v>
                </c:pt>
                <c:pt idx="5">
                  <c:v>12902082571.270002</c:v>
                </c:pt>
                <c:pt idx="6">
                  <c:v>12788507023.350002</c:v>
                </c:pt>
                <c:pt idx="7">
                  <c:v>12778767670.139999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44469</c:v>
                </c:pt>
                <c:pt idx="1">
                  <c:v>44477</c:v>
                </c:pt>
                <c:pt idx="2">
                  <c:v>44484</c:v>
                </c:pt>
                <c:pt idx="3">
                  <c:v>44491</c:v>
                </c:pt>
                <c:pt idx="4">
                  <c:v>44498</c:v>
                </c:pt>
                <c:pt idx="5">
                  <c:v>44505</c:v>
                </c:pt>
                <c:pt idx="6">
                  <c:v>44512</c:v>
                </c:pt>
                <c:pt idx="7">
                  <c:v>44519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29275022646.267235</c:v>
                </c:pt>
                <c:pt idx="1">
                  <c:v>29359631020.470001</c:v>
                </c:pt>
                <c:pt idx="2">
                  <c:v>29493543735.222874</c:v>
                </c:pt>
                <c:pt idx="3">
                  <c:v>29371112964.311356</c:v>
                </c:pt>
                <c:pt idx="4">
                  <c:v>29622457563.650005</c:v>
                </c:pt>
                <c:pt idx="5">
                  <c:v>29460567605.190002</c:v>
                </c:pt>
                <c:pt idx="6">
                  <c:v>29518294585.900002</c:v>
                </c:pt>
                <c:pt idx="7">
                  <c:v>29370374411.095947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44469</c:v>
                </c:pt>
                <c:pt idx="1">
                  <c:v>44477</c:v>
                </c:pt>
                <c:pt idx="2">
                  <c:v>44484</c:v>
                </c:pt>
                <c:pt idx="3">
                  <c:v>44491</c:v>
                </c:pt>
                <c:pt idx="4">
                  <c:v>44498</c:v>
                </c:pt>
                <c:pt idx="5">
                  <c:v>44505</c:v>
                </c:pt>
                <c:pt idx="6">
                  <c:v>44512</c:v>
                </c:pt>
                <c:pt idx="7">
                  <c:v>44519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15385090887.369997</c:v>
                </c:pt>
                <c:pt idx="1">
                  <c:v>15601861238.739998</c:v>
                </c:pt>
                <c:pt idx="2">
                  <c:v>15878400715.889999</c:v>
                </c:pt>
                <c:pt idx="3">
                  <c:v>15968016571.869999</c:v>
                </c:pt>
                <c:pt idx="4">
                  <c:v>16116663555.340002</c:v>
                </c:pt>
                <c:pt idx="5">
                  <c:v>16070245257.549997</c:v>
                </c:pt>
                <c:pt idx="6">
                  <c:v>16130377513.4</c:v>
                </c:pt>
                <c:pt idx="7">
                  <c:v>15965047161.139999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44469</c:v>
                </c:pt>
                <c:pt idx="1">
                  <c:v>44477</c:v>
                </c:pt>
                <c:pt idx="2">
                  <c:v>44484</c:v>
                </c:pt>
                <c:pt idx="3">
                  <c:v>44491</c:v>
                </c:pt>
                <c:pt idx="4">
                  <c:v>44498</c:v>
                </c:pt>
                <c:pt idx="5">
                  <c:v>44505</c:v>
                </c:pt>
                <c:pt idx="6">
                  <c:v>44512</c:v>
                </c:pt>
                <c:pt idx="7">
                  <c:v>44519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50856660824.440002</c:v>
                </c:pt>
                <c:pt idx="1">
                  <c:v>50026358693.779999</c:v>
                </c:pt>
                <c:pt idx="2">
                  <c:v>50044600366.089996</c:v>
                </c:pt>
                <c:pt idx="3">
                  <c:v>50051324785.800003</c:v>
                </c:pt>
                <c:pt idx="4">
                  <c:v>50040235589.130005</c:v>
                </c:pt>
                <c:pt idx="5">
                  <c:v>50072567197.759995</c:v>
                </c:pt>
                <c:pt idx="6">
                  <c:v>50149782982.589996</c:v>
                </c:pt>
                <c:pt idx="7">
                  <c:v>50153494933.330002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44469</c:v>
                </c:pt>
                <c:pt idx="1">
                  <c:v>44477</c:v>
                </c:pt>
                <c:pt idx="2">
                  <c:v>44484</c:v>
                </c:pt>
                <c:pt idx="3">
                  <c:v>44491</c:v>
                </c:pt>
                <c:pt idx="4">
                  <c:v>44498</c:v>
                </c:pt>
                <c:pt idx="5">
                  <c:v>44505</c:v>
                </c:pt>
                <c:pt idx="6">
                  <c:v>44512</c:v>
                </c:pt>
                <c:pt idx="7">
                  <c:v>44519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521384029448.63214</c:v>
                </c:pt>
                <c:pt idx="1">
                  <c:v>532357098267.60992</c:v>
                </c:pt>
                <c:pt idx="2">
                  <c:v>534308319609.98053</c:v>
                </c:pt>
                <c:pt idx="3">
                  <c:v>534163471340.02954</c:v>
                </c:pt>
                <c:pt idx="4">
                  <c:v>537109137206.31995</c:v>
                </c:pt>
                <c:pt idx="5">
                  <c:v>538722554365.93011</c:v>
                </c:pt>
                <c:pt idx="6">
                  <c:v>541459981458.34991</c:v>
                </c:pt>
                <c:pt idx="7">
                  <c:v>538215247916.04419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44469</c:v>
                </c:pt>
                <c:pt idx="1">
                  <c:v>44477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433869565598.77002</c:v>
                </c:pt>
                <c:pt idx="1">
                  <c:v>432299706170.10992</c:v>
                </c:pt>
                <c:pt idx="2">
                  <c:v>434162854835.51794</c:v>
                </c:pt>
                <c:pt idx="3">
                  <c:v>434511782166.29523</c:v>
                </c:pt>
                <c:pt idx="4">
                  <c:v>436292182027.26001</c:v>
                </c:pt>
                <c:pt idx="5">
                  <c:v>437700704744.43188</c:v>
                </c:pt>
                <c:pt idx="6">
                  <c:v>439284578713.86505</c:v>
                </c:pt>
                <c:pt idx="7">
                  <c:v>435854035121.26617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214828243339.12399</c:v>
                </c:pt>
                <c:pt idx="1">
                  <c:v>214008456553.19901</c:v>
                </c:pt>
                <c:pt idx="2">
                  <c:v>213593030818.63089</c:v>
                </c:pt>
                <c:pt idx="3">
                  <c:v>214171900863.8916</c:v>
                </c:pt>
                <c:pt idx="4">
                  <c:v>213704198544.47723</c:v>
                </c:pt>
                <c:pt idx="5">
                  <c:v>209267416893.22424</c:v>
                </c:pt>
                <c:pt idx="6">
                  <c:v>210007834295.58121</c:v>
                </c:pt>
                <c:pt idx="7">
                  <c:v>211635616113.14899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75</xdr:row>
      <xdr:rowOff>0</xdr:rowOff>
    </xdr:from>
    <xdr:to>
      <xdr:col>14</xdr:col>
      <xdr:colOff>990600</xdr:colOff>
      <xdr:row>79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100</xdr:row>
      <xdr:rowOff>0</xdr:rowOff>
    </xdr:from>
    <xdr:to>
      <xdr:col>13</xdr:col>
      <xdr:colOff>304800</xdr:colOff>
      <xdr:row>101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14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42578125" style="4" customWidth="1"/>
    <col min="3" max="3" width="36.42578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231" customWidth="1"/>
    <col min="13" max="13" width="21.42578125" style="233" customWidth="1"/>
    <col min="14" max="14" width="18.42578125" style="231" customWidth="1"/>
    <col min="15" max="15" width="18.140625" style="231" customWidth="1"/>
    <col min="16" max="16" width="9.42578125" style="231" customWidth="1"/>
    <col min="17" max="17" width="18.42578125" style="231" customWidth="1"/>
    <col min="18" max="18" width="8.85546875" style="231" customWidth="1"/>
    <col min="19" max="19" width="25.140625" style="231" customWidth="1"/>
    <col min="20" max="25" width="8.85546875" style="231"/>
    <col min="26" max="26" width="9" style="231" bestFit="1" customWidth="1"/>
    <col min="27" max="35" width="8.85546875" style="231"/>
    <col min="36" max="36" width="9.28515625" style="231" bestFit="1" customWidth="1"/>
    <col min="37" max="44" width="8.85546875" style="231"/>
    <col min="45" max="45" width="8.85546875" style="231" customWidth="1"/>
    <col min="46" max="96" width="8.85546875" style="231"/>
    <col min="97" max="16384" width="8.85546875" style="4"/>
  </cols>
  <sheetData>
    <row r="1" spans="1:96" ht="18" customHeight="1">
      <c r="A1" s="438" t="s">
        <v>248</v>
      </c>
      <c r="B1" s="439"/>
      <c r="C1" s="439"/>
      <c r="D1" s="439"/>
      <c r="E1" s="439"/>
      <c r="F1" s="439"/>
      <c r="G1" s="439"/>
      <c r="H1" s="439"/>
      <c r="I1" s="439"/>
      <c r="J1" s="439"/>
      <c r="K1" s="440"/>
      <c r="M1" s="231"/>
    </row>
    <row r="2" spans="1:96" ht="24.75" customHeight="1">
      <c r="A2" s="336"/>
      <c r="B2" s="312"/>
      <c r="C2" s="312"/>
      <c r="D2" s="432" t="s">
        <v>247</v>
      </c>
      <c r="E2" s="432"/>
      <c r="F2" s="432"/>
      <c r="G2" s="432" t="s">
        <v>249</v>
      </c>
      <c r="H2" s="432"/>
      <c r="I2" s="432"/>
      <c r="J2" s="432" t="s">
        <v>79</v>
      </c>
      <c r="K2" s="433"/>
      <c r="M2" s="231"/>
    </row>
    <row r="3" spans="1:96" ht="14.25" customHeight="1">
      <c r="A3" s="148" t="s">
        <v>2</v>
      </c>
      <c r="B3" s="27" t="s">
        <v>3</v>
      </c>
      <c r="C3" s="27" t="s">
        <v>4</v>
      </c>
      <c r="D3" s="344" t="s">
        <v>74</v>
      </c>
      <c r="E3" s="28" t="s">
        <v>78</v>
      </c>
      <c r="F3" s="28" t="s">
        <v>5</v>
      </c>
      <c r="G3" s="344" t="s">
        <v>74</v>
      </c>
      <c r="H3" s="28" t="s">
        <v>78</v>
      </c>
      <c r="I3" s="28" t="s">
        <v>5</v>
      </c>
      <c r="J3" s="313" t="s">
        <v>74</v>
      </c>
      <c r="K3" s="37" t="s">
        <v>5</v>
      </c>
      <c r="L3" s="402"/>
      <c r="M3" s="231"/>
    </row>
    <row r="4" spans="1:96" ht="12.95" customHeight="1">
      <c r="A4" s="149"/>
      <c r="B4" s="29"/>
      <c r="C4" s="29" t="s">
        <v>0</v>
      </c>
      <c r="D4" s="30" t="s">
        <v>6</v>
      </c>
      <c r="E4" s="30"/>
      <c r="F4" s="30" t="s">
        <v>6</v>
      </c>
      <c r="G4" s="30" t="s">
        <v>6</v>
      </c>
      <c r="H4" s="30"/>
      <c r="I4" s="30" t="s">
        <v>6</v>
      </c>
      <c r="J4" s="181" t="s">
        <v>97</v>
      </c>
      <c r="K4" s="409" t="s">
        <v>97</v>
      </c>
      <c r="L4" s="403"/>
      <c r="M4" s="232"/>
    </row>
    <row r="5" spans="1:96" s="229" customFormat="1" ht="13.5" customHeight="1">
      <c r="A5" s="342">
        <v>1</v>
      </c>
      <c r="B5" s="341" t="s">
        <v>7</v>
      </c>
      <c r="C5" s="424" t="s">
        <v>8</v>
      </c>
      <c r="D5" s="295">
        <v>7142575764.8199997</v>
      </c>
      <c r="E5" s="252">
        <f>(D5/$D$19)</f>
        <v>0.44280276508633742</v>
      </c>
      <c r="F5" s="295">
        <v>11201.62</v>
      </c>
      <c r="G5" s="295">
        <v>7067663102.1899996</v>
      </c>
      <c r="H5" s="252">
        <f>(G5/$G$19)</f>
        <v>0.44269603658880308</v>
      </c>
      <c r="I5" s="295">
        <v>11251.1</v>
      </c>
      <c r="J5" s="147">
        <f t="shared" ref="J5:J13" si="0">((G5-D5)/D5)</f>
        <v>-1.0488185928523783E-2</v>
      </c>
      <c r="K5" s="323">
        <f t="shared" ref="K5:K13" si="1">((I5-F5)/F5)</f>
        <v>4.4172182237925909E-3</v>
      </c>
      <c r="L5" s="259"/>
      <c r="M5" s="357"/>
      <c r="N5" s="358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</row>
    <row r="6" spans="1:96" s="229" customFormat="1" ht="12.75" customHeight="1">
      <c r="A6" s="342">
        <v>2</v>
      </c>
      <c r="B6" s="341" t="s">
        <v>164</v>
      </c>
      <c r="C6" s="424" t="s">
        <v>56</v>
      </c>
      <c r="D6" s="296">
        <v>854791066.09000003</v>
      </c>
      <c r="E6" s="252">
        <f t="shared" ref="E6:E18" si="2">(D6/$D$19)</f>
        <v>5.2992626203565221E-2</v>
      </c>
      <c r="F6" s="299">
        <v>1.74</v>
      </c>
      <c r="G6" s="296">
        <v>865121606.44000006</v>
      </c>
      <c r="H6" s="252">
        <f>(G6/$G$19)</f>
        <v>5.4188477973667645E-2</v>
      </c>
      <c r="I6" s="299">
        <v>1.76</v>
      </c>
      <c r="J6" s="147">
        <f t="shared" si="0"/>
        <v>1.2085456621878559E-2</v>
      </c>
      <c r="K6" s="323">
        <f t="shared" si="1"/>
        <v>1.1494252873563229E-2</v>
      </c>
      <c r="L6" s="259"/>
      <c r="M6" s="357"/>
      <c r="N6" s="358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</row>
    <row r="7" spans="1:96" s="229" customFormat="1" ht="12.95" customHeight="1">
      <c r="A7" s="342">
        <v>3</v>
      </c>
      <c r="B7" s="341" t="s">
        <v>71</v>
      </c>
      <c r="C7" s="424" t="s">
        <v>13</v>
      </c>
      <c r="D7" s="302">
        <v>270161365.18000001</v>
      </c>
      <c r="E7" s="252">
        <f t="shared" si="2"/>
        <v>1.6748607709619237E-2</v>
      </c>
      <c r="F7" s="295">
        <v>135.52000000000001</v>
      </c>
      <c r="G7" s="302">
        <v>266459791.97</v>
      </c>
      <c r="H7" s="252">
        <f t="shared" ref="H7:H18" si="3">(G7/$G$19)</f>
        <v>1.6690197609849914E-2</v>
      </c>
      <c r="I7" s="295">
        <v>135.96</v>
      </c>
      <c r="J7" s="147">
        <f t="shared" si="0"/>
        <v>-1.3701341816709308E-2</v>
      </c>
      <c r="K7" s="323">
        <f t="shared" si="1"/>
        <v>3.2467532467532296E-3</v>
      </c>
      <c r="L7" s="259"/>
      <c r="M7" s="359"/>
      <c r="N7" s="262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</row>
    <row r="8" spans="1:96" s="229" customFormat="1" ht="12.95" customHeight="1">
      <c r="A8" s="342">
        <v>4</v>
      </c>
      <c r="B8" s="341" t="s">
        <v>14</v>
      </c>
      <c r="C8" s="424" t="s">
        <v>15</v>
      </c>
      <c r="D8" s="302">
        <v>614623480.52999997</v>
      </c>
      <c r="E8" s="252">
        <f t="shared" si="2"/>
        <v>3.8103477740642669E-2</v>
      </c>
      <c r="F8" s="295">
        <v>17.64</v>
      </c>
      <c r="G8" s="302">
        <v>614504742.85000002</v>
      </c>
      <c r="H8" s="252">
        <f t="shared" si="3"/>
        <v>3.8490631230062758E-2</v>
      </c>
      <c r="I8" s="295">
        <v>17.7</v>
      </c>
      <c r="J8" s="147">
        <f t="shared" si="0"/>
        <v>-1.9318767304099427E-4</v>
      </c>
      <c r="K8" s="323">
        <f t="shared" si="1"/>
        <v>3.4013605442176145E-3</v>
      </c>
      <c r="L8" s="363"/>
      <c r="M8" s="357"/>
      <c r="N8" s="262"/>
      <c r="O8" s="360"/>
      <c r="P8" s="263"/>
      <c r="Q8" s="263"/>
      <c r="R8" s="264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</row>
    <row r="9" spans="1:96" s="229" customFormat="1" ht="12.95" customHeight="1">
      <c r="A9" s="342">
        <v>5</v>
      </c>
      <c r="B9" s="341" t="s">
        <v>72</v>
      </c>
      <c r="C9" s="424" t="s">
        <v>19</v>
      </c>
      <c r="D9" s="301">
        <v>360686304.31</v>
      </c>
      <c r="E9" s="252">
        <f t="shared" si="2"/>
        <v>2.2360685855638954E-2</v>
      </c>
      <c r="F9" s="295">
        <v>170.01480000000001</v>
      </c>
      <c r="G9" s="301">
        <v>354835907.38</v>
      </c>
      <c r="H9" s="252">
        <f t="shared" si="3"/>
        <v>2.2225797631446685E-2</v>
      </c>
      <c r="I9" s="295">
        <v>170.05439999999999</v>
      </c>
      <c r="J9" s="258">
        <f>((G9-D9)/D9)</f>
        <v>-1.6220180417418208E-2</v>
      </c>
      <c r="K9" s="324">
        <f>((I9-F9)/F9)</f>
        <v>2.3292089865105132E-4</v>
      </c>
      <c r="L9" s="363"/>
      <c r="M9" s="361"/>
      <c r="N9" s="262"/>
      <c r="O9" s="360"/>
      <c r="P9" s="263"/>
      <c r="Q9" s="263"/>
      <c r="R9" s="264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</row>
    <row r="10" spans="1:96" s="229" customFormat="1" ht="12.95" customHeight="1">
      <c r="A10" s="342">
        <v>6</v>
      </c>
      <c r="B10" s="341" t="s">
        <v>51</v>
      </c>
      <c r="C10" s="424" t="s">
        <v>95</v>
      </c>
      <c r="D10" s="301">
        <v>1847542708.23</v>
      </c>
      <c r="E10" s="252">
        <f t="shared" si="2"/>
        <v>0.11453809476530785</v>
      </c>
      <c r="F10" s="295">
        <v>0.95750000000000002</v>
      </c>
      <c r="G10" s="301">
        <v>1827738531.25</v>
      </c>
      <c r="H10" s="252">
        <f t="shared" si="3"/>
        <v>0.11448375396590364</v>
      </c>
      <c r="I10" s="295">
        <v>0.94799999999999995</v>
      </c>
      <c r="J10" s="147">
        <f t="shared" si="0"/>
        <v>-1.0719198474698861E-2</v>
      </c>
      <c r="K10" s="323">
        <f>((I10-F10)/F10)</f>
        <v>-9.9216710182768297E-3</v>
      </c>
      <c r="L10" s="259"/>
      <c r="M10" s="357"/>
      <c r="N10" s="262"/>
      <c r="O10" s="362"/>
      <c r="P10" s="264"/>
      <c r="Q10" s="264"/>
      <c r="R10" s="265"/>
      <c r="S10" s="266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</row>
    <row r="11" spans="1:96" s="229" customFormat="1" ht="12.95" customHeight="1">
      <c r="A11" s="342">
        <v>7</v>
      </c>
      <c r="B11" s="341" t="s">
        <v>9</v>
      </c>
      <c r="C11" s="424" t="s">
        <v>16</v>
      </c>
      <c r="D11" s="301">
        <v>2790700353.3899999</v>
      </c>
      <c r="E11" s="252">
        <f t="shared" si="2"/>
        <v>0.1730089919514704</v>
      </c>
      <c r="F11" s="295">
        <v>20.844100000000001</v>
      </c>
      <c r="G11" s="301">
        <v>2755372307</v>
      </c>
      <c r="H11" s="252">
        <f>(G11/$G$19)</f>
        <v>0.17258779627702961</v>
      </c>
      <c r="I11" s="295">
        <v>21.224699999999999</v>
      </c>
      <c r="J11" s="147">
        <f t="shared" si="0"/>
        <v>-1.2659204470693231E-2</v>
      </c>
      <c r="K11" s="323">
        <f>((I11-F11)/F11)</f>
        <v>1.8259363560911606E-2</v>
      </c>
      <c r="L11" s="404"/>
      <c r="M11" s="357"/>
      <c r="N11" s="262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</row>
    <row r="12" spans="1:96" s="229" customFormat="1" ht="12.95" customHeight="1">
      <c r="A12" s="342">
        <v>8</v>
      </c>
      <c r="B12" s="341" t="s">
        <v>227</v>
      </c>
      <c r="C12" s="424" t="s">
        <v>67</v>
      </c>
      <c r="D12" s="301">
        <v>359269771.93000001</v>
      </c>
      <c r="E12" s="252">
        <f t="shared" si="2"/>
        <v>2.2272868172585766E-2</v>
      </c>
      <c r="F12" s="301">
        <v>151.12</v>
      </c>
      <c r="G12" s="301">
        <v>357113184.25</v>
      </c>
      <c r="H12" s="252">
        <f t="shared" si="3"/>
        <v>2.236843904346475E-2</v>
      </c>
      <c r="I12" s="295">
        <v>151.30000000000001</v>
      </c>
      <c r="J12" s="147">
        <f>((G12-D12)/D12)</f>
        <v>-6.0026972723444044E-3</v>
      </c>
      <c r="K12" s="323">
        <f>((I12-F12)/F12)</f>
        <v>1.1911064055056036E-3</v>
      </c>
      <c r="L12" s="259"/>
      <c r="M12" s="357"/>
      <c r="N12" s="262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</row>
    <row r="13" spans="1:96" s="229" customFormat="1" ht="12.95" customHeight="1">
      <c r="A13" s="342">
        <v>9</v>
      </c>
      <c r="B13" s="341" t="s">
        <v>69</v>
      </c>
      <c r="C13" s="424" t="s">
        <v>68</v>
      </c>
      <c r="D13" s="301">
        <v>246258383.22</v>
      </c>
      <c r="E13" s="252">
        <f t="shared" si="2"/>
        <v>1.5266746423970896E-2</v>
      </c>
      <c r="F13" s="412">
        <v>11.9643</v>
      </c>
      <c r="G13" s="301">
        <v>243333455.84</v>
      </c>
      <c r="H13" s="256">
        <f>(G13/$G$19)</f>
        <v>1.5241637145444208E-2</v>
      </c>
      <c r="I13" s="295">
        <v>11.8635</v>
      </c>
      <c r="J13" s="147">
        <f t="shared" si="0"/>
        <v>-1.1877473334123822E-2</v>
      </c>
      <c r="K13" s="323">
        <f t="shared" si="1"/>
        <v>-8.4250645670870469E-3</v>
      </c>
      <c r="L13" s="363"/>
      <c r="M13" s="357"/>
      <c r="N13" s="363"/>
      <c r="O13" s="363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</row>
    <row r="14" spans="1:96" s="229" customFormat="1" ht="12.95" customHeight="1">
      <c r="A14" s="342">
        <v>10</v>
      </c>
      <c r="B14" s="341" t="s">
        <v>7</v>
      </c>
      <c r="C14" s="424" t="s">
        <v>86</v>
      </c>
      <c r="D14" s="295">
        <v>338512433.44</v>
      </c>
      <c r="E14" s="252">
        <f t="shared" si="2"/>
        <v>2.0986020516803611E-2</v>
      </c>
      <c r="F14" s="295">
        <v>2858.84</v>
      </c>
      <c r="G14" s="295">
        <v>333372082.38999999</v>
      </c>
      <c r="H14" s="252">
        <f t="shared" si="3"/>
        <v>2.0881371600420331E-2</v>
      </c>
      <c r="I14" s="295">
        <v>2857.11</v>
      </c>
      <c r="J14" s="147">
        <f t="shared" ref="J14:J19" si="4">((G14-D14)/D14)</f>
        <v>-1.5185117420247191E-2</v>
      </c>
      <c r="K14" s="323">
        <f>((I14-F14)/F14)</f>
        <v>-6.0514054651537624E-4</v>
      </c>
      <c r="L14" s="363"/>
      <c r="M14" s="357"/>
      <c r="N14" s="364"/>
      <c r="O14" s="364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</row>
    <row r="15" spans="1:96" s="229" customFormat="1" ht="12.95" customHeight="1">
      <c r="A15" s="342">
        <v>11</v>
      </c>
      <c r="B15" s="341" t="s">
        <v>100</v>
      </c>
      <c r="C15" s="424" t="s">
        <v>101</v>
      </c>
      <c r="D15" s="295">
        <v>266714372.16</v>
      </c>
      <c r="E15" s="252">
        <f t="shared" si="2"/>
        <v>1.6534911965850285E-2</v>
      </c>
      <c r="F15" s="295">
        <v>133.32</v>
      </c>
      <c r="G15" s="295">
        <v>252064469.28</v>
      </c>
      <c r="H15" s="252">
        <f t="shared" si="3"/>
        <v>1.5788520180105819E-2</v>
      </c>
      <c r="I15" s="295">
        <v>133.31</v>
      </c>
      <c r="J15" s="147">
        <f t="shared" si="4"/>
        <v>-5.4927309546002362E-2</v>
      </c>
      <c r="K15" s="323">
        <f>((I15-F15)/F15)</f>
        <v>-7.500750075000679E-5</v>
      </c>
      <c r="L15" s="363"/>
      <c r="M15" s="357"/>
      <c r="N15" s="365"/>
      <c r="O15" s="365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</row>
    <row r="16" spans="1:96" s="229" customFormat="1" ht="12.95" customHeight="1">
      <c r="A16" s="342">
        <v>12</v>
      </c>
      <c r="B16" s="341" t="s">
        <v>60</v>
      </c>
      <c r="C16" s="424" t="s">
        <v>153</v>
      </c>
      <c r="D16" s="295">
        <v>330930344.86000001</v>
      </c>
      <c r="E16" s="252">
        <f t="shared" si="2"/>
        <v>2.0515970229778319E-2</v>
      </c>
      <c r="F16" s="295">
        <v>1.32</v>
      </c>
      <c r="G16" s="295">
        <v>327634704.44999999</v>
      </c>
      <c r="H16" s="252">
        <f t="shared" si="3"/>
        <v>2.052200041397215E-2</v>
      </c>
      <c r="I16" s="295">
        <v>1.31</v>
      </c>
      <c r="J16" s="147">
        <f t="shared" si="4"/>
        <v>-9.9587132494430089E-3</v>
      </c>
      <c r="K16" s="323">
        <f>((I16-F16)/F16)</f>
        <v>-7.575757575757582E-3</v>
      </c>
      <c r="L16" s="363"/>
      <c r="M16" s="357"/>
      <c r="N16" s="364"/>
      <c r="O16" s="364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</row>
    <row r="17" spans="1:96" s="229" customFormat="1" ht="12.95" customHeight="1">
      <c r="A17" s="342">
        <v>13</v>
      </c>
      <c r="B17" s="341" t="s">
        <v>110</v>
      </c>
      <c r="C17" s="424" t="s">
        <v>156</v>
      </c>
      <c r="D17" s="295">
        <v>289508771.24000001</v>
      </c>
      <c r="E17" s="252">
        <f t="shared" si="2"/>
        <v>1.7948046845121645E-2</v>
      </c>
      <c r="F17" s="295">
        <v>1.4803999999999999</v>
      </c>
      <c r="G17" s="295">
        <v>288325398.82999998</v>
      </c>
      <c r="H17" s="252">
        <f t="shared" si="3"/>
        <v>1.8059789984949337E-2</v>
      </c>
      <c r="I17" s="295">
        <v>1.4750000000000001</v>
      </c>
      <c r="J17" s="147">
        <f t="shared" si="4"/>
        <v>-4.0875183329731378E-3</v>
      </c>
      <c r="K17" s="323">
        <f>((I17-F17)/F17)</f>
        <v>-3.6476627938394012E-3</v>
      </c>
      <c r="L17" s="405"/>
      <c r="M17" s="357"/>
      <c r="N17" s="366"/>
      <c r="O17" s="366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</row>
    <row r="18" spans="1:96" s="229" customFormat="1" ht="12.95" customHeight="1">
      <c r="A18" s="342">
        <v>14</v>
      </c>
      <c r="B18" s="341" t="s">
        <v>167</v>
      </c>
      <c r="C18" s="424" t="s">
        <v>168</v>
      </c>
      <c r="D18" s="295">
        <v>418102394</v>
      </c>
      <c r="E18" s="252">
        <f t="shared" si="2"/>
        <v>2.5920186533307698E-2</v>
      </c>
      <c r="F18" s="295">
        <v>141.59</v>
      </c>
      <c r="G18" s="295">
        <v>411507877.01999998</v>
      </c>
      <c r="H18" s="252">
        <f t="shared" si="3"/>
        <v>2.577555035488012E-2</v>
      </c>
      <c r="I18" s="295">
        <v>141.12</v>
      </c>
      <c r="J18" s="147">
        <f t="shared" si="4"/>
        <v>-1.577249275449023E-2</v>
      </c>
      <c r="K18" s="323">
        <f>((I18-F18)/F18)</f>
        <v>-3.319443463521427E-3</v>
      </c>
      <c r="L18" s="363"/>
      <c r="M18" s="359"/>
      <c r="N18" s="268"/>
      <c r="O18" s="268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</row>
    <row r="19" spans="1:96" ht="12.95" customHeight="1">
      <c r="A19" s="346"/>
      <c r="B19" s="347"/>
      <c r="C19" s="167" t="s">
        <v>52</v>
      </c>
      <c r="D19" s="48">
        <f>SUM(D5:D18)</f>
        <v>16130377513.4</v>
      </c>
      <c r="E19" s="43">
        <f>(D19/$D$137)</f>
        <v>1.241429148728576E-2</v>
      </c>
      <c r="F19" s="49"/>
      <c r="G19" s="48">
        <f>SUM(G5:G18)</f>
        <v>15965047161.139999</v>
      </c>
      <c r="H19" s="43">
        <f>(G19/$G$137)</f>
        <v>1.2338010377392803E-2</v>
      </c>
      <c r="I19" s="49"/>
      <c r="J19" s="147">
        <f t="shared" si="4"/>
        <v>-1.0249626961467903E-2</v>
      </c>
      <c r="K19" s="323"/>
      <c r="L19" s="259"/>
      <c r="M19" s="357"/>
      <c r="N19" s="367"/>
      <c r="O19" s="261"/>
      <c r="P19" s="261"/>
      <c r="Q19" s="268"/>
      <c r="R19" s="268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</row>
    <row r="20" spans="1:96" ht="12.95" customHeight="1">
      <c r="A20" s="348"/>
      <c r="B20" s="349"/>
      <c r="C20" s="50" t="s">
        <v>55</v>
      </c>
      <c r="D20" s="51"/>
      <c r="E20" s="253"/>
      <c r="F20" s="52"/>
      <c r="G20" s="51"/>
      <c r="H20" s="253"/>
      <c r="I20" s="52"/>
      <c r="J20" s="147"/>
      <c r="K20" s="323"/>
      <c r="L20" s="259"/>
      <c r="M20" s="368"/>
      <c r="N20" s="261"/>
      <c r="O20" s="369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1"/>
      <c r="BY20" s="261"/>
      <c r="BZ20" s="261"/>
      <c r="CA20" s="261"/>
      <c r="CB20" s="261"/>
      <c r="CC20" s="261"/>
      <c r="CD20" s="261"/>
      <c r="CE20" s="261"/>
      <c r="CF20" s="261"/>
      <c r="CG20" s="261"/>
      <c r="CH20" s="261"/>
      <c r="CI20" s="261"/>
      <c r="CJ20" s="261"/>
      <c r="CK20" s="261"/>
      <c r="CL20" s="261"/>
      <c r="CM20" s="261"/>
      <c r="CN20" s="261"/>
      <c r="CO20" s="261"/>
      <c r="CP20" s="261"/>
      <c r="CQ20" s="261"/>
      <c r="CR20" s="261"/>
    </row>
    <row r="21" spans="1:96" s="229" customFormat="1" ht="12.95" customHeight="1">
      <c r="A21" s="342">
        <v>15</v>
      </c>
      <c r="B21" s="341" t="s">
        <v>7</v>
      </c>
      <c r="C21" s="424" t="s">
        <v>44</v>
      </c>
      <c r="D21" s="300">
        <v>213665255789.63</v>
      </c>
      <c r="E21" s="252">
        <f>(D21/$D$50)</f>
        <v>0.39460950597706457</v>
      </c>
      <c r="F21" s="300">
        <v>100</v>
      </c>
      <c r="G21" s="300">
        <v>213485744776.03</v>
      </c>
      <c r="H21" s="252">
        <f t="shared" ref="H21:H49" si="5">(G21/$G$50)</f>
        <v>0.39665495469078849</v>
      </c>
      <c r="I21" s="300">
        <v>100</v>
      </c>
      <c r="J21" s="147">
        <f>((G21-D21)/D21)</f>
        <v>-8.4015069711075813E-4</v>
      </c>
      <c r="K21" s="323">
        <f t="shared" ref="K21:K30" si="6">((I21-F21)/F21)</f>
        <v>0</v>
      </c>
      <c r="L21" s="259"/>
      <c r="M21" s="370"/>
      <c r="N21" s="260"/>
      <c r="O21" s="260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</row>
    <row r="22" spans="1:96" s="229" customFormat="1" ht="12.95" customHeight="1">
      <c r="A22" s="342">
        <v>16</v>
      </c>
      <c r="B22" s="341" t="s">
        <v>227</v>
      </c>
      <c r="C22" s="424" t="s">
        <v>20</v>
      </c>
      <c r="D22" s="300">
        <v>160479687078.84</v>
      </c>
      <c r="E22" s="252">
        <f t="shared" ref="E22:E44" si="7">(D22/$D$50)</f>
        <v>0.29638328329751989</v>
      </c>
      <c r="F22" s="300">
        <v>100</v>
      </c>
      <c r="G22" s="300">
        <v>156234105668.88</v>
      </c>
      <c r="H22" s="252">
        <f>(G22/$G$50)</f>
        <v>0.29028182734289765</v>
      </c>
      <c r="I22" s="300">
        <v>100</v>
      </c>
      <c r="J22" s="147">
        <f t="shared" ref="J22:J50" si="8">((G22-D22)/D22)</f>
        <v>-2.6455568846381377E-2</v>
      </c>
      <c r="K22" s="323">
        <f t="shared" si="6"/>
        <v>0</v>
      </c>
      <c r="L22" s="259"/>
      <c r="M22" s="371"/>
      <c r="N22" s="269"/>
      <c r="O22" s="369"/>
      <c r="P22" s="372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1"/>
      <c r="CM22" s="261"/>
      <c r="CN22" s="261"/>
      <c r="CO22" s="261"/>
      <c r="CP22" s="261"/>
      <c r="CQ22" s="261"/>
      <c r="CR22" s="261"/>
    </row>
    <row r="23" spans="1:96" s="229" customFormat="1" ht="12.95" customHeight="1">
      <c r="A23" s="342">
        <v>17</v>
      </c>
      <c r="B23" s="341" t="s">
        <v>51</v>
      </c>
      <c r="C23" s="424" t="s">
        <v>96</v>
      </c>
      <c r="D23" s="300">
        <v>20727297901.990002</v>
      </c>
      <c r="E23" s="252">
        <f t="shared" si="7"/>
        <v>3.8280387492652369E-2</v>
      </c>
      <c r="F23" s="300">
        <v>1</v>
      </c>
      <c r="G23" s="300">
        <v>21587230489.389999</v>
      </c>
      <c r="H23" s="252">
        <f t="shared" si="5"/>
        <v>4.0108916596055588E-2</v>
      </c>
      <c r="I23" s="300">
        <v>1</v>
      </c>
      <c r="J23" s="147">
        <f t="shared" si="8"/>
        <v>4.1487925317917909E-2</v>
      </c>
      <c r="K23" s="323">
        <f t="shared" si="6"/>
        <v>0</v>
      </c>
      <c r="L23" s="259"/>
      <c r="M23" s="357"/>
      <c r="N23" s="262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  <c r="CJ23" s="261"/>
      <c r="CK23" s="261"/>
      <c r="CL23" s="261"/>
      <c r="CM23" s="261"/>
      <c r="CN23" s="261"/>
      <c r="CO23" s="261"/>
      <c r="CP23" s="261"/>
      <c r="CQ23" s="261"/>
      <c r="CR23" s="261"/>
    </row>
    <row r="24" spans="1:96" s="229" customFormat="1" ht="12.95" customHeight="1">
      <c r="A24" s="342">
        <v>18</v>
      </c>
      <c r="B24" s="341" t="s">
        <v>46</v>
      </c>
      <c r="C24" s="424" t="s">
        <v>47</v>
      </c>
      <c r="D24" s="300">
        <v>729603731.22000003</v>
      </c>
      <c r="E24" s="252">
        <f t="shared" si="7"/>
        <v>1.3474748941831494E-3</v>
      </c>
      <c r="F24" s="300">
        <v>100</v>
      </c>
      <c r="G24" s="300">
        <v>767971352.61000001</v>
      </c>
      <c r="H24" s="252">
        <f t="shared" si="5"/>
        <v>1.4268851645945848E-3</v>
      </c>
      <c r="I24" s="300">
        <v>100</v>
      </c>
      <c r="J24" s="147">
        <f t="shared" si="8"/>
        <v>5.2586931437211715E-2</v>
      </c>
      <c r="K24" s="323">
        <f t="shared" si="6"/>
        <v>0</v>
      </c>
      <c r="L24" s="259"/>
      <c r="M24" s="357"/>
      <c r="N24" s="269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</row>
    <row r="25" spans="1:96" s="229" customFormat="1" ht="12.95" customHeight="1">
      <c r="A25" s="342">
        <v>19</v>
      </c>
      <c r="B25" s="341" t="s">
        <v>9</v>
      </c>
      <c r="C25" s="424" t="s">
        <v>21</v>
      </c>
      <c r="D25" s="300">
        <v>57891661205.169998</v>
      </c>
      <c r="E25" s="252">
        <f t="shared" si="7"/>
        <v>0.10691770987256817</v>
      </c>
      <c r="F25" s="303">
        <v>1</v>
      </c>
      <c r="G25" s="300">
        <v>57918576779.75</v>
      </c>
      <c r="H25" s="252">
        <f t="shared" si="5"/>
        <v>0.10761229267288369</v>
      </c>
      <c r="I25" s="303">
        <v>1</v>
      </c>
      <c r="J25" s="147">
        <f t="shared" si="8"/>
        <v>4.6493007835121761E-4</v>
      </c>
      <c r="K25" s="323">
        <f t="shared" si="6"/>
        <v>0</v>
      </c>
      <c r="L25" s="259"/>
      <c r="M25" s="368"/>
      <c r="N25" s="262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  <c r="CO25" s="261"/>
      <c r="CP25" s="261"/>
      <c r="CQ25" s="261"/>
      <c r="CR25" s="261"/>
    </row>
    <row r="26" spans="1:96" s="229" customFormat="1" ht="12.95" customHeight="1">
      <c r="A26" s="342">
        <v>20</v>
      </c>
      <c r="B26" s="341" t="s">
        <v>69</v>
      </c>
      <c r="C26" s="424" t="s">
        <v>70</v>
      </c>
      <c r="D26" s="300">
        <v>1778539661.03</v>
      </c>
      <c r="E26" s="252">
        <f t="shared" si="7"/>
        <v>3.2847111918405153E-3</v>
      </c>
      <c r="F26" s="303">
        <v>10</v>
      </c>
      <c r="G26" s="300">
        <v>1800632587.6099999</v>
      </c>
      <c r="H26" s="252">
        <f>(G26/$G$50)</f>
        <v>3.3455621976188963E-3</v>
      </c>
      <c r="I26" s="303">
        <v>10</v>
      </c>
      <c r="J26" s="147">
        <f t="shared" si="8"/>
        <v>1.2421947659691389E-2</v>
      </c>
      <c r="K26" s="323">
        <f t="shared" si="6"/>
        <v>0</v>
      </c>
      <c r="L26" s="259"/>
      <c r="M26" s="357"/>
      <c r="N26" s="363"/>
      <c r="O26" s="444"/>
      <c r="P26" s="444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</row>
    <row r="27" spans="1:96" s="229" customFormat="1" ht="12.95" customHeight="1">
      <c r="A27" s="342">
        <v>21</v>
      </c>
      <c r="B27" s="341" t="s">
        <v>100</v>
      </c>
      <c r="C27" s="424" t="s">
        <v>102</v>
      </c>
      <c r="D27" s="300">
        <v>27235201339.77</v>
      </c>
      <c r="E27" s="252">
        <f t="shared" si="7"/>
        <v>5.0299564644492534E-2</v>
      </c>
      <c r="F27" s="303">
        <v>1</v>
      </c>
      <c r="G27" s="300">
        <v>27134626044.98</v>
      </c>
      <c r="H27" s="252">
        <f t="shared" si="5"/>
        <v>5.0415937025278613E-2</v>
      </c>
      <c r="I27" s="303">
        <v>1</v>
      </c>
      <c r="J27" s="147">
        <f t="shared" si="8"/>
        <v>-3.6928419781180979E-3</v>
      </c>
      <c r="K27" s="323">
        <f t="shared" si="6"/>
        <v>0</v>
      </c>
      <c r="L27" s="259"/>
      <c r="M27" s="357"/>
      <c r="N27" s="262"/>
      <c r="O27" s="442"/>
      <c r="P27" s="442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  <c r="CR27" s="261"/>
    </row>
    <row r="28" spans="1:96" s="229" customFormat="1" ht="12.95" customHeight="1">
      <c r="A28" s="342">
        <v>22</v>
      </c>
      <c r="B28" s="341" t="s">
        <v>107</v>
      </c>
      <c r="C28" s="424" t="s">
        <v>106</v>
      </c>
      <c r="D28" s="300">
        <v>2061752550</v>
      </c>
      <c r="E28" s="252">
        <f t="shared" si="7"/>
        <v>3.8077653392720656E-3</v>
      </c>
      <c r="F28" s="303">
        <v>100</v>
      </c>
      <c r="G28" s="300">
        <v>1991419303.6814463</v>
      </c>
      <c r="H28" s="252">
        <f t="shared" si="5"/>
        <v>3.7000425227493488E-3</v>
      </c>
      <c r="I28" s="303">
        <v>100</v>
      </c>
      <c r="J28" s="147">
        <f t="shared" si="8"/>
        <v>-3.4113330583029317E-2</v>
      </c>
      <c r="K28" s="323">
        <f t="shared" si="6"/>
        <v>0</v>
      </c>
      <c r="L28" s="259"/>
      <c r="M28" s="357"/>
      <c r="N28" s="262"/>
      <c r="O28" s="443"/>
      <c r="P28" s="443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</row>
    <row r="29" spans="1:96" s="229" customFormat="1" ht="12.95" customHeight="1">
      <c r="A29" s="342">
        <v>23</v>
      </c>
      <c r="B29" s="341" t="s">
        <v>108</v>
      </c>
      <c r="C29" s="424" t="s">
        <v>109</v>
      </c>
      <c r="D29" s="300">
        <v>5090191172.5699997</v>
      </c>
      <c r="E29" s="252">
        <f t="shared" si="7"/>
        <v>9.4008631235502418E-3</v>
      </c>
      <c r="F29" s="303">
        <v>100</v>
      </c>
      <c r="G29" s="300">
        <v>4973754034.7600002</v>
      </c>
      <c r="H29" s="252">
        <f t="shared" si="5"/>
        <v>9.2411986728697295E-3</v>
      </c>
      <c r="I29" s="303">
        <v>100</v>
      </c>
      <c r="J29" s="147">
        <f t="shared" si="8"/>
        <v>-2.2874806438991018E-2</v>
      </c>
      <c r="K29" s="323">
        <f t="shared" si="6"/>
        <v>0</v>
      </c>
      <c r="L29" s="259"/>
      <c r="M29" s="357"/>
      <c r="N29" s="262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  <c r="CJ29" s="261"/>
      <c r="CK29" s="261"/>
      <c r="CL29" s="261"/>
      <c r="CM29" s="261"/>
      <c r="CN29" s="261"/>
      <c r="CO29" s="261"/>
      <c r="CP29" s="261"/>
      <c r="CQ29" s="261"/>
      <c r="CR29" s="261"/>
    </row>
    <row r="30" spans="1:96" s="229" customFormat="1" ht="12.95" customHeight="1">
      <c r="A30" s="342">
        <v>24</v>
      </c>
      <c r="B30" s="341" t="s">
        <v>110</v>
      </c>
      <c r="C30" s="424" t="s">
        <v>115</v>
      </c>
      <c r="D30" s="300">
        <v>869153039.11000001</v>
      </c>
      <c r="E30" s="252">
        <f t="shared" si="7"/>
        <v>1.6052027275756423E-3</v>
      </c>
      <c r="F30" s="303">
        <v>10</v>
      </c>
      <c r="G30" s="300">
        <v>854670945.25999999</v>
      </c>
      <c r="H30" s="252">
        <f t="shared" si="5"/>
        <v>1.5879723745643851E-3</v>
      </c>
      <c r="I30" s="303">
        <v>10</v>
      </c>
      <c r="J30" s="147">
        <f t="shared" si="8"/>
        <v>-1.6662305944220683E-2</v>
      </c>
      <c r="K30" s="323">
        <f t="shared" si="6"/>
        <v>0</v>
      </c>
      <c r="L30" s="259"/>
      <c r="M30" s="361"/>
      <c r="N30" s="373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  <c r="CJ30" s="261"/>
      <c r="CK30" s="261"/>
      <c r="CL30" s="261"/>
      <c r="CM30" s="261"/>
      <c r="CN30" s="261"/>
      <c r="CO30" s="261"/>
      <c r="CP30" s="261"/>
      <c r="CQ30" s="261"/>
      <c r="CR30" s="261"/>
    </row>
    <row r="31" spans="1:96" s="229" customFormat="1" ht="12.95" customHeight="1">
      <c r="A31" s="342">
        <v>25</v>
      </c>
      <c r="B31" s="341" t="s">
        <v>14</v>
      </c>
      <c r="C31" s="424" t="s">
        <v>117</v>
      </c>
      <c r="D31" s="300">
        <v>1969273334.48</v>
      </c>
      <c r="E31" s="252">
        <f t="shared" si="7"/>
        <v>3.6369693087493302E-3</v>
      </c>
      <c r="F31" s="303">
        <v>100</v>
      </c>
      <c r="G31" s="300">
        <v>1955444653.1700001</v>
      </c>
      <c r="H31" s="252">
        <f t="shared" si="5"/>
        <v>3.6332018848247651E-3</v>
      </c>
      <c r="I31" s="303">
        <v>100</v>
      </c>
      <c r="J31" s="147">
        <f t="shared" si="8"/>
        <v>-7.0222254411683787E-3</v>
      </c>
      <c r="K31" s="323">
        <f t="shared" ref="K31:K36" si="9">((I31-F31)/F31)</f>
        <v>0</v>
      </c>
      <c r="L31" s="259"/>
      <c r="M31" s="374"/>
      <c r="N31" s="262"/>
      <c r="O31" s="444"/>
      <c r="P31" s="444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1"/>
      <c r="CL31" s="261"/>
      <c r="CM31" s="261"/>
      <c r="CN31" s="261"/>
      <c r="CO31" s="261"/>
      <c r="CP31" s="261"/>
      <c r="CQ31" s="261"/>
      <c r="CR31" s="261"/>
    </row>
    <row r="32" spans="1:96" s="229" customFormat="1" ht="12.95" customHeight="1">
      <c r="A32" s="342">
        <v>26</v>
      </c>
      <c r="B32" s="341" t="s">
        <v>60</v>
      </c>
      <c r="C32" s="424" t="s">
        <v>118</v>
      </c>
      <c r="D32" s="300">
        <v>8270986519.4399996</v>
      </c>
      <c r="E32" s="252">
        <f t="shared" si="7"/>
        <v>1.5275342227810088E-2</v>
      </c>
      <c r="F32" s="303">
        <v>100</v>
      </c>
      <c r="G32" s="300">
        <v>8283494392.0299997</v>
      </c>
      <c r="H32" s="252">
        <f t="shared" si="5"/>
        <v>1.5390672085384947E-2</v>
      </c>
      <c r="I32" s="303">
        <v>100</v>
      </c>
      <c r="J32" s="147">
        <f t="shared" si="8"/>
        <v>1.5122588533546563E-3</v>
      </c>
      <c r="K32" s="323">
        <f t="shared" si="9"/>
        <v>0</v>
      </c>
      <c r="L32" s="259"/>
      <c r="M32" s="357"/>
      <c r="N32" s="27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  <c r="CJ32" s="261"/>
      <c r="CK32" s="261"/>
      <c r="CL32" s="261"/>
      <c r="CM32" s="261"/>
      <c r="CN32" s="261"/>
      <c r="CO32" s="261"/>
      <c r="CP32" s="261"/>
      <c r="CQ32" s="261"/>
      <c r="CR32" s="261"/>
    </row>
    <row r="33" spans="1:96" s="229" customFormat="1" ht="12.95" customHeight="1">
      <c r="A33" s="342">
        <v>27</v>
      </c>
      <c r="B33" s="341" t="s">
        <v>120</v>
      </c>
      <c r="C33" s="424" t="s">
        <v>122</v>
      </c>
      <c r="D33" s="300">
        <v>8417409537.1000004</v>
      </c>
      <c r="E33" s="252">
        <f t="shared" si="7"/>
        <v>1.5545764830909269E-2</v>
      </c>
      <c r="F33" s="303">
        <v>100</v>
      </c>
      <c r="G33" s="300">
        <v>8407658728.8999996</v>
      </c>
      <c r="H33" s="252">
        <f t="shared" si="5"/>
        <v>1.5621368516507552E-2</v>
      </c>
      <c r="I33" s="303">
        <v>100</v>
      </c>
      <c r="J33" s="147">
        <f t="shared" si="8"/>
        <v>-1.1584096219892552E-3</v>
      </c>
      <c r="K33" s="323">
        <f t="shared" si="9"/>
        <v>0</v>
      </c>
      <c r="L33" s="259"/>
      <c r="M33" s="357"/>
      <c r="N33" s="272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1"/>
      <c r="CD33" s="261"/>
      <c r="CE33" s="261"/>
      <c r="CF33" s="261"/>
      <c r="CG33" s="261"/>
      <c r="CH33" s="261"/>
      <c r="CI33" s="261"/>
      <c r="CJ33" s="261"/>
      <c r="CK33" s="261"/>
      <c r="CL33" s="261"/>
      <c r="CM33" s="261"/>
      <c r="CN33" s="261"/>
      <c r="CO33" s="261"/>
      <c r="CP33" s="261"/>
      <c r="CQ33" s="261"/>
      <c r="CR33" s="261"/>
    </row>
    <row r="34" spans="1:96" s="229" customFormat="1" ht="12.95" customHeight="1">
      <c r="A34" s="342">
        <v>28</v>
      </c>
      <c r="B34" s="341" t="s">
        <v>120</v>
      </c>
      <c r="C34" s="424" t="s">
        <v>121</v>
      </c>
      <c r="D34" s="300">
        <v>412699182.76999998</v>
      </c>
      <c r="E34" s="252">
        <f t="shared" si="7"/>
        <v>7.6219701714326147E-4</v>
      </c>
      <c r="F34" s="303">
        <v>1000000</v>
      </c>
      <c r="G34" s="300">
        <v>413348021.32999998</v>
      </c>
      <c r="H34" s="252">
        <f t="shared" si="5"/>
        <v>7.6799760491824242E-4</v>
      </c>
      <c r="I34" s="303">
        <v>1000000</v>
      </c>
      <c r="J34" s="147">
        <f t="shared" si="8"/>
        <v>1.5721828079354459E-3</v>
      </c>
      <c r="K34" s="323">
        <f t="shared" si="9"/>
        <v>0</v>
      </c>
      <c r="L34" s="259"/>
      <c r="M34" s="357"/>
      <c r="N34" s="27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1"/>
      <c r="CC34" s="261"/>
      <c r="CD34" s="261"/>
      <c r="CE34" s="261"/>
      <c r="CF34" s="261"/>
      <c r="CG34" s="261"/>
      <c r="CH34" s="261"/>
      <c r="CI34" s="261"/>
      <c r="CJ34" s="261"/>
      <c r="CK34" s="261"/>
      <c r="CL34" s="261"/>
      <c r="CM34" s="261"/>
      <c r="CN34" s="261"/>
      <c r="CO34" s="261"/>
      <c r="CP34" s="261"/>
      <c r="CQ34" s="261"/>
      <c r="CR34" s="261"/>
    </row>
    <row r="35" spans="1:96" s="229" customFormat="1" ht="12.95" customHeight="1">
      <c r="A35" s="342">
        <v>29</v>
      </c>
      <c r="B35" s="341" t="s">
        <v>132</v>
      </c>
      <c r="C35" s="424" t="s">
        <v>133</v>
      </c>
      <c r="D35" s="300">
        <v>4893978860.3000002</v>
      </c>
      <c r="E35" s="252">
        <f t="shared" si="7"/>
        <v>9.0384867356562964E-3</v>
      </c>
      <c r="F35" s="303">
        <v>1</v>
      </c>
      <c r="G35" s="300">
        <v>5402520373.6899996</v>
      </c>
      <c r="H35" s="252">
        <f t="shared" si="5"/>
        <v>1.0037843399287594E-2</v>
      </c>
      <c r="I35" s="303">
        <v>1</v>
      </c>
      <c r="J35" s="147">
        <f t="shared" si="8"/>
        <v>0.1039116694016177</v>
      </c>
      <c r="K35" s="323">
        <f t="shared" si="9"/>
        <v>0</v>
      </c>
      <c r="L35" s="259"/>
      <c r="M35" s="357"/>
      <c r="N35" s="271"/>
      <c r="O35" s="273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261"/>
      <c r="CC35" s="261"/>
      <c r="CD35" s="261"/>
      <c r="CE35" s="261"/>
      <c r="CF35" s="261"/>
      <c r="CG35" s="261"/>
      <c r="CH35" s="261"/>
      <c r="CI35" s="261"/>
      <c r="CJ35" s="261"/>
      <c r="CK35" s="261"/>
      <c r="CL35" s="261"/>
      <c r="CM35" s="261"/>
      <c r="CN35" s="261"/>
      <c r="CO35" s="261"/>
      <c r="CP35" s="261"/>
      <c r="CQ35" s="261"/>
      <c r="CR35" s="261"/>
    </row>
    <row r="36" spans="1:96" s="229" customFormat="1" ht="12.95" customHeight="1">
      <c r="A36" s="342">
        <v>30</v>
      </c>
      <c r="B36" s="341" t="s">
        <v>17</v>
      </c>
      <c r="C36" s="424" t="s">
        <v>138</v>
      </c>
      <c r="D36" s="300">
        <v>10216135900.91</v>
      </c>
      <c r="E36" s="252">
        <f t="shared" si="7"/>
        <v>1.8867758007515546E-2</v>
      </c>
      <c r="F36" s="303">
        <v>1</v>
      </c>
      <c r="G36" s="300">
        <v>10223299741.74</v>
      </c>
      <c r="H36" s="252">
        <f t="shared" si="5"/>
        <v>1.8994816258596087E-2</v>
      </c>
      <c r="I36" s="303">
        <v>1</v>
      </c>
      <c r="J36" s="147">
        <f t="shared" si="8"/>
        <v>7.012280278458126E-4</v>
      </c>
      <c r="K36" s="323">
        <f t="shared" si="9"/>
        <v>0</v>
      </c>
      <c r="L36" s="259"/>
      <c r="M36" s="368"/>
      <c r="N36" s="445"/>
      <c r="O36" s="289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261"/>
      <c r="BW36" s="261"/>
      <c r="BX36" s="261"/>
      <c r="BY36" s="261"/>
      <c r="BZ36" s="261"/>
      <c r="CA36" s="261"/>
      <c r="CB36" s="261"/>
      <c r="CC36" s="261"/>
      <c r="CD36" s="261"/>
      <c r="CE36" s="261"/>
      <c r="CF36" s="261"/>
      <c r="CG36" s="261"/>
      <c r="CH36" s="261"/>
      <c r="CI36" s="261"/>
      <c r="CJ36" s="261"/>
      <c r="CK36" s="261"/>
      <c r="CL36" s="261"/>
      <c r="CM36" s="261"/>
      <c r="CN36" s="261"/>
      <c r="CO36" s="261"/>
      <c r="CP36" s="261"/>
      <c r="CQ36" s="261"/>
      <c r="CR36" s="261"/>
    </row>
    <row r="37" spans="1:96" s="229" customFormat="1" ht="12.95" customHeight="1">
      <c r="A37" s="342">
        <v>31</v>
      </c>
      <c r="B37" s="341" t="s">
        <v>73</v>
      </c>
      <c r="C37" s="424" t="s">
        <v>141</v>
      </c>
      <c r="D37" s="301">
        <v>520143799.94999999</v>
      </c>
      <c r="E37" s="252">
        <f t="shared" si="7"/>
        <v>9.6063202777989676E-4</v>
      </c>
      <c r="F37" s="303">
        <v>100</v>
      </c>
      <c r="G37" s="301">
        <v>521728793.20999998</v>
      </c>
      <c r="H37" s="252">
        <f t="shared" si="5"/>
        <v>9.6936828755803681E-4</v>
      </c>
      <c r="I37" s="303">
        <v>100</v>
      </c>
      <c r="J37" s="258">
        <f t="shared" ref="J37:J48" si="10">((G37-D37)/D37)</f>
        <v>3.0472212879445099E-3</v>
      </c>
      <c r="K37" s="324">
        <f t="shared" ref="K37:K48" si="11">((I37-F37)/F37)</f>
        <v>0</v>
      </c>
      <c r="L37" s="259"/>
      <c r="M37" s="370"/>
      <c r="N37" s="445"/>
      <c r="O37" s="289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/>
      <c r="BK37" s="261"/>
      <c r="BL37" s="261"/>
      <c r="BM37" s="261"/>
      <c r="BN37" s="261"/>
      <c r="BO37" s="261"/>
      <c r="BP37" s="261"/>
      <c r="BQ37" s="261"/>
      <c r="BR37" s="261"/>
      <c r="BS37" s="261"/>
      <c r="BT37" s="261"/>
      <c r="BU37" s="261"/>
      <c r="BV37" s="261"/>
      <c r="BW37" s="261"/>
      <c r="BX37" s="261"/>
      <c r="BY37" s="261"/>
      <c r="BZ37" s="261"/>
      <c r="CA37" s="261"/>
      <c r="CB37" s="261"/>
      <c r="CC37" s="261"/>
      <c r="CD37" s="261"/>
      <c r="CE37" s="261"/>
      <c r="CF37" s="261"/>
      <c r="CG37" s="261"/>
      <c r="CH37" s="261"/>
      <c r="CI37" s="261"/>
      <c r="CJ37" s="261"/>
      <c r="CK37" s="261"/>
      <c r="CL37" s="261"/>
      <c r="CM37" s="261"/>
      <c r="CN37" s="261"/>
      <c r="CO37" s="261"/>
      <c r="CP37" s="261"/>
      <c r="CQ37" s="261"/>
      <c r="CR37" s="261"/>
    </row>
    <row r="38" spans="1:96" s="229" customFormat="1" ht="12.95" customHeight="1">
      <c r="A38" s="342">
        <v>32</v>
      </c>
      <c r="B38" s="341" t="s">
        <v>164</v>
      </c>
      <c r="C38" s="424" t="s">
        <v>151</v>
      </c>
      <c r="D38" s="296">
        <v>4753684107.5699997</v>
      </c>
      <c r="E38" s="252">
        <f t="shared" si="7"/>
        <v>8.7793821710823172E-3</v>
      </c>
      <c r="F38" s="303">
        <v>1</v>
      </c>
      <c r="G38" s="296">
        <v>4765022414.46</v>
      </c>
      <c r="H38" s="252">
        <f t="shared" si="5"/>
        <v>8.8533768467356621E-3</v>
      </c>
      <c r="I38" s="303">
        <v>1</v>
      </c>
      <c r="J38" s="258">
        <f t="shared" si="10"/>
        <v>2.3851620413617024E-3</v>
      </c>
      <c r="K38" s="324">
        <f t="shared" si="11"/>
        <v>0</v>
      </c>
      <c r="L38" s="259"/>
      <c r="M38" s="361"/>
      <c r="N38" s="27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261"/>
      <c r="BW38" s="261"/>
      <c r="BX38" s="261"/>
      <c r="BY38" s="261"/>
      <c r="BZ38" s="261"/>
      <c r="CA38" s="261"/>
      <c r="CB38" s="261"/>
      <c r="CC38" s="261"/>
      <c r="CD38" s="261"/>
      <c r="CE38" s="261"/>
      <c r="CF38" s="261"/>
      <c r="CG38" s="261"/>
      <c r="CH38" s="261"/>
      <c r="CI38" s="261"/>
      <c r="CJ38" s="261"/>
      <c r="CK38" s="261"/>
      <c r="CL38" s="261"/>
      <c r="CM38" s="261"/>
      <c r="CN38" s="261"/>
      <c r="CO38" s="261"/>
      <c r="CP38" s="261"/>
      <c r="CQ38" s="261"/>
      <c r="CR38" s="261"/>
    </row>
    <row r="39" spans="1:96" s="229" customFormat="1" ht="12.95" customHeight="1">
      <c r="A39" s="342">
        <v>33</v>
      </c>
      <c r="B39" s="341" t="s">
        <v>217</v>
      </c>
      <c r="C39" s="424" t="s">
        <v>152</v>
      </c>
      <c r="D39" s="296">
        <v>798155693.10000002</v>
      </c>
      <c r="E39" s="252">
        <f t="shared" si="7"/>
        <v>1.4740806715766411E-3</v>
      </c>
      <c r="F39" s="303">
        <v>10</v>
      </c>
      <c r="G39" s="296">
        <v>823155693.10000002</v>
      </c>
      <c r="H39" s="252">
        <f t="shared" si="5"/>
        <v>1.5294172662094544E-3</v>
      </c>
      <c r="I39" s="303">
        <v>10</v>
      </c>
      <c r="J39" s="147">
        <f t="shared" si="10"/>
        <v>3.132220970936278E-2</v>
      </c>
      <c r="K39" s="323">
        <f t="shared" si="11"/>
        <v>0</v>
      </c>
      <c r="L39" s="259"/>
      <c r="M39" s="357"/>
      <c r="N39" s="375"/>
      <c r="O39" s="289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61"/>
      <c r="BW39" s="261"/>
      <c r="BX39" s="261"/>
      <c r="BY39" s="261"/>
      <c r="BZ39" s="261"/>
      <c r="CA39" s="261"/>
      <c r="CB39" s="261"/>
      <c r="CC39" s="261"/>
      <c r="CD39" s="261"/>
      <c r="CE39" s="261"/>
      <c r="CF39" s="261"/>
      <c r="CG39" s="261"/>
      <c r="CH39" s="261"/>
      <c r="CI39" s="261"/>
      <c r="CJ39" s="261"/>
      <c r="CK39" s="261"/>
      <c r="CL39" s="261"/>
      <c r="CM39" s="261"/>
      <c r="CN39" s="261"/>
      <c r="CO39" s="261"/>
      <c r="CP39" s="261"/>
      <c r="CQ39" s="261"/>
      <c r="CR39" s="261"/>
    </row>
    <row r="40" spans="1:96" s="229" customFormat="1" ht="12.95" customHeight="1">
      <c r="A40" s="342">
        <v>34</v>
      </c>
      <c r="B40" s="341" t="s">
        <v>48</v>
      </c>
      <c r="C40" s="424" t="s">
        <v>163</v>
      </c>
      <c r="D40" s="296">
        <v>733239824.20000005</v>
      </c>
      <c r="E40" s="252">
        <f t="shared" si="7"/>
        <v>1.3541902436171125E-3</v>
      </c>
      <c r="F40" s="303">
        <v>1</v>
      </c>
      <c r="G40" s="296">
        <v>734235117.58000004</v>
      </c>
      <c r="H40" s="252">
        <f t="shared" si="5"/>
        <v>1.3642034862872054E-3</v>
      </c>
      <c r="I40" s="303">
        <v>1</v>
      </c>
      <c r="J40" s="147">
        <f t="shared" si="10"/>
        <v>1.3573913297547746E-3</v>
      </c>
      <c r="K40" s="323">
        <f t="shared" si="11"/>
        <v>0</v>
      </c>
      <c r="L40" s="259"/>
      <c r="M40" s="357"/>
      <c r="N40" s="375"/>
      <c r="O40" s="289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61"/>
      <c r="BG40" s="261"/>
      <c r="BH40" s="261"/>
      <c r="BI40" s="261"/>
      <c r="BJ40" s="261"/>
      <c r="BK40" s="261"/>
      <c r="BL40" s="261"/>
      <c r="BM40" s="261"/>
      <c r="BN40" s="261"/>
      <c r="BO40" s="261"/>
      <c r="BP40" s="261"/>
      <c r="BQ40" s="261"/>
      <c r="BR40" s="261"/>
      <c r="BS40" s="261"/>
      <c r="BT40" s="261"/>
      <c r="BU40" s="261"/>
      <c r="BV40" s="261"/>
      <c r="BW40" s="261"/>
      <c r="BX40" s="261"/>
      <c r="BY40" s="261"/>
      <c r="BZ40" s="261"/>
      <c r="CA40" s="261"/>
      <c r="CB40" s="261"/>
      <c r="CC40" s="261"/>
      <c r="CD40" s="261"/>
      <c r="CE40" s="261"/>
      <c r="CF40" s="261"/>
      <c r="CG40" s="261"/>
      <c r="CH40" s="261"/>
      <c r="CI40" s="261"/>
      <c r="CJ40" s="261"/>
      <c r="CK40" s="261"/>
      <c r="CL40" s="261"/>
      <c r="CM40" s="261"/>
      <c r="CN40" s="261"/>
      <c r="CO40" s="261"/>
      <c r="CP40" s="261"/>
      <c r="CQ40" s="261"/>
      <c r="CR40" s="261"/>
    </row>
    <row r="41" spans="1:96" s="229" customFormat="1" ht="12.95" customHeight="1">
      <c r="A41" s="342">
        <v>35</v>
      </c>
      <c r="B41" s="341" t="s">
        <v>11</v>
      </c>
      <c r="C41" s="424" t="s">
        <v>204</v>
      </c>
      <c r="D41" s="296">
        <v>6507944187.4399996</v>
      </c>
      <c r="E41" s="252">
        <f t="shared" si="7"/>
        <v>1.2019252410698429E-2</v>
      </c>
      <c r="F41" s="303">
        <v>100</v>
      </c>
      <c r="G41" s="296">
        <v>6475897823.4200001</v>
      </c>
      <c r="H41" s="252">
        <f t="shared" ref="H41:H48" si="12">(G41/$G$50)</f>
        <v>1.2032170861926548E-2</v>
      </c>
      <c r="I41" s="303">
        <v>100</v>
      </c>
      <c r="J41" s="147">
        <f t="shared" si="10"/>
        <v>-4.9241915875442438E-3</v>
      </c>
      <c r="K41" s="323">
        <f t="shared" si="11"/>
        <v>0</v>
      </c>
      <c r="L41" s="259"/>
      <c r="M41" s="357"/>
      <c r="N41" s="27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1"/>
      <c r="CQ41" s="261"/>
      <c r="CR41" s="261"/>
    </row>
    <row r="42" spans="1:96" s="229" customFormat="1" ht="12.95" customHeight="1">
      <c r="A42" s="342">
        <v>36</v>
      </c>
      <c r="B42" s="341" t="s">
        <v>165</v>
      </c>
      <c r="C42" s="424" t="s">
        <v>166</v>
      </c>
      <c r="D42" s="296">
        <v>392937692.75</v>
      </c>
      <c r="E42" s="252">
        <f t="shared" si="7"/>
        <v>7.2570034020182799E-4</v>
      </c>
      <c r="F42" s="303">
        <v>1</v>
      </c>
      <c r="G42" s="296">
        <v>393525650.27999997</v>
      </c>
      <c r="H42" s="252">
        <f t="shared" si="12"/>
        <v>7.3116778427166705E-4</v>
      </c>
      <c r="I42" s="303">
        <v>1</v>
      </c>
      <c r="J42" s="147">
        <f t="shared" si="10"/>
        <v>1.4963123692336878E-3</v>
      </c>
      <c r="K42" s="323">
        <f t="shared" si="11"/>
        <v>0</v>
      </c>
      <c r="L42" s="259"/>
      <c r="M42" s="357"/>
      <c r="N42" s="27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  <c r="BS42" s="261"/>
      <c r="BT42" s="261"/>
      <c r="BU42" s="261"/>
      <c r="BV42" s="261"/>
      <c r="BW42" s="261"/>
      <c r="BX42" s="261"/>
      <c r="BY42" s="261"/>
      <c r="BZ42" s="261"/>
      <c r="CA42" s="261"/>
      <c r="CB42" s="261"/>
      <c r="CC42" s="261"/>
      <c r="CD42" s="261"/>
      <c r="CE42" s="261"/>
      <c r="CF42" s="261"/>
      <c r="CG42" s="261"/>
      <c r="CH42" s="261"/>
      <c r="CI42" s="261"/>
      <c r="CJ42" s="261"/>
      <c r="CK42" s="261"/>
      <c r="CL42" s="261"/>
      <c r="CM42" s="261"/>
      <c r="CN42" s="261"/>
      <c r="CO42" s="261"/>
      <c r="CP42" s="261"/>
      <c r="CQ42" s="261"/>
      <c r="CR42" s="261"/>
    </row>
    <row r="43" spans="1:96" s="229" customFormat="1" ht="12.95" customHeight="1">
      <c r="A43" s="342">
        <v>37</v>
      </c>
      <c r="B43" s="341" t="s">
        <v>167</v>
      </c>
      <c r="C43" s="424" t="s">
        <v>169</v>
      </c>
      <c r="D43" s="296">
        <v>242837042.91999999</v>
      </c>
      <c r="E43" s="252">
        <f t="shared" si="7"/>
        <v>4.4848567066018606E-4</v>
      </c>
      <c r="F43" s="303">
        <v>100</v>
      </c>
      <c r="G43" s="296">
        <v>242994199.28999999</v>
      </c>
      <c r="H43" s="252">
        <f t="shared" si="12"/>
        <v>4.5148144767519568E-4</v>
      </c>
      <c r="I43" s="303">
        <v>100</v>
      </c>
      <c r="J43" s="147">
        <f t="shared" si="10"/>
        <v>6.4716802720982819E-4</v>
      </c>
      <c r="K43" s="323">
        <f t="shared" si="11"/>
        <v>0</v>
      </c>
      <c r="L43" s="259"/>
      <c r="M43" s="368"/>
      <c r="N43" s="27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261"/>
      <c r="BW43" s="261"/>
      <c r="BX43" s="261"/>
      <c r="BY43" s="261"/>
      <c r="BZ43" s="261"/>
      <c r="CA43" s="261"/>
      <c r="CB43" s="261"/>
      <c r="CC43" s="261"/>
      <c r="CD43" s="261"/>
      <c r="CE43" s="261"/>
      <c r="CF43" s="261"/>
      <c r="CG43" s="261"/>
      <c r="CH43" s="261"/>
      <c r="CI43" s="261"/>
      <c r="CJ43" s="261"/>
      <c r="CK43" s="261"/>
      <c r="CL43" s="261"/>
      <c r="CM43" s="261"/>
      <c r="CN43" s="261"/>
      <c r="CO43" s="261"/>
      <c r="CP43" s="261"/>
      <c r="CQ43" s="261"/>
      <c r="CR43" s="261"/>
    </row>
    <row r="44" spans="1:96" s="229" customFormat="1" ht="12.95" customHeight="1">
      <c r="A44" s="342">
        <v>38</v>
      </c>
      <c r="B44" s="341" t="s">
        <v>182</v>
      </c>
      <c r="C44" s="424" t="s">
        <v>183</v>
      </c>
      <c r="D44" s="296">
        <v>110319944.52</v>
      </c>
      <c r="E44" s="252">
        <f t="shared" si="7"/>
        <v>2.0374533353853411E-4</v>
      </c>
      <c r="F44" s="303">
        <v>1</v>
      </c>
      <c r="G44" s="296">
        <v>110013605.11399607</v>
      </c>
      <c r="H44" s="252">
        <f t="shared" si="12"/>
        <v>2.0440447486385041E-4</v>
      </c>
      <c r="I44" s="303">
        <v>1</v>
      </c>
      <c r="J44" s="147">
        <f t="shared" si="10"/>
        <v>-2.7768270491505343E-3</v>
      </c>
      <c r="K44" s="323">
        <f t="shared" si="11"/>
        <v>0</v>
      </c>
      <c r="L44" s="259"/>
      <c r="M44" s="368"/>
      <c r="N44" s="27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</row>
    <row r="45" spans="1:96" s="229" customFormat="1" ht="12.95" customHeight="1">
      <c r="A45" s="342">
        <v>39</v>
      </c>
      <c r="B45" s="341" t="s">
        <v>131</v>
      </c>
      <c r="C45" s="424" t="s">
        <v>193</v>
      </c>
      <c r="D45" s="296">
        <v>1256592533.3399999</v>
      </c>
      <c r="E45" s="252">
        <f>(D45/$D$50)</f>
        <v>2.3207486727930219E-3</v>
      </c>
      <c r="F45" s="303">
        <v>1</v>
      </c>
      <c r="G45" s="296">
        <v>1260751974.0699999</v>
      </c>
      <c r="H45" s="252">
        <f t="shared" si="12"/>
        <v>2.3424679604518816E-3</v>
      </c>
      <c r="I45" s="303">
        <v>1</v>
      </c>
      <c r="J45" s="147">
        <f t="shared" si="10"/>
        <v>3.3100950543962743E-3</v>
      </c>
      <c r="K45" s="323">
        <f t="shared" si="11"/>
        <v>0</v>
      </c>
      <c r="L45" s="259"/>
      <c r="M45" s="357"/>
      <c r="N45" s="27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</row>
    <row r="46" spans="1:96" s="229" customFormat="1" ht="12.95" customHeight="1">
      <c r="A46" s="342">
        <v>40</v>
      </c>
      <c r="B46" s="341" t="s">
        <v>196</v>
      </c>
      <c r="C46" s="424" t="s">
        <v>199</v>
      </c>
      <c r="D46" s="301">
        <v>159768710.56</v>
      </c>
      <c r="E46" s="252">
        <f t="shared" ref="E46:E49" si="13">(D46/$D$50)</f>
        <v>2.9507021022991283E-4</v>
      </c>
      <c r="F46" s="303">
        <v>1</v>
      </c>
      <c r="G46" s="296">
        <v>160728703.30000001</v>
      </c>
      <c r="H46" s="252">
        <f t="shared" si="12"/>
        <v>2.9863275691712095E-4</v>
      </c>
      <c r="I46" s="303">
        <v>1</v>
      </c>
      <c r="J46" s="147">
        <f t="shared" si="10"/>
        <v>6.008640469308232E-3</v>
      </c>
      <c r="K46" s="323">
        <f t="shared" si="11"/>
        <v>0</v>
      </c>
      <c r="L46" s="259"/>
      <c r="M46" s="357"/>
      <c r="N46" s="27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</row>
    <row r="47" spans="1:96" s="229" customFormat="1" ht="12.95" customHeight="1">
      <c r="A47" s="342">
        <v>41</v>
      </c>
      <c r="B47" s="341" t="s">
        <v>14</v>
      </c>
      <c r="C47" s="424" t="s">
        <v>210</v>
      </c>
      <c r="D47" s="301">
        <v>707480403.60000002</v>
      </c>
      <c r="E47" s="252">
        <f t="shared" si="13"/>
        <v>1.3066162372600398E-3</v>
      </c>
      <c r="F47" s="303">
        <v>1</v>
      </c>
      <c r="G47" s="301">
        <v>707455400.26999998</v>
      </c>
      <c r="H47" s="252">
        <f t="shared" si="12"/>
        <v>1.3144469670995933E-3</v>
      </c>
      <c r="I47" s="303">
        <v>1</v>
      </c>
      <c r="J47" s="147">
        <f t="shared" si="10"/>
        <v>-3.5341374648419892E-5</v>
      </c>
      <c r="K47" s="323">
        <f t="shared" si="11"/>
        <v>0</v>
      </c>
      <c r="L47" s="259"/>
      <c r="M47" s="196"/>
      <c r="N47" s="27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</row>
    <row r="48" spans="1:96" s="229" customFormat="1" ht="12.95" customHeight="1">
      <c r="A48" s="342">
        <v>42</v>
      </c>
      <c r="B48" s="341" t="s">
        <v>220</v>
      </c>
      <c r="C48" s="424" t="s">
        <v>221</v>
      </c>
      <c r="D48" s="301">
        <v>7165981.1299999999</v>
      </c>
      <c r="E48" s="252">
        <f t="shared" si="13"/>
        <v>1.3234553568851737E-5</v>
      </c>
      <c r="F48" s="303">
        <v>100</v>
      </c>
      <c r="G48" s="301">
        <v>7167537.9133140389</v>
      </c>
      <c r="H48" s="252">
        <f t="shared" si="12"/>
        <v>1.3317233097848052E-5</v>
      </c>
      <c r="I48" s="303">
        <v>100</v>
      </c>
      <c r="J48" s="147">
        <f t="shared" si="10"/>
        <v>2.1724635968152478E-4</v>
      </c>
      <c r="K48" s="323">
        <f t="shared" si="11"/>
        <v>0</v>
      </c>
      <c r="L48" s="259"/>
      <c r="M48" s="261"/>
      <c r="N48" s="27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261"/>
      <c r="BS48" s="261"/>
      <c r="BT48" s="261"/>
      <c r="BU48" s="261"/>
      <c r="BV48" s="261"/>
      <c r="BW48" s="261"/>
      <c r="BX48" s="261"/>
      <c r="BY48" s="261"/>
      <c r="BZ48" s="261"/>
      <c r="CA48" s="261"/>
      <c r="CB48" s="261"/>
      <c r="CC48" s="261"/>
      <c r="CD48" s="261"/>
      <c r="CE48" s="261"/>
      <c r="CF48" s="261"/>
      <c r="CG48" s="261"/>
      <c r="CH48" s="261"/>
      <c r="CI48" s="261"/>
      <c r="CJ48" s="261"/>
      <c r="CK48" s="261"/>
      <c r="CL48" s="261"/>
      <c r="CM48" s="261"/>
      <c r="CN48" s="261"/>
      <c r="CO48" s="261"/>
      <c r="CP48" s="261"/>
      <c r="CQ48" s="261"/>
      <c r="CR48" s="261"/>
    </row>
    <row r="49" spans="1:96" s="229" customFormat="1" ht="12.95" customHeight="1">
      <c r="A49" s="342">
        <v>43</v>
      </c>
      <c r="B49" s="424" t="s">
        <v>214</v>
      </c>
      <c r="C49" s="424" t="s">
        <v>233</v>
      </c>
      <c r="D49" s="296">
        <v>560884732.94000006</v>
      </c>
      <c r="E49" s="252">
        <f t="shared" si="13"/>
        <v>1.0358747684904288E-3</v>
      </c>
      <c r="F49" s="303">
        <v>100</v>
      </c>
      <c r="G49" s="296">
        <v>578073110.2252872</v>
      </c>
      <c r="H49" s="252">
        <f t="shared" si="5"/>
        <v>1.0740556170854908E-3</v>
      </c>
      <c r="I49" s="303">
        <v>100</v>
      </c>
      <c r="J49" s="147">
        <f>((G49-D49)/D49)</f>
        <v>3.064511525423504E-2</v>
      </c>
      <c r="K49" s="323">
        <f>((I49-F49)/F49)</f>
        <v>0</v>
      </c>
      <c r="L49" s="259"/>
      <c r="M49" s="376"/>
      <c r="N49" s="27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1"/>
      <c r="BQ49" s="261"/>
      <c r="BR49" s="261"/>
      <c r="BS49" s="261"/>
      <c r="BT49" s="261"/>
      <c r="BU49" s="261"/>
      <c r="BV49" s="261"/>
      <c r="BW49" s="261"/>
      <c r="BX49" s="261"/>
      <c r="BY49" s="261"/>
      <c r="BZ49" s="261"/>
      <c r="CA49" s="261"/>
      <c r="CB49" s="261"/>
      <c r="CC49" s="261"/>
      <c r="CD49" s="261"/>
      <c r="CE49" s="261"/>
      <c r="CF49" s="261"/>
      <c r="CG49" s="261"/>
      <c r="CH49" s="261"/>
      <c r="CI49" s="261"/>
      <c r="CJ49" s="261"/>
      <c r="CK49" s="261"/>
      <c r="CL49" s="261"/>
      <c r="CM49" s="261"/>
      <c r="CN49" s="261"/>
      <c r="CO49" s="261"/>
      <c r="CP49" s="261"/>
      <c r="CQ49" s="261"/>
      <c r="CR49" s="261"/>
    </row>
    <row r="50" spans="1:96" ht="12.95" customHeight="1">
      <c r="A50" s="416"/>
      <c r="B50" s="418"/>
      <c r="C50" s="167" t="s">
        <v>52</v>
      </c>
      <c r="D50" s="53">
        <f>SUM(D21:D49)</f>
        <v>541459981458.34991</v>
      </c>
      <c r="E50" s="43">
        <f>(D50/$D$137)</f>
        <v>0.41671944955660578</v>
      </c>
      <c r="F50" s="54"/>
      <c r="G50" s="53">
        <f>SUM(G21:G49)</f>
        <v>538215247916.04419</v>
      </c>
      <c r="H50" s="43">
        <f>(G50/$G$137)</f>
        <v>0.41594022535822067</v>
      </c>
      <c r="I50" s="54"/>
      <c r="J50" s="147">
        <f t="shared" si="8"/>
        <v>-5.9925639076159791E-3</v>
      </c>
      <c r="K50" s="323"/>
      <c r="L50" s="259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  <c r="BS50" s="261"/>
      <c r="BT50" s="261"/>
      <c r="BU50" s="261"/>
      <c r="BV50" s="261"/>
      <c r="BW50" s="261"/>
      <c r="BX50" s="261"/>
      <c r="BY50" s="261"/>
      <c r="BZ50" s="261"/>
      <c r="CA50" s="261"/>
      <c r="CB50" s="261"/>
      <c r="CC50" s="261"/>
      <c r="CD50" s="261"/>
      <c r="CE50" s="261"/>
      <c r="CF50" s="261"/>
      <c r="CG50" s="261"/>
      <c r="CH50" s="261"/>
      <c r="CI50" s="261"/>
      <c r="CJ50" s="261"/>
      <c r="CK50" s="261"/>
      <c r="CL50" s="261"/>
      <c r="CM50" s="261"/>
      <c r="CN50" s="261"/>
      <c r="CO50" s="261"/>
      <c r="CP50" s="261"/>
      <c r="CQ50" s="261"/>
      <c r="CR50" s="261"/>
    </row>
    <row r="51" spans="1:96" ht="12.95" customHeight="1">
      <c r="A51" s="416"/>
      <c r="B51" s="50"/>
      <c r="C51" s="50" t="s">
        <v>76</v>
      </c>
      <c r="D51" s="51"/>
      <c r="E51" s="253"/>
      <c r="F51" s="52"/>
      <c r="G51" s="51"/>
      <c r="H51" s="253"/>
      <c r="I51" s="52"/>
      <c r="J51" s="147"/>
      <c r="K51" s="323"/>
      <c r="L51" s="259"/>
      <c r="M51" s="261"/>
      <c r="N51" s="261"/>
      <c r="O51" s="273"/>
      <c r="P51" s="274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261"/>
      <c r="BQ51" s="261"/>
      <c r="BR51" s="261"/>
      <c r="BS51" s="261"/>
      <c r="BT51" s="261"/>
      <c r="BU51" s="261"/>
      <c r="BV51" s="261"/>
      <c r="BW51" s="261"/>
      <c r="BX51" s="261"/>
      <c r="BY51" s="261"/>
      <c r="BZ51" s="261"/>
      <c r="CA51" s="261"/>
      <c r="CB51" s="261"/>
      <c r="CC51" s="261"/>
      <c r="CD51" s="261"/>
      <c r="CE51" s="261"/>
      <c r="CF51" s="261"/>
      <c r="CG51" s="261"/>
      <c r="CH51" s="261"/>
      <c r="CI51" s="261"/>
      <c r="CJ51" s="261"/>
      <c r="CK51" s="261"/>
      <c r="CL51" s="261"/>
      <c r="CM51" s="261"/>
      <c r="CN51" s="261"/>
      <c r="CO51" s="261"/>
      <c r="CP51" s="261"/>
      <c r="CQ51" s="261"/>
      <c r="CR51" s="261"/>
    </row>
    <row r="52" spans="1:96" s="229" customFormat="1" ht="12.95" customHeight="1">
      <c r="A52" s="342">
        <v>44</v>
      </c>
      <c r="B52" s="341" t="s">
        <v>7</v>
      </c>
      <c r="C52" s="424" t="s">
        <v>22</v>
      </c>
      <c r="D52" s="295">
        <v>94130155586.089996</v>
      </c>
      <c r="E52" s="252">
        <f>(D52/$D$64)</f>
        <v>0.44822211467408385</v>
      </c>
      <c r="F52" s="297">
        <v>234.44</v>
      </c>
      <c r="G52" s="295">
        <v>93064808740.369995</v>
      </c>
      <c r="H52" s="252">
        <f t="shared" ref="H52:H60" si="14">(G52/$G$64)</f>
        <v>0.43974076977012116</v>
      </c>
      <c r="I52" s="297">
        <v>234.61</v>
      </c>
      <c r="J52" s="147">
        <f>((G52-D52)/D52)</f>
        <v>-1.1317806064238907E-2</v>
      </c>
      <c r="K52" s="323">
        <f>((I52-F52)/F52)</f>
        <v>7.2513222999494927E-4</v>
      </c>
      <c r="L52" s="259"/>
      <c r="M52" s="357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1"/>
      <c r="BP52" s="261"/>
      <c r="BQ52" s="261"/>
      <c r="BR52" s="261"/>
      <c r="BS52" s="261"/>
      <c r="BT52" s="261"/>
      <c r="BU52" s="261"/>
      <c r="BV52" s="261"/>
      <c r="BW52" s="261"/>
      <c r="BX52" s="261"/>
      <c r="BY52" s="261"/>
      <c r="BZ52" s="261"/>
      <c r="CA52" s="261"/>
      <c r="CB52" s="261"/>
      <c r="CC52" s="261"/>
      <c r="CD52" s="261"/>
      <c r="CE52" s="261"/>
      <c r="CF52" s="261"/>
      <c r="CG52" s="261"/>
      <c r="CH52" s="261"/>
      <c r="CI52" s="261"/>
      <c r="CJ52" s="261"/>
      <c r="CK52" s="261"/>
      <c r="CL52" s="261"/>
      <c r="CM52" s="261"/>
      <c r="CN52" s="261"/>
      <c r="CO52" s="261"/>
      <c r="CP52" s="261"/>
      <c r="CQ52" s="261"/>
      <c r="CR52" s="261"/>
    </row>
    <row r="53" spans="1:96" s="229" customFormat="1" ht="12.95" customHeight="1">
      <c r="A53" s="342">
        <v>45</v>
      </c>
      <c r="B53" s="341" t="s">
        <v>73</v>
      </c>
      <c r="C53" s="424" t="s">
        <v>23</v>
      </c>
      <c r="D53" s="301">
        <v>1364633192.5799999</v>
      </c>
      <c r="E53" s="252">
        <f t="shared" ref="E53:E63" si="15">(D53/$D$64)</f>
        <v>6.4980108821050455E-3</v>
      </c>
      <c r="F53" s="297">
        <v>321.03719999999998</v>
      </c>
      <c r="G53" s="301">
        <v>1356759729.22</v>
      </c>
      <c r="H53" s="252">
        <f t="shared" si="14"/>
        <v>6.4108289244406823E-3</v>
      </c>
      <c r="I53" s="297">
        <v>319.18490000000003</v>
      </c>
      <c r="J53" s="258">
        <f t="shared" ref="J53:J63" si="16">((G53-D53)/D53)</f>
        <v>-5.769655466986102E-3</v>
      </c>
      <c r="K53" s="324">
        <f>((I53-F53)/F53)</f>
        <v>-5.7697363420810954E-3</v>
      </c>
      <c r="L53" s="259"/>
      <c r="M53" s="357"/>
      <c r="N53" s="275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1"/>
      <c r="BS53" s="261"/>
      <c r="BT53" s="261"/>
      <c r="BU53" s="261"/>
      <c r="BV53" s="261"/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H53" s="261"/>
      <c r="CI53" s="261"/>
      <c r="CJ53" s="261"/>
      <c r="CK53" s="261"/>
      <c r="CL53" s="261"/>
      <c r="CM53" s="261"/>
      <c r="CN53" s="261"/>
      <c r="CO53" s="261"/>
      <c r="CP53" s="261"/>
      <c r="CQ53" s="261"/>
      <c r="CR53" s="261"/>
    </row>
    <row r="54" spans="1:96" s="229" customFormat="1" ht="12.95" customHeight="1">
      <c r="A54" s="342">
        <v>46</v>
      </c>
      <c r="B54" s="341" t="s">
        <v>227</v>
      </c>
      <c r="C54" s="424" t="s">
        <v>246</v>
      </c>
      <c r="D54" s="301">
        <v>36038893864.900002</v>
      </c>
      <c r="E54" s="252">
        <f t="shared" si="15"/>
        <v>0.17160737829511677</v>
      </c>
      <c r="F54" s="297">
        <v>1371.27</v>
      </c>
      <c r="G54" s="426">
        <v>39079326157.050003</v>
      </c>
      <c r="H54" s="252">
        <f t="shared" si="14"/>
        <v>0.18465382564037147</v>
      </c>
      <c r="I54" s="299">
        <v>1374.19</v>
      </c>
      <c r="J54" s="147">
        <f t="shared" si="16"/>
        <v>8.4365305537615953E-2</v>
      </c>
      <c r="K54" s="323">
        <f>((I54-F54)/F54)</f>
        <v>2.1294128800309732E-3</v>
      </c>
      <c r="L54" s="259"/>
      <c r="M54" s="357"/>
      <c r="N54" s="276"/>
      <c r="O54" s="269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1"/>
      <c r="BS54" s="261"/>
      <c r="BT54" s="261"/>
      <c r="BU54" s="261"/>
      <c r="BV54" s="261"/>
      <c r="BW54" s="261"/>
      <c r="BX54" s="261"/>
      <c r="BY54" s="261"/>
      <c r="BZ54" s="261"/>
      <c r="CA54" s="261"/>
      <c r="CB54" s="261"/>
      <c r="CC54" s="261"/>
      <c r="CD54" s="261"/>
      <c r="CE54" s="261"/>
      <c r="CF54" s="261"/>
      <c r="CG54" s="261"/>
      <c r="CH54" s="261"/>
      <c r="CI54" s="261"/>
      <c r="CJ54" s="261"/>
      <c r="CK54" s="261"/>
      <c r="CL54" s="261"/>
      <c r="CM54" s="261"/>
      <c r="CN54" s="261"/>
      <c r="CO54" s="261"/>
      <c r="CP54" s="261"/>
      <c r="CQ54" s="261"/>
      <c r="CR54" s="261"/>
    </row>
    <row r="55" spans="1:96" s="229" customFormat="1" ht="12.95" customHeight="1">
      <c r="A55" s="342" t="s">
        <v>239</v>
      </c>
      <c r="B55" s="341" t="s">
        <v>227</v>
      </c>
      <c r="C55" s="424" t="s">
        <v>241</v>
      </c>
      <c r="D55" s="301">
        <v>7709991411.6199999</v>
      </c>
      <c r="E55" s="252">
        <f t="shared" si="15"/>
        <v>3.6712875200495446E-2</v>
      </c>
      <c r="F55" s="299">
        <v>51572.02</v>
      </c>
      <c r="G55" s="299">
        <v>7705078774.8500004</v>
      </c>
      <c r="H55" s="252">
        <f t="shared" si="14"/>
        <v>3.6407287754111069E-2</v>
      </c>
      <c r="I55" s="299">
        <v>51593.2</v>
      </c>
      <c r="J55" s="147">
        <f t="shared" si="16"/>
        <v>-6.371779821434685E-4</v>
      </c>
      <c r="K55" s="323">
        <f>((I55-F55)/F55)</f>
        <v>4.1068781094865574E-4</v>
      </c>
      <c r="L55" s="259"/>
      <c r="M55" s="357"/>
      <c r="N55" s="377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  <c r="BD55" s="261"/>
      <c r="BE55" s="261"/>
      <c r="BF55" s="261"/>
      <c r="BG55" s="261"/>
      <c r="BH55" s="261"/>
      <c r="BI55" s="261"/>
      <c r="BJ55" s="261"/>
      <c r="BK55" s="261"/>
      <c r="BL55" s="261"/>
      <c r="BM55" s="261"/>
      <c r="BN55" s="261"/>
      <c r="BO55" s="261"/>
      <c r="BP55" s="261"/>
      <c r="BQ55" s="261"/>
      <c r="BR55" s="261"/>
      <c r="BS55" s="261"/>
      <c r="BT55" s="261"/>
      <c r="BU55" s="261"/>
      <c r="BV55" s="261"/>
      <c r="BW55" s="261"/>
      <c r="BX55" s="261"/>
      <c r="BY55" s="261"/>
      <c r="BZ55" s="261"/>
      <c r="CA55" s="261"/>
      <c r="CB55" s="261"/>
      <c r="CC55" s="261"/>
      <c r="CD55" s="261"/>
      <c r="CE55" s="261"/>
      <c r="CF55" s="261"/>
      <c r="CG55" s="261"/>
      <c r="CH55" s="261"/>
      <c r="CI55" s="261"/>
      <c r="CJ55" s="261"/>
      <c r="CK55" s="261"/>
      <c r="CL55" s="261"/>
      <c r="CM55" s="261"/>
      <c r="CN55" s="261"/>
      <c r="CO55" s="261"/>
      <c r="CP55" s="261"/>
      <c r="CQ55" s="261"/>
      <c r="CR55" s="261"/>
    </row>
    <row r="56" spans="1:96" s="229" customFormat="1" ht="12.95" customHeight="1">
      <c r="A56" s="342" t="s">
        <v>240</v>
      </c>
      <c r="B56" s="341" t="s">
        <v>227</v>
      </c>
      <c r="C56" s="424" t="s">
        <v>242</v>
      </c>
      <c r="D56" s="301">
        <v>629360401.73000002</v>
      </c>
      <c r="E56" s="252">
        <f t="shared" si="15"/>
        <v>2.9968424932385602E-3</v>
      </c>
      <c r="F56" s="299">
        <v>51464.1</v>
      </c>
      <c r="G56" s="299">
        <v>629685670.65999997</v>
      </c>
      <c r="H56" s="252">
        <f t="shared" si="14"/>
        <v>2.975329399770521E-3</v>
      </c>
      <c r="I56" s="299">
        <v>51489.43</v>
      </c>
      <c r="J56" s="147">
        <f t="shared" si="16"/>
        <v>5.1682458747935361E-4</v>
      </c>
      <c r="K56" s="323">
        <f t="shared" ref="K56:K61" si="17">((I56-F56)/F56)</f>
        <v>4.9218775806827953E-4</v>
      </c>
      <c r="L56" s="259"/>
      <c r="M56" s="361"/>
      <c r="N56" s="377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261"/>
      <c r="BD56" s="261"/>
      <c r="BE56" s="261"/>
      <c r="BF56" s="261"/>
      <c r="BG56" s="261"/>
      <c r="BH56" s="261"/>
      <c r="BI56" s="261"/>
      <c r="BJ56" s="261"/>
      <c r="BK56" s="261"/>
      <c r="BL56" s="261"/>
      <c r="BM56" s="261"/>
      <c r="BN56" s="261"/>
      <c r="BO56" s="261"/>
      <c r="BP56" s="261"/>
      <c r="BQ56" s="261"/>
      <c r="BR56" s="261"/>
      <c r="BS56" s="261"/>
      <c r="BT56" s="261"/>
      <c r="BU56" s="261"/>
      <c r="BV56" s="261"/>
      <c r="BW56" s="261"/>
      <c r="BX56" s="261"/>
      <c r="BY56" s="261"/>
      <c r="BZ56" s="261"/>
      <c r="CA56" s="261"/>
      <c r="CB56" s="261"/>
      <c r="CC56" s="261"/>
      <c r="CD56" s="261"/>
      <c r="CE56" s="261"/>
      <c r="CF56" s="261"/>
      <c r="CG56" s="261"/>
      <c r="CH56" s="261"/>
      <c r="CI56" s="261"/>
      <c r="CJ56" s="261"/>
      <c r="CK56" s="261"/>
      <c r="CL56" s="261"/>
      <c r="CM56" s="261"/>
      <c r="CN56" s="261"/>
      <c r="CO56" s="261"/>
      <c r="CP56" s="261"/>
      <c r="CQ56" s="261"/>
      <c r="CR56" s="261"/>
    </row>
    <row r="57" spans="1:96" s="229" customFormat="1" ht="12.95" customHeight="1">
      <c r="A57" s="342">
        <v>48</v>
      </c>
      <c r="B57" s="341" t="s">
        <v>51</v>
      </c>
      <c r="C57" s="424" t="s">
        <v>202</v>
      </c>
      <c r="D57" s="301">
        <v>55648663766.389999</v>
      </c>
      <c r="E57" s="252">
        <f t="shared" si="15"/>
        <v>0.26498375145408043</v>
      </c>
      <c r="F57" s="299">
        <v>50277.09</v>
      </c>
      <c r="G57" s="299">
        <v>55204804518.529999</v>
      </c>
      <c r="H57" s="252">
        <f t="shared" si="14"/>
        <v>0.26084836537634226</v>
      </c>
      <c r="I57" s="299">
        <v>50385.61</v>
      </c>
      <c r="J57" s="147">
        <f t="shared" si="16"/>
        <v>-7.9760989360552672E-3</v>
      </c>
      <c r="K57" s="323">
        <f t="shared" si="17"/>
        <v>2.1584383662619313E-3</v>
      </c>
      <c r="L57" s="259"/>
      <c r="M57" s="374"/>
      <c r="N57" s="377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1"/>
      <c r="BP57" s="261"/>
      <c r="BQ57" s="261"/>
      <c r="BR57" s="261"/>
      <c r="BS57" s="261"/>
      <c r="BT57" s="261"/>
      <c r="BU57" s="261"/>
      <c r="BV57" s="261"/>
      <c r="BW57" s="261"/>
      <c r="BX57" s="261"/>
      <c r="BY57" s="261"/>
      <c r="BZ57" s="261"/>
      <c r="CA57" s="261"/>
      <c r="CB57" s="261"/>
      <c r="CC57" s="261"/>
      <c r="CD57" s="261"/>
      <c r="CE57" s="261"/>
      <c r="CF57" s="261"/>
      <c r="CG57" s="261"/>
      <c r="CH57" s="261"/>
      <c r="CI57" s="261"/>
      <c r="CJ57" s="261"/>
      <c r="CK57" s="261"/>
      <c r="CL57" s="261"/>
      <c r="CM57" s="261"/>
      <c r="CN57" s="261"/>
      <c r="CO57" s="261"/>
      <c r="CP57" s="261"/>
      <c r="CQ57" s="261"/>
      <c r="CR57" s="261"/>
    </row>
    <row r="58" spans="1:96" s="229" customFormat="1" ht="12.95" customHeight="1">
      <c r="A58" s="342">
        <v>49</v>
      </c>
      <c r="B58" s="341" t="s">
        <v>164</v>
      </c>
      <c r="C58" s="424" t="s">
        <v>150</v>
      </c>
      <c r="D58" s="295">
        <v>5248146766.75</v>
      </c>
      <c r="E58" s="252">
        <f t="shared" si="15"/>
        <v>2.4990242789530194E-2</v>
      </c>
      <c r="F58" s="299">
        <v>410.92</v>
      </c>
      <c r="G58" s="301">
        <v>5373415608.5600004</v>
      </c>
      <c r="H58" s="252">
        <f t="shared" si="14"/>
        <v>2.5389940064186333E-2</v>
      </c>
      <c r="I58" s="299">
        <v>411.09</v>
      </c>
      <c r="J58" s="147">
        <f>((G58-D58)/D58)</f>
        <v>2.3869157509780387E-2</v>
      </c>
      <c r="K58" s="323">
        <f t="shared" si="17"/>
        <v>4.1370583081855121E-4</v>
      </c>
      <c r="L58" s="259"/>
      <c r="M58" s="357"/>
      <c r="N58" s="377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  <c r="BD58" s="261"/>
      <c r="BE58" s="261"/>
      <c r="BF58" s="261"/>
      <c r="BG58" s="261"/>
      <c r="BH58" s="261"/>
      <c r="BI58" s="261"/>
      <c r="BJ58" s="261"/>
      <c r="BK58" s="261"/>
      <c r="BL58" s="261"/>
      <c r="BM58" s="261"/>
      <c r="BN58" s="261"/>
      <c r="BO58" s="261"/>
      <c r="BP58" s="261"/>
      <c r="BQ58" s="261"/>
      <c r="BR58" s="261"/>
      <c r="BS58" s="261"/>
      <c r="BT58" s="261"/>
      <c r="BU58" s="261"/>
      <c r="BV58" s="261"/>
      <c r="BW58" s="261"/>
      <c r="BX58" s="261"/>
      <c r="BY58" s="261"/>
      <c r="BZ58" s="261"/>
      <c r="CA58" s="261"/>
      <c r="CB58" s="261"/>
      <c r="CC58" s="261"/>
      <c r="CD58" s="261"/>
      <c r="CE58" s="261"/>
      <c r="CF58" s="261"/>
      <c r="CG58" s="261"/>
      <c r="CH58" s="261"/>
      <c r="CI58" s="261"/>
      <c r="CJ58" s="261"/>
      <c r="CK58" s="261"/>
      <c r="CL58" s="261"/>
      <c r="CM58" s="261"/>
      <c r="CN58" s="261"/>
      <c r="CO58" s="261"/>
      <c r="CP58" s="261"/>
      <c r="CQ58" s="261"/>
      <c r="CR58" s="261"/>
    </row>
    <row r="59" spans="1:96" s="229" customFormat="1" ht="12.95" customHeight="1">
      <c r="A59" s="342">
        <v>50</v>
      </c>
      <c r="B59" s="341" t="s">
        <v>110</v>
      </c>
      <c r="C59" s="424" t="s">
        <v>158</v>
      </c>
      <c r="D59" s="295">
        <v>642851639.00999999</v>
      </c>
      <c r="E59" s="252">
        <f t="shared" si="15"/>
        <v>3.0610840836785215E-3</v>
      </c>
      <c r="F59" s="299">
        <v>47101.91</v>
      </c>
      <c r="G59" s="301">
        <v>640428555.60000002</v>
      </c>
      <c r="H59" s="252">
        <f t="shared" si="14"/>
        <v>3.026090633334613E-3</v>
      </c>
      <c r="I59" s="299">
        <v>46904.31</v>
      </c>
      <c r="J59" s="147">
        <f>((G59-D59)/D59)</f>
        <v>-3.7692731307826283E-3</v>
      </c>
      <c r="K59" s="323">
        <f t="shared" si="17"/>
        <v>-4.1951589648913561E-3</v>
      </c>
      <c r="L59" s="259"/>
      <c r="M59" s="357"/>
      <c r="N59" s="377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  <c r="BS59" s="261"/>
      <c r="BT59" s="261"/>
      <c r="BU59" s="261"/>
      <c r="BV59" s="261"/>
      <c r="BW59" s="261"/>
      <c r="BX59" s="261"/>
      <c r="BY59" s="261"/>
      <c r="BZ59" s="261"/>
      <c r="CA59" s="261"/>
      <c r="CB59" s="261"/>
      <c r="CC59" s="261"/>
      <c r="CD59" s="261"/>
      <c r="CE59" s="261"/>
      <c r="CF59" s="261"/>
      <c r="CG59" s="261"/>
      <c r="CH59" s="261"/>
      <c r="CI59" s="261"/>
      <c r="CJ59" s="261"/>
      <c r="CK59" s="261"/>
      <c r="CL59" s="261"/>
      <c r="CM59" s="261"/>
      <c r="CN59" s="261"/>
      <c r="CO59" s="261"/>
      <c r="CP59" s="261"/>
      <c r="CQ59" s="261"/>
      <c r="CR59" s="261"/>
    </row>
    <row r="60" spans="1:96" s="229" customFormat="1" ht="12.95" customHeight="1">
      <c r="A60" s="342">
        <v>51</v>
      </c>
      <c r="B60" s="341" t="s">
        <v>73</v>
      </c>
      <c r="C60" s="424" t="s">
        <v>178</v>
      </c>
      <c r="D60" s="301">
        <v>764583116.94000006</v>
      </c>
      <c r="E60" s="252">
        <f t="shared" si="15"/>
        <v>3.6407361635083903E-3</v>
      </c>
      <c r="F60" s="299">
        <f>411.29*105.7558</f>
        <v>43496.302982000001</v>
      </c>
      <c r="G60" s="301">
        <v>753331789.54999995</v>
      </c>
      <c r="H60" s="252">
        <f t="shared" si="14"/>
        <v>3.5595699976474575E-3</v>
      </c>
      <c r="I60" s="299">
        <v>42856.212355000003</v>
      </c>
      <c r="J60" s="147">
        <f>((G60-D60)/D60)</f>
        <v>-1.4715636718516559E-2</v>
      </c>
      <c r="K60" s="323">
        <f t="shared" si="17"/>
        <v>-1.4715977752520377E-2</v>
      </c>
      <c r="L60" s="259"/>
      <c r="M60" s="357"/>
      <c r="N60" s="377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  <c r="BM60" s="261"/>
      <c r="BN60" s="261"/>
      <c r="BO60" s="261"/>
      <c r="BP60" s="261"/>
      <c r="BQ60" s="261"/>
      <c r="BR60" s="261"/>
      <c r="BS60" s="261"/>
      <c r="BT60" s="261"/>
      <c r="BU60" s="261"/>
      <c r="BV60" s="261"/>
      <c r="BW60" s="261"/>
      <c r="BX60" s="261"/>
      <c r="BY60" s="261"/>
      <c r="BZ60" s="261"/>
      <c r="CA60" s="261"/>
      <c r="CB60" s="261"/>
      <c r="CC60" s="261"/>
      <c r="CD60" s="261"/>
      <c r="CE60" s="261"/>
      <c r="CF60" s="261"/>
      <c r="CG60" s="261"/>
      <c r="CH60" s="261"/>
      <c r="CI60" s="261"/>
      <c r="CJ60" s="261"/>
      <c r="CK60" s="261"/>
      <c r="CL60" s="261"/>
      <c r="CM60" s="261"/>
      <c r="CN60" s="261"/>
      <c r="CO60" s="261"/>
      <c r="CP60" s="261"/>
      <c r="CQ60" s="261"/>
      <c r="CR60" s="261"/>
    </row>
    <row r="61" spans="1:96" s="229" customFormat="1" ht="12.95" customHeight="1">
      <c r="A61" s="342">
        <v>52</v>
      </c>
      <c r="B61" s="341" t="s">
        <v>9</v>
      </c>
      <c r="C61" s="424" t="s">
        <v>179</v>
      </c>
      <c r="D61" s="301">
        <f>15780885.36*411.42</f>
        <v>6492571854.8112001</v>
      </c>
      <c r="E61" s="252">
        <f>(D61/$D$64)</f>
        <v>3.0915855480291531E-2</v>
      </c>
      <c r="F61" s="299">
        <f>411.42*1.086</f>
        <v>446.80212000000006</v>
      </c>
      <c r="G61" s="301">
        <v>6487522068.1083002</v>
      </c>
      <c r="H61" s="252">
        <f>(G61/$G$64)</f>
        <v>3.065420739314411E-2</v>
      </c>
      <c r="I61" s="299">
        <v>447.85107900000003</v>
      </c>
      <c r="J61" s="147">
        <f>((G61-D61)/D61)</f>
        <v>-7.7777910138304934E-4</v>
      </c>
      <c r="K61" s="323">
        <f t="shared" si="17"/>
        <v>2.3477037217280164E-3</v>
      </c>
      <c r="L61" s="259"/>
      <c r="M61" s="357"/>
      <c r="N61" s="377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  <c r="AZ61" s="261"/>
      <c r="BA61" s="261"/>
      <c r="BB61" s="261"/>
      <c r="BC61" s="261"/>
      <c r="BD61" s="261"/>
      <c r="BE61" s="261"/>
      <c r="BF61" s="261"/>
      <c r="BG61" s="261"/>
      <c r="BH61" s="261"/>
      <c r="BI61" s="261"/>
      <c r="BJ61" s="261"/>
      <c r="BK61" s="261"/>
      <c r="BL61" s="261"/>
      <c r="BM61" s="261"/>
      <c r="BN61" s="261"/>
      <c r="BO61" s="261"/>
      <c r="BP61" s="261"/>
      <c r="BQ61" s="261"/>
      <c r="BR61" s="261"/>
      <c r="BS61" s="261"/>
      <c r="BT61" s="261"/>
      <c r="BU61" s="261"/>
      <c r="BV61" s="261"/>
      <c r="BW61" s="261"/>
      <c r="BX61" s="261"/>
      <c r="BY61" s="261"/>
      <c r="BZ61" s="261"/>
      <c r="CA61" s="261"/>
      <c r="CB61" s="261"/>
      <c r="CC61" s="261"/>
      <c r="CD61" s="261"/>
      <c r="CE61" s="261"/>
      <c r="CF61" s="261"/>
      <c r="CG61" s="261"/>
      <c r="CH61" s="261"/>
      <c r="CI61" s="261"/>
      <c r="CJ61" s="261"/>
      <c r="CK61" s="261"/>
      <c r="CL61" s="261"/>
      <c r="CM61" s="261"/>
      <c r="CN61" s="261"/>
      <c r="CO61" s="261"/>
      <c r="CP61" s="261"/>
      <c r="CQ61" s="261"/>
      <c r="CR61" s="261"/>
    </row>
    <row r="62" spans="1:96" s="230" customFormat="1" ht="12.95" customHeight="1">
      <c r="A62" s="342">
        <v>53</v>
      </c>
      <c r="B62" s="341" t="s">
        <v>209</v>
      </c>
      <c r="C62" s="424" t="s">
        <v>211</v>
      </c>
      <c r="D62" s="301">
        <v>612443812.75</v>
      </c>
      <c r="E62" s="252">
        <f>(D62/$D$64)</f>
        <v>2.9162903127128077E-3</v>
      </c>
      <c r="F62" s="299">
        <v>1.0316000000000001</v>
      </c>
      <c r="G62" s="301">
        <v>614035716.47000003</v>
      </c>
      <c r="H62" s="252">
        <f>(G62/$G$64)</f>
        <v>2.9013817605336883E-3</v>
      </c>
      <c r="I62" s="299">
        <v>1.0343</v>
      </c>
      <c r="J62" s="147">
        <f>(G62/D62)/D62</f>
        <v>1.6370469323895439E-9</v>
      </c>
      <c r="K62" s="323">
        <f>(I62-F62)/F62</f>
        <v>2.6172935246218734E-3</v>
      </c>
      <c r="L62" s="277"/>
      <c r="M62" s="368"/>
      <c r="N62" s="3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  <c r="AY62" s="278"/>
      <c r="AZ62" s="278"/>
      <c r="BA62" s="278"/>
      <c r="BB62" s="278"/>
      <c r="BC62" s="278"/>
      <c r="BD62" s="278"/>
      <c r="BE62" s="278"/>
      <c r="BF62" s="278"/>
      <c r="BG62" s="278"/>
      <c r="BH62" s="278"/>
      <c r="BI62" s="278"/>
      <c r="BJ62" s="278"/>
      <c r="BK62" s="278"/>
      <c r="BL62" s="278"/>
      <c r="BM62" s="278"/>
      <c r="BN62" s="278"/>
      <c r="BO62" s="278"/>
      <c r="BP62" s="278"/>
      <c r="BQ62" s="278"/>
      <c r="BR62" s="278"/>
      <c r="BS62" s="278"/>
      <c r="BT62" s="278"/>
      <c r="BU62" s="278"/>
      <c r="BV62" s="278"/>
      <c r="BW62" s="278"/>
      <c r="BX62" s="278"/>
      <c r="BY62" s="278"/>
      <c r="BZ62" s="278"/>
      <c r="CA62" s="278"/>
      <c r="CB62" s="278"/>
      <c r="CC62" s="278"/>
      <c r="CD62" s="278"/>
      <c r="CE62" s="278"/>
      <c r="CF62" s="278"/>
      <c r="CG62" s="278"/>
      <c r="CH62" s="278"/>
      <c r="CI62" s="278"/>
      <c r="CJ62" s="278"/>
      <c r="CK62" s="278"/>
      <c r="CL62" s="278"/>
      <c r="CM62" s="278"/>
      <c r="CN62" s="278"/>
      <c r="CO62" s="278"/>
      <c r="CP62" s="278"/>
      <c r="CQ62" s="278"/>
      <c r="CR62" s="278"/>
    </row>
    <row r="63" spans="1:96" s="229" customFormat="1" ht="12.95" customHeight="1">
      <c r="A63" s="342">
        <v>54</v>
      </c>
      <c r="B63" s="341" t="s">
        <v>209</v>
      </c>
      <c r="C63" s="424" t="s">
        <v>212</v>
      </c>
      <c r="D63" s="301">
        <v>725538882.00999999</v>
      </c>
      <c r="E63" s="252">
        <f t="shared" si="15"/>
        <v>3.4548181711584183E-3</v>
      </c>
      <c r="F63" s="299">
        <v>42803.85</v>
      </c>
      <c r="G63" s="301">
        <v>726418784.18069994</v>
      </c>
      <c r="H63" s="252">
        <f>(G63/$G$64)</f>
        <v>3.4324032859966583E-3</v>
      </c>
      <c r="I63" s="299">
        <v>42855.738615999995</v>
      </c>
      <c r="J63" s="147">
        <f t="shared" si="16"/>
        <v>1.212756741943744E-3</v>
      </c>
      <c r="K63" s="323">
        <f>((I63-F63)/F63)</f>
        <v>1.212241796006587E-3</v>
      </c>
      <c r="L63" s="259"/>
      <c r="M63" s="370"/>
      <c r="N63" s="279"/>
      <c r="O63" s="283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1"/>
      <c r="BB63" s="261"/>
      <c r="BC63" s="261"/>
      <c r="BD63" s="261"/>
      <c r="BE63" s="261"/>
      <c r="BF63" s="261"/>
      <c r="BG63" s="261"/>
      <c r="BH63" s="261"/>
      <c r="BI63" s="261"/>
      <c r="BJ63" s="261"/>
      <c r="BK63" s="261"/>
      <c r="BL63" s="261"/>
      <c r="BM63" s="261"/>
      <c r="BN63" s="261"/>
      <c r="BO63" s="261"/>
      <c r="BP63" s="261"/>
      <c r="BQ63" s="261"/>
      <c r="BR63" s="261"/>
      <c r="BS63" s="261"/>
      <c r="BT63" s="261"/>
      <c r="BU63" s="261"/>
      <c r="BV63" s="261"/>
      <c r="BW63" s="261"/>
      <c r="BX63" s="261"/>
      <c r="BY63" s="261"/>
      <c r="BZ63" s="261"/>
      <c r="CA63" s="261"/>
      <c r="CB63" s="261"/>
      <c r="CC63" s="261"/>
      <c r="CD63" s="261"/>
      <c r="CE63" s="261"/>
      <c r="CF63" s="261"/>
      <c r="CG63" s="261"/>
      <c r="CH63" s="261"/>
      <c r="CI63" s="261"/>
      <c r="CJ63" s="261"/>
      <c r="CK63" s="261"/>
      <c r="CL63" s="261"/>
      <c r="CM63" s="261"/>
      <c r="CN63" s="261"/>
      <c r="CO63" s="261"/>
      <c r="CP63" s="261"/>
      <c r="CQ63" s="261"/>
      <c r="CR63" s="261"/>
    </row>
    <row r="64" spans="1:96" ht="12.95" customHeight="1">
      <c r="A64" s="419"/>
      <c r="B64" s="418"/>
      <c r="C64" s="167" t="s">
        <v>52</v>
      </c>
      <c r="D64" s="163">
        <f>SUM(D52:D63)</f>
        <v>210007834295.58121</v>
      </c>
      <c r="E64" s="43">
        <f>(D64/$D$137)</f>
        <v>0.1616266245097584</v>
      </c>
      <c r="F64" s="54"/>
      <c r="G64" s="163">
        <f>SUM(G52:G63)</f>
        <v>211635616113.14899</v>
      </c>
      <c r="H64" s="43">
        <f>(G64/$G$137)</f>
        <v>0.1635549460940959</v>
      </c>
      <c r="I64" s="54"/>
      <c r="J64" s="147">
        <f>((G64-D64)/D64)</f>
        <v>7.7510528263279648E-3</v>
      </c>
      <c r="K64" s="323"/>
      <c r="L64" s="259"/>
      <c r="M64" s="361"/>
      <c r="N64" s="379"/>
      <c r="O64" s="379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1"/>
      <c r="BE64" s="261"/>
      <c r="BF64" s="261"/>
      <c r="BG64" s="261"/>
      <c r="BH64" s="261"/>
      <c r="BI64" s="261"/>
      <c r="BJ64" s="261"/>
      <c r="BK64" s="261"/>
      <c r="BL64" s="261"/>
      <c r="BM64" s="261"/>
      <c r="BN64" s="261"/>
      <c r="BO64" s="261"/>
      <c r="BP64" s="261"/>
      <c r="BQ64" s="261"/>
      <c r="BR64" s="261"/>
      <c r="BS64" s="261"/>
      <c r="BT64" s="261"/>
      <c r="BU64" s="261"/>
      <c r="BV64" s="261"/>
      <c r="BW64" s="261"/>
      <c r="BX64" s="261"/>
      <c r="BY64" s="261"/>
      <c r="BZ64" s="261"/>
      <c r="CA64" s="261"/>
      <c r="CB64" s="261"/>
      <c r="CC64" s="261"/>
      <c r="CD64" s="261"/>
      <c r="CE64" s="261"/>
      <c r="CF64" s="261"/>
      <c r="CG64" s="261"/>
      <c r="CH64" s="261"/>
      <c r="CI64" s="261"/>
      <c r="CJ64" s="261"/>
      <c r="CK64" s="261"/>
      <c r="CL64" s="261"/>
      <c r="CM64" s="261"/>
      <c r="CN64" s="261"/>
      <c r="CO64" s="261"/>
      <c r="CP64" s="261"/>
      <c r="CQ64" s="261"/>
      <c r="CR64" s="261"/>
    </row>
    <row r="65" spans="1:96" ht="15">
      <c r="A65" s="420"/>
      <c r="B65" s="50"/>
      <c r="C65" s="50" t="s">
        <v>57</v>
      </c>
      <c r="D65" s="55"/>
      <c r="E65" s="253"/>
      <c r="F65" s="55"/>
      <c r="G65" s="55"/>
      <c r="H65" s="253"/>
      <c r="I65" s="55"/>
      <c r="J65" s="147"/>
      <c r="K65" s="323"/>
      <c r="L65" s="259"/>
      <c r="M65" s="357"/>
      <c r="N65" s="380"/>
      <c r="O65" s="379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1"/>
      <c r="BE65" s="261"/>
      <c r="BF65" s="261"/>
      <c r="BG65" s="261"/>
      <c r="BH65" s="261"/>
      <c r="BI65" s="261"/>
      <c r="BJ65" s="261"/>
      <c r="BK65" s="261"/>
      <c r="BL65" s="261"/>
      <c r="BM65" s="261"/>
      <c r="BN65" s="261"/>
      <c r="BO65" s="261"/>
      <c r="BP65" s="261"/>
      <c r="BQ65" s="261"/>
      <c r="BR65" s="261"/>
      <c r="BS65" s="261"/>
      <c r="BT65" s="261"/>
      <c r="BU65" s="261"/>
      <c r="BV65" s="261"/>
      <c r="BW65" s="261"/>
      <c r="BX65" s="261"/>
      <c r="BY65" s="261"/>
      <c r="BZ65" s="261"/>
      <c r="CA65" s="261"/>
      <c r="CB65" s="261"/>
      <c r="CC65" s="261"/>
      <c r="CD65" s="261"/>
      <c r="CE65" s="261"/>
      <c r="CF65" s="261"/>
      <c r="CG65" s="261"/>
      <c r="CH65" s="261"/>
      <c r="CI65" s="261"/>
      <c r="CJ65" s="261"/>
      <c r="CK65" s="261"/>
      <c r="CL65" s="261"/>
      <c r="CM65" s="261"/>
      <c r="CN65" s="261"/>
      <c r="CO65" s="261"/>
      <c r="CP65" s="261"/>
      <c r="CQ65" s="261"/>
      <c r="CR65" s="261"/>
    </row>
    <row r="66" spans="1:96" s="229" customFormat="1" ht="12.95" customHeight="1">
      <c r="A66" s="342">
        <v>55</v>
      </c>
      <c r="B66" s="341" t="s">
        <v>11</v>
      </c>
      <c r="C66" s="424" t="s">
        <v>24</v>
      </c>
      <c r="D66" s="301">
        <v>2811822958.3600001</v>
      </c>
      <c r="E66" s="252">
        <f>(D66/$D$96)</f>
        <v>6.4009143380185114E-3</v>
      </c>
      <c r="F66" s="303">
        <v>3435.82</v>
      </c>
      <c r="G66" s="301">
        <v>2946942457.1199999</v>
      </c>
      <c r="H66" s="252">
        <f>(G66/$G$96)</f>
        <v>6.7613058952180685E-3</v>
      </c>
      <c r="I66" s="303">
        <v>3440.97</v>
      </c>
      <c r="J66" s="147">
        <f t="shared" ref="J66:J74" si="18">((G66-D66)/D66)</f>
        <v>4.8054056304742743E-2</v>
      </c>
      <c r="K66" s="323">
        <f t="shared" ref="K66:K95" si="19">((I66-F66)/F66)</f>
        <v>1.498914378517977E-3</v>
      </c>
      <c r="L66" s="259"/>
      <c r="M66" s="357"/>
      <c r="N66" s="283"/>
      <c r="O66" s="283"/>
      <c r="P66" s="261"/>
      <c r="Q66" s="261"/>
      <c r="R66" s="261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1"/>
      <c r="BB66" s="261"/>
      <c r="BC66" s="261"/>
      <c r="BD66" s="261"/>
      <c r="BE66" s="261"/>
      <c r="BF66" s="261"/>
      <c r="BG66" s="261"/>
      <c r="BH66" s="261"/>
      <c r="BI66" s="261"/>
      <c r="BJ66" s="261"/>
      <c r="BK66" s="261"/>
      <c r="BL66" s="261"/>
      <c r="BM66" s="261"/>
      <c r="BN66" s="261"/>
      <c r="BO66" s="261"/>
      <c r="BP66" s="261"/>
      <c r="BQ66" s="261"/>
      <c r="BR66" s="261"/>
      <c r="BS66" s="261"/>
      <c r="BT66" s="261"/>
      <c r="BU66" s="261"/>
      <c r="BV66" s="261"/>
      <c r="BW66" s="261"/>
      <c r="BX66" s="261"/>
      <c r="BY66" s="261"/>
      <c r="BZ66" s="261"/>
      <c r="CA66" s="261"/>
      <c r="CB66" s="261"/>
      <c r="CC66" s="261"/>
      <c r="CD66" s="261"/>
      <c r="CE66" s="261"/>
      <c r="CF66" s="261"/>
      <c r="CG66" s="261"/>
      <c r="CH66" s="261"/>
      <c r="CI66" s="261"/>
      <c r="CJ66" s="261"/>
      <c r="CK66" s="261"/>
      <c r="CL66" s="261"/>
      <c r="CM66" s="261"/>
      <c r="CN66" s="261"/>
      <c r="CO66" s="261"/>
      <c r="CP66" s="261"/>
      <c r="CQ66" s="261"/>
      <c r="CR66" s="261"/>
    </row>
    <row r="67" spans="1:96" s="229" customFormat="1" ht="12.95" customHeight="1">
      <c r="A67" s="342">
        <v>56</v>
      </c>
      <c r="B67" s="341" t="s">
        <v>51</v>
      </c>
      <c r="C67" s="424" t="s">
        <v>191</v>
      </c>
      <c r="D67" s="301">
        <v>114881928091.59</v>
      </c>
      <c r="E67" s="252">
        <f>(D67/$D$96)</f>
        <v>0.26152051234746432</v>
      </c>
      <c r="F67" s="303">
        <v>1.9396</v>
      </c>
      <c r="G67" s="301">
        <v>115394870608.94</v>
      </c>
      <c r="H67" s="252">
        <f t="shared" ref="H67:H95" si="20">(G67/$G$96)</f>
        <v>0.26475576984582483</v>
      </c>
      <c r="I67" s="303">
        <v>1.9420999999999999</v>
      </c>
      <c r="J67" s="258">
        <f t="shared" si="18"/>
        <v>4.4649539389786438E-3</v>
      </c>
      <c r="K67" s="324">
        <f t="shared" si="19"/>
        <v>1.2889255516601087E-3</v>
      </c>
      <c r="L67" s="259"/>
      <c r="M67" s="357"/>
      <c r="N67" s="283"/>
      <c r="O67" s="283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1"/>
      <c r="BB67" s="261"/>
      <c r="BC67" s="261"/>
      <c r="BD67" s="261"/>
      <c r="BE67" s="261"/>
      <c r="BF67" s="261"/>
      <c r="BG67" s="261"/>
      <c r="BH67" s="261"/>
      <c r="BI67" s="261"/>
      <c r="BJ67" s="261"/>
      <c r="BK67" s="261"/>
      <c r="BL67" s="261"/>
      <c r="BM67" s="261"/>
      <c r="BN67" s="261"/>
      <c r="BO67" s="261"/>
      <c r="BP67" s="261"/>
      <c r="BQ67" s="261"/>
      <c r="BR67" s="261"/>
      <c r="BS67" s="261"/>
      <c r="BT67" s="261"/>
      <c r="BU67" s="261"/>
      <c r="BV67" s="261"/>
      <c r="BW67" s="261"/>
      <c r="BX67" s="261"/>
      <c r="BY67" s="261"/>
      <c r="BZ67" s="261"/>
      <c r="CA67" s="261"/>
      <c r="CB67" s="261"/>
      <c r="CC67" s="261"/>
      <c r="CD67" s="261"/>
      <c r="CE67" s="261"/>
      <c r="CF67" s="261"/>
      <c r="CG67" s="261"/>
      <c r="CH67" s="261"/>
      <c r="CI67" s="261"/>
      <c r="CJ67" s="261"/>
      <c r="CK67" s="261"/>
      <c r="CL67" s="261"/>
      <c r="CM67" s="261"/>
      <c r="CN67" s="261"/>
      <c r="CO67" s="261"/>
      <c r="CP67" s="261"/>
      <c r="CQ67" s="261"/>
      <c r="CR67" s="261"/>
    </row>
    <row r="68" spans="1:96" s="229" customFormat="1" ht="12.95" customHeight="1">
      <c r="A68" s="342">
        <v>57</v>
      </c>
      <c r="B68" s="341" t="s">
        <v>60</v>
      </c>
      <c r="C68" s="424" t="s">
        <v>63</v>
      </c>
      <c r="D68" s="301">
        <v>10685033062.27</v>
      </c>
      <c r="E68" s="252">
        <f t="shared" ref="E68:E95" si="21">(D68/$D$96)</f>
        <v>2.4323715377292734E-2</v>
      </c>
      <c r="F68" s="303">
        <v>1</v>
      </c>
      <c r="G68" s="301">
        <v>10814484157.889999</v>
      </c>
      <c r="H68" s="252">
        <f>(G68/$G$96)</f>
        <v>2.4812169410984398E-2</v>
      </c>
      <c r="I68" s="303">
        <v>1</v>
      </c>
      <c r="J68" s="147">
        <f t="shared" si="18"/>
        <v>1.2115179697206989E-2</v>
      </c>
      <c r="K68" s="323">
        <f t="shared" si="19"/>
        <v>0</v>
      </c>
      <c r="L68" s="259"/>
      <c r="M68" s="357"/>
      <c r="N68" s="380"/>
      <c r="O68" s="283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261"/>
      <c r="CH68" s="261"/>
      <c r="CI68" s="261"/>
      <c r="CJ68" s="261"/>
      <c r="CK68" s="261"/>
      <c r="CL68" s="261"/>
      <c r="CM68" s="261"/>
      <c r="CN68" s="261"/>
      <c r="CO68" s="261"/>
      <c r="CP68" s="261"/>
      <c r="CQ68" s="261"/>
      <c r="CR68" s="261"/>
    </row>
    <row r="69" spans="1:96" s="229" customFormat="1" ht="12" customHeight="1">
      <c r="A69" s="342">
        <v>58</v>
      </c>
      <c r="B69" s="341" t="s">
        <v>17</v>
      </c>
      <c r="C69" s="424" t="s">
        <v>25</v>
      </c>
      <c r="D69" s="301">
        <v>11889729137.709999</v>
      </c>
      <c r="E69" s="252">
        <f t="shared" si="21"/>
        <v>2.7066120036630201E-2</v>
      </c>
      <c r="F69" s="303">
        <v>24.620799999999999</v>
      </c>
      <c r="G69" s="301">
        <v>4846052691.9099998</v>
      </c>
      <c r="H69" s="252">
        <f t="shared" si="20"/>
        <v>1.1118522031261451E-2</v>
      </c>
      <c r="I69" s="303">
        <v>24.636399999999998</v>
      </c>
      <c r="J69" s="147">
        <f t="shared" si="18"/>
        <v>-0.59241689732526859</v>
      </c>
      <c r="K69" s="323">
        <f t="shared" si="19"/>
        <v>6.3361060566671963E-4</v>
      </c>
      <c r="L69" s="259"/>
      <c r="M69" s="361"/>
      <c r="N69" s="381"/>
      <c r="O69" s="382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1"/>
      <c r="BE69" s="261"/>
      <c r="BF69" s="261"/>
      <c r="BG69" s="261"/>
      <c r="BH69" s="261"/>
      <c r="BI69" s="261"/>
      <c r="BJ69" s="261"/>
      <c r="BK69" s="261"/>
      <c r="BL69" s="261"/>
      <c r="BM69" s="261"/>
      <c r="BN69" s="261"/>
      <c r="BO69" s="261"/>
      <c r="BP69" s="261"/>
      <c r="BQ69" s="261"/>
      <c r="BR69" s="261"/>
      <c r="BS69" s="261"/>
      <c r="BT69" s="261"/>
      <c r="BU69" s="261"/>
      <c r="BV69" s="261"/>
      <c r="BW69" s="261"/>
      <c r="BX69" s="261"/>
      <c r="BY69" s="261"/>
      <c r="BZ69" s="261"/>
      <c r="CA69" s="261"/>
      <c r="CB69" s="261"/>
      <c r="CC69" s="261"/>
      <c r="CD69" s="261"/>
      <c r="CE69" s="261"/>
      <c r="CF69" s="261"/>
      <c r="CG69" s="261"/>
      <c r="CH69" s="261"/>
      <c r="CI69" s="261"/>
      <c r="CJ69" s="261"/>
      <c r="CK69" s="261"/>
      <c r="CL69" s="261"/>
      <c r="CM69" s="261"/>
      <c r="CN69" s="261"/>
      <c r="CO69" s="261"/>
      <c r="CP69" s="261"/>
      <c r="CQ69" s="261"/>
      <c r="CR69" s="261"/>
    </row>
    <row r="70" spans="1:96" s="229" customFormat="1" ht="12.95" customHeight="1">
      <c r="A70" s="342">
        <v>59</v>
      </c>
      <c r="B70" s="341" t="s">
        <v>127</v>
      </c>
      <c r="C70" s="424" t="s">
        <v>130</v>
      </c>
      <c r="D70" s="301">
        <v>476455557.42000002</v>
      </c>
      <c r="E70" s="252">
        <f t="shared" si="21"/>
        <v>1.0846170808339413E-3</v>
      </c>
      <c r="F70" s="303">
        <v>2.0724</v>
      </c>
      <c r="G70" s="301">
        <v>465700662.75999999</v>
      </c>
      <c r="H70" s="252">
        <f t="shared" si="20"/>
        <v>1.0684784933341954E-3</v>
      </c>
      <c r="I70" s="303">
        <v>2.0255000000000001</v>
      </c>
      <c r="J70" s="258">
        <f t="shared" si="18"/>
        <v>-2.2572713220594228E-2</v>
      </c>
      <c r="K70" s="324">
        <f t="shared" si="19"/>
        <v>-2.2630766261339481E-2</v>
      </c>
      <c r="L70" s="259"/>
      <c r="M70" s="368"/>
      <c r="N70" s="289"/>
      <c r="O70" s="383"/>
      <c r="P70" s="38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1"/>
      <c r="BB70" s="261"/>
      <c r="BC70" s="261"/>
      <c r="BD70" s="261"/>
      <c r="BE70" s="261"/>
      <c r="BF70" s="261"/>
      <c r="BG70" s="261"/>
      <c r="BH70" s="261"/>
      <c r="BI70" s="261"/>
      <c r="BJ70" s="261"/>
      <c r="BK70" s="261"/>
      <c r="BL70" s="261"/>
      <c r="BM70" s="261"/>
      <c r="BN70" s="261"/>
      <c r="BO70" s="261"/>
      <c r="BP70" s="261"/>
      <c r="BQ70" s="261"/>
      <c r="BR70" s="261"/>
      <c r="BS70" s="261"/>
      <c r="BT70" s="261"/>
      <c r="BU70" s="261"/>
      <c r="BV70" s="261"/>
      <c r="BW70" s="261"/>
      <c r="BX70" s="261"/>
      <c r="BY70" s="261"/>
      <c r="BZ70" s="261"/>
      <c r="CA70" s="261"/>
      <c r="CB70" s="261"/>
      <c r="CC70" s="261"/>
      <c r="CD70" s="261"/>
      <c r="CE70" s="261"/>
      <c r="CF70" s="261"/>
      <c r="CG70" s="261"/>
      <c r="CH70" s="261"/>
      <c r="CI70" s="261"/>
      <c r="CJ70" s="261"/>
      <c r="CK70" s="261"/>
      <c r="CL70" s="261"/>
      <c r="CM70" s="261"/>
      <c r="CN70" s="261"/>
      <c r="CO70" s="261"/>
      <c r="CP70" s="261"/>
      <c r="CQ70" s="261"/>
      <c r="CR70" s="261"/>
    </row>
    <row r="71" spans="1:96" s="229" customFormat="1" ht="12.95" customHeight="1">
      <c r="A71" s="342">
        <v>60</v>
      </c>
      <c r="B71" s="341" t="s">
        <v>7</v>
      </c>
      <c r="C71" s="424" t="s">
        <v>82</v>
      </c>
      <c r="D71" s="295">
        <v>25889616529.32</v>
      </c>
      <c r="E71" s="252">
        <f t="shared" si="21"/>
        <v>5.8935864776130942E-2</v>
      </c>
      <c r="F71" s="297">
        <v>310.43</v>
      </c>
      <c r="G71" s="295">
        <v>25781882073.200001</v>
      </c>
      <c r="H71" s="252">
        <f t="shared" si="20"/>
        <v>5.9152560251109744E-2</v>
      </c>
      <c r="I71" s="297">
        <v>310.83</v>
      </c>
      <c r="J71" s="147">
        <f t="shared" si="18"/>
        <v>-4.1612998013311484E-3</v>
      </c>
      <c r="K71" s="323">
        <f t="shared" si="19"/>
        <v>1.2885352575459114E-3</v>
      </c>
      <c r="L71" s="259"/>
      <c r="M71" s="357"/>
      <c r="N71" s="283"/>
      <c r="O71" s="383"/>
      <c r="P71" s="381"/>
      <c r="Q71" s="261"/>
      <c r="R71" s="261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1"/>
      <c r="BB71" s="261"/>
      <c r="BC71" s="261"/>
      <c r="BD71" s="261"/>
      <c r="BE71" s="261"/>
      <c r="BF71" s="261"/>
      <c r="BG71" s="261"/>
      <c r="BH71" s="261"/>
      <c r="BI71" s="261"/>
      <c r="BJ71" s="261"/>
      <c r="BK71" s="261"/>
      <c r="BL71" s="261"/>
      <c r="BM71" s="261"/>
      <c r="BN71" s="261"/>
      <c r="BO71" s="261"/>
      <c r="BP71" s="261"/>
      <c r="BQ71" s="261"/>
      <c r="BR71" s="261"/>
      <c r="BS71" s="261"/>
      <c r="BT71" s="261"/>
      <c r="BU71" s="261"/>
      <c r="BV71" s="261"/>
      <c r="BW71" s="261"/>
      <c r="BX71" s="261"/>
      <c r="BY71" s="261"/>
      <c r="BZ71" s="261"/>
      <c r="CA71" s="261"/>
      <c r="CB71" s="261"/>
      <c r="CC71" s="261"/>
      <c r="CD71" s="261"/>
      <c r="CE71" s="261"/>
      <c r="CF71" s="261"/>
      <c r="CG71" s="261"/>
      <c r="CH71" s="261"/>
      <c r="CI71" s="261"/>
      <c r="CJ71" s="261"/>
      <c r="CK71" s="261"/>
      <c r="CL71" s="261"/>
      <c r="CM71" s="261"/>
      <c r="CN71" s="261"/>
      <c r="CO71" s="261"/>
      <c r="CP71" s="261"/>
      <c r="CQ71" s="261"/>
      <c r="CR71" s="261"/>
    </row>
    <row r="72" spans="1:96" s="229" customFormat="1" ht="12.95" customHeight="1">
      <c r="A72" s="342">
        <v>61</v>
      </c>
      <c r="B72" s="341" t="s">
        <v>27</v>
      </c>
      <c r="C72" s="424" t="s">
        <v>45</v>
      </c>
      <c r="D72" s="295">
        <v>6316449666.1400003</v>
      </c>
      <c r="E72" s="252">
        <f t="shared" si="21"/>
        <v>1.4378946979275409E-2</v>
      </c>
      <c r="F72" s="297">
        <v>1.07</v>
      </c>
      <c r="G72" s="295">
        <v>6346225147.6599998</v>
      </c>
      <c r="H72" s="252">
        <f t="shared" si="20"/>
        <v>1.4560436834992961E-2</v>
      </c>
      <c r="I72" s="297">
        <v>1.07</v>
      </c>
      <c r="J72" s="147">
        <f t="shared" si="18"/>
        <v>4.7139584883600259E-3</v>
      </c>
      <c r="K72" s="323">
        <f t="shared" si="19"/>
        <v>0</v>
      </c>
      <c r="L72" s="259"/>
      <c r="M72" s="357"/>
      <c r="N72" s="384"/>
      <c r="O72" s="379"/>
      <c r="P72" s="261"/>
      <c r="Q72" s="261"/>
      <c r="R72" s="261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1"/>
      <c r="BB72" s="261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61"/>
      <c r="CH72" s="261"/>
      <c r="CI72" s="261"/>
      <c r="CJ72" s="261"/>
      <c r="CK72" s="261"/>
      <c r="CL72" s="261"/>
      <c r="CM72" s="261"/>
      <c r="CN72" s="261"/>
      <c r="CO72" s="261"/>
      <c r="CP72" s="261"/>
      <c r="CQ72" s="261"/>
      <c r="CR72" s="261"/>
    </row>
    <row r="73" spans="1:96" s="229" customFormat="1" ht="12.95" customHeight="1">
      <c r="A73" s="342">
        <v>62</v>
      </c>
      <c r="B73" s="341" t="s">
        <v>164</v>
      </c>
      <c r="C73" s="424" t="s">
        <v>137</v>
      </c>
      <c r="D73" s="296">
        <v>7137395965.1400003</v>
      </c>
      <c r="E73" s="252">
        <f t="shared" si="21"/>
        <v>1.6247772653519565E-2</v>
      </c>
      <c r="F73" s="297">
        <v>3.99</v>
      </c>
      <c r="G73" s="296">
        <v>7054463135.1199999</v>
      </c>
      <c r="H73" s="252">
        <f t="shared" si="20"/>
        <v>1.6185379890213156E-2</v>
      </c>
      <c r="I73" s="297">
        <v>3.99</v>
      </c>
      <c r="J73" s="147">
        <f t="shared" si="18"/>
        <v>-1.1619480049174171E-2</v>
      </c>
      <c r="K73" s="323">
        <f t="shared" si="19"/>
        <v>0</v>
      </c>
      <c r="L73" s="259"/>
      <c r="M73" s="196"/>
      <c r="N73" s="383"/>
      <c r="O73" s="289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1"/>
      <c r="AQ73" s="261"/>
      <c r="AR73" s="261"/>
      <c r="AS73" s="261"/>
      <c r="AT73" s="261"/>
      <c r="AU73" s="261"/>
      <c r="AV73" s="261"/>
      <c r="AW73" s="261"/>
      <c r="AX73" s="261"/>
      <c r="AY73" s="261"/>
      <c r="AZ73" s="261"/>
      <c r="BA73" s="261"/>
      <c r="BB73" s="261"/>
      <c r="BC73" s="261"/>
      <c r="BD73" s="261"/>
      <c r="BE73" s="261"/>
      <c r="BF73" s="261"/>
      <c r="BG73" s="261"/>
      <c r="BH73" s="261"/>
      <c r="BI73" s="261"/>
      <c r="BJ73" s="261"/>
      <c r="BK73" s="261"/>
      <c r="BL73" s="261"/>
      <c r="BM73" s="261"/>
      <c r="BN73" s="261"/>
      <c r="BO73" s="261"/>
      <c r="BP73" s="261"/>
      <c r="BQ73" s="261"/>
      <c r="BR73" s="261"/>
      <c r="BS73" s="261"/>
      <c r="BT73" s="261"/>
      <c r="BU73" s="261"/>
      <c r="BV73" s="261"/>
      <c r="BW73" s="261"/>
      <c r="BX73" s="261"/>
      <c r="BY73" s="261"/>
      <c r="BZ73" s="261"/>
      <c r="CA73" s="261"/>
      <c r="CB73" s="261"/>
      <c r="CC73" s="261"/>
      <c r="CD73" s="261"/>
      <c r="CE73" s="261"/>
      <c r="CF73" s="261"/>
      <c r="CG73" s="261"/>
      <c r="CH73" s="261"/>
      <c r="CI73" s="261"/>
      <c r="CJ73" s="261"/>
      <c r="CK73" s="261"/>
      <c r="CL73" s="261"/>
      <c r="CM73" s="261"/>
      <c r="CN73" s="261"/>
      <c r="CO73" s="261"/>
      <c r="CP73" s="261"/>
      <c r="CQ73" s="261"/>
      <c r="CR73" s="261"/>
    </row>
    <row r="74" spans="1:96" s="229" customFormat="1" ht="12" customHeight="1">
      <c r="A74" s="342">
        <v>63</v>
      </c>
      <c r="B74" s="341" t="s">
        <v>7</v>
      </c>
      <c r="C74" s="424" t="s">
        <v>87</v>
      </c>
      <c r="D74" s="295">
        <v>42871398933.110001</v>
      </c>
      <c r="E74" s="252">
        <f t="shared" si="21"/>
        <v>9.7593680749341674E-2</v>
      </c>
      <c r="F74" s="295">
        <v>4202.4399999999996</v>
      </c>
      <c r="G74" s="295">
        <v>43526165258.760002</v>
      </c>
      <c r="H74" s="252">
        <f>(G74/$G$96)</f>
        <v>9.9864086945185365E-2</v>
      </c>
      <c r="I74" s="295">
        <v>4209.62</v>
      </c>
      <c r="J74" s="147">
        <f t="shared" si="18"/>
        <v>1.5272800560382906E-2</v>
      </c>
      <c r="K74" s="323">
        <f t="shared" si="19"/>
        <v>1.7085312342354185E-3</v>
      </c>
      <c r="L74" s="259"/>
      <c r="M74" s="261"/>
      <c r="N74" s="383"/>
      <c r="O74" s="289"/>
      <c r="P74" s="261"/>
      <c r="Q74" s="261"/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1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  <c r="BS74" s="261"/>
      <c r="BT74" s="261"/>
      <c r="BU74" s="261"/>
      <c r="BV74" s="261"/>
      <c r="BW74" s="261"/>
      <c r="BX74" s="261"/>
      <c r="BY74" s="261"/>
      <c r="BZ74" s="261"/>
      <c r="CA74" s="261"/>
      <c r="CB74" s="261"/>
      <c r="CC74" s="261"/>
      <c r="CD74" s="261"/>
      <c r="CE74" s="261"/>
      <c r="CF74" s="261"/>
      <c r="CG74" s="261"/>
      <c r="CH74" s="261"/>
      <c r="CI74" s="261"/>
      <c r="CJ74" s="261"/>
      <c r="CK74" s="261"/>
      <c r="CL74" s="261"/>
      <c r="CM74" s="261"/>
      <c r="CN74" s="261"/>
      <c r="CO74" s="261"/>
      <c r="CP74" s="261"/>
      <c r="CQ74" s="261"/>
      <c r="CR74" s="261"/>
    </row>
    <row r="75" spans="1:96" s="229" customFormat="1" ht="12.95" customHeight="1">
      <c r="A75" s="342">
        <v>64</v>
      </c>
      <c r="B75" s="341" t="s">
        <v>7</v>
      </c>
      <c r="C75" s="424" t="s">
        <v>88</v>
      </c>
      <c r="D75" s="295">
        <v>241642529.15000001</v>
      </c>
      <c r="E75" s="252">
        <f t="shared" si="21"/>
        <v>5.5008197614739784E-4</v>
      </c>
      <c r="F75" s="295">
        <v>3807.28</v>
      </c>
      <c r="G75" s="295">
        <v>241169699.56999999</v>
      </c>
      <c r="H75" s="252">
        <f>(G75/$G$96)</f>
        <v>5.5332675652044886E-4</v>
      </c>
      <c r="I75" s="295">
        <v>3821.35</v>
      </c>
      <c r="J75" s="147">
        <f t="shared" ref="J75:J82" si="22">((G75-D75)/D75)</f>
        <v>-1.9567316302442081E-3</v>
      </c>
      <c r="K75" s="323">
        <f t="shared" si="19"/>
        <v>3.6955516799394078E-3</v>
      </c>
      <c r="L75" s="259"/>
      <c r="M75" s="261"/>
      <c r="N75" s="441"/>
      <c r="O75" s="44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  <c r="AM75" s="261"/>
      <c r="AN75" s="261"/>
      <c r="AO75" s="261"/>
      <c r="AP75" s="261"/>
      <c r="AQ75" s="261"/>
      <c r="AR75" s="261"/>
      <c r="AS75" s="261"/>
      <c r="AT75" s="261"/>
      <c r="AU75" s="261"/>
      <c r="AV75" s="261"/>
      <c r="AW75" s="261"/>
      <c r="AX75" s="261"/>
      <c r="AY75" s="261"/>
      <c r="AZ75" s="261"/>
      <c r="BA75" s="261"/>
      <c r="BB75" s="261"/>
      <c r="BC75" s="261"/>
      <c r="BD75" s="261"/>
      <c r="BE75" s="261"/>
      <c r="BF75" s="261"/>
      <c r="BG75" s="261"/>
      <c r="BH75" s="261"/>
      <c r="BI75" s="261"/>
      <c r="BJ75" s="261"/>
      <c r="BK75" s="261"/>
      <c r="BL75" s="261"/>
      <c r="BM75" s="261"/>
      <c r="BN75" s="261"/>
      <c r="BO75" s="261"/>
      <c r="BP75" s="261"/>
      <c r="BQ75" s="261"/>
      <c r="BR75" s="261"/>
      <c r="BS75" s="261"/>
      <c r="BT75" s="261"/>
      <c r="BU75" s="261"/>
      <c r="BV75" s="261"/>
      <c r="BW75" s="261"/>
      <c r="BX75" s="261"/>
      <c r="BY75" s="261"/>
      <c r="BZ75" s="261"/>
      <c r="CA75" s="261"/>
      <c r="CB75" s="261"/>
      <c r="CC75" s="261"/>
      <c r="CD75" s="261"/>
      <c r="CE75" s="261"/>
      <c r="CF75" s="261"/>
      <c r="CG75" s="261"/>
      <c r="CH75" s="261"/>
      <c r="CI75" s="261"/>
      <c r="CJ75" s="261"/>
      <c r="CK75" s="261"/>
      <c r="CL75" s="261"/>
      <c r="CM75" s="261"/>
      <c r="CN75" s="261"/>
      <c r="CO75" s="261"/>
      <c r="CP75" s="261"/>
      <c r="CQ75" s="261"/>
      <c r="CR75" s="261"/>
    </row>
    <row r="76" spans="1:96" s="230" customFormat="1" ht="12.95" customHeight="1">
      <c r="A76" s="342">
        <v>65</v>
      </c>
      <c r="B76" s="341" t="s">
        <v>110</v>
      </c>
      <c r="C76" s="424" t="s">
        <v>111</v>
      </c>
      <c r="D76" s="295">
        <v>51600822.740000002</v>
      </c>
      <c r="E76" s="252">
        <f t="shared" si="21"/>
        <v>1.1746559119165213E-4</v>
      </c>
      <c r="F76" s="295">
        <v>11.061500000000001</v>
      </c>
      <c r="G76" s="295">
        <v>51675100.159999996</v>
      </c>
      <c r="H76" s="252">
        <f>(G76/$G$96)</f>
        <v>1.18560563849369E-4</v>
      </c>
      <c r="I76" s="295">
        <v>11.1021</v>
      </c>
      <c r="J76" s="147">
        <f t="shared" si="22"/>
        <v>1.4394619321140369E-3</v>
      </c>
      <c r="K76" s="323">
        <f t="shared" si="19"/>
        <v>3.6703882836866177E-3</v>
      </c>
      <c r="L76" s="277"/>
      <c r="M76" s="385"/>
      <c r="N76" s="386"/>
      <c r="O76" s="428"/>
      <c r="P76" s="280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8"/>
      <c r="AI76" s="278"/>
      <c r="AJ76" s="278"/>
      <c r="AK76" s="278"/>
      <c r="AL76" s="278"/>
      <c r="AM76" s="278"/>
      <c r="AN76" s="278"/>
      <c r="AO76" s="278"/>
      <c r="AP76" s="278"/>
      <c r="AQ76" s="278"/>
      <c r="AR76" s="278"/>
      <c r="AS76" s="278"/>
      <c r="AT76" s="278"/>
      <c r="AU76" s="278"/>
      <c r="AV76" s="278"/>
      <c r="AW76" s="278"/>
      <c r="AX76" s="278"/>
      <c r="AY76" s="278"/>
      <c r="AZ76" s="278"/>
      <c r="BA76" s="278"/>
      <c r="BB76" s="278"/>
      <c r="BC76" s="278"/>
      <c r="BD76" s="278"/>
      <c r="BE76" s="278"/>
      <c r="BF76" s="278"/>
      <c r="BG76" s="278"/>
      <c r="BH76" s="278"/>
      <c r="BI76" s="278"/>
      <c r="BJ76" s="278"/>
      <c r="BK76" s="278"/>
      <c r="BL76" s="278"/>
      <c r="BM76" s="278"/>
      <c r="BN76" s="278"/>
      <c r="BO76" s="278"/>
      <c r="BP76" s="278"/>
      <c r="BQ76" s="278"/>
      <c r="BR76" s="278"/>
      <c r="BS76" s="278"/>
      <c r="BT76" s="278"/>
      <c r="BU76" s="278"/>
      <c r="BV76" s="278"/>
      <c r="BW76" s="278"/>
      <c r="BX76" s="278"/>
      <c r="BY76" s="278"/>
      <c r="BZ76" s="278"/>
      <c r="CA76" s="278"/>
      <c r="CB76" s="278"/>
      <c r="CC76" s="278"/>
      <c r="CD76" s="278"/>
      <c r="CE76" s="278"/>
      <c r="CF76" s="278"/>
      <c r="CG76" s="278"/>
      <c r="CH76" s="278"/>
      <c r="CI76" s="278"/>
      <c r="CJ76" s="278"/>
      <c r="CK76" s="278"/>
      <c r="CL76" s="278"/>
      <c r="CM76" s="278"/>
      <c r="CN76" s="278"/>
      <c r="CO76" s="278"/>
      <c r="CP76" s="278"/>
      <c r="CQ76" s="278"/>
      <c r="CR76" s="278"/>
    </row>
    <row r="77" spans="1:96" s="229" customFormat="1" ht="12.95" customHeight="1">
      <c r="A77" s="342">
        <v>66</v>
      </c>
      <c r="B77" s="341" t="s">
        <v>33</v>
      </c>
      <c r="C77" s="424" t="s">
        <v>105</v>
      </c>
      <c r="D77" s="295">
        <v>14637195530.549999</v>
      </c>
      <c r="E77" s="252">
        <f t="shared" si="21"/>
        <v>3.3320531245154793E-2</v>
      </c>
      <c r="F77" s="295">
        <v>1147.1500000000001</v>
      </c>
      <c r="G77" s="295">
        <v>14874834977.950001</v>
      </c>
      <c r="H77" s="252">
        <f t="shared" si="20"/>
        <v>3.4128019426988732E-2</v>
      </c>
      <c r="I77" s="295">
        <v>1149.5</v>
      </c>
      <c r="J77" s="147">
        <f t="shared" si="22"/>
        <v>1.6235312762203163E-2</v>
      </c>
      <c r="K77" s="323">
        <f t="shared" si="19"/>
        <v>2.0485551148497656E-3</v>
      </c>
      <c r="L77" s="259"/>
      <c r="M77" s="261"/>
      <c r="N77" s="387"/>
      <c r="O77" s="428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1"/>
      <c r="AQ77" s="261"/>
      <c r="AR77" s="261"/>
      <c r="AS77" s="261"/>
      <c r="AT77" s="261"/>
      <c r="AU77" s="261"/>
      <c r="AV77" s="261"/>
      <c r="AW77" s="261"/>
      <c r="AX77" s="261"/>
      <c r="AY77" s="261"/>
      <c r="AZ77" s="261"/>
      <c r="BA77" s="261"/>
      <c r="BB77" s="261"/>
      <c r="BC77" s="261"/>
      <c r="BD77" s="261"/>
      <c r="BE77" s="261"/>
      <c r="BF77" s="261"/>
      <c r="BG77" s="261"/>
      <c r="BH77" s="261"/>
      <c r="BI77" s="261"/>
      <c r="BJ77" s="261"/>
      <c r="BK77" s="261"/>
      <c r="BL77" s="261"/>
      <c r="BM77" s="261"/>
      <c r="BN77" s="261"/>
      <c r="BO77" s="261"/>
      <c r="BP77" s="261"/>
      <c r="BQ77" s="261"/>
      <c r="BR77" s="261"/>
      <c r="BS77" s="261"/>
      <c r="BT77" s="261"/>
      <c r="BU77" s="261"/>
      <c r="BV77" s="261"/>
      <c r="BW77" s="261"/>
      <c r="BX77" s="261"/>
      <c r="BY77" s="261"/>
      <c r="BZ77" s="261"/>
      <c r="CA77" s="261"/>
      <c r="CB77" s="261"/>
      <c r="CC77" s="261"/>
      <c r="CD77" s="261"/>
      <c r="CE77" s="261"/>
      <c r="CF77" s="261"/>
      <c r="CG77" s="261"/>
      <c r="CH77" s="261"/>
      <c r="CI77" s="261"/>
      <c r="CJ77" s="261"/>
      <c r="CK77" s="261"/>
      <c r="CL77" s="261"/>
      <c r="CM77" s="261"/>
      <c r="CN77" s="261"/>
      <c r="CO77" s="261"/>
      <c r="CP77" s="261"/>
      <c r="CQ77" s="261"/>
      <c r="CR77" s="261"/>
    </row>
    <row r="78" spans="1:96" s="229" customFormat="1" ht="12.95" customHeight="1">
      <c r="A78" s="342">
        <v>67</v>
      </c>
      <c r="B78" s="341" t="s">
        <v>7</v>
      </c>
      <c r="C78" s="424" t="s">
        <v>113</v>
      </c>
      <c r="D78" s="295">
        <v>162654365614.01999</v>
      </c>
      <c r="E78" s="252">
        <f t="shared" si="21"/>
        <v>0.37027105775085151</v>
      </c>
      <c r="F78" s="295">
        <v>532.74</v>
      </c>
      <c r="G78" s="295">
        <v>163220918612.64001</v>
      </c>
      <c r="H78" s="252">
        <f t="shared" si="20"/>
        <v>0.37448527594158354</v>
      </c>
      <c r="I78" s="295">
        <v>532.38</v>
      </c>
      <c r="J78" s="147">
        <f t="shared" si="22"/>
        <v>3.4831711800743185E-3</v>
      </c>
      <c r="K78" s="323">
        <f t="shared" si="19"/>
        <v>-6.7575177384843199E-4</v>
      </c>
      <c r="L78" s="259"/>
      <c r="M78" s="281"/>
      <c r="N78" s="282"/>
      <c r="O78" s="428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1"/>
      <c r="AZ78" s="261"/>
      <c r="BA78" s="261"/>
      <c r="BB78" s="261"/>
      <c r="BC78" s="261"/>
      <c r="BD78" s="261"/>
      <c r="BE78" s="261"/>
      <c r="BF78" s="261"/>
      <c r="BG78" s="261"/>
      <c r="BH78" s="261"/>
      <c r="BI78" s="261"/>
      <c r="BJ78" s="261"/>
      <c r="BK78" s="261"/>
      <c r="BL78" s="261"/>
      <c r="BM78" s="261"/>
      <c r="BN78" s="261"/>
      <c r="BO78" s="261"/>
      <c r="BP78" s="261"/>
      <c r="BQ78" s="261"/>
      <c r="BR78" s="261"/>
      <c r="BS78" s="261"/>
      <c r="BT78" s="261"/>
      <c r="BU78" s="261"/>
      <c r="BV78" s="261"/>
      <c r="BW78" s="261"/>
      <c r="BX78" s="261"/>
      <c r="BY78" s="261"/>
      <c r="BZ78" s="261"/>
      <c r="CA78" s="261"/>
      <c r="CB78" s="261"/>
      <c r="CC78" s="261"/>
      <c r="CD78" s="261"/>
      <c r="CE78" s="261"/>
      <c r="CF78" s="261"/>
      <c r="CG78" s="261"/>
      <c r="CH78" s="261"/>
      <c r="CI78" s="261"/>
      <c r="CJ78" s="261"/>
      <c r="CK78" s="261"/>
      <c r="CL78" s="261"/>
      <c r="CM78" s="261"/>
      <c r="CN78" s="261"/>
      <c r="CO78" s="261"/>
      <c r="CP78" s="261"/>
      <c r="CQ78" s="261"/>
      <c r="CR78" s="261"/>
    </row>
    <row r="79" spans="1:96" s="229" customFormat="1" ht="12.95" customHeight="1">
      <c r="A79" s="342">
        <v>68</v>
      </c>
      <c r="B79" s="341" t="s">
        <v>217</v>
      </c>
      <c r="C79" s="424" t="s">
        <v>216</v>
      </c>
      <c r="D79" s="295">
        <v>20945108</v>
      </c>
      <c r="E79" s="252">
        <f t="shared" si="21"/>
        <v>4.7680043905303869E-5</v>
      </c>
      <c r="F79" s="295">
        <v>0.78</v>
      </c>
      <c r="G79" s="295">
        <v>20915245</v>
      </c>
      <c r="H79" s="252">
        <f>(G79/$G$96)</f>
        <v>4.7986810525181495E-5</v>
      </c>
      <c r="I79" s="295">
        <v>0.78</v>
      </c>
      <c r="J79" s="258">
        <f t="shared" si="22"/>
        <v>-1.4257744576919823E-3</v>
      </c>
      <c r="K79" s="324">
        <f>((I79-F79)/F79)</f>
        <v>0</v>
      </c>
      <c r="L79" s="259"/>
      <c r="M79" s="388"/>
      <c r="N79" s="282"/>
      <c r="O79" s="428"/>
      <c r="P79" s="261"/>
      <c r="Q79" s="261"/>
      <c r="R79" s="261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  <c r="AM79" s="261"/>
      <c r="AN79" s="261"/>
      <c r="AO79" s="261"/>
      <c r="AP79" s="261"/>
      <c r="AQ79" s="261"/>
      <c r="AR79" s="261"/>
      <c r="AS79" s="261"/>
      <c r="AT79" s="261"/>
      <c r="AU79" s="261"/>
      <c r="AV79" s="261"/>
      <c r="AW79" s="261"/>
      <c r="AX79" s="261"/>
      <c r="AY79" s="261"/>
      <c r="AZ79" s="261"/>
      <c r="BA79" s="261"/>
      <c r="BB79" s="261"/>
      <c r="BC79" s="261"/>
      <c r="BD79" s="261"/>
      <c r="BE79" s="261"/>
      <c r="BF79" s="261"/>
      <c r="BG79" s="261"/>
      <c r="BH79" s="261"/>
      <c r="BI79" s="261"/>
      <c r="BJ79" s="261"/>
      <c r="BK79" s="261"/>
      <c r="BL79" s="261"/>
      <c r="BM79" s="261"/>
      <c r="BN79" s="261"/>
      <c r="BO79" s="261"/>
      <c r="BP79" s="261"/>
      <c r="BQ79" s="261"/>
      <c r="BR79" s="261"/>
      <c r="BS79" s="261"/>
      <c r="BT79" s="261"/>
      <c r="BU79" s="261"/>
      <c r="BV79" s="261"/>
      <c r="BW79" s="261"/>
      <c r="BX79" s="261"/>
      <c r="BY79" s="261"/>
      <c r="BZ79" s="261"/>
      <c r="CA79" s="261"/>
      <c r="CB79" s="261"/>
      <c r="CC79" s="261"/>
      <c r="CD79" s="261"/>
      <c r="CE79" s="261"/>
      <c r="CF79" s="261"/>
      <c r="CG79" s="261"/>
      <c r="CH79" s="261"/>
      <c r="CI79" s="261"/>
      <c r="CJ79" s="261"/>
      <c r="CK79" s="261"/>
      <c r="CL79" s="261"/>
      <c r="CM79" s="261"/>
      <c r="CN79" s="261"/>
      <c r="CO79" s="261"/>
      <c r="CP79" s="261"/>
      <c r="CQ79" s="261"/>
      <c r="CR79" s="261"/>
    </row>
    <row r="80" spans="1:96" s="229" customFormat="1" ht="12.95" customHeight="1">
      <c r="A80" s="342">
        <v>69</v>
      </c>
      <c r="B80" s="341" t="s">
        <v>120</v>
      </c>
      <c r="C80" s="424" t="s">
        <v>123</v>
      </c>
      <c r="D80" s="295">
        <v>876510304.73000002</v>
      </c>
      <c r="E80" s="252">
        <f t="shared" si="21"/>
        <v>1.9953131687350419E-3</v>
      </c>
      <c r="F80" s="295">
        <v>1167.8599999999999</v>
      </c>
      <c r="G80" s="295">
        <v>813509432.25</v>
      </c>
      <c r="H80" s="252">
        <f t="shared" si="20"/>
        <v>1.866472182650919E-3</v>
      </c>
      <c r="I80" s="295">
        <v>1193.26</v>
      </c>
      <c r="J80" s="147">
        <f t="shared" si="22"/>
        <v>-7.1876933037777341E-2</v>
      </c>
      <c r="K80" s="323">
        <f t="shared" si="19"/>
        <v>2.1749182264997596E-2</v>
      </c>
      <c r="L80" s="259"/>
      <c r="M80" s="272"/>
      <c r="N80" s="282"/>
      <c r="O80" s="428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1"/>
      <c r="AQ80" s="261"/>
      <c r="AR80" s="261"/>
      <c r="AS80" s="261"/>
      <c r="AT80" s="261"/>
      <c r="AU80" s="261"/>
      <c r="AV80" s="261"/>
      <c r="AW80" s="261"/>
      <c r="AX80" s="261"/>
      <c r="AY80" s="261"/>
      <c r="AZ80" s="261"/>
      <c r="BA80" s="261"/>
      <c r="BB80" s="261"/>
      <c r="BC80" s="261"/>
      <c r="BD80" s="261"/>
      <c r="BE80" s="261"/>
      <c r="BF80" s="261"/>
      <c r="BG80" s="261"/>
      <c r="BH80" s="261"/>
      <c r="BI80" s="261"/>
      <c r="BJ80" s="261"/>
      <c r="BK80" s="261"/>
      <c r="BL80" s="261"/>
      <c r="BM80" s="261"/>
      <c r="BN80" s="261"/>
      <c r="BO80" s="261"/>
      <c r="BP80" s="261"/>
      <c r="BQ80" s="261"/>
      <c r="BR80" s="261"/>
      <c r="BS80" s="261"/>
      <c r="BT80" s="261"/>
      <c r="BU80" s="261"/>
      <c r="BV80" s="261"/>
      <c r="BW80" s="261"/>
      <c r="BX80" s="261"/>
      <c r="BY80" s="261"/>
      <c r="BZ80" s="261"/>
      <c r="CA80" s="261"/>
      <c r="CB80" s="261"/>
      <c r="CC80" s="261"/>
      <c r="CD80" s="261"/>
      <c r="CE80" s="261"/>
      <c r="CF80" s="261"/>
      <c r="CG80" s="261"/>
      <c r="CH80" s="261"/>
      <c r="CI80" s="261"/>
      <c r="CJ80" s="261"/>
      <c r="CK80" s="261"/>
      <c r="CL80" s="261"/>
      <c r="CM80" s="261"/>
      <c r="CN80" s="261"/>
      <c r="CO80" s="261"/>
      <c r="CP80" s="261"/>
      <c r="CQ80" s="261"/>
      <c r="CR80" s="261"/>
    </row>
    <row r="81" spans="1:96" s="229" customFormat="1" ht="12.95" customHeight="1">
      <c r="A81" s="342">
        <v>70</v>
      </c>
      <c r="B81" s="341" t="s">
        <v>60</v>
      </c>
      <c r="C81" s="424" t="s">
        <v>124</v>
      </c>
      <c r="D81" s="295">
        <v>179618105.78999999</v>
      </c>
      <c r="E81" s="252">
        <f t="shared" si="21"/>
        <v>4.0888780187978575E-4</v>
      </c>
      <c r="F81" s="295">
        <v>155.16</v>
      </c>
      <c r="G81" s="295">
        <v>179868712.61000001</v>
      </c>
      <c r="H81" s="252">
        <f t="shared" si="20"/>
        <v>4.1268107695723353E-4</v>
      </c>
      <c r="I81" s="295">
        <v>155.37</v>
      </c>
      <c r="J81" s="147">
        <f t="shared" si="22"/>
        <v>1.395220258546869E-3</v>
      </c>
      <c r="K81" s="323">
        <f t="shared" si="19"/>
        <v>1.3534416086620777E-3</v>
      </c>
      <c r="L81" s="259"/>
      <c r="M81" s="357"/>
      <c r="N81" s="283"/>
      <c r="O81" s="428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1"/>
      <c r="BE81" s="261"/>
      <c r="BF81" s="261"/>
      <c r="BG81" s="261"/>
      <c r="BH81" s="261"/>
      <c r="BI81" s="261"/>
      <c r="BJ81" s="261"/>
      <c r="BK81" s="261"/>
      <c r="BL81" s="261"/>
      <c r="BM81" s="261"/>
      <c r="BN81" s="261"/>
      <c r="BO81" s="261"/>
      <c r="BP81" s="261"/>
      <c r="BQ81" s="261"/>
      <c r="BR81" s="261"/>
      <c r="BS81" s="261"/>
      <c r="BT81" s="261"/>
      <c r="BU81" s="261"/>
      <c r="BV81" s="261"/>
      <c r="BW81" s="261"/>
      <c r="BX81" s="261"/>
      <c r="BY81" s="261"/>
      <c r="BZ81" s="261"/>
      <c r="CA81" s="261"/>
      <c r="CB81" s="261"/>
      <c r="CC81" s="261"/>
      <c r="CD81" s="261"/>
      <c r="CE81" s="261"/>
      <c r="CF81" s="261"/>
      <c r="CG81" s="261"/>
      <c r="CH81" s="261"/>
      <c r="CI81" s="261"/>
      <c r="CJ81" s="261"/>
      <c r="CK81" s="261"/>
      <c r="CL81" s="261"/>
      <c r="CM81" s="261"/>
      <c r="CN81" s="261"/>
      <c r="CO81" s="261"/>
      <c r="CP81" s="261"/>
      <c r="CQ81" s="261"/>
      <c r="CR81" s="261"/>
    </row>
    <row r="82" spans="1:96" s="229" customFormat="1" ht="12.95" customHeight="1">
      <c r="A82" s="342">
        <v>71</v>
      </c>
      <c r="B82" s="341" t="s">
        <v>128</v>
      </c>
      <c r="C82" s="424" t="s">
        <v>129</v>
      </c>
      <c r="D82" s="295">
        <v>687913878.20000005</v>
      </c>
      <c r="E82" s="252">
        <f t="shared" si="21"/>
        <v>1.5659868603037932E-3</v>
      </c>
      <c r="F82" s="295">
        <v>184.86787000000001</v>
      </c>
      <c r="G82" s="295">
        <v>700205998.25</v>
      </c>
      <c r="H82" s="252">
        <f t="shared" si="20"/>
        <v>1.6065148922051028E-3</v>
      </c>
      <c r="I82" s="296">
        <v>184.946594</v>
      </c>
      <c r="J82" s="147">
        <f t="shared" si="22"/>
        <v>1.7868690310716792E-2</v>
      </c>
      <c r="K82" s="323">
        <f t="shared" si="19"/>
        <v>4.2583927645184645E-4</v>
      </c>
      <c r="L82" s="259"/>
      <c r="M82" s="357"/>
      <c r="N82" s="389"/>
      <c r="O82" s="428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261"/>
      <c r="BD82" s="261"/>
      <c r="BE82" s="261"/>
      <c r="BF82" s="261"/>
      <c r="BG82" s="261"/>
      <c r="BH82" s="261"/>
      <c r="BI82" s="261"/>
      <c r="BJ82" s="261"/>
      <c r="BK82" s="261"/>
      <c r="BL82" s="261"/>
      <c r="BM82" s="261"/>
      <c r="BN82" s="261"/>
      <c r="BO82" s="261"/>
      <c r="BP82" s="261"/>
      <c r="BQ82" s="261"/>
      <c r="BR82" s="261"/>
      <c r="BS82" s="261"/>
      <c r="BT82" s="261"/>
      <c r="BU82" s="261"/>
      <c r="BV82" s="261"/>
      <c r="BW82" s="261"/>
      <c r="BX82" s="261"/>
      <c r="BY82" s="261"/>
      <c r="BZ82" s="261"/>
      <c r="CA82" s="261"/>
      <c r="CB82" s="261"/>
      <c r="CC82" s="261"/>
      <c r="CD82" s="261"/>
      <c r="CE82" s="261"/>
      <c r="CF82" s="261"/>
      <c r="CG82" s="261"/>
      <c r="CH82" s="261"/>
      <c r="CI82" s="261"/>
      <c r="CJ82" s="261"/>
      <c r="CK82" s="261"/>
      <c r="CL82" s="261"/>
      <c r="CM82" s="261"/>
      <c r="CN82" s="261"/>
      <c r="CO82" s="261"/>
      <c r="CP82" s="261"/>
      <c r="CQ82" s="261"/>
      <c r="CR82" s="261"/>
    </row>
    <row r="83" spans="1:96" s="229" customFormat="1" ht="12.95" customHeight="1">
      <c r="A83" s="342">
        <v>72</v>
      </c>
      <c r="B83" s="341" t="s">
        <v>132</v>
      </c>
      <c r="C83" s="424" t="s">
        <v>135</v>
      </c>
      <c r="D83" s="295">
        <v>1097693118.97</v>
      </c>
      <c r="E83" s="252">
        <f t="shared" si="21"/>
        <v>2.4988200637131855E-3</v>
      </c>
      <c r="F83" s="295">
        <v>1.4142999999999999</v>
      </c>
      <c r="G83" s="295">
        <v>1102543574.78</v>
      </c>
      <c r="H83" s="252">
        <f t="shared" si="20"/>
        <v>2.5296165365848752E-3</v>
      </c>
      <c r="I83" s="296">
        <v>1.4201999999999999</v>
      </c>
      <c r="J83" s="147">
        <f t="shared" ref="J83:J93" si="23">((G83-D83)/D83)</f>
        <v>4.4187721742769762E-3</v>
      </c>
      <c r="K83" s="323">
        <f t="shared" ref="K83:K94" si="24">((I83-F83)/F83)</f>
        <v>4.1716750335855316E-3</v>
      </c>
      <c r="L83" s="259"/>
      <c r="M83" s="368"/>
      <c r="N83" s="389"/>
      <c r="O83" s="428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1"/>
      <c r="AZ83" s="261"/>
      <c r="BA83" s="261"/>
      <c r="BB83" s="261"/>
      <c r="BC83" s="261"/>
      <c r="BD83" s="261"/>
      <c r="BE83" s="261"/>
      <c r="BF83" s="261"/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</row>
    <row r="84" spans="1:96" s="229" customFormat="1" ht="12.95" customHeight="1">
      <c r="A84" s="342">
        <v>73</v>
      </c>
      <c r="B84" s="341" t="s">
        <v>60</v>
      </c>
      <c r="C84" s="424" t="s">
        <v>154</v>
      </c>
      <c r="D84" s="299">
        <v>1637032999.27</v>
      </c>
      <c r="E84" s="252">
        <f t="shared" si="21"/>
        <v>3.7265888187172336E-3</v>
      </c>
      <c r="F84" s="297">
        <v>440.01</v>
      </c>
      <c r="G84" s="295">
        <v>1636183795.4000001</v>
      </c>
      <c r="H84" s="252">
        <f t="shared" si="20"/>
        <v>3.7539718886502229E-3</v>
      </c>
      <c r="I84" s="295">
        <v>439.26</v>
      </c>
      <c r="J84" s="147">
        <f t="shared" si="23"/>
        <v>-5.1874572496618575E-4</v>
      </c>
      <c r="K84" s="323">
        <f t="shared" si="24"/>
        <v>-1.7045067157564601E-3</v>
      </c>
      <c r="L84" s="259"/>
      <c r="M84" s="370"/>
      <c r="N84" s="389"/>
      <c r="O84" s="428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  <c r="AO84" s="261"/>
      <c r="AP84" s="261"/>
      <c r="AQ84" s="261"/>
      <c r="AR84" s="261"/>
      <c r="AS84" s="261"/>
      <c r="AT84" s="261"/>
      <c r="AU84" s="261"/>
      <c r="AV84" s="261"/>
      <c r="AW84" s="261"/>
      <c r="AX84" s="261"/>
      <c r="AY84" s="261"/>
      <c r="AZ84" s="261"/>
      <c r="BA84" s="261"/>
      <c r="BB84" s="261"/>
      <c r="BC84" s="261"/>
      <c r="BD84" s="261"/>
      <c r="BE84" s="261"/>
      <c r="BF84" s="261"/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</row>
    <row r="85" spans="1:96" s="229" customFormat="1" ht="12.95" customHeight="1">
      <c r="A85" s="342">
        <v>74</v>
      </c>
      <c r="B85" s="341" t="s">
        <v>7</v>
      </c>
      <c r="C85" s="424" t="s">
        <v>162</v>
      </c>
      <c r="D85" s="299">
        <v>7952062236.9899998</v>
      </c>
      <c r="E85" s="252">
        <f t="shared" si="21"/>
        <v>1.8102302294043655E-2</v>
      </c>
      <c r="F85" s="297">
        <v>116.34</v>
      </c>
      <c r="G85" s="299">
        <v>7752716191.4300003</v>
      </c>
      <c r="H85" s="252">
        <f t="shared" si="20"/>
        <v>1.7787414057720007E-2</v>
      </c>
      <c r="I85" s="297">
        <v>116.43</v>
      </c>
      <c r="J85" s="147">
        <f t="shared" si="23"/>
        <v>-2.5068471500728037E-2</v>
      </c>
      <c r="K85" s="323">
        <f t="shared" si="24"/>
        <v>7.7359463641055019E-4</v>
      </c>
      <c r="L85" s="259"/>
      <c r="M85" s="361"/>
      <c r="N85" s="389"/>
      <c r="O85" s="428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1"/>
      <c r="BB85" s="261"/>
      <c r="BC85" s="261"/>
      <c r="BD85" s="261"/>
      <c r="BE85" s="261"/>
      <c r="BF85" s="261"/>
      <c r="BG85" s="261"/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</row>
    <row r="86" spans="1:96" s="229" customFormat="1" ht="12.95" customHeight="1">
      <c r="A86" s="342">
        <v>75</v>
      </c>
      <c r="B86" s="341" t="s">
        <v>167</v>
      </c>
      <c r="C86" s="424" t="s">
        <v>170</v>
      </c>
      <c r="D86" s="299">
        <v>501532410.38</v>
      </c>
      <c r="E86" s="252">
        <f t="shared" si="21"/>
        <v>1.1417027473360976E-3</v>
      </c>
      <c r="F86" s="297">
        <v>1.1399999999999999</v>
      </c>
      <c r="G86" s="299">
        <v>501417883.38999999</v>
      </c>
      <c r="H86" s="252">
        <f t="shared" si="20"/>
        <v>1.1504261587264924E-3</v>
      </c>
      <c r="I86" s="297">
        <v>1.1443000000000001</v>
      </c>
      <c r="J86" s="147">
        <f t="shared" si="23"/>
        <v>-2.2835411556600094E-4</v>
      </c>
      <c r="K86" s="323">
        <f t="shared" si="24"/>
        <v>3.7719298245615729E-3</v>
      </c>
      <c r="L86" s="259"/>
      <c r="M86" s="357"/>
      <c r="N86" s="389"/>
      <c r="O86" s="428"/>
      <c r="P86" s="261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1"/>
      <c r="AQ86" s="261"/>
      <c r="AR86" s="261"/>
      <c r="AS86" s="261"/>
      <c r="AT86" s="261"/>
      <c r="AU86" s="261"/>
      <c r="AV86" s="261"/>
      <c r="AW86" s="261"/>
      <c r="AX86" s="261"/>
      <c r="AY86" s="261"/>
      <c r="AZ86" s="261"/>
      <c r="BA86" s="261"/>
      <c r="BB86" s="261"/>
      <c r="BC86" s="261"/>
      <c r="BD86" s="261"/>
      <c r="BE86" s="261"/>
      <c r="BF86" s="261"/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</row>
    <row r="87" spans="1:96" s="229" customFormat="1" ht="12.95" customHeight="1">
      <c r="A87" s="342">
        <v>76</v>
      </c>
      <c r="B87" s="341" t="s">
        <v>108</v>
      </c>
      <c r="C87" s="424" t="s">
        <v>174</v>
      </c>
      <c r="D87" s="299">
        <v>4041194487.0300002</v>
      </c>
      <c r="E87" s="252">
        <f t="shared" si="21"/>
        <v>9.199490906013106E-3</v>
      </c>
      <c r="F87" s="299">
        <v>45056.19</v>
      </c>
      <c r="G87" s="299">
        <v>4215435644.46</v>
      </c>
      <c r="H87" s="252">
        <f t="shared" si="20"/>
        <v>9.6716682760253758E-3</v>
      </c>
      <c r="I87" s="297">
        <v>45174.68</v>
      </c>
      <c r="J87" s="147">
        <f t="shared" si="23"/>
        <v>4.3116251392804179E-2</v>
      </c>
      <c r="K87" s="323">
        <f t="shared" si="24"/>
        <v>2.6298273333807843E-3</v>
      </c>
      <c r="L87" s="259"/>
      <c r="M87" s="357"/>
      <c r="N87" s="389"/>
      <c r="O87" s="428"/>
      <c r="P87" s="261"/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1"/>
      <c r="AQ87" s="261"/>
      <c r="AR87" s="261"/>
      <c r="AS87" s="261"/>
      <c r="AT87" s="261"/>
      <c r="AU87" s="261"/>
      <c r="AV87" s="261"/>
      <c r="AW87" s="261"/>
      <c r="AX87" s="261"/>
      <c r="AY87" s="261"/>
      <c r="AZ87" s="261"/>
      <c r="BA87" s="261"/>
      <c r="BB87" s="261"/>
      <c r="BC87" s="261"/>
      <c r="BD87" s="261"/>
      <c r="BE87" s="261"/>
      <c r="BF87" s="261"/>
      <c r="BG87" s="261"/>
      <c r="BH87" s="261"/>
      <c r="BI87" s="261"/>
      <c r="BJ87" s="261"/>
      <c r="BK87" s="261"/>
      <c r="BL87" s="261"/>
      <c r="BM87" s="261"/>
      <c r="BN87" s="261"/>
      <c r="BO87" s="261"/>
      <c r="BP87" s="261"/>
      <c r="BQ87" s="261"/>
      <c r="BR87" s="261"/>
      <c r="BS87" s="261"/>
      <c r="BT87" s="261"/>
      <c r="BU87" s="261"/>
      <c r="BV87" s="261"/>
      <c r="BW87" s="261"/>
      <c r="BX87" s="261"/>
      <c r="BY87" s="261"/>
      <c r="BZ87" s="261"/>
      <c r="CA87" s="261"/>
      <c r="CB87" s="261"/>
      <c r="CC87" s="261"/>
      <c r="CD87" s="261"/>
      <c r="CE87" s="261"/>
      <c r="CF87" s="261"/>
      <c r="CG87" s="261"/>
      <c r="CH87" s="261"/>
      <c r="CI87" s="261"/>
      <c r="CJ87" s="261"/>
      <c r="CK87" s="261"/>
      <c r="CL87" s="261"/>
      <c r="CM87" s="261"/>
      <c r="CN87" s="261"/>
      <c r="CO87" s="261"/>
      <c r="CP87" s="261"/>
      <c r="CQ87" s="261"/>
      <c r="CR87" s="261"/>
    </row>
    <row r="88" spans="1:96" s="229" customFormat="1" ht="12.95" customHeight="1">
      <c r="A88" s="342">
        <v>77</v>
      </c>
      <c r="B88" s="341" t="s">
        <v>9</v>
      </c>
      <c r="C88" s="424" t="s">
        <v>177</v>
      </c>
      <c r="D88" s="295">
        <v>1548962340.76</v>
      </c>
      <c r="E88" s="252">
        <f t="shared" si="21"/>
        <v>3.5261022485584249E-3</v>
      </c>
      <c r="F88" s="299">
        <v>0.98570000000000002</v>
      </c>
      <c r="G88" s="299">
        <v>1546195059.2</v>
      </c>
      <c r="H88" s="252">
        <f t="shared" si="20"/>
        <v>3.5475065838722992E-3</v>
      </c>
      <c r="I88" s="299">
        <v>0.99170000000000003</v>
      </c>
      <c r="J88" s="147">
        <f t="shared" si="23"/>
        <v>-1.7865389539697739E-3</v>
      </c>
      <c r="K88" s="323">
        <f t="shared" si="24"/>
        <v>6.087044739778843E-3</v>
      </c>
      <c r="L88" s="259"/>
      <c r="M88" s="357"/>
      <c r="N88" s="389"/>
      <c r="O88" s="428"/>
      <c r="P88" s="261"/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61"/>
      <c r="AU88" s="261"/>
      <c r="AV88" s="261"/>
      <c r="AW88" s="261"/>
      <c r="AX88" s="261"/>
      <c r="AY88" s="261"/>
      <c r="AZ88" s="261"/>
      <c r="BA88" s="261"/>
      <c r="BB88" s="261"/>
      <c r="BC88" s="261"/>
      <c r="BD88" s="261"/>
      <c r="BE88" s="261"/>
      <c r="BF88" s="261"/>
      <c r="BG88" s="261"/>
      <c r="BH88" s="261"/>
      <c r="BI88" s="261"/>
      <c r="BJ88" s="261"/>
      <c r="BK88" s="261"/>
      <c r="BL88" s="261"/>
      <c r="BM88" s="261"/>
      <c r="BN88" s="261"/>
      <c r="BO88" s="261"/>
      <c r="BP88" s="261"/>
      <c r="BQ88" s="261"/>
      <c r="BR88" s="261"/>
      <c r="BS88" s="261"/>
      <c r="BT88" s="261"/>
      <c r="BU88" s="261"/>
      <c r="BV88" s="261"/>
      <c r="BW88" s="261"/>
      <c r="BX88" s="261"/>
      <c r="BY88" s="261"/>
      <c r="BZ88" s="261"/>
      <c r="CA88" s="261"/>
      <c r="CB88" s="261"/>
      <c r="CC88" s="261"/>
      <c r="CD88" s="261"/>
      <c r="CE88" s="261"/>
      <c r="CF88" s="261"/>
      <c r="CG88" s="261"/>
      <c r="CH88" s="261"/>
      <c r="CI88" s="261"/>
      <c r="CJ88" s="261"/>
      <c r="CK88" s="261"/>
      <c r="CL88" s="261"/>
      <c r="CM88" s="261"/>
      <c r="CN88" s="261"/>
      <c r="CO88" s="261"/>
      <c r="CP88" s="261"/>
      <c r="CQ88" s="261"/>
      <c r="CR88" s="261"/>
    </row>
    <row r="89" spans="1:96" s="229" customFormat="1" ht="12.95" customHeight="1">
      <c r="A89" s="342">
        <v>78</v>
      </c>
      <c r="B89" s="341" t="s">
        <v>180</v>
      </c>
      <c r="C89" s="424" t="s">
        <v>181</v>
      </c>
      <c r="D89" s="295">
        <v>556136879.85000002</v>
      </c>
      <c r="E89" s="252">
        <f t="shared" si="21"/>
        <v>1.2660059259950679E-3</v>
      </c>
      <c r="F89" s="299">
        <v>49875.9</v>
      </c>
      <c r="G89" s="299">
        <v>556740180.14999998</v>
      </c>
      <c r="H89" s="252">
        <f t="shared" si="20"/>
        <v>1.2773546538237281E-3</v>
      </c>
      <c r="I89" s="299">
        <v>49931.7</v>
      </c>
      <c r="J89" s="147">
        <f t="shared" si="23"/>
        <v>1.0848054172610763E-3</v>
      </c>
      <c r="K89" s="323">
        <f t="shared" si="24"/>
        <v>1.118776804027509E-3</v>
      </c>
      <c r="L89" s="259"/>
      <c r="M89" s="357"/>
      <c r="N89" s="389"/>
      <c r="O89" s="428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1"/>
      <c r="AV89" s="261"/>
      <c r="AW89" s="261"/>
      <c r="AX89" s="261"/>
      <c r="AY89" s="261"/>
      <c r="AZ89" s="261"/>
      <c r="BA89" s="261"/>
      <c r="BB89" s="261"/>
      <c r="BC89" s="261"/>
      <c r="BD89" s="261"/>
      <c r="BE89" s="261"/>
      <c r="BF89" s="261"/>
      <c r="BG89" s="261"/>
      <c r="BH89" s="261"/>
      <c r="BI89" s="261"/>
      <c r="BJ89" s="261"/>
      <c r="BK89" s="261"/>
      <c r="BL89" s="261"/>
      <c r="BM89" s="261"/>
      <c r="BN89" s="261"/>
      <c r="BO89" s="261"/>
      <c r="BP89" s="261"/>
      <c r="BQ89" s="261"/>
      <c r="BR89" s="261"/>
      <c r="BS89" s="261"/>
      <c r="BT89" s="261"/>
      <c r="BU89" s="261"/>
      <c r="BV89" s="261"/>
      <c r="BW89" s="261"/>
      <c r="BX89" s="261"/>
      <c r="BY89" s="261"/>
      <c r="BZ89" s="261"/>
      <c r="CA89" s="261"/>
      <c r="CB89" s="261"/>
      <c r="CC89" s="261"/>
      <c r="CD89" s="261"/>
      <c r="CE89" s="261"/>
      <c r="CF89" s="261"/>
      <c r="CG89" s="261"/>
      <c r="CH89" s="261"/>
      <c r="CI89" s="261"/>
      <c r="CJ89" s="261"/>
      <c r="CK89" s="261"/>
      <c r="CL89" s="261"/>
      <c r="CM89" s="261"/>
      <c r="CN89" s="261"/>
      <c r="CO89" s="261"/>
      <c r="CP89" s="261"/>
      <c r="CQ89" s="261"/>
      <c r="CR89" s="261"/>
    </row>
    <row r="90" spans="1:96" s="229" customFormat="1" ht="12.95" customHeight="1">
      <c r="A90" s="342">
        <v>79</v>
      </c>
      <c r="B90" s="341" t="s">
        <v>11</v>
      </c>
      <c r="C90" s="424" t="s">
        <v>187</v>
      </c>
      <c r="D90" s="295">
        <f>4947732.25*413.54</f>
        <v>2046085194.6650002</v>
      </c>
      <c r="E90" s="252">
        <f>(D90/$D$96)</f>
        <v>4.6577669552059333E-3</v>
      </c>
      <c r="F90" s="299">
        <f>1.0792*413.88</f>
        <v>446.65929599999998</v>
      </c>
      <c r="G90" s="295">
        <f>4970954.1*413.46</f>
        <v>2055290682.1859996</v>
      </c>
      <c r="H90" s="252">
        <f>(G90/$G$96)</f>
        <v>4.7155481343981662E-3</v>
      </c>
      <c r="I90" s="299">
        <f>1.0799*413.46</f>
        <v>446.495454</v>
      </c>
      <c r="J90" s="147">
        <f t="shared" si="23"/>
        <v>4.4990734232386743E-3</v>
      </c>
      <c r="K90" s="323">
        <f t="shared" si="24"/>
        <v>-3.6681650078091799E-4</v>
      </c>
      <c r="L90" s="259"/>
      <c r="M90" s="368"/>
      <c r="N90" s="389"/>
      <c r="O90" s="428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  <c r="AM90" s="261"/>
      <c r="AN90" s="261"/>
      <c r="AO90" s="261"/>
      <c r="AP90" s="261"/>
      <c r="AQ90" s="261"/>
      <c r="AR90" s="261"/>
      <c r="AS90" s="261"/>
      <c r="AT90" s="261"/>
      <c r="AU90" s="261"/>
      <c r="AV90" s="261"/>
      <c r="AW90" s="261"/>
      <c r="AX90" s="261"/>
      <c r="AY90" s="261"/>
      <c r="AZ90" s="261"/>
      <c r="BA90" s="261"/>
      <c r="BB90" s="261"/>
      <c r="BC90" s="261"/>
      <c r="BD90" s="261"/>
      <c r="BE90" s="261"/>
      <c r="BF90" s="261"/>
      <c r="BG90" s="261"/>
      <c r="BH90" s="261"/>
      <c r="BI90" s="261"/>
      <c r="BJ90" s="261"/>
      <c r="BK90" s="261"/>
      <c r="BL90" s="261"/>
      <c r="BM90" s="261"/>
      <c r="BN90" s="261"/>
      <c r="BO90" s="261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BZ90" s="261"/>
      <c r="CA90" s="261"/>
      <c r="CB90" s="261"/>
      <c r="CC90" s="261"/>
      <c r="CD90" s="261"/>
      <c r="CE90" s="261"/>
      <c r="CF90" s="261"/>
      <c r="CG90" s="261"/>
      <c r="CH90" s="261"/>
      <c r="CI90" s="261"/>
      <c r="CJ90" s="261"/>
      <c r="CK90" s="261"/>
      <c r="CL90" s="261"/>
      <c r="CM90" s="261"/>
      <c r="CN90" s="261"/>
      <c r="CO90" s="261"/>
      <c r="CP90" s="261"/>
      <c r="CQ90" s="261"/>
      <c r="CR90" s="261"/>
    </row>
    <row r="91" spans="1:96" s="229" customFormat="1" ht="12.95" customHeight="1">
      <c r="A91" s="342">
        <v>80</v>
      </c>
      <c r="B91" s="341" t="s">
        <v>196</v>
      </c>
      <c r="C91" s="424" t="s">
        <v>198</v>
      </c>
      <c r="D91" s="295">
        <v>104934602.58</v>
      </c>
      <c r="E91" s="252">
        <f>(D91/$D$96)</f>
        <v>2.388761355730423E-4</v>
      </c>
      <c r="F91" s="299">
        <v>407.52</v>
      </c>
      <c r="G91" s="295">
        <v>103635295.34</v>
      </c>
      <c r="H91" s="252">
        <f>(G91/$G$96)</f>
        <v>2.3777523434230892E-4</v>
      </c>
      <c r="I91" s="299">
        <v>402.5</v>
      </c>
      <c r="J91" s="147">
        <f t="shared" si="23"/>
        <v>-1.238206662105981E-2</v>
      </c>
      <c r="K91" s="323">
        <f t="shared" si="24"/>
        <v>-1.2318413820180561E-2</v>
      </c>
      <c r="L91" s="259"/>
      <c r="M91" s="368"/>
      <c r="N91" s="389"/>
      <c r="O91" s="428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1"/>
      <c r="AQ91" s="261"/>
      <c r="AR91" s="261"/>
      <c r="AS91" s="261"/>
      <c r="AT91" s="261"/>
      <c r="AU91" s="261"/>
      <c r="AV91" s="261"/>
      <c r="AW91" s="261"/>
      <c r="AX91" s="261"/>
      <c r="AY91" s="261"/>
      <c r="AZ91" s="261"/>
      <c r="BA91" s="261"/>
      <c r="BB91" s="261"/>
      <c r="BC91" s="261"/>
      <c r="BD91" s="261"/>
      <c r="BE91" s="261"/>
      <c r="BF91" s="261"/>
      <c r="BG91" s="261"/>
      <c r="BH91" s="261"/>
      <c r="BI91" s="261"/>
      <c r="BJ91" s="261"/>
      <c r="BK91" s="261"/>
      <c r="BL91" s="261"/>
      <c r="BM91" s="261"/>
      <c r="BN91" s="261"/>
      <c r="BO91" s="261"/>
      <c r="BP91" s="261"/>
      <c r="BQ91" s="261"/>
      <c r="BR91" s="261"/>
      <c r="BS91" s="261"/>
      <c r="BT91" s="261"/>
      <c r="BU91" s="261"/>
      <c r="BV91" s="261"/>
      <c r="BW91" s="261"/>
      <c r="BX91" s="261"/>
      <c r="BY91" s="261"/>
      <c r="BZ91" s="261"/>
      <c r="CA91" s="261"/>
      <c r="CB91" s="261"/>
      <c r="CC91" s="261"/>
      <c r="CD91" s="261"/>
      <c r="CE91" s="261"/>
      <c r="CF91" s="261"/>
      <c r="CG91" s="261"/>
      <c r="CH91" s="261"/>
      <c r="CI91" s="261"/>
      <c r="CJ91" s="261"/>
      <c r="CK91" s="261"/>
      <c r="CL91" s="261"/>
      <c r="CM91" s="261"/>
      <c r="CN91" s="261"/>
      <c r="CO91" s="261"/>
      <c r="CP91" s="261"/>
      <c r="CQ91" s="261"/>
      <c r="CR91" s="261"/>
    </row>
    <row r="92" spans="1:96" s="229" customFormat="1" ht="12.95" customHeight="1">
      <c r="A92" s="342">
        <v>81</v>
      </c>
      <c r="B92" s="341" t="s">
        <v>7</v>
      </c>
      <c r="C92" s="424" t="s">
        <v>203</v>
      </c>
      <c r="D92" s="295">
        <v>15380246218.65</v>
      </c>
      <c r="E92" s="252">
        <f>(D92/$D$96)</f>
        <v>3.5012033119123369E-2</v>
      </c>
      <c r="F92" s="299">
        <v>105.2</v>
      </c>
      <c r="G92" s="295">
        <v>15883110325.76</v>
      </c>
      <c r="H92" s="252">
        <f>(G92/$G$96)</f>
        <v>3.644135202589302E-2</v>
      </c>
      <c r="I92" s="299">
        <v>105.39</v>
      </c>
      <c r="J92" s="147">
        <f t="shared" si="23"/>
        <v>3.2695452332891166E-2</v>
      </c>
      <c r="K92" s="323">
        <f t="shared" si="24"/>
        <v>1.8060836501900923E-3</v>
      </c>
      <c r="L92" s="259"/>
      <c r="M92" s="357"/>
      <c r="N92" s="389"/>
      <c r="O92" s="428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  <c r="AM92" s="261"/>
      <c r="AN92" s="261"/>
      <c r="AO92" s="261"/>
      <c r="AP92" s="261"/>
      <c r="AQ92" s="261"/>
      <c r="AR92" s="261"/>
      <c r="AS92" s="261"/>
      <c r="AT92" s="261"/>
      <c r="AU92" s="261"/>
      <c r="AV92" s="261"/>
      <c r="AW92" s="261"/>
      <c r="AX92" s="261"/>
      <c r="AY92" s="261"/>
      <c r="AZ92" s="261"/>
      <c r="BA92" s="261"/>
      <c r="BB92" s="261"/>
      <c r="BC92" s="261"/>
      <c r="BD92" s="261"/>
      <c r="BE92" s="261"/>
      <c r="BF92" s="261"/>
      <c r="BG92" s="261"/>
      <c r="BH92" s="261"/>
      <c r="BI92" s="261"/>
      <c r="BJ92" s="261"/>
      <c r="BK92" s="261"/>
      <c r="BL92" s="261"/>
      <c r="BM92" s="261"/>
      <c r="BN92" s="261"/>
      <c r="BO92" s="261"/>
      <c r="BP92" s="261"/>
      <c r="BQ92" s="261"/>
      <c r="BR92" s="261"/>
      <c r="BS92" s="261"/>
      <c r="BT92" s="261"/>
      <c r="BU92" s="261"/>
      <c r="BV92" s="261"/>
      <c r="BW92" s="261"/>
      <c r="BX92" s="261"/>
      <c r="BY92" s="261"/>
      <c r="BZ92" s="261"/>
      <c r="CA92" s="261"/>
      <c r="CB92" s="261"/>
      <c r="CC92" s="261"/>
      <c r="CD92" s="261"/>
      <c r="CE92" s="261"/>
      <c r="CF92" s="261"/>
      <c r="CG92" s="261"/>
      <c r="CH92" s="261"/>
      <c r="CI92" s="261"/>
      <c r="CJ92" s="261"/>
      <c r="CK92" s="261"/>
      <c r="CL92" s="261"/>
      <c r="CM92" s="261"/>
      <c r="CN92" s="261"/>
      <c r="CO92" s="261"/>
      <c r="CP92" s="261"/>
      <c r="CQ92" s="261"/>
      <c r="CR92" s="261"/>
    </row>
    <row r="93" spans="1:96" s="229" customFormat="1" ht="12.95" customHeight="1">
      <c r="A93" s="342">
        <v>82</v>
      </c>
      <c r="B93" s="341" t="s">
        <v>180</v>
      </c>
      <c r="C93" s="424" t="s">
        <v>208</v>
      </c>
      <c r="D93" s="295">
        <v>296919377.52999997</v>
      </c>
      <c r="E93" s="252">
        <f>(D93/$D$96)</f>
        <v>6.7591577742000155E-4</v>
      </c>
      <c r="F93" s="299">
        <v>1052.23</v>
      </c>
      <c r="G93" s="295">
        <v>293297848.31999999</v>
      </c>
      <c r="H93" s="252">
        <f>(G93/$G$96)</f>
        <v>6.7292677062952223E-4</v>
      </c>
      <c r="I93" s="299">
        <v>1054.42</v>
      </c>
      <c r="J93" s="147">
        <f t="shared" si="23"/>
        <v>-1.2197011997420305E-2</v>
      </c>
      <c r="K93" s="323">
        <f t="shared" si="24"/>
        <v>2.0812940136662656E-3</v>
      </c>
      <c r="L93" s="259"/>
      <c r="M93" s="357"/>
      <c r="N93" s="389"/>
      <c r="O93" s="428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  <c r="AM93" s="261"/>
      <c r="AN93" s="261"/>
      <c r="AO93" s="261"/>
      <c r="AP93" s="261"/>
      <c r="AQ93" s="261"/>
      <c r="AR93" s="261"/>
      <c r="AS93" s="261"/>
      <c r="AT93" s="261"/>
      <c r="AU93" s="261"/>
      <c r="AV93" s="261"/>
      <c r="AW93" s="261"/>
      <c r="AX93" s="261"/>
      <c r="AY93" s="261"/>
      <c r="AZ93" s="261"/>
      <c r="BA93" s="261"/>
      <c r="BB93" s="261"/>
      <c r="BC93" s="261"/>
      <c r="BD93" s="261"/>
      <c r="BE93" s="261"/>
      <c r="BF93" s="261"/>
      <c r="BG93" s="261"/>
      <c r="BH93" s="261"/>
      <c r="BI93" s="261"/>
      <c r="BJ93" s="261"/>
      <c r="BK93" s="261"/>
      <c r="BL93" s="261"/>
      <c r="BM93" s="261"/>
      <c r="BN93" s="261"/>
      <c r="BO93" s="261"/>
      <c r="BP93" s="261"/>
      <c r="BQ93" s="261"/>
      <c r="BR93" s="261"/>
      <c r="BS93" s="261"/>
      <c r="BT93" s="261"/>
      <c r="BU93" s="261"/>
      <c r="BV93" s="261"/>
      <c r="BW93" s="261"/>
      <c r="BX93" s="261"/>
      <c r="BY93" s="261"/>
      <c r="BZ93" s="261"/>
      <c r="CA93" s="261"/>
      <c r="CB93" s="261"/>
      <c r="CC93" s="261"/>
      <c r="CD93" s="261"/>
      <c r="CE93" s="261"/>
      <c r="CF93" s="261"/>
      <c r="CG93" s="261"/>
      <c r="CH93" s="261"/>
      <c r="CI93" s="261"/>
      <c r="CJ93" s="261"/>
      <c r="CK93" s="261"/>
      <c r="CL93" s="261"/>
      <c r="CM93" s="261"/>
      <c r="CN93" s="261"/>
      <c r="CO93" s="261"/>
      <c r="CP93" s="261"/>
      <c r="CQ93" s="261"/>
      <c r="CR93" s="261"/>
    </row>
    <row r="94" spans="1:96" s="229" customFormat="1" ht="12.95" customHeight="1">
      <c r="A94" s="342">
        <v>83</v>
      </c>
      <c r="B94" s="341" t="s">
        <v>219</v>
      </c>
      <c r="C94" s="424" t="s">
        <v>218</v>
      </c>
      <c r="D94" s="295">
        <v>1812157052.95</v>
      </c>
      <c r="E94" s="252">
        <f t="shared" ref="E94" si="25">(D94/$D$96)</f>
        <v>4.1252462316242093E-3</v>
      </c>
      <c r="F94" s="299">
        <v>1.0287999999999999</v>
      </c>
      <c r="G94" s="295">
        <v>1601761647.46</v>
      </c>
      <c r="H94" s="252">
        <f t="shared" ref="H94" si="26">(G94/$G$96)</f>
        <v>3.6749955682166564E-3</v>
      </c>
      <c r="I94" s="299">
        <v>1.0305</v>
      </c>
      <c r="J94" s="147">
        <f>((G94-D94)/D94)</f>
        <v>-0.11610219166572706</v>
      </c>
      <c r="K94" s="323">
        <f t="shared" si="24"/>
        <v>1.6524105754277168E-3</v>
      </c>
      <c r="L94" s="259"/>
      <c r="M94" s="357"/>
      <c r="N94" s="389"/>
      <c r="O94" s="428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1"/>
      <c r="AP94" s="261"/>
      <c r="AQ94" s="261"/>
      <c r="AR94" s="261"/>
      <c r="AS94" s="261"/>
      <c r="AT94" s="261"/>
      <c r="AU94" s="261"/>
      <c r="AV94" s="261"/>
      <c r="AW94" s="261"/>
      <c r="AX94" s="261"/>
      <c r="AY94" s="261"/>
      <c r="AZ94" s="261"/>
      <c r="BA94" s="261"/>
      <c r="BB94" s="261"/>
      <c r="BC94" s="261"/>
      <c r="BD94" s="261"/>
      <c r="BE94" s="261"/>
      <c r="BF94" s="261"/>
      <c r="BG94" s="261"/>
      <c r="BH94" s="261"/>
      <c r="BI94" s="261"/>
      <c r="BJ94" s="261"/>
      <c r="BK94" s="261"/>
      <c r="BL94" s="261"/>
      <c r="BM94" s="261"/>
      <c r="BN94" s="261"/>
      <c r="BO94" s="261"/>
      <c r="BP94" s="261"/>
      <c r="BQ94" s="261"/>
      <c r="BR94" s="261"/>
      <c r="BS94" s="261"/>
      <c r="BT94" s="261"/>
      <c r="BU94" s="261"/>
      <c r="BV94" s="261"/>
      <c r="BW94" s="261"/>
      <c r="BX94" s="261"/>
      <c r="BY94" s="261"/>
      <c r="BZ94" s="261"/>
      <c r="CA94" s="261"/>
      <c r="CB94" s="261"/>
      <c r="CC94" s="261"/>
      <c r="CD94" s="261"/>
      <c r="CE94" s="261"/>
      <c r="CF94" s="261"/>
      <c r="CG94" s="261"/>
      <c r="CH94" s="261"/>
      <c r="CI94" s="261"/>
      <c r="CJ94" s="261"/>
      <c r="CK94" s="261"/>
      <c r="CL94" s="261"/>
      <c r="CM94" s="261"/>
      <c r="CN94" s="261"/>
      <c r="CO94" s="261"/>
      <c r="CP94" s="261"/>
      <c r="CQ94" s="261"/>
      <c r="CR94" s="261"/>
    </row>
    <row r="95" spans="1:96" s="229" customFormat="1" ht="12.95" customHeight="1">
      <c r="A95" s="342">
        <v>84</v>
      </c>
      <c r="B95" s="341" t="s">
        <v>14</v>
      </c>
      <c r="C95" s="424" t="s">
        <v>251</v>
      </c>
      <c r="D95" s="295">
        <v>0</v>
      </c>
      <c r="E95" s="252">
        <f t="shared" si="21"/>
        <v>0</v>
      </c>
      <c r="F95" s="299">
        <v>0</v>
      </c>
      <c r="G95" s="295">
        <v>1325823021.5999999</v>
      </c>
      <c r="H95" s="252">
        <f t="shared" si="20"/>
        <v>3.041896861712249E-3</v>
      </c>
      <c r="I95" s="299">
        <v>1.01</v>
      </c>
      <c r="J95" s="147" t="e">
        <f>((G95-D95)/D95)</f>
        <v>#DIV/0!</v>
      </c>
      <c r="K95" s="323" t="e">
        <f t="shared" si="19"/>
        <v>#DIV/0!</v>
      </c>
      <c r="L95" s="259"/>
      <c r="M95" s="196"/>
      <c r="N95" s="390"/>
      <c r="O95" s="428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  <c r="AM95" s="261"/>
      <c r="AN95" s="261"/>
      <c r="AO95" s="261"/>
      <c r="AP95" s="261"/>
      <c r="AQ95" s="261"/>
      <c r="AR95" s="261"/>
      <c r="AS95" s="261"/>
      <c r="AT95" s="261"/>
      <c r="AU95" s="261"/>
      <c r="AV95" s="261"/>
      <c r="AW95" s="261"/>
      <c r="AX95" s="261"/>
      <c r="AY95" s="261"/>
      <c r="AZ95" s="261"/>
      <c r="BA95" s="261"/>
      <c r="BB95" s="261"/>
      <c r="BC95" s="261"/>
      <c r="BD95" s="261"/>
      <c r="BE95" s="261"/>
      <c r="BF95" s="261"/>
      <c r="BG95" s="261"/>
      <c r="BH95" s="261"/>
      <c r="BI95" s="261"/>
      <c r="BJ95" s="261"/>
      <c r="BK95" s="261"/>
      <c r="BL95" s="261"/>
      <c r="BM95" s="261"/>
      <c r="BN95" s="261"/>
      <c r="BO95" s="261"/>
      <c r="BP95" s="261"/>
      <c r="BQ95" s="261"/>
      <c r="BR95" s="261"/>
      <c r="BS95" s="261"/>
      <c r="BT95" s="261"/>
      <c r="BU95" s="261"/>
      <c r="BV95" s="261"/>
      <c r="BW95" s="261"/>
      <c r="BX95" s="261"/>
      <c r="BY95" s="261"/>
      <c r="BZ95" s="261"/>
      <c r="CA95" s="261"/>
      <c r="CB95" s="261"/>
      <c r="CC95" s="261"/>
      <c r="CD95" s="261"/>
      <c r="CE95" s="261"/>
      <c r="CF95" s="261"/>
      <c r="CG95" s="261"/>
      <c r="CH95" s="261"/>
      <c r="CI95" s="261"/>
      <c r="CJ95" s="261"/>
      <c r="CK95" s="261"/>
      <c r="CL95" s="261"/>
      <c r="CM95" s="261"/>
      <c r="CN95" s="261"/>
      <c r="CO95" s="261"/>
      <c r="CP95" s="261"/>
      <c r="CQ95" s="261"/>
      <c r="CR95" s="261"/>
    </row>
    <row r="96" spans="1:96" ht="12.95" customHeight="1">
      <c r="A96" s="419"/>
      <c r="B96" s="421"/>
      <c r="C96" s="167" t="s">
        <v>52</v>
      </c>
      <c r="D96" s="48">
        <f>SUM(D66:D95)</f>
        <v>439284578713.86505</v>
      </c>
      <c r="E96" s="43">
        <f>(D96/$D$137)</f>
        <v>0.33808302387796779</v>
      </c>
      <c r="F96" s="56"/>
      <c r="G96" s="48">
        <f>SUM(G66:G95)</f>
        <v>435854035121.26617</v>
      </c>
      <c r="H96" s="43">
        <f>(G96/$G$137)</f>
        <v>0.33683405717986731</v>
      </c>
      <c r="I96" s="56"/>
      <c r="J96" s="147">
        <f>((G96-D96)/D96)</f>
        <v>-7.8093877154595398E-3</v>
      </c>
      <c r="K96" s="323"/>
      <c r="L96" s="259"/>
      <c r="M96" s="261"/>
      <c r="N96" s="379"/>
      <c r="O96" s="379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  <c r="AM96" s="261"/>
      <c r="AN96" s="261"/>
      <c r="AO96" s="261"/>
      <c r="AP96" s="261"/>
      <c r="AQ96" s="261"/>
      <c r="AR96" s="261"/>
      <c r="AS96" s="261"/>
      <c r="AT96" s="261"/>
      <c r="AU96" s="261"/>
      <c r="AV96" s="261"/>
      <c r="AW96" s="261"/>
      <c r="AX96" s="261"/>
      <c r="AY96" s="261"/>
      <c r="AZ96" s="261"/>
      <c r="BA96" s="261"/>
      <c r="BB96" s="261"/>
      <c r="BC96" s="261"/>
      <c r="BD96" s="261"/>
      <c r="BE96" s="261"/>
      <c r="BF96" s="261"/>
      <c r="BG96" s="261"/>
      <c r="BH96" s="261"/>
      <c r="BI96" s="261"/>
      <c r="BJ96" s="261"/>
      <c r="BK96" s="261"/>
      <c r="BL96" s="261"/>
      <c r="BM96" s="261"/>
      <c r="BN96" s="261"/>
      <c r="BO96" s="261"/>
      <c r="BP96" s="261"/>
      <c r="BQ96" s="261"/>
      <c r="BR96" s="261"/>
      <c r="BS96" s="261"/>
      <c r="BT96" s="261"/>
      <c r="BU96" s="261"/>
      <c r="BV96" s="261"/>
      <c r="BW96" s="261"/>
      <c r="BX96" s="261"/>
      <c r="BY96" s="261"/>
      <c r="BZ96" s="261"/>
      <c r="CA96" s="261"/>
      <c r="CB96" s="261"/>
      <c r="CC96" s="261"/>
      <c r="CD96" s="261"/>
      <c r="CE96" s="261"/>
      <c r="CF96" s="261"/>
      <c r="CG96" s="261"/>
      <c r="CH96" s="261"/>
      <c r="CI96" s="261"/>
      <c r="CJ96" s="261"/>
      <c r="CK96" s="261"/>
      <c r="CL96" s="261"/>
      <c r="CM96" s="261"/>
      <c r="CN96" s="261"/>
      <c r="CO96" s="261"/>
      <c r="CP96" s="261"/>
      <c r="CQ96" s="261"/>
      <c r="CR96" s="261"/>
    </row>
    <row r="97" spans="1:96" ht="12.95" customHeight="1">
      <c r="A97" s="420"/>
      <c r="B97" s="50"/>
      <c r="C97" s="354" t="s">
        <v>54</v>
      </c>
      <c r="D97" s="51"/>
      <c r="E97" s="253"/>
      <c r="F97" s="51"/>
      <c r="G97" s="51"/>
      <c r="H97" s="253"/>
      <c r="I97" s="51"/>
      <c r="J97" s="147"/>
      <c r="K97" s="323"/>
      <c r="L97" s="259"/>
      <c r="M97" s="261"/>
      <c r="N97" s="380"/>
      <c r="O97" s="379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  <c r="AM97" s="261"/>
      <c r="AN97" s="261"/>
      <c r="AO97" s="261"/>
      <c r="AP97" s="261"/>
      <c r="AQ97" s="261"/>
      <c r="AR97" s="261"/>
      <c r="AS97" s="261"/>
      <c r="AT97" s="261"/>
      <c r="AU97" s="261"/>
      <c r="AV97" s="261"/>
      <c r="AW97" s="261"/>
      <c r="AX97" s="261"/>
      <c r="AY97" s="261"/>
      <c r="AZ97" s="261"/>
      <c r="BA97" s="261"/>
      <c r="BB97" s="261"/>
      <c r="BC97" s="261"/>
      <c r="BD97" s="261"/>
      <c r="BE97" s="261"/>
      <c r="BF97" s="261"/>
      <c r="BG97" s="261"/>
      <c r="BH97" s="261"/>
      <c r="BI97" s="261"/>
      <c r="BJ97" s="261"/>
      <c r="BK97" s="261"/>
      <c r="BL97" s="261"/>
      <c r="BM97" s="261"/>
      <c r="BN97" s="261"/>
      <c r="BO97" s="261"/>
      <c r="BP97" s="261"/>
      <c r="BQ97" s="261"/>
      <c r="BR97" s="261"/>
      <c r="BS97" s="261"/>
      <c r="BT97" s="261"/>
      <c r="BU97" s="261"/>
      <c r="BV97" s="261"/>
      <c r="BW97" s="261"/>
      <c r="BX97" s="261"/>
      <c r="BY97" s="261"/>
      <c r="BZ97" s="261"/>
      <c r="CA97" s="261"/>
      <c r="CB97" s="261"/>
      <c r="CC97" s="261"/>
      <c r="CD97" s="261"/>
      <c r="CE97" s="261"/>
      <c r="CF97" s="261"/>
      <c r="CG97" s="261"/>
      <c r="CH97" s="261"/>
      <c r="CI97" s="261"/>
      <c r="CJ97" s="261"/>
      <c r="CK97" s="261"/>
      <c r="CL97" s="261"/>
      <c r="CM97" s="261"/>
      <c r="CN97" s="261"/>
      <c r="CO97" s="261"/>
      <c r="CP97" s="261"/>
      <c r="CQ97" s="261"/>
      <c r="CR97" s="261"/>
    </row>
    <row r="98" spans="1:96" s="229" customFormat="1" ht="12.95" customHeight="1">
      <c r="A98" s="342">
        <v>85</v>
      </c>
      <c r="B98" s="341" t="s">
        <v>27</v>
      </c>
      <c r="C98" s="424" t="s">
        <v>172</v>
      </c>
      <c r="D98" s="295">
        <v>2384883790.6500001</v>
      </c>
      <c r="E98" s="252">
        <f>(D98/$D$102)</f>
        <v>4.7555216569490175E-2</v>
      </c>
      <c r="F98" s="297">
        <v>67.900000000000006</v>
      </c>
      <c r="G98" s="295">
        <v>2386501552.9400001</v>
      </c>
      <c r="H98" s="252">
        <f>(G98/$G$102)</f>
        <v>4.7583953144490175E-2</v>
      </c>
      <c r="I98" s="297">
        <v>67.900000000000006</v>
      </c>
      <c r="J98" s="147">
        <f>((G98-D98)/D98)</f>
        <v>6.7834009201724694E-4</v>
      </c>
      <c r="K98" s="323">
        <f>((I98-F98)/F98)</f>
        <v>0</v>
      </c>
      <c r="L98" s="259"/>
      <c r="M98" s="261"/>
      <c r="N98" s="391"/>
      <c r="O98" s="379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  <c r="AM98" s="261"/>
      <c r="AN98" s="261"/>
      <c r="AO98" s="261"/>
      <c r="AP98" s="261"/>
      <c r="AQ98" s="261"/>
      <c r="AR98" s="261"/>
      <c r="AS98" s="261"/>
      <c r="AT98" s="261"/>
      <c r="AU98" s="261"/>
      <c r="AV98" s="261"/>
      <c r="AW98" s="261"/>
      <c r="AX98" s="261"/>
      <c r="AY98" s="261"/>
      <c r="AZ98" s="261"/>
      <c r="BA98" s="261"/>
      <c r="BB98" s="261"/>
      <c r="BC98" s="261"/>
      <c r="BD98" s="261"/>
      <c r="BE98" s="261"/>
      <c r="BF98" s="261"/>
      <c r="BG98" s="261"/>
      <c r="BH98" s="261"/>
      <c r="BI98" s="261"/>
      <c r="BJ98" s="261"/>
      <c r="BK98" s="261"/>
      <c r="BL98" s="261"/>
      <c r="BM98" s="261"/>
      <c r="BN98" s="261"/>
      <c r="BO98" s="261"/>
      <c r="BP98" s="261"/>
      <c r="BQ98" s="261"/>
      <c r="BR98" s="261"/>
      <c r="BS98" s="261"/>
      <c r="BT98" s="261"/>
      <c r="BU98" s="261"/>
      <c r="BV98" s="261"/>
      <c r="BW98" s="261"/>
      <c r="BX98" s="261"/>
      <c r="BY98" s="261"/>
      <c r="BZ98" s="261"/>
      <c r="CA98" s="261"/>
      <c r="CB98" s="261"/>
      <c r="CC98" s="261"/>
      <c r="CD98" s="261"/>
      <c r="CE98" s="261"/>
      <c r="CF98" s="261"/>
      <c r="CG98" s="261"/>
      <c r="CH98" s="261"/>
      <c r="CI98" s="261"/>
      <c r="CJ98" s="261"/>
      <c r="CK98" s="261"/>
      <c r="CL98" s="261"/>
      <c r="CM98" s="261"/>
      <c r="CN98" s="261"/>
      <c r="CO98" s="261"/>
      <c r="CP98" s="261"/>
      <c r="CQ98" s="261"/>
      <c r="CR98" s="261"/>
    </row>
    <row r="99" spans="1:96" s="229" customFormat="1" ht="12.95" customHeight="1">
      <c r="A99" s="342">
        <v>86</v>
      </c>
      <c r="B99" s="341" t="s">
        <v>27</v>
      </c>
      <c r="C99" s="424" t="s">
        <v>29</v>
      </c>
      <c r="D99" s="295">
        <v>9875125238.4200001</v>
      </c>
      <c r="E99" s="252">
        <f>(D99/$D$102)</f>
        <v>0.19691262157302356</v>
      </c>
      <c r="F99" s="297">
        <v>36.6</v>
      </c>
      <c r="G99" s="295">
        <v>9871780456.6599998</v>
      </c>
      <c r="H99" s="252">
        <f>(G99/$G$102)</f>
        <v>0.19683135681337355</v>
      </c>
      <c r="I99" s="297">
        <v>36.6</v>
      </c>
      <c r="J99" s="147">
        <f>((G99-D99)/D99)</f>
        <v>-3.3870778134408621E-4</v>
      </c>
      <c r="K99" s="323">
        <f>((I99-F99)/F99)</f>
        <v>0</v>
      </c>
      <c r="L99" s="259"/>
      <c r="M99" s="261"/>
      <c r="N99" s="391"/>
      <c r="O99" s="379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  <c r="AM99" s="261"/>
      <c r="AN99" s="261"/>
      <c r="AO99" s="261"/>
      <c r="AP99" s="261"/>
      <c r="AQ99" s="261"/>
      <c r="AR99" s="261"/>
      <c r="AS99" s="261"/>
      <c r="AT99" s="261"/>
      <c r="AU99" s="261"/>
      <c r="AV99" s="261"/>
      <c r="AW99" s="261"/>
      <c r="AX99" s="261"/>
      <c r="AY99" s="261"/>
      <c r="AZ99" s="261"/>
      <c r="BA99" s="261"/>
      <c r="BB99" s="261"/>
      <c r="BC99" s="261"/>
      <c r="BD99" s="261"/>
      <c r="BE99" s="261"/>
      <c r="BF99" s="261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</row>
    <row r="100" spans="1:96" s="229" customFormat="1" ht="12.95" customHeight="1">
      <c r="A100" s="342">
        <v>87</v>
      </c>
      <c r="B100" s="341" t="s">
        <v>7</v>
      </c>
      <c r="C100" s="424" t="s">
        <v>224</v>
      </c>
      <c r="D100" s="295">
        <v>30489773953.52</v>
      </c>
      <c r="E100" s="252">
        <f>(D100/$D$102)</f>
        <v>0.60797419530419172</v>
      </c>
      <c r="F100" s="297">
        <v>11.43</v>
      </c>
      <c r="G100" s="295">
        <v>30495212923.73</v>
      </c>
      <c r="H100" s="252">
        <f>(G100/$G$102)</f>
        <v>0.60803764452044406</v>
      </c>
      <c r="I100" s="297">
        <v>11.43</v>
      </c>
      <c r="J100" s="147">
        <f>((G100-D100)/D100)</f>
        <v>1.7838670166235075E-4</v>
      </c>
      <c r="K100" s="323">
        <f>((I100-F100)/F100)</f>
        <v>0</v>
      </c>
      <c r="L100" s="259"/>
      <c r="M100" s="261"/>
      <c r="N100" s="391"/>
      <c r="O100" s="283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  <c r="AM100" s="261"/>
      <c r="AN100" s="261"/>
      <c r="AO100" s="261"/>
      <c r="AP100" s="261"/>
      <c r="AQ100" s="261"/>
      <c r="AR100" s="261"/>
      <c r="AS100" s="261"/>
      <c r="AT100" s="261"/>
      <c r="AU100" s="261"/>
      <c r="AV100" s="261"/>
      <c r="AW100" s="261"/>
      <c r="AX100" s="261"/>
      <c r="AY100" s="261"/>
      <c r="AZ100" s="261"/>
      <c r="BA100" s="261"/>
      <c r="BB100" s="261"/>
      <c r="BC100" s="261"/>
      <c r="BD100" s="261"/>
      <c r="BE100" s="261"/>
      <c r="BF100" s="261"/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</row>
    <row r="101" spans="1:96" s="229" customFormat="1" ht="12.95" customHeight="1">
      <c r="A101" s="342">
        <v>88</v>
      </c>
      <c r="B101" s="341" t="s">
        <v>14</v>
      </c>
      <c r="C101" s="424" t="s">
        <v>200</v>
      </c>
      <c r="D101" s="295">
        <v>7400000000</v>
      </c>
      <c r="E101" s="252">
        <f>(D101/$D$102)</f>
        <v>0.14755796655329464</v>
      </c>
      <c r="F101" s="297">
        <v>100</v>
      </c>
      <c r="G101" s="295">
        <v>7400000000</v>
      </c>
      <c r="H101" s="252">
        <f>(G101/$G$102)</f>
        <v>0.14754704552169218</v>
      </c>
      <c r="I101" s="297">
        <v>100</v>
      </c>
      <c r="J101" s="147">
        <f>((G101-D101)/D101)</f>
        <v>0</v>
      </c>
      <c r="K101" s="323">
        <f>((I101-F101)/F101)</f>
        <v>0</v>
      </c>
      <c r="L101" s="259"/>
      <c r="M101" s="261"/>
      <c r="N101" s="391"/>
      <c r="O101" s="283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  <c r="AM101" s="261"/>
      <c r="AN101" s="261"/>
      <c r="AO101" s="261"/>
      <c r="AP101" s="261"/>
      <c r="AQ101" s="261"/>
      <c r="AR101" s="261"/>
      <c r="AS101" s="261"/>
      <c r="AT101" s="261"/>
      <c r="AU101" s="261"/>
      <c r="AV101" s="261"/>
      <c r="AW101" s="261"/>
      <c r="AX101" s="261"/>
      <c r="AY101" s="261"/>
      <c r="AZ101" s="261"/>
      <c r="BA101" s="261"/>
      <c r="BB101" s="261"/>
      <c r="BC101" s="261"/>
      <c r="BD101" s="261"/>
      <c r="BE101" s="261"/>
      <c r="BF101" s="261"/>
      <c r="BG101" s="261"/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</row>
    <row r="102" spans="1:96" ht="12.95" customHeight="1">
      <c r="A102" s="419"/>
      <c r="B102" s="418"/>
      <c r="C102" s="167" t="s">
        <v>52</v>
      </c>
      <c r="D102" s="48">
        <f>SUM(D98:D101)</f>
        <v>50149782982.589996</v>
      </c>
      <c r="E102" s="43">
        <f>(D102/$D$137)</f>
        <v>3.8596370323806986E-2</v>
      </c>
      <c r="F102" s="56"/>
      <c r="G102" s="48">
        <f>SUM(G98:G101)</f>
        <v>50153494933.330002</v>
      </c>
      <c r="H102" s="43">
        <f>(G102/$G$137)</f>
        <v>3.8759318071801878E-2</v>
      </c>
      <c r="I102" s="56"/>
      <c r="J102" s="147">
        <f>((G102-D102)/D102)</f>
        <v>7.4017284208271331E-5</v>
      </c>
      <c r="K102" s="323"/>
      <c r="L102" s="259"/>
      <c r="M102" s="261"/>
      <c r="N102" s="379"/>
      <c r="O102" s="379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  <c r="AM102" s="261"/>
      <c r="AN102" s="261"/>
      <c r="AO102" s="261"/>
      <c r="AP102" s="261"/>
      <c r="AQ102" s="261"/>
      <c r="AR102" s="261"/>
      <c r="AS102" s="261"/>
      <c r="AT102" s="261"/>
      <c r="AU102" s="261"/>
      <c r="AV102" s="261"/>
      <c r="AW102" s="261"/>
      <c r="AX102" s="261"/>
      <c r="AY102" s="261"/>
      <c r="AZ102" s="261"/>
      <c r="BA102" s="261"/>
      <c r="BB102" s="261"/>
      <c r="BC102" s="261"/>
      <c r="BD102" s="261"/>
      <c r="BE102" s="261"/>
      <c r="BF102" s="261"/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  <c r="CJ102" s="261"/>
      <c r="CK102" s="261"/>
      <c r="CL102" s="261"/>
      <c r="CM102" s="261"/>
      <c r="CN102" s="261"/>
      <c r="CO102" s="261"/>
      <c r="CP102" s="261"/>
      <c r="CQ102" s="261"/>
      <c r="CR102" s="261"/>
    </row>
    <row r="103" spans="1:96" ht="12.95" customHeight="1">
      <c r="A103" s="420"/>
      <c r="B103" s="50"/>
      <c r="C103" s="50" t="s">
        <v>77</v>
      </c>
      <c r="D103" s="50"/>
      <c r="E103" s="254"/>
      <c r="F103" s="50"/>
      <c r="G103" s="50"/>
      <c r="H103" s="254"/>
      <c r="I103" s="50"/>
      <c r="J103" s="147"/>
      <c r="K103" s="323"/>
      <c r="L103" s="259"/>
      <c r="M103" s="261"/>
      <c r="N103" s="379"/>
      <c r="O103" s="379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  <c r="AM103" s="261"/>
      <c r="AN103" s="261"/>
      <c r="AO103" s="261"/>
      <c r="AP103" s="261"/>
      <c r="AQ103" s="261"/>
      <c r="AR103" s="261"/>
      <c r="AS103" s="261"/>
      <c r="AT103" s="261"/>
      <c r="AU103" s="261"/>
      <c r="AV103" s="261"/>
      <c r="AW103" s="261"/>
      <c r="AX103" s="261"/>
      <c r="AY103" s="261"/>
      <c r="AZ103" s="261"/>
      <c r="BA103" s="261"/>
      <c r="BB103" s="261"/>
      <c r="BC103" s="261"/>
      <c r="BD103" s="261"/>
      <c r="BE103" s="261"/>
      <c r="BF103" s="261"/>
      <c r="BG103" s="261"/>
      <c r="BH103" s="261"/>
      <c r="BI103" s="261"/>
      <c r="BJ103" s="261"/>
      <c r="BK103" s="261"/>
      <c r="BL103" s="261"/>
      <c r="BM103" s="261"/>
      <c r="BN103" s="261"/>
      <c r="BO103" s="261"/>
      <c r="BP103" s="261"/>
      <c r="BQ103" s="261"/>
      <c r="BR103" s="261"/>
      <c r="BS103" s="261"/>
      <c r="BT103" s="261"/>
      <c r="BU103" s="261"/>
      <c r="BV103" s="261"/>
      <c r="BW103" s="261"/>
      <c r="BX103" s="261"/>
      <c r="BY103" s="261"/>
      <c r="BZ103" s="261"/>
      <c r="CA103" s="261"/>
      <c r="CB103" s="261"/>
      <c r="CC103" s="261"/>
      <c r="CD103" s="261"/>
      <c r="CE103" s="261"/>
      <c r="CF103" s="261"/>
      <c r="CG103" s="261"/>
      <c r="CH103" s="261"/>
      <c r="CI103" s="261"/>
      <c r="CJ103" s="261"/>
      <c r="CK103" s="261"/>
      <c r="CL103" s="261"/>
      <c r="CM103" s="261"/>
      <c r="CN103" s="261"/>
      <c r="CO103" s="261"/>
      <c r="CP103" s="261"/>
      <c r="CQ103" s="261"/>
      <c r="CR103" s="261"/>
    </row>
    <row r="104" spans="1:96" s="229" customFormat="1" ht="12.95" customHeight="1">
      <c r="A104" s="342">
        <v>89</v>
      </c>
      <c r="B104" s="341" t="s">
        <v>7</v>
      </c>
      <c r="C104" s="424" t="s">
        <v>32</v>
      </c>
      <c r="D104" s="295">
        <v>1902941342.49</v>
      </c>
      <c r="E104" s="252">
        <f>(D104/$D$126)</f>
        <v>6.4466506930213288E-2</v>
      </c>
      <c r="F104" s="295">
        <v>3406.63</v>
      </c>
      <c r="G104" s="295">
        <v>1891055089.26</v>
      </c>
      <c r="H104" s="252">
        <f t="shared" ref="H104:H125" si="27">(G104/$G$126)</f>
        <v>6.4386482201111164E-2</v>
      </c>
      <c r="I104" s="295">
        <v>3413.01</v>
      </c>
      <c r="J104" s="147">
        <f>((G104-D104)/D104)</f>
        <v>-6.2462530844207996E-3</v>
      </c>
      <c r="K104" s="323">
        <f t="shared" ref="K104:K114" si="28">((I104-F104)/F104)</f>
        <v>1.8728185919809632E-3</v>
      </c>
      <c r="L104" s="259"/>
      <c r="M104" s="261"/>
      <c r="N104" s="392"/>
      <c r="O104" s="283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  <c r="AM104" s="261"/>
      <c r="AN104" s="261"/>
      <c r="AO104" s="261"/>
      <c r="AP104" s="261"/>
      <c r="AQ104" s="261"/>
      <c r="AR104" s="261"/>
      <c r="AS104" s="261"/>
      <c r="AT104" s="261"/>
      <c r="AU104" s="261"/>
      <c r="AV104" s="261"/>
      <c r="AW104" s="261"/>
      <c r="AX104" s="261"/>
      <c r="AY104" s="261"/>
      <c r="AZ104" s="261"/>
      <c r="BA104" s="261"/>
      <c r="BB104" s="261"/>
      <c r="BC104" s="261"/>
      <c r="BD104" s="261"/>
      <c r="BE104" s="261"/>
      <c r="BF104" s="261"/>
      <c r="BG104" s="261"/>
      <c r="BH104" s="261"/>
      <c r="BI104" s="261"/>
      <c r="BJ104" s="261"/>
      <c r="BK104" s="261"/>
      <c r="BL104" s="261"/>
      <c r="BM104" s="261"/>
      <c r="BN104" s="261"/>
      <c r="BO104" s="261"/>
      <c r="BP104" s="261"/>
      <c r="BQ104" s="261"/>
      <c r="BR104" s="261"/>
      <c r="BS104" s="261"/>
      <c r="BT104" s="261"/>
      <c r="BU104" s="261"/>
      <c r="BV104" s="261"/>
      <c r="BW104" s="261"/>
      <c r="BX104" s="261"/>
      <c r="BY104" s="261"/>
      <c r="BZ104" s="261"/>
      <c r="CA104" s="261"/>
      <c r="CB104" s="261"/>
      <c r="CC104" s="261"/>
      <c r="CD104" s="261"/>
      <c r="CE104" s="261"/>
      <c r="CF104" s="261"/>
      <c r="CG104" s="261"/>
      <c r="CH104" s="261"/>
      <c r="CI104" s="261"/>
      <c r="CJ104" s="261"/>
      <c r="CK104" s="261"/>
      <c r="CL104" s="261"/>
      <c r="CM104" s="261"/>
      <c r="CN104" s="261"/>
      <c r="CO104" s="261"/>
      <c r="CP104" s="261"/>
      <c r="CQ104" s="261"/>
      <c r="CR104" s="261"/>
    </row>
    <row r="105" spans="1:96" s="229" customFormat="1" ht="12.95" customHeight="1">
      <c r="A105" s="342">
        <v>90</v>
      </c>
      <c r="B105" s="341" t="s">
        <v>14</v>
      </c>
      <c r="C105" s="424" t="s">
        <v>31</v>
      </c>
      <c r="D105" s="295">
        <v>193859655.59999999</v>
      </c>
      <c r="E105" s="252">
        <f t="shared" ref="E105:E125" si="29">(D105/$D$126)</f>
        <v>6.5674409148488173E-3</v>
      </c>
      <c r="F105" s="295">
        <v>142.52000000000001</v>
      </c>
      <c r="G105" s="295">
        <v>191827125.66</v>
      </c>
      <c r="H105" s="257">
        <f t="shared" si="27"/>
        <v>6.5313135942703165E-3</v>
      </c>
      <c r="I105" s="295">
        <v>142.79</v>
      </c>
      <c r="J105" s="147">
        <f>((G105-D105)/D105)</f>
        <v>-1.0484543231593349E-2</v>
      </c>
      <c r="K105" s="323">
        <f t="shared" si="28"/>
        <v>1.8944709514452833E-3</v>
      </c>
      <c r="L105" s="259"/>
      <c r="M105" s="393"/>
      <c r="N105" s="392"/>
      <c r="O105" s="283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>
        <v>136.96</v>
      </c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70">
        <v>185280902</v>
      </c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1"/>
      <c r="AU105" s="261"/>
      <c r="AV105" s="261"/>
      <c r="AW105" s="261"/>
      <c r="AX105" s="261"/>
      <c r="AY105" s="261"/>
      <c r="AZ105" s="261"/>
      <c r="BA105" s="261"/>
      <c r="BB105" s="261"/>
      <c r="BC105" s="261"/>
      <c r="BD105" s="261"/>
      <c r="BE105" s="261"/>
      <c r="BF105" s="261"/>
      <c r="BG105" s="261"/>
      <c r="BH105" s="261"/>
      <c r="BI105" s="261"/>
      <c r="BJ105" s="261"/>
      <c r="BK105" s="261"/>
      <c r="BL105" s="261"/>
      <c r="BM105" s="261"/>
      <c r="BN105" s="261"/>
      <c r="BO105" s="261"/>
      <c r="BP105" s="261"/>
      <c r="BQ105" s="261"/>
      <c r="BR105" s="261"/>
      <c r="BS105" s="261"/>
      <c r="BT105" s="261"/>
      <c r="BU105" s="261"/>
      <c r="BV105" s="261"/>
      <c r="BW105" s="261"/>
      <c r="BX105" s="261"/>
      <c r="BY105" s="261"/>
      <c r="BZ105" s="261"/>
      <c r="CA105" s="261"/>
      <c r="CB105" s="261"/>
      <c r="CC105" s="261"/>
      <c r="CD105" s="261"/>
      <c r="CE105" s="261"/>
      <c r="CF105" s="261"/>
      <c r="CG105" s="261"/>
      <c r="CH105" s="261"/>
      <c r="CI105" s="261"/>
      <c r="CJ105" s="261"/>
      <c r="CK105" s="261"/>
      <c r="CL105" s="261"/>
      <c r="CM105" s="261"/>
      <c r="CN105" s="261"/>
      <c r="CO105" s="261"/>
      <c r="CP105" s="261"/>
      <c r="CQ105" s="261"/>
      <c r="CR105" s="261"/>
    </row>
    <row r="106" spans="1:96" s="229" customFormat="1" ht="12.95" customHeight="1">
      <c r="A106" s="342">
        <v>91</v>
      </c>
      <c r="B106" s="341" t="s">
        <v>51</v>
      </c>
      <c r="C106" s="424" t="s">
        <v>94</v>
      </c>
      <c r="D106" s="295">
        <v>968676742.19000006</v>
      </c>
      <c r="E106" s="252">
        <f t="shared" si="29"/>
        <v>3.2816148621699431E-2</v>
      </c>
      <c r="F106" s="295">
        <v>1.3743000000000001</v>
      </c>
      <c r="G106" s="295">
        <v>962242730.42999995</v>
      </c>
      <c r="H106" s="257">
        <f t="shared" si="27"/>
        <v>3.2762358319357025E-2</v>
      </c>
      <c r="I106" s="295">
        <v>1.3652</v>
      </c>
      <c r="J106" s="147">
        <f t="shared" ref="J106:J111" si="30">((G106-D106)/D106)</f>
        <v>-6.6420628056517508E-3</v>
      </c>
      <c r="K106" s="323">
        <f t="shared" si="28"/>
        <v>-6.6215527905116112E-3</v>
      </c>
      <c r="L106" s="259"/>
      <c r="M106" s="261"/>
      <c r="N106" s="437"/>
      <c r="O106" s="283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  <c r="AM106" s="261"/>
      <c r="AN106" s="261"/>
      <c r="AO106" s="261"/>
      <c r="AP106" s="261"/>
      <c r="AQ106" s="261"/>
      <c r="AR106" s="261"/>
      <c r="AS106" s="261"/>
      <c r="AT106" s="261"/>
      <c r="AU106" s="261"/>
      <c r="AV106" s="261"/>
      <c r="AW106" s="261"/>
      <c r="AX106" s="261"/>
      <c r="AY106" s="261"/>
      <c r="AZ106" s="261"/>
      <c r="BA106" s="261"/>
      <c r="BB106" s="261"/>
      <c r="BC106" s="261"/>
      <c r="BD106" s="261"/>
      <c r="BE106" s="261"/>
      <c r="BF106" s="261"/>
      <c r="BG106" s="261"/>
      <c r="BH106" s="261"/>
      <c r="BI106" s="261"/>
      <c r="BJ106" s="261"/>
      <c r="BK106" s="261"/>
      <c r="BL106" s="261"/>
      <c r="BM106" s="261"/>
      <c r="BN106" s="261"/>
      <c r="BO106" s="261"/>
      <c r="BP106" s="261"/>
      <c r="BQ106" s="261"/>
      <c r="BR106" s="261"/>
      <c r="BS106" s="261"/>
      <c r="BT106" s="261"/>
      <c r="BU106" s="261"/>
      <c r="BV106" s="261"/>
      <c r="BW106" s="261"/>
      <c r="BX106" s="261"/>
      <c r="BY106" s="261"/>
      <c r="BZ106" s="261"/>
      <c r="CA106" s="261"/>
      <c r="CB106" s="261"/>
      <c r="CC106" s="261"/>
      <c r="CD106" s="261"/>
      <c r="CE106" s="261"/>
      <c r="CF106" s="261"/>
      <c r="CG106" s="261"/>
      <c r="CH106" s="261"/>
      <c r="CI106" s="261"/>
      <c r="CJ106" s="261"/>
      <c r="CK106" s="261"/>
      <c r="CL106" s="261"/>
      <c r="CM106" s="261"/>
      <c r="CN106" s="261"/>
      <c r="CO106" s="261"/>
      <c r="CP106" s="261"/>
      <c r="CQ106" s="261"/>
      <c r="CR106" s="261"/>
    </row>
    <row r="107" spans="1:96" s="229" customFormat="1" ht="12.95" customHeight="1">
      <c r="A107" s="342">
        <v>92</v>
      </c>
      <c r="B107" s="341" t="s">
        <v>9</v>
      </c>
      <c r="C107" s="424" t="s">
        <v>189</v>
      </c>
      <c r="D107" s="295">
        <v>4605063741.8699999</v>
      </c>
      <c r="E107" s="252">
        <f t="shared" si="29"/>
        <v>0.15600710699830539</v>
      </c>
      <c r="F107" s="295">
        <v>457.63350000000003</v>
      </c>
      <c r="G107" s="295">
        <v>4580625665.9799995</v>
      </c>
      <c r="H107" s="257">
        <f t="shared" si="27"/>
        <v>0.15596075153367697</v>
      </c>
      <c r="I107" s="295">
        <v>469.07249999999999</v>
      </c>
      <c r="J107" s="147">
        <f>((G107-D107)/D107)</f>
        <v>-5.3067834149189558E-3</v>
      </c>
      <c r="K107" s="323">
        <f t="shared" si="28"/>
        <v>2.4995984778212181E-2</v>
      </c>
      <c r="L107" s="259"/>
      <c r="M107" s="261"/>
      <c r="N107" s="437"/>
      <c r="O107" s="284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  <c r="AM107" s="261"/>
      <c r="AN107" s="261"/>
      <c r="AO107" s="261"/>
      <c r="AP107" s="261"/>
      <c r="AQ107" s="261"/>
      <c r="AR107" s="261"/>
      <c r="AS107" s="261"/>
      <c r="AT107" s="261"/>
      <c r="AU107" s="261"/>
      <c r="AV107" s="261"/>
      <c r="AW107" s="261"/>
      <c r="AX107" s="261"/>
      <c r="AY107" s="261"/>
      <c r="AZ107" s="261"/>
      <c r="BA107" s="261"/>
      <c r="BB107" s="261"/>
      <c r="BC107" s="261"/>
      <c r="BD107" s="261"/>
      <c r="BE107" s="261"/>
      <c r="BF107" s="261"/>
      <c r="BG107" s="261"/>
      <c r="BH107" s="261"/>
      <c r="BI107" s="261"/>
      <c r="BJ107" s="261"/>
      <c r="BK107" s="261"/>
      <c r="BL107" s="261"/>
      <c r="BM107" s="261"/>
      <c r="BN107" s="261"/>
      <c r="BO107" s="261"/>
      <c r="BP107" s="261"/>
      <c r="BQ107" s="261"/>
      <c r="BR107" s="261"/>
      <c r="BS107" s="261"/>
      <c r="BT107" s="261"/>
      <c r="BU107" s="261"/>
      <c r="BV107" s="261"/>
      <c r="BW107" s="261"/>
      <c r="BX107" s="261"/>
      <c r="BY107" s="261"/>
      <c r="BZ107" s="261"/>
      <c r="CA107" s="261"/>
      <c r="CB107" s="261"/>
      <c r="CC107" s="261"/>
      <c r="CD107" s="261"/>
      <c r="CE107" s="261"/>
      <c r="CF107" s="261"/>
      <c r="CG107" s="261"/>
      <c r="CH107" s="261"/>
      <c r="CI107" s="261"/>
      <c r="CJ107" s="261"/>
      <c r="CK107" s="261"/>
      <c r="CL107" s="261"/>
      <c r="CM107" s="261"/>
      <c r="CN107" s="261"/>
      <c r="CO107" s="261"/>
      <c r="CP107" s="261"/>
      <c r="CQ107" s="261"/>
      <c r="CR107" s="261"/>
    </row>
    <row r="108" spans="1:96" s="229" customFormat="1" ht="12.75" customHeight="1">
      <c r="A108" s="342">
        <v>93</v>
      </c>
      <c r="B108" s="341" t="s">
        <v>17</v>
      </c>
      <c r="C108" s="424" t="s">
        <v>238</v>
      </c>
      <c r="D108" s="295">
        <v>2468186952.9499998</v>
      </c>
      <c r="E108" s="252">
        <f t="shared" si="29"/>
        <v>8.3615499729072368E-2</v>
      </c>
      <c r="F108" s="295">
        <v>13.281000000000001</v>
      </c>
      <c r="G108" s="295">
        <v>2452580291.5500002</v>
      </c>
      <c r="H108" s="257">
        <f t="shared" si="27"/>
        <v>8.3505244339800805E-2</v>
      </c>
      <c r="I108" s="295">
        <v>13.206</v>
      </c>
      <c r="J108" s="147">
        <f>((G108-D108)/D108)</f>
        <v>-6.3231277441712398E-3</v>
      </c>
      <c r="K108" s="323">
        <f t="shared" si="28"/>
        <v>-5.6471651231082796E-3</v>
      </c>
      <c r="L108" s="259"/>
      <c r="M108" s="394"/>
      <c r="N108" s="395"/>
      <c r="O108" s="396"/>
      <c r="P108" s="289"/>
      <c r="Q108" s="381"/>
      <c r="R108" s="355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  <c r="AM108" s="261"/>
      <c r="AN108" s="261"/>
      <c r="AO108" s="261"/>
      <c r="AP108" s="261"/>
      <c r="AQ108" s="261"/>
      <c r="AR108" s="261"/>
      <c r="AS108" s="261"/>
      <c r="AT108" s="261"/>
      <c r="AU108" s="261"/>
      <c r="AV108" s="261"/>
      <c r="AW108" s="261"/>
      <c r="AX108" s="261"/>
      <c r="AY108" s="261"/>
      <c r="AZ108" s="261"/>
      <c r="BA108" s="261"/>
      <c r="BB108" s="261"/>
      <c r="BC108" s="261"/>
      <c r="BD108" s="261"/>
      <c r="BE108" s="261"/>
      <c r="BF108" s="261"/>
      <c r="BG108" s="261"/>
      <c r="BH108" s="261"/>
      <c r="BI108" s="261"/>
      <c r="BJ108" s="261"/>
      <c r="BK108" s="261"/>
      <c r="BL108" s="261"/>
      <c r="BM108" s="261"/>
      <c r="BN108" s="261"/>
      <c r="BO108" s="261"/>
      <c r="BP108" s="261"/>
      <c r="BQ108" s="261"/>
      <c r="BR108" s="261"/>
      <c r="BS108" s="261"/>
      <c r="BT108" s="261"/>
      <c r="BU108" s="261"/>
      <c r="BV108" s="261"/>
      <c r="BW108" s="261"/>
      <c r="BX108" s="261"/>
      <c r="BY108" s="261"/>
      <c r="BZ108" s="261"/>
      <c r="CA108" s="261"/>
      <c r="CB108" s="261"/>
      <c r="CC108" s="261"/>
      <c r="CD108" s="261"/>
      <c r="CE108" s="261"/>
      <c r="CF108" s="261"/>
      <c r="CG108" s="261"/>
      <c r="CH108" s="261"/>
      <c r="CI108" s="261"/>
      <c r="CJ108" s="261"/>
      <c r="CK108" s="261"/>
      <c r="CL108" s="261"/>
      <c r="CM108" s="261"/>
      <c r="CN108" s="261"/>
      <c r="CO108" s="261"/>
      <c r="CP108" s="261"/>
      <c r="CQ108" s="261"/>
      <c r="CR108" s="261"/>
    </row>
    <row r="109" spans="1:96" s="229" customFormat="1" ht="12.95" customHeight="1" thickBot="1">
      <c r="A109" s="342">
        <v>94</v>
      </c>
      <c r="B109" s="341" t="s">
        <v>227</v>
      </c>
      <c r="C109" s="424" t="s">
        <v>243</v>
      </c>
      <c r="D109" s="295">
        <v>4156703614.3400002</v>
      </c>
      <c r="E109" s="252">
        <f t="shared" si="29"/>
        <v>0.14081787829048675</v>
      </c>
      <c r="F109" s="295">
        <v>175.07</v>
      </c>
      <c r="G109" s="295">
        <v>4132527790.1999998</v>
      </c>
      <c r="H109" s="257">
        <f t="shared" si="27"/>
        <v>0.1407039533223913</v>
      </c>
      <c r="I109" s="295">
        <v>175.4</v>
      </c>
      <c r="J109" s="147">
        <f t="shared" si="30"/>
        <v>-5.8161048713209667E-3</v>
      </c>
      <c r="K109" s="323">
        <f t="shared" si="28"/>
        <v>1.8849603015937198E-3</v>
      </c>
      <c r="L109" s="259"/>
      <c r="M109" s="383"/>
      <c r="N109" s="375"/>
      <c r="O109" s="396"/>
      <c r="P109" s="289"/>
      <c r="Q109" s="381"/>
      <c r="R109" s="356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  <c r="AM109" s="261"/>
      <c r="AN109" s="261"/>
      <c r="AO109" s="261"/>
      <c r="AP109" s="261"/>
      <c r="AQ109" s="261"/>
      <c r="AR109" s="261"/>
      <c r="AS109" s="261"/>
      <c r="AT109" s="261"/>
      <c r="AU109" s="261"/>
      <c r="AV109" s="261"/>
      <c r="AW109" s="261"/>
      <c r="AX109" s="261"/>
      <c r="AY109" s="261"/>
      <c r="AZ109" s="261"/>
      <c r="BA109" s="261"/>
      <c r="BB109" s="261"/>
      <c r="BC109" s="261"/>
      <c r="BD109" s="261"/>
      <c r="BE109" s="261"/>
      <c r="BF109" s="261"/>
      <c r="BG109" s="261"/>
      <c r="BH109" s="261"/>
      <c r="BI109" s="261"/>
      <c r="BJ109" s="261"/>
      <c r="BK109" s="261"/>
      <c r="BL109" s="261"/>
      <c r="BM109" s="261"/>
      <c r="BN109" s="261"/>
      <c r="BO109" s="261"/>
      <c r="BP109" s="261"/>
      <c r="BQ109" s="261"/>
      <c r="BR109" s="261"/>
      <c r="BS109" s="261"/>
      <c r="BT109" s="261"/>
      <c r="BU109" s="261"/>
      <c r="BV109" s="261"/>
      <c r="BW109" s="261"/>
      <c r="BX109" s="261"/>
      <c r="BY109" s="261"/>
      <c r="BZ109" s="261"/>
      <c r="CA109" s="261"/>
      <c r="CB109" s="261"/>
      <c r="CC109" s="261"/>
      <c r="CD109" s="261"/>
      <c r="CE109" s="261"/>
      <c r="CF109" s="261"/>
      <c r="CG109" s="261"/>
      <c r="CH109" s="261"/>
      <c r="CI109" s="261"/>
      <c r="CJ109" s="261"/>
      <c r="CK109" s="261"/>
      <c r="CL109" s="261"/>
      <c r="CM109" s="261"/>
      <c r="CN109" s="261"/>
      <c r="CO109" s="261"/>
      <c r="CP109" s="261"/>
      <c r="CQ109" s="261"/>
      <c r="CR109" s="261"/>
    </row>
    <row r="110" spans="1:96" s="229" customFormat="1" ht="12.75" customHeight="1">
      <c r="A110" s="342">
        <v>95</v>
      </c>
      <c r="B110" s="341" t="s">
        <v>131</v>
      </c>
      <c r="C110" s="424" t="s">
        <v>192</v>
      </c>
      <c r="D110" s="295">
        <v>5183291860.3100004</v>
      </c>
      <c r="E110" s="252">
        <f t="shared" si="29"/>
        <v>0.17559591206146111</v>
      </c>
      <c r="F110" s="295">
        <v>180.8064</v>
      </c>
      <c r="G110" s="295">
        <v>5216227378.3400002</v>
      </c>
      <c r="H110" s="257">
        <f t="shared" si="27"/>
        <v>0.17760166436180472</v>
      </c>
      <c r="I110" s="295">
        <v>181.91919999999999</v>
      </c>
      <c r="J110" s="147">
        <f>((G110-D110)/D110)</f>
        <v>6.3541700752366929E-3</v>
      </c>
      <c r="K110" s="323">
        <f t="shared" si="28"/>
        <v>6.154649392941804E-3</v>
      </c>
      <c r="L110" s="259"/>
      <c r="M110" s="261"/>
      <c r="N110" s="381"/>
      <c r="O110" s="381"/>
      <c r="P110" s="381"/>
      <c r="Q110" s="289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  <c r="AM110" s="261"/>
      <c r="AN110" s="261"/>
      <c r="AO110" s="261"/>
      <c r="AP110" s="261"/>
      <c r="AQ110" s="261"/>
      <c r="AR110" s="261"/>
      <c r="AS110" s="261"/>
      <c r="AT110" s="261"/>
      <c r="AU110" s="261"/>
      <c r="AV110" s="261"/>
      <c r="AW110" s="261"/>
      <c r="AX110" s="261"/>
      <c r="AY110" s="261"/>
      <c r="AZ110" s="261"/>
      <c r="BA110" s="261"/>
      <c r="BB110" s="261"/>
      <c r="BC110" s="261"/>
      <c r="BD110" s="261"/>
      <c r="BE110" s="261"/>
      <c r="BF110" s="261"/>
      <c r="BG110" s="261"/>
      <c r="BH110" s="261"/>
      <c r="BI110" s="261"/>
      <c r="BJ110" s="261"/>
      <c r="BK110" s="261"/>
      <c r="BL110" s="261"/>
      <c r="BM110" s="261"/>
      <c r="BN110" s="261"/>
      <c r="BO110" s="261"/>
      <c r="BP110" s="261"/>
      <c r="BQ110" s="261"/>
      <c r="BR110" s="261"/>
      <c r="BS110" s="261"/>
      <c r="BT110" s="261"/>
      <c r="BU110" s="261"/>
      <c r="BV110" s="261"/>
      <c r="BW110" s="261"/>
      <c r="BX110" s="261"/>
      <c r="BY110" s="261"/>
      <c r="BZ110" s="261"/>
      <c r="CA110" s="261"/>
      <c r="CB110" s="261"/>
      <c r="CC110" s="261"/>
      <c r="CD110" s="261"/>
      <c r="CE110" s="261"/>
      <c r="CF110" s="261"/>
      <c r="CG110" s="261"/>
      <c r="CH110" s="261"/>
      <c r="CI110" s="261"/>
      <c r="CJ110" s="261"/>
      <c r="CK110" s="261"/>
      <c r="CL110" s="261"/>
      <c r="CM110" s="261"/>
      <c r="CN110" s="261"/>
      <c r="CO110" s="261"/>
      <c r="CP110" s="261"/>
      <c r="CQ110" s="261"/>
      <c r="CR110" s="261"/>
    </row>
    <row r="111" spans="1:96" s="229" customFormat="1" ht="12.95" customHeight="1">
      <c r="A111" s="342">
        <v>96</v>
      </c>
      <c r="B111" s="341" t="s">
        <v>11</v>
      </c>
      <c r="C111" s="424" t="s">
        <v>207</v>
      </c>
      <c r="D111" s="295">
        <v>2129329729.8800001</v>
      </c>
      <c r="E111" s="252">
        <f t="shared" si="29"/>
        <v>7.2135933316998496E-2</v>
      </c>
      <c r="F111" s="295">
        <v>3947.29</v>
      </c>
      <c r="G111" s="295">
        <v>2114873341.3399999</v>
      </c>
      <c r="H111" s="257">
        <f t="shared" si="27"/>
        <v>7.2007026935993493E-2</v>
      </c>
      <c r="I111" s="295">
        <v>3919.71</v>
      </c>
      <c r="J111" s="147">
        <f t="shared" si="30"/>
        <v>-6.7891732957745818E-3</v>
      </c>
      <c r="K111" s="323">
        <f t="shared" si="28"/>
        <v>-6.9870721431665589E-3</v>
      </c>
      <c r="L111" s="259"/>
      <c r="M111" s="261"/>
      <c r="N111" s="381"/>
      <c r="O111" s="381"/>
      <c r="P111" s="381"/>
      <c r="Q111" s="289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  <c r="AM111" s="261"/>
      <c r="AN111" s="261"/>
      <c r="AO111" s="261"/>
      <c r="AP111" s="261"/>
      <c r="AQ111" s="261"/>
      <c r="AR111" s="261"/>
      <c r="AS111" s="261"/>
      <c r="AT111" s="261"/>
      <c r="AU111" s="261"/>
      <c r="AV111" s="261"/>
      <c r="AW111" s="261"/>
      <c r="AX111" s="261"/>
      <c r="AY111" s="261"/>
      <c r="AZ111" s="261"/>
      <c r="BA111" s="261"/>
      <c r="BB111" s="261"/>
      <c r="BC111" s="261"/>
      <c r="BD111" s="261"/>
      <c r="BE111" s="261"/>
      <c r="BF111" s="261"/>
      <c r="BG111" s="261"/>
      <c r="BH111" s="261"/>
      <c r="BI111" s="261"/>
      <c r="BJ111" s="261"/>
      <c r="BK111" s="261"/>
      <c r="BL111" s="261"/>
      <c r="BM111" s="261"/>
      <c r="BN111" s="261"/>
      <c r="BO111" s="261"/>
      <c r="BP111" s="261"/>
      <c r="BQ111" s="261"/>
      <c r="BR111" s="261"/>
      <c r="BS111" s="261"/>
      <c r="BT111" s="261"/>
      <c r="BU111" s="261"/>
      <c r="BV111" s="261"/>
      <c r="BW111" s="261"/>
      <c r="BX111" s="261"/>
      <c r="BY111" s="261"/>
      <c r="BZ111" s="261"/>
      <c r="CA111" s="261"/>
      <c r="CB111" s="261"/>
      <c r="CC111" s="261"/>
      <c r="CD111" s="261"/>
      <c r="CE111" s="261"/>
      <c r="CF111" s="261"/>
      <c r="CG111" s="261"/>
      <c r="CH111" s="261"/>
      <c r="CI111" s="261"/>
      <c r="CJ111" s="261"/>
      <c r="CK111" s="261"/>
      <c r="CL111" s="261"/>
      <c r="CM111" s="261"/>
      <c r="CN111" s="261"/>
      <c r="CO111" s="261"/>
      <c r="CP111" s="261"/>
      <c r="CQ111" s="261"/>
      <c r="CR111" s="261"/>
    </row>
    <row r="112" spans="1:96" s="229" customFormat="1" ht="13.5" customHeight="1">
      <c r="A112" s="342">
        <v>97</v>
      </c>
      <c r="B112" s="341" t="s">
        <v>217</v>
      </c>
      <c r="C112" s="424" t="s">
        <v>223</v>
      </c>
      <c r="D112" s="295">
        <v>1640000000</v>
      </c>
      <c r="E112" s="252">
        <f t="shared" si="29"/>
        <v>5.555876526767161E-2</v>
      </c>
      <c r="F112" s="295">
        <v>1.18</v>
      </c>
      <c r="G112" s="295">
        <v>1610000000</v>
      </c>
      <c r="H112" s="257">
        <f t="shared" si="27"/>
        <v>5.4817142521402518E-2</v>
      </c>
      <c r="I112" s="295">
        <v>1.17</v>
      </c>
      <c r="J112" s="147">
        <f>((G112-D112)/D112)</f>
        <v>-1.8292682926829267E-2</v>
      </c>
      <c r="K112" s="323">
        <f t="shared" si="28"/>
        <v>-8.4745762711864493E-3</v>
      </c>
      <c r="L112" s="259"/>
      <c r="M112" s="261"/>
      <c r="N112" s="381"/>
      <c r="O112" s="381"/>
      <c r="P112" s="381"/>
      <c r="Q112" s="38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1"/>
      <c r="AQ112" s="261"/>
      <c r="AR112" s="261"/>
      <c r="AS112" s="261"/>
      <c r="AT112" s="261"/>
      <c r="AU112" s="261"/>
      <c r="AV112" s="261"/>
      <c r="AW112" s="261"/>
      <c r="AX112" s="261"/>
      <c r="AY112" s="261"/>
      <c r="AZ112" s="261"/>
      <c r="BA112" s="261"/>
      <c r="BB112" s="261"/>
      <c r="BC112" s="261"/>
      <c r="BD112" s="261"/>
      <c r="BE112" s="261"/>
      <c r="BF112" s="261"/>
      <c r="BG112" s="261"/>
      <c r="BH112" s="261"/>
      <c r="BI112" s="261"/>
      <c r="BJ112" s="261"/>
      <c r="BK112" s="261"/>
      <c r="BL112" s="261"/>
      <c r="BM112" s="261"/>
      <c r="BN112" s="261"/>
      <c r="BO112" s="261"/>
      <c r="BP112" s="261"/>
      <c r="BQ112" s="261"/>
      <c r="BR112" s="261"/>
      <c r="BS112" s="261"/>
      <c r="BT112" s="261"/>
      <c r="BU112" s="261"/>
      <c r="BV112" s="261"/>
      <c r="BW112" s="261"/>
      <c r="BX112" s="261"/>
      <c r="BY112" s="261"/>
      <c r="BZ112" s="261"/>
      <c r="CA112" s="261"/>
      <c r="CB112" s="261"/>
      <c r="CC112" s="261"/>
      <c r="CD112" s="261"/>
      <c r="CE112" s="261"/>
      <c r="CF112" s="261"/>
      <c r="CG112" s="261"/>
      <c r="CH112" s="261"/>
      <c r="CI112" s="261"/>
      <c r="CJ112" s="261"/>
      <c r="CK112" s="261"/>
      <c r="CL112" s="261"/>
      <c r="CM112" s="261"/>
      <c r="CN112" s="261"/>
      <c r="CO112" s="261"/>
      <c r="CP112" s="261"/>
      <c r="CQ112" s="261"/>
      <c r="CR112" s="261"/>
    </row>
    <row r="113" spans="1:96" s="229" customFormat="1" ht="12.95" customHeight="1">
      <c r="A113" s="342">
        <v>98</v>
      </c>
      <c r="B113" s="341" t="s">
        <v>71</v>
      </c>
      <c r="C113" s="424" t="s">
        <v>37</v>
      </c>
      <c r="D113" s="300">
        <v>1151803528.1800001</v>
      </c>
      <c r="E113" s="252">
        <f t="shared" si="29"/>
        <v>3.9019988936968661E-2</v>
      </c>
      <c r="F113" s="296">
        <v>135.52000000000001</v>
      </c>
      <c r="G113" s="300">
        <v>1137917681.0999999</v>
      </c>
      <c r="H113" s="257">
        <f t="shared" si="27"/>
        <v>3.874372403880904E-2</v>
      </c>
      <c r="I113" s="296">
        <v>135.52000000000001</v>
      </c>
      <c r="J113" s="147">
        <f>((G113-D113)/D113)</f>
        <v>-1.2055742789694015E-2</v>
      </c>
      <c r="K113" s="323">
        <f t="shared" si="28"/>
        <v>0</v>
      </c>
      <c r="L113" s="259"/>
      <c r="M113" s="397"/>
      <c r="N113" s="373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1"/>
      <c r="AQ113" s="261"/>
      <c r="AR113" s="261"/>
      <c r="AS113" s="261"/>
      <c r="AT113" s="261"/>
      <c r="AU113" s="261"/>
      <c r="AV113" s="261"/>
      <c r="AW113" s="261"/>
      <c r="AX113" s="261"/>
      <c r="AY113" s="261"/>
      <c r="AZ113" s="261"/>
      <c r="BA113" s="261"/>
      <c r="BB113" s="261"/>
      <c r="BC113" s="261"/>
      <c r="BD113" s="261"/>
      <c r="BE113" s="261"/>
      <c r="BF113" s="261"/>
      <c r="BG113" s="261"/>
      <c r="BH113" s="261"/>
      <c r="BI113" s="261"/>
      <c r="BJ113" s="261"/>
      <c r="BK113" s="261"/>
      <c r="BL113" s="261"/>
      <c r="BM113" s="261"/>
      <c r="BN113" s="261"/>
      <c r="BO113" s="261"/>
      <c r="BP113" s="261"/>
      <c r="BQ113" s="261"/>
      <c r="BR113" s="261"/>
      <c r="BS113" s="261"/>
      <c r="BT113" s="261"/>
      <c r="BU113" s="261"/>
      <c r="BV113" s="261"/>
      <c r="BW113" s="261"/>
      <c r="BX113" s="261"/>
      <c r="BY113" s="261"/>
      <c r="BZ113" s="261"/>
      <c r="CA113" s="261"/>
      <c r="CB113" s="261"/>
      <c r="CC113" s="261"/>
      <c r="CD113" s="261"/>
      <c r="CE113" s="261"/>
      <c r="CF113" s="261"/>
      <c r="CG113" s="261"/>
      <c r="CH113" s="261"/>
      <c r="CI113" s="261"/>
      <c r="CJ113" s="261"/>
      <c r="CK113" s="261"/>
      <c r="CL113" s="261"/>
      <c r="CM113" s="261"/>
      <c r="CN113" s="261"/>
      <c r="CO113" s="261"/>
      <c r="CP113" s="261"/>
      <c r="CQ113" s="261"/>
      <c r="CR113" s="261"/>
    </row>
    <row r="114" spans="1:96" s="229" customFormat="1" ht="12.95" customHeight="1">
      <c r="A114" s="342">
        <v>99</v>
      </c>
      <c r="B114" s="341" t="s">
        <v>60</v>
      </c>
      <c r="C114" s="424" t="s">
        <v>66</v>
      </c>
      <c r="D114" s="300">
        <v>2074040723.5</v>
      </c>
      <c r="E114" s="252">
        <f t="shared" si="29"/>
        <v>7.0262891288127016E-2</v>
      </c>
      <c r="F114" s="296">
        <v>2.97</v>
      </c>
      <c r="G114" s="295">
        <v>2059359514.02</v>
      </c>
      <c r="H114" s="257">
        <f t="shared" si="27"/>
        <v>7.0116896883751903E-2</v>
      </c>
      <c r="I114" s="296">
        <v>2.95</v>
      </c>
      <c r="J114" s="147">
        <f>((G114-D114)/D114)</f>
        <v>-7.0785541063171989E-3</v>
      </c>
      <c r="K114" s="323">
        <f t="shared" si="28"/>
        <v>-6.7340067340067398E-3</v>
      </c>
      <c r="L114" s="259"/>
      <c r="M114" s="398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  <c r="AM114" s="261"/>
      <c r="AN114" s="261"/>
      <c r="AO114" s="261"/>
      <c r="AP114" s="261"/>
      <c r="AQ114" s="261"/>
      <c r="AR114" s="261"/>
      <c r="AS114" s="261"/>
      <c r="AT114" s="261"/>
      <c r="AU114" s="261"/>
      <c r="AV114" s="261"/>
      <c r="AW114" s="261"/>
      <c r="AX114" s="261"/>
      <c r="AY114" s="261"/>
      <c r="AZ114" s="261"/>
      <c r="BA114" s="261"/>
      <c r="BB114" s="261"/>
      <c r="BC114" s="261"/>
      <c r="BD114" s="261"/>
      <c r="BE114" s="261"/>
      <c r="BF114" s="261"/>
      <c r="BG114" s="261"/>
      <c r="BH114" s="261"/>
      <c r="BI114" s="261"/>
      <c r="BJ114" s="261"/>
      <c r="BK114" s="261"/>
      <c r="BL114" s="261"/>
      <c r="BM114" s="261"/>
      <c r="BN114" s="261"/>
      <c r="BO114" s="261"/>
      <c r="BP114" s="261"/>
      <c r="BQ114" s="261"/>
      <c r="BR114" s="261"/>
      <c r="BS114" s="261"/>
      <c r="BT114" s="261"/>
      <c r="BU114" s="261"/>
      <c r="BV114" s="261"/>
      <c r="BW114" s="261"/>
      <c r="BX114" s="261"/>
      <c r="BY114" s="261"/>
      <c r="BZ114" s="261"/>
      <c r="CA114" s="261"/>
      <c r="CB114" s="261"/>
      <c r="CC114" s="261"/>
      <c r="CD114" s="261"/>
      <c r="CE114" s="261"/>
      <c r="CF114" s="261"/>
      <c r="CG114" s="261"/>
      <c r="CH114" s="261"/>
      <c r="CI114" s="261"/>
      <c r="CJ114" s="261"/>
      <c r="CK114" s="261"/>
      <c r="CL114" s="261"/>
      <c r="CM114" s="261"/>
      <c r="CN114" s="261"/>
      <c r="CO114" s="261"/>
      <c r="CP114" s="261"/>
      <c r="CQ114" s="261"/>
      <c r="CR114" s="261"/>
    </row>
    <row r="115" spans="1:96" s="229" customFormat="1" ht="12.95" customHeight="1">
      <c r="A115" s="342">
        <v>100</v>
      </c>
      <c r="B115" s="341" t="s">
        <v>110</v>
      </c>
      <c r="C115" s="424" t="s">
        <v>62</v>
      </c>
      <c r="D115" s="295">
        <v>160783612.97</v>
      </c>
      <c r="E115" s="252">
        <f t="shared" si="29"/>
        <v>5.446914031639263E-3</v>
      </c>
      <c r="F115" s="296">
        <v>1.6153</v>
      </c>
      <c r="G115" s="295">
        <v>161083936.27000001</v>
      </c>
      <c r="H115" s="257">
        <f t="shared" si="27"/>
        <v>5.4845721070938573E-3</v>
      </c>
      <c r="I115" s="296">
        <v>1.6188</v>
      </c>
      <c r="J115" s="147">
        <f>((G115-D115)/D115)</f>
        <v>1.8678725676854152E-3</v>
      </c>
      <c r="K115" s="323">
        <f t="shared" ref="K115:K125" si="31">((I115-F115)/F115)</f>
        <v>2.166780164675329E-3</v>
      </c>
      <c r="L115" s="259"/>
      <c r="M115" s="397"/>
      <c r="N115" s="399"/>
      <c r="O115" s="373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1"/>
      <c r="AE115" s="261"/>
      <c r="AF115" s="261"/>
      <c r="AG115" s="261"/>
      <c r="AH115" s="261"/>
      <c r="AI115" s="261"/>
      <c r="AJ115" s="261"/>
      <c r="AK115" s="261"/>
      <c r="AL115" s="261"/>
      <c r="AM115" s="261"/>
      <c r="AN115" s="261"/>
      <c r="AO115" s="261"/>
      <c r="AP115" s="261"/>
      <c r="AQ115" s="261"/>
      <c r="AR115" s="261"/>
      <c r="AS115" s="261"/>
      <c r="AT115" s="261"/>
      <c r="AU115" s="261"/>
      <c r="AV115" s="261"/>
      <c r="AW115" s="261"/>
      <c r="AX115" s="261"/>
      <c r="AY115" s="261"/>
      <c r="AZ115" s="261"/>
      <c r="BA115" s="261"/>
      <c r="BB115" s="261"/>
      <c r="BC115" s="261"/>
      <c r="BD115" s="261"/>
      <c r="BE115" s="261"/>
      <c r="BF115" s="261"/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  <c r="CJ115" s="261"/>
      <c r="CK115" s="261"/>
      <c r="CL115" s="261"/>
      <c r="CM115" s="261"/>
      <c r="CN115" s="261"/>
      <c r="CO115" s="261"/>
      <c r="CP115" s="261"/>
      <c r="CQ115" s="261"/>
      <c r="CR115" s="261"/>
    </row>
    <row r="116" spans="1:96" s="229" customFormat="1" ht="12.95" customHeight="1">
      <c r="A116" s="342">
        <v>101</v>
      </c>
      <c r="B116" s="341" t="s">
        <v>51</v>
      </c>
      <c r="C116" s="424" t="s">
        <v>125</v>
      </c>
      <c r="D116" s="295">
        <v>585616156.73000002</v>
      </c>
      <c r="E116" s="252">
        <f t="shared" si="29"/>
        <v>1.9839091822389063E-2</v>
      </c>
      <c r="F116" s="296">
        <v>1.1068</v>
      </c>
      <c r="G116" s="295">
        <v>582854709.75</v>
      </c>
      <c r="H116" s="257">
        <f t="shared" si="27"/>
        <v>1.9844987387351829E-2</v>
      </c>
      <c r="I116" s="296">
        <v>1.1015999999999999</v>
      </c>
      <c r="J116" s="147">
        <f t="shared" ref="J116:J125" si="32">((G116-D116)/D116)</f>
        <v>-4.7154555902616463E-3</v>
      </c>
      <c r="K116" s="323">
        <f t="shared" si="31"/>
        <v>-4.6982291290206847E-3</v>
      </c>
      <c r="L116" s="259"/>
      <c r="M116" s="261"/>
      <c r="N116" s="367"/>
      <c r="O116" s="261"/>
      <c r="P116" s="261"/>
      <c r="Q116" s="38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261"/>
      <c r="AL116" s="261"/>
      <c r="AM116" s="261"/>
      <c r="AN116" s="261"/>
      <c r="AO116" s="261"/>
      <c r="AP116" s="261"/>
      <c r="AQ116" s="261"/>
      <c r="AR116" s="261"/>
      <c r="AS116" s="261"/>
      <c r="AT116" s="261"/>
      <c r="AU116" s="261"/>
      <c r="AV116" s="261"/>
      <c r="AW116" s="261"/>
      <c r="AX116" s="261"/>
      <c r="AY116" s="261"/>
      <c r="AZ116" s="261"/>
      <c r="BA116" s="261"/>
      <c r="BB116" s="261"/>
      <c r="BC116" s="261"/>
      <c r="BD116" s="261"/>
      <c r="BE116" s="261"/>
      <c r="BF116" s="261"/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  <c r="CJ116" s="261"/>
      <c r="CK116" s="261"/>
      <c r="CL116" s="261"/>
      <c r="CM116" s="261"/>
      <c r="CN116" s="261"/>
      <c r="CO116" s="261"/>
      <c r="CP116" s="261"/>
      <c r="CQ116" s="261"/>
      <c r="CR116" s="261"/>
    </row>
    <row r="117" spans="1:96" s="250" customFormat="1" ht="12.95" customHeight="1">
      <c r="A117" s="342">
        <v>102</v>
      </c>
      <c r="B117" s="341" t="s">
        <v>132</v>
      </c>
      <c r="C117" s="424" t="s">
        <v>134</v>
      </c>
      <c r="D117" s="295">
        <v>120784067.28</v>
      </c>
      <c r="E117" s="252">
        <f t="shared" si="29"/>
        <v>4.0918375866366924E-3</v>
      </c>
      <c r="F117" s="296">
        <v>1.2787999999999999</v>
      </c>
      <c r="G117" s="295">
        <v>120268089.19</v>
      </c>
      <c r="H117" s="257">
        <f t="shared" si="27"/>
        <v>4.0948776309968817E-3</v>
      </c>
      <c r="I117" s="296">
        <v>1.2784</v>
      </c>
      <c r="J117" s="147">
        <f t="shared" si="32"/>
        <v>-4.2719052406462689E-3</v>
      </c>
      <c r="K117" s="323">
        <f t="shared" si="31"/>
        <v>-3.1279324366590241E-4</v>
      </c>
      <c r="L117" s="259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  <c r="AM117" s="261"/>
      <c r="AN117" s="261"/>
      <c r="AO117" s="261"/>
      <c r="AP117" s="261"/>
      <c r="AQ117" s="261"/>
      <c r="AR117" s="261"/>
      <c r="AS117" s="261"/>
      <c r="AT117" s="261"/>
      <c r="AU117" s="261"/>
      <c r="AV117" s="261"/>
      <c r="AW117" s="261"/>
      <c r="AX117" s="261"/>
      <c r="AY117" s="261"/>
      <c r="AZ117" s="261"/>
      <c r="BA117" s="261"/>
      <c r="BB117" s="261"/>
      <c r="BC117" s="261"/>
      <c r="BD117" s="261"/>
      <c r="BE117" s="261"/>
      <c r="BF117" s="261"/>
      <c r="BG117" s="261"/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</row>
    <row r="118" spans="1:96" s="229" customFormat="1" ht="12.95" customHeight="1">
      <c r="A118" s="342">
        <v>103</v>
      </c>
      <c r="B118" s="341" t="s">
        <v>107</v>
      </c>
      <c r="C118" s="424" t="s">
        <v>136</v>
      </c>
      <c r="D118" s="295">
        <v>225730958.72999999</v>
      </c>
      <c r="E118" s="252">
        <f t="shared" si="29"/>
        <v>7.6471544815405719E-3</v>
      </c>
      <c r="F118" s="296">
        <v>145.03</v>
      </c>
      <c r="G118" s="295">
        <v>224506896.16960582</v>
      </c>
      <c r="H118" s="257">
        <f t="shared" si="27"/>
        <v>7.6439916300416145E-3</v>
      </c>
      <c r="I118" s="296">
        <v>144.9829874890311</v>
      </c>
      <c r="J118" s="147">
        <f t="shared" si="32"/>
        <v>-5.4226614164089321E-3</v>
      </c>
      <c r="K118" s="323">
        <f t="shared" si="31"/>
        <v>-3.241571465827616E-4</v>
      </c>
      <c r="L118" s="259"/>
      <c r="M118" s="267"/>
      <c r="N118" s="285"/>
      <c r="O118" s="261"/>
      <c r="P118" s="261"/>
      <c r="Q118" s="261"/>
      <c r="R118" s="261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  <c r="AM118" s="261"/>
      <c r="AN118" s="261"/>
      <c r="AO118" s="261"/>
      <c r="AP118" s="261"/>
      <c r="AQ118" s="261"/>
      <c r="AR118" s="261"/>
      <c r="AS118" s="261"/>
      <c r="AT118" s="261"/>
      <c r="AU118" s="261"/>
      <c r="AV118" s="261"/>
      <c r="AW118" s="261"/>
      <c r="AX118" s="261"/>
      <c r="AY118" s="261"/>
      <c r="AZ118" s="261"/>
      <c r="BA118" s="261"/>
      <c r="BB118" s="261"/>
      <c r="BC118" s="261"/>
      <c r="BD118" s="261"/>
      <c r="BE118" s="261"/>
      <c r="BF118" s="261"/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  <c r="CQ118" s="261"/>
      <c r="CR118" s="261"/>
    </row>
    <row r="119" spans="1:96" s="229" customFormat="1" ht="12.95" customHeight="1">
      <c r="A119" s="342">
        <v>104</v>
      </c>
      <c r="B119" s="341" t="s">
        <v>46</v>
      </c>
      <c r="C119" s="424" t="s">
        <v>142</v>
      </c>
      <c r="D119" s="295">
        <v>151629492.93000001</v>
      </c>
      <c r="E119" s="252">
        <f t="shared" si="29"/>
        <v>5.1367971983865505E-3</v>
      </c>
      <c r="F119" s="296">
        <v>3.4405000000000001</v>
      </c>
      <c r="G119" s="295">
        <v>150886779.41</v>
      </c>
      <c r="H119" s="257">
        <f t="shared" si="27"/>
        <v>5.1373801810642187E-3</v>
      </c>
      <c r="I119" s="296">
        <v>3.5895000000000001</v>
      </c>
      <c r="J119" s="147">
        <f t="shared" si="32"/>
        <v>-4.8982127793758806E-3</v>
      </c>
      <c r="K119" s="323">
        <f t="shared" si="31"/>
        <v>4.3307658770527543E-2</v>
      </c>
      <c r="L119" s="259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  <c r="AM119" s="261"/>
      <c r="AN119" s="261"/>
      <c r="AO119" s="261"/>
      <c r="AP119" s="261"/>
      <c r="AQ119" s="261"/>
      <c r="AR119" s="261"/>
      <c r="AS119" s="261"/>
      <c r="AT119" s="261"/>
      <c r="AU119" s="261"/>
      <c r="AV119" s="261"/>
      <c r="AW119" s="261"/>
      <c r="AX119" s="261"/>
      <c r="AY119" s="261"/>
      <c r="AZ119" s="261"/>
      <c r="BA119" s="261"/>
      <c r="BB119" s="261"/>
      <c r="BC119" s="261"/>
      <c r="BD119" s="261"/>
      <c r="BE119" s="261"/>
      <c r="BF119" s="261"/>
      <c r="BG119" s="261"/>
      <c r="BH119" s="261"/>
      <c r="BI119" s="261"/>
      <c r="BJ119" s="261"/>
      <c r="BK119" s="261"/>
      <c r="BL119" s="261"/>
      <c r="BM119" s="261"/>
      <c r="BN119" s="261"/>
      <c r="BO119" s="261"/>
      <c r="BP119" s="261"/>
      <c r="BQ119" s="261"/>
      <c r="BR119" s="261"/>
      <c r="BS119" s="261"/>
      <c r="BT119" s="261"/>
      <c r="BU119" s="261"/>
      <c r="BV119" s="261"/>
      <c r="BW119" s="261"/>
      <c r="BX119" s="261"/>
      <c r="BY119" s="261"/>
      <c r="BZ119" s="261"/>
      <c r="CA119" s="261"/>
      <c r="CB119" s="261"/>
      <c r="CC119" s="261"/>
      <c r="CD119" s="261"/>
      <c r="CE119" s="261"/>
      <c r="CF119" s="261"/>
      <c r="CG119" s="261"/>
      <c r="CH119" s="261"/>
      <c r="CI119" s="261"/>
      <c r="CJ119" s="261"/>
      <c r="CK119" s="261"/>
      <c r="CL119" s="261"/>
      <c r="CM119" s="261"/>
      <c r="CN119" s="261"/>
      <c r="CO119" s="261"/>
      <c r="CP119" s="261"/>
      <c r="CQ119" s="261"/>
      <c r="CR119" s="261"/>
    </row>
    <row r="120" spans="1:96" s="229" customFormat="1" ht="12.95" customHeight="1">
      <c r="A120" s="342">
        <v>105</v>
      </c>
      <c r="B120" s="341" t="s">
        <v>108</v>
      </c>
      <c r="C120" s="424" t="s">
        <v>190</v>
      </c>
      <c r="D120" s="295">
        <v>335754730.41000003</v>
      </c>
      <c r="E120" s="252">
        <f t="shared" si="29"/>
        <v>1.1374462350219241E-2</v>
      </c>
      <c r="F120" s="296">
        <v>134.4</v>
      </c>
      <c r="G120" s="295">
        <v>333991010.04000002</v>
      </c>
      <c r="H120" s="257">
        <f t="shared" si="27"/>
        <v>1.1371697390204882E-2</v>
      </c>
      <c r="I120" s="296">
        <v>133.79</v>
      </c>
      <c r="J120" s="147">
        <f>((G120-D120)/D120)</f>
        <v>-5.2530022967845419E-3</v>
      </c>
      <c r="K120" s="323">
        <f t="shared" si="31"/>
        <v>-4.5386904761905772E-3</v>
      </c>
      <c r="L120" s="259"/>
      <c r="M120" s="261"/>
      <c r="N120" s="261"/>
      <c r="O120" s="261"/>
      <c r="P120" s="261"/>
      <c r="Q120" s="261"/>
      <c r="R120" s="261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  <c r="AM120" s="261"/>
      <c r="AN120" s="261"/>
      <c r="AO120" s="261"/>
      <c r="AP120" s="261"/>
      <c r="AQ120" s="261"/>
      <c r="AR120" s="261"/>
      <c r="AS120" s="261"/>
      <c r="AT120" s="261"/>
      <c r="AU120" s="261"/>
      <c r="AV120" s="261"/>
      <c r="AW120" s="261"/>
      <c r="AX120" s="261"/>
      <c r="AY120" s="261"/>
      <c r="AZ120" s="261"/>
      <c r="BA120" s="261"/>
      <c r="BB120" s="261"/>
      <c r="BC120" s="261"/>
      <c r="BD120" s="261"/>
      <c r="BE120" s="261"/>
      <c r="BF120" s="261"/>
      <c r="BG120" s="261"/>
      <c r="BH120" s="261"/>
      <c r="BI120" s="261"/>
      <c r="BJ120" s="261"/>
      <c r="BK120" s="261"/>
      <c r="BL120" s="261"/>
      <c r="BM120" s="261"/>
      <c r="BN120" s="261"/>
      <c r="BO120" s="261"/>
      <c r="BP120" s="261"/>
      <c r="BQ120" s="261"/>
      <c r="BR120" s="261"/>
      <c r="BS120" s="261"/>
      <c r="BT120" s="261"/>
      <c r="BU120" s="261"/>
      <c r="BV120" s="261"/>
      <c r="BW120" s="261"/>
      <c r="BX120" s="261"/>
      <c r="BY120" s="261"/>
      <c r="BZ120" s="261"/>
      <c r="CA120" s="261"/>
      <c r="CB120" s="261"/>
      <c r="CC120" s="261"/>
      <c r="CD120" s="261"/>
      <c r="CE120" s="261"/>
      <c r="CF120" s="261"/>
      <c r="CG120" s="261"/>
      <c r="CH120" s="261"/>
      <c r="CI120" s="261"/>
      <c r="CJ120" s="261"/>
      <c r="CK120" s="261"/>
      <c r="CL120" s="261"/>
      <c r="CM120" s="261"/>
      <c r="CN120" s="261"/>
      <c r="CO120" s="261"/>
      <c r="CP120" s="261"/>
      <c r="CQ120" s="261"/>
      <c r="CR120" s="261"/>
    </row>
    <row r="121" spans="1:96" s="229" customFormat="1" ht="12.95" customHeight="1">
      <c r="A121" s="342">
        <v>106</v>
      </c>
      <c r="B121" s="341" t="s">
        <v>128</v>
      </c>
      <c r="C121" s="424" t="s">
        <v>160</v>
      </c>
      <c r="D121" s="295">
        <v>122203977.08</v>
      </c>
      <c r="E121" s="252">
        <f t="shared" si="29"/>
        <v>4.1399402910753912E-3</v>
      </c>
      <c r="F121" s="296">
        <v>140.556498</v>
      </c>
      <c r="G121" s="295">
        <v>115884659.70999999</v>
      </c>
      <c r="H121" s="257">
        <f t="shared" si="27"/>
        <v>3.9456309983647835E-3</v>
      </c>
      <c r="I121" s="296">
        <v>139.51286899999999</v>
      </c>
      <c r="J121" s="147">
        <f>((G121-D121)/D121)</f>
        <v>-5.1711225125374662E-2</v>
      </c>
      <c r="K121" s="323">
        <f>((I121-F121)/F121)</f>
        <v>-7.4249786729889203E-3</v>
      </c>
      <c r="L121" s="259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  <c r="AM121" s="261"/>
      <c r="AN121" s="261"/>
      <c r="AO121" s="261"/>
      <c r="AP121" s="261"/>
      <c r="AQ121" s="261"/>
      <c r="AR121" s="261"/>
      <c r="AS121" s="261"/>
      <c r="AT121" s="261"/>
      <c r="AU121" s="261"/>
      <c r="AV121" s="261"/>
      <c r="AW121" s="261"/>
      <c r="AX121" s="261"/>
      <c r="AY121" s="261"/>
      <c r="AZ121" s="261"/>
      <c r="BA121" s="261"/>
      <c r="BB121" s="261"/>
      <c r="BC121" s="261"/>
      <c r="BD121" s="261"/>
      <c r="BE121" s="261"/>
      <c r="BF121" s="261"/>
      <c r="BG121" s="261"/>
      <c r="BH121" s="261"/>
      <c r="BI121" s="261"/>
      <c r="BJ121" s="261"/>
      <c r="BK121" s="261"/>
      <c r="BL121" s="261"/>
      <c r="BM121" s="261"/>
      <c r="BN121" s="261"/>
      <c r="BO121" s="261"/>
      <c r="BP121" s="261"/>
      <c r="BQ121" s="261"/>
      <c r="BR121" s="261"/>
      <c r="BS121" s="261"/>
      <c r="BT121" s="261"/>
      <c r="BU121" s="261"/>
      <c r="BV121" s="261"/>
      <c r="BW121" s="261"/>
      <c r="BX121" s="261"/>
      <c r="BY121" s="261"/>
      <c r="BZ121" s="261"/>
      <c r="CA121" s="261"/>
      <c r="CB121" s="261"/>
      <c r="CC121" s="261"/>
      <c r="CD121" s="261"/>
      <c r="CE121" s="261"/>
      <c r="CF121" s="261"/>
      <c r="CG121" s="261"/>
      <c r="CH121" s="261"/>
      <c r="CI121" s="261"/>
      <c r="CJ121" s="261"/>
      <c r="CK121" s="261"/>
      <c r="CL121" s="261"/>
      <c r="CM121" s="261"/>
      <c r="CN121" s="261"/>
      <c r="CO121" s="261"/>
      <c r="CP121" s="261"/>
      <c r="CQ121" s="261"/>
      <c r="CR121" s="261"/>
    </row>
    <row r="122" spans="1:96" s="229" customFormat="1" ht="12.95" customHeight="1">
      <c r="A122" s="342">
        <v>107</v>
      </c>
      <c r="B122" s="341" t="s">
        <v>127</v>
      </c>
      <c r="C122" s="424" t="s">
        <v>176</v>
      </c>
      <c r="D122" s="302">
        <v>1131002730.8900001</v>
      </c>
      <c r="E122" s="252">
        <f>(D122/$D$126)</f>
        <v>3.8315314172325046E-2</v>
      </c>
      <c r="F122" s="296">
        <v>2.2442000000000002</v>
      </c>
      <c r="G122" s="295">
        <v>1121911168.04</v>
      </c>
      <c r="H122" s="257">
        <f>(G122/$G$126)</f>
        <v>3.8198735648945242E-2</v>
      </c>
      <c r="I122" s="296">
        <v>2.2713999999999999</v>
      </c>
      <c r="J122" s="147">
        <f>((G122-D122)/D122)</f>
        <v>-8.0384976991575256E-3</v>
      </c>
      <c r="K122" s="323">
        <f>((I122-F122)/F122)</f>
        <v>1.2120131895552833E-2</v>
      </c>
      <c r="L122" s="259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  <c r="AM122" s="261"/>
      <c r="AN122" s="261"/>
      <c r="AO122" s="261"/>
      <c r="AP122" s="261"/>
      <c r="AQ122" s="261"/>
      <c r="AR122" s="261"/>
      <c r="AS122" s="261"/>
      <c r="AT122" s="261"/>
      <c r="AU122" s="261"/>
      <c r="AV122" s="261"/>
      <c r="AW122" s="261"/>
      <c r="AX122" s="261"/>
      <c r="AY122" s="261"/>
      <c r="AZ122" s="261"/>
      <c r="BA122" s="261"/>
      <c r="BB122" s="261"/>
      <c r="BC122" s="261"/>
      <c r="BD122" s="261"/>
      <c r="BE122" s="261"/>
      <c r="BF122" s="261"/>
      <c r="BG122" s="261"/>
      <c r="BH122" s="261"/>
      <c r="BI122" s="261"/>
      <c r="BJ122" s="261"/>
      <c r="BK122" s="261"/>
      <c r="BL122" s="261"/>
      <c r="BM122" s="261"/>
      <c r="BN122" s="261"/>
      <c r="BO122" s="261"/>
      <c r="BP122" s="261"/>
      <c r="BQ122" s="261"/>
      <c r="BR122" s="261"/>
      <c r="BS122" s="261"/>
      <c r="BT122" s="261"/>
      <c r="BU122" s="261"/>
      <c r="BV122" s="261"/>
      <c r="BW122" s="261"/>
      <c r="BX122" s="261"/>
      <c r="BY122" s="261"/>
      <c r="BZ122" s="261"/>
      <c r="CA122" s="261"/>
      <c r="CB122" s="261"/>
      <c r="CC122" s="261"/>
      <c r="CD122" s="261"/>
      <c r="CE122" s="261"/>
      <c r="CF122" s="261"/>
      <c r="CG122" s="261"/>
      <c r="CH122" s="261"/>
      <c r="CI122" s="261"/>
      <c r="CJ122" s="261"/>
      <c r="CK122" s="261"/>
      <c r="CL122" s="261"/>
      <c r="CM122" s="261"/>
      <c r="CN122" s="261"/>
      <c r="CO122" s="261"/>
      <c r="CP122" s="261"/>
      <c r="CQ122" s="261"/>
      <c r="CR122" s="261"/>
    </row>
    <row r="123" spans="1:96" s="229" customFormat="1" ht="12.95" customHeight="1">
      <c r="A123" s="342">
        <v>108</v>
      </c>
      <c r="B123" s="341" t="s">
        <v>196</v>
      </c>
      <c r="C123" s="424" t="s">
        <v>230</v>
      </c>
      <c r="D123" s="301">
        <v>17715966.300000001</v>
      </c>
      <c r="E123" s="252">
        <f>(D123/$D$126)</f>
        <v>6.0016903240956148E-4</v>
      </c>
      <c r="F123" s="296">
        <v>1.1382000000000001</v>
      </c>
      <c r="G123" s="302">
        <v>17575603.739999998</v>
      </c>
      <c r="H123" s="257">
        <f>(G123/$G$126)</f>
        <v>5.9841265535110248E-4</v>
      </c>
      <c r="I123" s="296">
        <v>1.1292</v>
      </c>
      <c r="J123" s="147">
        <f>((G123-D123)/D123)</f>
        <v>-7.9229412397336958E-3</v>
      </c>
      <c r="K123" s="323">
        <f>((I123-F123)/F123)</f>
        <v>-7.9072219293622546E-3</v>
      </c>
      <c r="L123" s="259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1"/>
      <c r="AE123" s="261"/>
      <c r="AF123" s="261"/>
      <c r="AG123" s="261"/>
      <c r="AH123" s="261"/>
      <c r="AI123" s="261"/>
      <c r="AJ123" s="261"/>
      <c r="AK123" s="261"/>
      <c r="AL123" s="261"/>
      <c r="AM123" s="261"/>
      <c r="AN123" s="261"/>
      <c r="AO123" s="261"/>
      <c r="AP123" s="261"/>
      <c r="AQ123" s="261"/>
      <c r="AR123" s="261"/>
      <c r="AS123" s="261"/>
      <c r="AT123" s="261"/>
      <c r="AU123" s="261"/>
      <c r="AV123" s="261"/>
      <c r="AW123" s="261"/>
      <c r="AX123" s="261"/>
      <c r="AY123" s="261"/>
      <c r="AZ123" s="261"/>
      <c r="BA123" s="261"/>
      <c r="BB123" s="261"/>
      <c r="BC123" s="261"/>
      <c r="BD123" s="261"/>
      <c r="BE123" s="261"/>
      <c r="BF123" s="261"/>
      <c r="BG123" s="261"/>
      <c r="BH123" s="261"/>
      <c r="BI123" s="261"/>
      <c r="BJ123" s="261"/>
      <c r="BK123" s="261"/>
      <c r="BL123" s="261"/>
      <c r="BM123" s="261"/>
      <c r="BN123" s="261"/>
      <c r="BO123" s="261"/>
      <c r="BP123" s="261"/>
      <c r="BQ123" s="261"/>
      <c r="BR123" s="261"/>
      <c r="BS123" s="261"/>
      <c r="BT123" s="261"/>
      <c r="BU123" s="261"/>
      <c r="BV123" s="261"/>
      <c r="BW123" s="261"/>
      <c r="BX123" s="261"/>
      <c r="BY123" s="261"/>
      <c r="BZ123" s="261"/>
      <c r="CA123" s="261"/>
      <c r="CB123" s="261"/>
      <c r="CC123" s="261"/>
      <c r="CD123" s="261"/>
      <c r="CE123" s="261"/>
      <c r="CF123" s="261"/>
      <c r="CG123" s="261"/>
      <c r="CH123" s="261"/>
      <c r="CI123" s="261"/>
      <c r="CJ123" s="261"/>
      <c r="CK123" s="261"/>
      <c r="CL123" s="261"/>
      <c r="CM123" s="261"/>
      <c r="CN123" s="261"/>
      <c r="CO123" s="261"/>
      <c r="CP123" s="261"/>
      <c r="CQ123" s="261"/>
      <c r="CR123" s="261"/>
    </row>
    <row r="124" spans="1:96" s="229" customFormat="1" ht="12.95" customHeight="1">
      <c r="A124" s="342">
        <v>109</v>
      </c>
      <c r="B124" s="341" t="s">
        <v>209</v>
      </c>
      <c r="C124" s="424" t="s">
        <v>213</v>
      </c>
      <c r="D124" s="301">
        <v>188690550.03</v>
      </c>
      <c r="E124" s="252">
        <f>(D124/$D$126)</f>
        <v>6.3923255959418392E-3</v>
      </c>
      <c r="F124" s="296">
        <v>1.1194999999999999</v>
      </c>
      <c r="G124" s="301">
        <v>187703635.52000001</v>
      </c>
      <c r="H124" s="257">
        <f>(G124/$G$126)</f>
        <v>6.3909173540902062E-3</v>
      </c>
      <c r="I124" s="296">
        <v>1.1135999999999999</v>
      </c>
      <c r="J124" s="147">
        <f>((G124-D124)/D124)</f>
        <v>-5.2303335267350724E-3</v>
      </c>
      <c r="K124" s="323">
        <f>((I124-F124)/F124)</f>
        <v>-5.2702099151407025E-3</v>
      </c>
      <c r="L124" s="259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61"/>
      <c r="AE124" s="261"/>
      <c r="AF124" s="261"/>
      <c r="AG124" s="261"/>
      <c r="AH124" s="261"/>
      <c r="AI124" s="261"/>
      <c r="AJ124" s="261"/>
      <c r="AK124" s="261"/>
      <c r="AL124" s="261"/>
      <c r="AM124" s="261"/>
      <c r="AN124" s="261"/>
      <c r="AO124" s="261"/>
      <c r="AP124" s="261"/>
      <c r="AQ124" s="261"/>
      <c r="AR124" s="261"/>
      <c r="AS124" s="261"/>
      <c r="AT124" s="261"/>
      <c r="AU124" s="261"/>
      <c r="AV124" s="261"/>
      <c r="AW124" s="261"/>
      <c r="AX124" s="261"/>
      <c r="AY124" s="261"/>
      <c r="AZ124" s="261"/>
      <c r="BA124" s="261"/>
      <c r="BB124" s="261"/>
      <c r="BC124" s="261"/>
      <c r="BD124" s="261"/>
      <c r="BE124" s="261"/>
      <c r="BF124" s="261"/>
      <c r="BG124" s="261"/>
      <c r="BH124" s="261"/>
      <c r="BI124" s="261"/>
      <c r="BJ124" s="261"/>
      <c r="BK124" s="261"/>
      <c r="BL124" s="261"/>
      <c r="BM124" s="261"/>
      <c r="BN124" s="261"/>
      <c r="BO124" s="261"/>
      <c r="BP124" s="261"/>
      <c r="BQ124" s="261"/>
      <c r="BR124" s="261"/>
      <c r="BS124" s="261"/>
      <c r="BT124" s="261"/>
      <c r="BU124" s="261"/>
      <c r="BV124" s="261"/>
      <c r="BW124" s="261"/>
      <c r="BX124" s="261"/>
      <c r="BY124" s="261"/>
      <c r="BZ124" s="261"/>
      <c r="CA124" s="261"/>
      <c r="CB124" s="261"/>
      <c r="CC124" s="261"/>
      <c r="CD124" s="261"/>
      <c r="CE124" s="261"/>
      <c r="CF124" s="261"/>
      <c r="CG124" s="261"/>
      <c r="CH124" s="261"/>
      <c r="CI124" s="261"/>
      <c r="CJ124" s="261"/>
      <c r="CK124" s="261"/>
      <c r="CL124" s="261"/>
      <c r="CM124" s="261"/>
      <c r="CN124" s="261"/>
      <c r="CO124" s="261"/>
      <c r="CP124" s="261"/>
      <c r="CQ124" s="261"/>
      <c r="CR124" s="261"/>
    </row>
    <row r="125" spans="1:96" s="229" customFormat="1" ht="12.95" customHeight="1">
      <c r="A125" s="342">
        <v>110</v>
      </c>
      <c r="B125" s="341" t="s">
        <v>220</v>
      </c>
      <c r="C125" s="424" t="s">
        <v>222</v>
      </c>
      <c r="D125" s="301">
        <v>4484451.24</v>
      </c>
      <c r="E125" s="252">
        <f t="shared" si="29"/>
        <v>1.519210815838286E-4</v>
      </c>
      <c r="F125" s="296">
        <v>100.47499999999999</v>
      </c>
      <c r="G125" s="301">
        <v>4471315.3763400838</v>
      </c>
      <c r="H125" s="257">
        <f t="shared" si="27"/>
        <v>1.5223896412607012E-4</v>
      </c>
      <c r="I125" s="296">
        <v>100.16707529924449</v>
      </c>
      <c r="J125" s="147">
        <f t="shared" si="32"/>
        <v>-2.9292020264928657E-3</v>
      </c>
      <c r="K125" s="323">
        <f t="shared" si="31"/>
        <v>-3.0646897313312449E-3</v>
      </c>
      <c r="L125" s="259"/>
      <c r="M125" s="286"/>
      <c r="N125" s="382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61"/>
      <c r="AE125" s="261"/>
      <c r="AF125" s="261"/>
      <c r="AG125" s="261"/>
      <c r="AH125" s="261"/>
      <c r="AI125" s="261"/>
      <c r="AJ125" s="261"/>
      <c r="AK125" s="261"/>
      <c r="AL125" s="261"/>
      <c r="AM125" s="261"/>
      <c r="AN125" s="261"/>
      <c r="AO125" s="261"/>
      <c r="AP125" s="261"/>
      <c r="AQ125" s="261"/>
      <c r="AR125" s="261"/>
      <c r="AS125" s="261"/>
      <c r="AT125" s="261"/>
      <c r="AU125" s="261"/>
      <c r="AV125" s="261"/>
      <c r="AW125" s="261"/>
      <c r="AX125" s="261"/>
      <c r="AY125" s="261"/>
      <c r="AZ125" s="261"/>
      <c r="BA125" s="261"/>
      <c r="BB125" s="261"/>
      <c r="BC125" s="261"/>
      <c r="BD125" s="261"/>
      <c r="BE125" s="261"/>
      <c r="BF125" s="261"/>
      <c r="BG125" s="261"/>
      <c r="BH125" s="261"/>
      <c r="BI125" s="261"/>
      <c r="BJ125" s="261"/>
      <c r="BK125" s="261"/>
      <c r="BL125" s="261"/>
      <c r="BM125" s="261"/>
      <c r="BN125" s="261"/>
      <c r="BO125" s="261"/>
      <c r="BP125" s="261"/>
      <c r="BQ125" s="261"/>
      <c r="BR125" s="261"/>
      <c r="BS125" s="261"/>
      <c r="BT125" s="261"/>
      <c r="BU125" s="261"/>
      <c r="BV125" s="261"/>
      <c r="BW125" s="261"/>
      <c r="BX125" s="261"/>
      <c r="BY125" s="261"/>
      <c r="BZ125" s="261"/>
      <c r="CA125" s="261"/>
      <c r="CB125" s="261"/>
      <c r="CC125" s="261"/>
      <c r="CD125" s="261"/>
      <c r="CE125" s="261"/>
      <c r="CF125" s="261"/>
      <c r="CG125" s="261"/>
      <c r="CH125" s="261"/>
      <c r="CI125" s="261"/>
      <c r="CJ125" s="261"/>
      <c r="CK125" s="261"/>
      <c r="CL125" s="261"/>
      <c r="CM125" s="261"/>
      <c r="CN125" s="261"/>
      <c r="CO125" s="261"/>
      <c r="CP125" s="261"/>
      <c r="CQ125" s="261"/>
      <c r="CR125" s="261"/>
    </row>
    <row r="126" spans="1:96" ht="12.95" customHeight="1">
      <c r="A126" s="422"/>
      <c r="B126" s="44"/>
      <c r="C126" s="33" t="s">
        <v>52</v>
      </c>
      <c r="D126" s="45">
        <f>SUM(D104:D125)</f>
        <v>29518294585.900002</v>
      </c>
      <c r="E126" s="43">
        <f>(D126/$D$137)</f>
        <v>2.271792541076683E-2</v>
      </c>
      <c r="F126" s="44"/>
      <c r="G126" s="45">
        <f>SUM(G104:G125)</f>
        <v>29370374411.095947</v>
      </c>
      <c r="H126" s="43">
        <f>(G126/$G$137)</f>
        <v>2.2697833624572786E-2</v>
      </c>
      <c r="I126" s="411"/>
      <c r="J126" s="147">
        <f>((G126-D126)/D126)</f>
        <v>-5.0111355306654897E-3</v>
      </c>
      <c r="K126" s="325"/>
      <c r="L126" s="259"/>
      <c r="M126" s="287"/>
      <c r="N126" s="262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  <c r="AM126" s="261"/>
      <c r="AN126" s="261"/>
      <c r="AO126" s="261"/>
      <c r="AP126" s="261"/>
      <c r="AQ126" s="261"/>
      <c r="AR126" s="261"/>
      <c r="AS126" s="261"/>
      <c r="AT126" s="261"/>
      <c r="AU126" s="261"/>
      <c r="AV126" s="261"/>
      <c r="AW126" s="261"/>
      <c r="AX126" s="261"/>
      <c r="AY126" s="261"/>
      <c r="AZ126" s="261"/>
      <c r="BA126" s="261"/>
      <c r="BB126" s="261"/>
      <c r="BC126" s="261"/>
      <c r="BD126" s="261"/>
      <c r="BE126" s="261"/>
      <c r="BF126" s="261"/>
      <c r="BG126" s="261"/>
      <c r="BH126" s="261"/>
      <c r="BI126" s="261"/>
      <c r="BJ126" s="261"/>
      <c r="BK126" s="261"/>
      <c r="BL126" s="261"/>
      <c r="BM126" s="261"/>
      <c r="BN126" s="261"/>
      <c r="BO126" s="261"/>
      <c r="BP126" s="261"/>
      <c r="BQ126" s="261"/>
      <c r="BR126" s="261"/>
      <c r="BS126" s="261"/>
      <c r="BT126" s="261"/>
      <c r="BU126" s="261"/>
      <c r="BV126" s="261"/>
      <c r="BW126" s="261"/>
      <c r="BX126" s="261"/>
      <c r="BY126" s="261"/>
      <c r="BZ126" s="261"/>
      <c r="CA126" s="261"/>
      <c r="CB126" s="261"/>
      <c r="CC126" s="261"/>
      <c r="CD126" s="261"/>
      <c r="CE126" s="261"/>
      <c r="CF126" s="261"/>
      <c r="CG126" s="261"/>
      <c r="CH126" s="261"/>
      <c r="CI126" s="261"/>
      <c r="CJ126" s="261"/>
      <c r="CK126" s="261"/>
      <c r="CL126" s="261"/>
      <c r="CM126" s="261"/>
      <c r="CN126" s="261"/>
      <c r="CO126" s="261"/>
      <c r="CP126" s="261"/>
      <c r="CQ126" s="261"/>
      <c r="CR126" s="261"/>
    </row>
    <row r="127" spans="1:96" s="9" customFormat="1" ht="12.95" customHeight="1">
      <c r="A127" s="423"/>
      <c r="B127" s="417"/>
      <c r="C127" s="50" t="s">
        <v>85</v>
      </c>
      <c r="D127" s="50"/>
      <c r="E127" s="254"/>
      <c r="F127" s="50"/>
      <c r="G127" s="50"/>
      <c r="H127" s="254"/>
      <c r="I127" s="50"/>
      <c r="J127" s="147"/>
      <c r="K127" s="323"/>
      <c r="L127" s="259"/>
      <c r="M127" s="287"/>
      <c r="N127" s="375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  <c r="CH127" s="288"/>
      <c r="CI127" s="288"/>
      <c r="CJ127" s="288"/>
      <c r="CK127" s="288"/>
      <c r="CL127" s="288"/>
      <c r="CM127" s="288"/>
      <c r="CN127" s="288"/>
      <c r="CO127" s="288"/>
      <c r="CP127" s="288"/>
      <c r="CQ127" s="288"/>
      <c r="CR127" s="288"/>
    </row>
    <row r="128" spans="1:96" s="229" customFormat="1" ht="16.5" customHeight="1">
      <c r="A128" s="342">
        <v>111</v>
      </c>
      <c r="B128" s="341" t="s">
        <v>236</v>
      </c>
      <c r="C128" s="424" t="s">
        <v>235</v>
      </c>
      <c r="D128" s="300">
        <v>554917182.53999996</v>
      </c>
      <c r="E128" s="252">
        <f>(D128/$D$136)</f>
        <v>4.3391865956424767E-2</v>
      </c>
      <c r="F128" s="307">
        <v>14.795299999999999</v>
      </c>
      <c r="G128" s="300">
        <v>551397139.22000003</v>
      </c>
      <c r="H128" s="252">
        <f t="shared" ref="H128:H135" si="33">(G128/$G$136)</f>
        <v>4.3149476808193594E-2</v>
      </c>
      <c r="I128" s="307">
        <v>14.701000000000001</v>
      </c>
      <c r="J128" s="147">
        <f t="shared" ref="J128:J136" si="34">((G128-D128)/D128)</f>
        <v>-6.3433669577283251E-3</v>
      </c>
      <c r="K128" s="324">
        <f t="shared" ref="K128:K135" si="35">((I128-F128)/F128)</f>
        <v>-6.373645684778188E-3</v>
      </c>
      <c r="L128" s="259"/>
      <c r="M128" s="375"/>
      <c r="N128" s="375"/>
      <c r="O128" s="400"/>
      <c r="P128" s="430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  <c r="AM128" s="261"/>
      <c r="AN128" s="261"/>
      <c r="AO128" s="261"/>
      <c r="AP128" s="261"/>
      <c r="AQ128" s="261"/>
      <c r="AR128" s="261"/>
      <c r="AS128" s="261"/>
      <c r="AT128" s="261"/>
      <c r="AU128" s="261"/>
      <c r="AV128" s="261"/>
      <c r="AW128" s="261"/>
      <c r="AX128" s="261"/>
      <c r="AY128" s="261"/>
      <c r="AZ128" s="261"/>
      <c r="BA128" s="261"/>
      <c r="BB128" s="261"/>
      <c r="BC128" s="261"/>
      <c r="BD128" s="261"/>
      <c r="BE128" s="261"/>
      <c r="BF128" s="261"/>
      <c r="BG128" s="261"/>
      <c r="BH128" s="261"/>
      <c r="BI128" s="261"/>
      <c r="BJ128" s="261"/>
      <c r="BK128" s="261"/>
      <c r="BL128" s="261"/>
      <c r="BM128" s="261"/>
      <c r="BN128" s="261"/>
      <c r="BO128" s="261"/>
      <c r="BP128" s="261"/>
      <c r="BQ128" s="261"/>
      <c r="BR128" s="261"/>
      <c r="BS128" s="261"/>
      <c r="BT128" s="261"/>
      <c r="BU128" s="261"/>
      <c r="BV128" s="261"/>
      <c r="BW128" s="261"/>
      <c r="BX128" s="261"/>
      <c r="BY128" s="261"/>
      <c r="BZ128" s="261"/>
      <c r="CA128" s="261"/>
      <c r="CB128" s="261"/>
      <c r="CC128" s="261"/>
      <c r="CD128" s="261"/>
      <c r="CE128" s="261"/>
      <c r="CF128" s="261"/>
      <c r="CG128" s="261"/>
      <c r="CH128" s="261"/>
      <c r="CI128" s="261"/>
      <c r="CJ128" s="261"/>
      <c r="CK128" s="261"/>
      <c r="CL128" s="261"/>
      <c r="CM128" s="261"/>
      <c r="CN128" s="261"/>
      <c r="CO128" s="261"/>
      <c r="CP128" s="261"/>
      <c r="CQ128" s="261"/>
      <c r="CR128" s="261"/>
    </row>
    <row r="129" spans="1:96" s="229" customFormat="1" ht="12" customHeight="1">
      <c r="A129" s="342">
        <v>112</v>
      </c>
      <c r="B129" s="341" t="s">
        <v>33</v>
      </c>
      <c r="C129" s="424" t="s">
        <v>159</v>
      </c>
      <c r="D129" s="300">
        <v>2976032330.9299998</v>
      </c>
      <c r="E129" s="252">
        <f t="shared" ref="E129:E131" si="36">(D129/$D$136)</f>
        <v>0.23271147488101515</v>
      </c>
      <c r="F129" s="307">
        <v>1.51</v>
      </c>
      <c r="G129" s="300">
        <v>2984061731.8400002</v>
      </c>
      <c r="H129" s="252">
        <f t="shared" si="33"/>
        <v>0.23351717543255937</v>
      </c>
      <c r="I129" s="307">
        <v>1.52</v>
      </c>
      <c r="J129" s="258">
        <f>((G129-D129)/D129)</f>
        <v>2.6980220700395293E-3</v>
      </c>
      <c r="K129" s="324">
        <f t="shared" si="35"/>
        <v>6.6225165562913968E-3</v>
      </c>
      <c r="L129" s="259"/>
      <c r="M129" s="381"/>
      <c r="N129" s="289"/>
      <c r="O129" s="400"/>
      <c r="P129" s="430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  <c r="AM129" s="261"/>
      <c r="AN129" s="261"/>
      <c r="AO129" s="261"/>
      <c r="AP129" s="261"/>
      <c r="AQ129" s="261"/>
      <c r="AR129" s="261"/>
      <c r="AS129" s="261"/>
      <c r="AT129" s="261"/>
      <c r="AU129" s="261"/>
      <c r="AV129" s="261"/>
      <c r="AW129" s="261"/>
      <c r="AX129" s="261"/>
      <c r="AY129" s="261"/>
      <c r="AZ129" s="261"/>
      <c r="BA129" s="261"/>
      <c r="BB129" s="261"/>
      <c r="BC129" s="261"/>
      <c r="BD129" s="261"/>
      <c r="BE129" s="261"/>
      <c r="BF129" s="261"/>
      <c r="BG129" s="261"/>
      <c r="BH129" s="261"/>
      <c r="BI129" s="261"/>
      <c r="BJ129" s="261"/>
      <c r="BK129" s="261"/>
      <c r="BL129" s="261"/>
      <c r="BM129" s="261"/>
      <c r="BN129" s="261"/>
      <c r="BO129" s="261"/>
      <c r="BP129" s="261"/>
      <c r="BQ129" s="261"/>
      <c r="BR129" s="261"/>
      <c r="BS129" s="261"/>
      <c r="BT129" s="261"/>
      <c r="BU129" s="261"/>
      <c r="BV129" s="261"/>
      <c r="BW129" s="261"/>
      <c r="BX129" s="261"/>
      <c r="BY129" s="261"/>
      <c r="BZ129" s="261"/>
      <c r="CA129" s="261"/>
      <c r="CB129" s="261"/>
      <c r="CC129" s="261"/>
      <c r="CD129" s="261"/>
      <c r="CE129" s="261"/>
      <c r="CF129" s="261"/>
      <c r="CG129" s="261"/>
      <c r="CH129" s="261"/>
      <c r="CI129" s="261"/>
      <c r="CJ129" s="261"/>
      <c r="CK129" s="261"/>
      <c r="CL129" s="261"/>
      <c r="CM129" s="261"/>
      <c r="CN129" s="261"/>
      <c r="CO129" s="261"/>
      <c r="CP129" s="261"/>
      <c r="CQ129" s="261"/>
      <c r="CR129" s="261"/>
    </row>
    <row r="130" spans="1:96" s="229" customFormat="1" ht="12" customHeight="1">
      <c r="A130" s="342">
        <v>113</v>
      </c>
      <c r="B130" s="341" t="s">
        <v>7</v>
      </c>
      <c r="C130" s="424" t="s">
        <v>35</v>
      </c>
      <c r="D130" s="303">
        <v>1581293787.6800001</v>
      </c>
      <c r="E130" s="252">
        <f t="shared" si="36"/>
        <v>0.12364960075423828</v>
      </c>
      <c r="F130" s="303">
        <v>1.28</v>
      </c>
      <c r="G130" s="303">
        <v>1564831570.51</v>
      </c>
      <c r="H130" s="252">
        <f t="shared" si="33"/>
        <v>0.12245559281639684</v>
      </c>
      <c r="I130" s="303">
        <v>1.28</v>
      </c>
      <c r="J130" s="147">
        <f t="shared" si="34"/>
        <v>-1.0410600040459697E-2</v>
      </c>
      <c r="K130" s="323">
        <f t="shared" si="35"/>
        <v>0</v>
      </c>
      <c r="L130" s="259"/>
      <c r="M130" s="429"/>
      <c r="N130" s="383"/>
      <c r="O130" s="38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  <c r="AM130" s="261"/>
      <c r="AN130" s="261"/>
      <c r="AO130" s="261"/>
      <c r="AP130" s="261"/>
      <c r="AQ130" s="261"/>
      <c r="AR130" s="261"/>
      <c r="AS130" s="261"/>
      <c r="AT130" s="261"/>
      <c r="AU130" s="261"/>
      <c r="AV130" s="261"/>
      <c r="AW130" s="261"/>
      <c r="AX130" s="261"/>
      <c r="AY130" s="261"/>
      <c r="AZ130" s="261"/>
      <c r="BA130" s="261"/>
      <c r="BB130" s="261"/>
      <c r="BC130" s="261"/>
      <c r="BD130" s="261"/>
      <c r="BE130" s="261"/>
      <c r="BF130" s="261"/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</row>
    <row r="131" spans="1:96" s="229" customFormat="1" ht="12" customHeight="1">
      <c r="A131" s="342">
        <v>114</v>
      </c>
      <c r="B131" s="341" t="s">
        <v>9</v>
      </c>
      <c r="C131" s="424" t="s">
        <v>36</v>
      </c>
      <c r="D131" s="303">
        <v>413583363.02999997</v>
      </c>
      <c r="E131" s="252">
        <f t="shared" si="36"/>
        <v>3.2340238174390128E-2</v>
      </c>
      <c r="F131" s="303">
        <v>39.826500000000003</v>
      </c>
      <c r="G131" s="303">
        <v>413116231.23000002</v>
      </c>
      <c r="H131" s="252">
        <f t="shared" si="33"/>
        <v>3.2328331017029442E-2</v>
      </c>
      <c r="I131" s="303">
        <v>40.959899999999998</v>
      </c>
      <c r="J131" s="147">
        <f t="shared" si="34"/>
        <v>-1.1294743496876787E-3</v>
      </c>
      <c r="K131" s="323">
        <f t="shared" si="35"/>
        <v>2.8458438476893388E-2</v>
      </c>
      <c r="L131" s="259"/>
      <c r="M131" s="429"/>
      <c r="N131" s="261"/>
      <c r="O131" s="261"/>
      <c r="P131" s="40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61"/>
      <c r="AE131" s="261"/>
      <c r="AF131" s="261"/>
      <c r="AG131" s="261"/>
      <c r="AH131" s="261"/>
      <c r="AI131" s="261"/>
      <c r="AJ131" s="261"/>
      <c r="AK131" s="261"/>
      <c r="AL131" s="261"/>
      <c r="AM131" s="261"/>
      <c r="AN131" s="261"/>
      <c r="AO131" s="261"/>
      <c r="AP131" s="261"/>
      <c r="AQ131" s="261"/>
      <c r="AR131" s="261"/>
      <c r="AS131" s="261"/>
      <c r="AT131" s="261"/>
      <c r="AU131" s="261"/>
      <c r="AV131" s="261"/>
      <c r="AW131" s="261"/>
      <c r="AX131" s="261"/>
      <c r="AY131" s="261"/>
      <c r="AZ131" s="261"/>
      <c r="BA131" s="261"/>
      <c r="BB131" s="261"/>
      <c r="BC131" s="261"/>
      <c r="BD131" s="261"/>
      <c r="BE131" s="261"/>
      <c r="BF131" s="261"/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  <c r="CJ131" s="261"/>
      <c r="CK131" s="261"/>
      <c r="CL131" s="261"/>
      <c r="CM131" s="261"/>
      <c r="CN131" s="261"/>
      <c r="CO131" s="261"/>
      <c r="CP131" s="261"/>
      <c r="CQ131" s="261"/>
      <c r="CR131" s="261"/>
    </row>
    <row r="132" spans="1:96" s="229" customFormat="1" ht="12" customHeight="1">
      <c r="A132" s="342">
        <v>115</v>
      </c>
      <c r="B132" s="341" t="s">
        <v>7</v>
      </c>
      <c r="C132" s="424" t="s">
        <v>84</v>
      </c>
      <c r="D132" s="295">
        <v>271943849.04000002</v>
      </c>
      <c r="E132" s="252">
        <f>(D132/$D$136)</f>
        <v>2.1264706548111446E-2</v>
      </c>
      <c r="F132" s="297">
        <v>240.75</v>
      </c>
      <c r="G132" s="295">
        <v>276490157.97000003</v>
      </c>
      <c r="H132" s="252">
        <f t="shared" si="33"/>
        <v>2.1636683998572995E-2</v>
      </c>
      <c r="I132" s="297">
        <v>243.54</v>
      </c>
      <c r="J132" s="147">
        <f>((G132-D132)/D132)</f>
        <v>1.6717822249148549E-2</v>
      </c>
      <c r="K132" s="323">
        <f t="shared" si="35"/>
        <v>1.1588785046728939E-2</v>
      </c>
      <c r="L132" s="259"/>
      <c r="M132" s="289"/>
      <c r="N132" s="262"/>
      <c r="O132" s="261"/>
      <c r="P132" s="40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61"/>
      <c r="AE132" s="261"/>
      <c r="AF132" s="261"/>
      <c r="AG132" s="261"/>
      <c r="AH132" s="261"/>
      <c r="AI132" s="261"/>
      <c r="AJ132" s="261"/>
      <c r="AK132" s="261"/>
      <c r="AL132" s="261"/>
      <c r="AM132" s="261"/>
      <c r="AN132" s="261"/>
      <c r="AO132" s="261"/>
      <c r="AP132" s="261"/>
      <c r="AQ132" s="261"/>
      <c r="AR132" s="261"/>
      <c r="AS132" s="261"/>
      <c r="AT132" s="261"/>
      <c r="AU132" s="261"/>
      <c r="AV132" s="261"/>
      <c r="AW132" s="261"/>
      <c r="AX132" s="261"/>
      <c r="AY132" s="261"/>
      <c r="AZ132" s="261"/>
      <c r="BA132" s="261"/>
      <c r="BB132" s="261"/>
      <c r="BC132" s="261"/>
      <c r="BD132" s="261"/>
      <c r="BE132" s="261"/>
      <c r="BF132" s="261"/>
      <c r="BG132" s="261"/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  <c r="CJ132" s="261"/>
      <c r="CK132" s="261"/>
      <c r="CL132" s="261"/>
      <c r="CM132" s="261"/>
      <c r="CN132" s="261"/>
      <c r="CO132" s="261"/>
      <c r="CP132" s="261"/>
      <c r="CQ132" s="261"/>
      <c r="CR132" s="261"/>
    </row>
    <row r="133" spans="1:96" s="229" customFormat="1" ht="12" customHeight="1">
      <c r="A133" s="342">
        <v>116</v>
      </c>
      <c r="B133" s="341" t="s">
        <v>227</v>
      </c>
      <c r="C133" s="424" t="s">
        <v>228</v>
      </c>
      <c r="D133" s="295">
        <v>4821722184.3900003</v>
      </c>
      <c r="E133" s="252">
        <f>(D133/$D$136)</f>
        <v>0.37703558168175683</v>
      </c>
      <c r="F133" s="297">
        <v>114.26</v>
      </c>
      <c r="G133" s="295">
        <v>4843746668</v>
      </c>
      <c r="H133" s="252">
        <f>(G133/$G$136)</f>
        <v>0.3790464615236982</v>
      </c>
      <c r="I133" s="297">
        <v>114.48</v>
      </c>
      <c r="J133" s="147">
        <f>((G133-D133)/D133)</f>
        <v>4.5677628796827888E-3</v>
      </c>
      <c r="K133" s="323">
        <f t="shared" si="35"/>
        <v>1.9254332224750469E-3</v>
      </c>
      <c r="L133" s="259"/>
      <c r="M133" s="289"/>
      <c r="N133" s="262"/>
      <c r="O133" s="261"/>
      <c r="P133" s="40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1"/>
      <c r="AE133" s="261"/>
      <c r="AF133" s="261"/>
      <c r="AG133" s="261"/>
      <c r="AH133" s="261"/>
      <c r="AI133" s="261"/>
      <c r="AJ133" s="261"/>
      <c r="AK133" s="261"/>
      <c r="AL133" s="261"/>
      <c r="AM133" s="261"/>
      <c r="AN133" s="261"/>
      <c r="AO133" s="261"/>
      <c r="AP133" s="261"/>
      <c r="AQ133" s="261"/>
      <c r="AR133" s="261"/>
      <c r="AS133" s="261"/>
      <c r="AT133" s="261"/>
      <c r="AU133" s="261"/>
      <c r="AV133" s="261"/>
      <c r="AW133" s="261"/>
      <c r="AX133" s="261"/>
      <c r="AY133" s="261"/>
      <c r="AZ133" s="261"/>
      <c r="BA133" s="261"/>
      <c r="BB133" s="261"/>
      <c r="BC133" s="261"/>
      <c r="BD133" s="261"/>
      <c r="BE133" s="261"/>
      <c r="BF133" s="261"/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</row>
    <row r="134" spans="1:96" s="229" customFormat="1" ht="12" customHeight="1">
      <c r="A134" s="342">
        <v>117</v>
      </c>
      <c r="B134" s="341" t="s">
        <v>51</v>
      </c>
      <c r="C134" s="424" t="s">
        <v>201</v>
      </c>
      <c r="D134" s="295">
        <v>1874761442.8800001</v>
      </c>
      <c r="E134" s="252">
        <f>(D134/$D$136)</f>
        <v>0.14659736585802793</v>
      </c>
      <c r="F134" s="297">
        <v>1.0683</v>
      </c>
      <c r="G134" s="295">
        <v>1849467400.0599999</v>
      </c>
      <c r="H134" s="252">
        <f>(G134/$G$136)</f>
        <v>0.14472971477379851</v>
      </c>
      <c r="I134" s="297">
        <v>1.069</v>
      </c>
      <c r="J134" s="147">
        <f>((G134-D134)/D134)</f>
        <v>-1.3491872747896701E-2</v>
      </c>
      <c r="K134" s="323">
        <f t="shared" si="35"/>
        <v>6.5524665356166145E-4</v>
      </c>
      <c r="L134" s="259"/>
      <c r="M134" s="289"/>
      <c r="N134" s="262"/>
      <c r="O134" s="261"/>
      <c r="P134" s="40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61"/>
      <c r="AE134" s="261"/>
      <c r="AF134" s="261"/>
      <c r="AG134" s="261"/>
      <c r="AH134" s="261"/>
      <c r="AI134" s="261"/>
      <c r="AJ134" s="261"/>
      <c r="AK134" s="261"/>
      <c r="AL134" s="261"/>
      <c r="AM134" s="261"/>
      <c r="AN134" s="261"/>
      <c r="AO134" s="261"/>
      <c r="AP134" s="261"/>
      <c r="AQ134" s="261"/>
      <c r="AR134" s="261"/>
      <c r="AS134" s="261"/>
      <c r="AT134" s="261"/>
      <c r="AU134" s="261"/>
      <c r="AV134" s="261"/>
      <c r="AW134" s="261"/>
      <c r="AX134" s="261"/>
      <c r="AY134" s="261"/>
      <c r="AZ134" s="261"/>
      <c r="BA134" s="261"/>
      <c r="BB134" s="261"/>
      <c r="BC134" s="261"/>
      <c r="BD134" s="261"/>
      <c r="BE134" s="261"/>
      <c r="BF134" s="261"/>
      <c r="BG134" s="261"/>
      <c r="BH134" s="261"/>
      <c r="BI134" s="261"/>
      <c r="BJ134" s="261"/>
      <c r="BK134" s="261"/>
      <c r="BL134" s="261"/>
      <c r="BM134" s="261"/>
      <c r="BN134" s="261"/>
      <c r="BO134" s="261"/>
      <c r="BP134" s="261"/>
      <c r="BQ134" s="261"/>
      <c r="BR134" s="261"/>
      <c r="BS134" s="261"/>
      <c r="BT134" s="261"/>
      <c r="BU134" s="261"/>
      <c r="BV134" s="261"/>
      <c r="BW134" s="261"/>
      <c r="BX134" s="261"/>
      <c r="BY134" s="261"/>
      <c r="BZ134" s="261"/>
      <c r="CA134" s="261"/>
      <c r="CB134" s="261"/>
      <c r="CC134" s="261"/>
      <c r="CD134" s="261"/>
      <c r="CE134" s="261"/>
      <c r="CF134" s="261"/>
      <c r="CG134" s="261"/>
      <c r="CH134" s="261"/>
      <c r="CI134" s="261"/>
      <c r="CJ134" s="261"/>
      <c r="CK134" s="261"/>
      <c r="CL134" s="261"/>
      <c r="CM134" s="261"/>
      <c r="CN134" s="261"/>
      <c r="CO134" s="261"/>
      <c r="CP134" s="261"/>
      <c r="CQ134" s="261"/>
      <c r="CR134" s="261"/>
    </row>
    <row r="135" spans="1:96" s="229" customFormat="1" ht="12" customHeight="1">
      <c r="A135" s="342">
        <v>118</v>
      </c>
      <c r="B135" s="341" t="s">
        <v>214</v>
      </c>
      <c r="C135" s="424" t="s">
        <v>215</v>
      </c>
      <c r="D135" s="295">
        <v>294252882.86000001</v>
      </c>
      <c r="E135" s="252">
        <f>(D135/$D$136)</f>
        <v>2.3009166146035338E-2</v>
      </c>
      <c r="F135" s="297">
        <v>100.8746</v>
      </c>
      <c r="G135" s="295">
        <v>295656771.31</v>
      </c>
      <c r="H135" s="252">
        <f t="shared" si="33"/>
        <v>2.3136563629751077E-2</v>
      </c>
      <c r="I135" s="297">
        <v>101.03243083085202</v>
      </c>
      <c r="J135" s="147">
        <f t="shared" si="34"/>
        <v>4.7710270035584727E-3</v>
      </c>
      <c r="K135" s="323">
        <f t="shared" si="35"/>
        <v>1.5646241060883579E-3</v>
      </c>
      <c r="L135" s="259"/>
      <c r="M135" s="261"/>
      <c r="N135" s="262"/>
      <c r="O135" s="261"/>
      <c r="P135" s="40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61"/>
      <c r="AE135" s="261"/>
      <c r="AF135" s="261"/>
      <c r="AG135" s="261"/>
      <c r="AH135" s="261"/>
      <c r="AI135" s="261"/>
      <c r="AJ135" s="261"/>
      <c r="AK135" s="261"/>
      <c r="AL135" s="261"/>
      <c r="AM135" s="261"/>
      <c r="AN135" s="261"/>
      <c r="AO135" s="261"/>
      <c r="AP135" s="261"/>
      <c r="AQ135" s="261"/>
      <c r="AR135" s="261"/>
      <c r="AS135" s="261"/>
      <c r="AT135" s="261"/>
      <c r="AU135" s="261"/>
      <c r="AV135" s="261"/>
      <c r="AW135" s="261"/>
      <c r="AX135" s="261"/>
      <c r="AY135" s="261"/>
      <c r="AZ135" s="261"/>
      <c r="BA135" s="261"/>
      <c r="BB135" s="261"/>
      <c r="BC135" s="261"/>
      <c r="BD135" s="261"/>
      <c r="BE135" s="261"/>
      <c r="BF135" s="261"/>
      <c r="BG135" s="261"/>
      <c r="BH135" s="261"/>
      <c r="BI135" s="261"/>
      <c r="BJ135" s="261"/>
      <c r="BK135" s="261"/>
      <c r="BL135" s="261"/>
      <c r="BM135" s="261"/>
      <c r="BN135" s="261"/>
      <c r="BO135" s="261"/>
      <c r="BP135" s="261"/>
      <c r="BQ135" s="261"/>
      <c r="BR135" s="261"/>
      <c r="BS135" s="261"/>
      <c r="BT135" s="261"/>
      <c r="BU135" s="261"/>
      <c r="BV135" s="261"/>
      <c r="BW135" s="261"/>
      <c r="BX135" s="261"/>
      <c r="BY135" s="261"/>
      <c r="BZ135" s="261"/>
      <c r="CA135" s="261"/>
      <c r="CB135" s="261"/>
      <c r="CC135" s="261"/>
      <c r="CD135" s="261"/>
      <c r="CE135" s="261"/>
      <c r="CF135" s="261"/>
      <c r="CG135" s="261"/>
      <c r="CH135" s="261"/>
      <c r="CI135" s="261"/>
      <c r="CJ135" s="261"/>
      <c r="CK135" s="261"/>
      <c r="CL135" s="261"/>
      <c r="CM135" s="261"/>
      <c r="CN135" s="261"/>
      <c r="CO135" s="261"/>
      <c r="CP135" s="261"/>
      <c r="CQ135" s="261"/>
      <c r="CR135" s="261"/>
    </row>
    <row r="136" spans="1:96" ht="12" customHeight="1">
      <c r="A136" s="350"/>
      <c r="B136" s="351"/>
      <c r="C136" s="167" t="s">
        <v>52</v>
      </c>
      <c r="D136" s="57">
        <f>SUM(D128:D135)</f>
        <v>12788507023.350002</v>
      </c>
      <c r="E136" s="43">
        <f>(D136/$D$137)</f>
        <v>9.8423148338085131E-3</v>
      </c>
      <c r="F136" s="56"/>
      <c r="G136" s="57">
        <f>SUM(G128:G135)</f>
        <v>12778767670.139999</v>
      </c>
      <c r="H136" s="43">
        <f>(G136/$G$137)</f>
        <v>9.8756092940486349E-3</v>
      </c>
      <c r="I136" s="56"/>
      <c r="J136" s="147">
        <f t="shared" si="34"/>
        <v>-7.6157077540171185E-4</v>
      </c>
      <c r="K136" s="323"/>
      <c r="L136" s="259"/>
      <c r="M136" s="290" t="s">
        <v>206</v>
      </c>
      <c r="N136" s="262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61"/>
      <c r="AE136" s="261"/>
      <c r="AF136" s="261"/>
      <c r="AG136" s="261"/>
      <c r="AH136" s="261"/>
      <c r="AI136" s="261"/>
      <c r="AJ136" s="261"/>
      <c r="AK136" s="261"/>
      <c r="AL136" s="261"/>
      <c r="AM136" s="261"/>
      <c r="AN136" s="261"/>
      <c r="AO136" s="261"/>
      <c r="AP136" s="261"/>
      <c r="AQ136" s="261"/>
      <c r="AR136" s="261"/>
      <c r="AS136" s="261"/>
      <c r="AT136" s="261"/>
      <c r="AU136" s="261"/>
      <c r="AV136" s="261"/>
      <c r="AW136" s="261"/>
      <c r="AX136" s="261"/>
      <c r="AY136" s="261"/>
      <c r="AZ136" s="261"/>
      <c r="BA136" s="261"/>
      <c r="BB136" s="261"/>
      <c r="BC136" s="261"/>
      <c r="BD136" s="261"/>
      <c r="BE136" s="261"/>
      <c r="BF136" s="261"/>
      <c r="BG136" s="261"/>
      <c r="BH136" s="261"/>
      <c r="BI136" s="261"/>
      <c r="BJ136" s="261"/>
      <c r="BK136" s="261"/>
      <c r="BL136" s="261"/>
      <c r="BM136" s="261"/>
      <c r="BN136" s="261"/>
      <c r="BO136" s="261"/>
      <c r="BP136" s="261"/>
      <c r="BQ136" s="261"/>
      <c r="BR136" s="261"/>
      <c r="BS136" s="261"/>
      <c r="BT136" s="261"/>
      <c r="BU136" s="261"/>
      <c r="BV136" s="261"/>
      <c r="BW136" s="261"/>
      <c r="BX136" s="261"/>
      <c r="BY136" s="261"/>
      <c r="BZ136" s="261"/>
      <c r="CA136" s="261"/>
      <c r="CB136" s="261"/>
      <c r="CC136" s="261"/>
      <c r="CD136" s="261"/>
      <c r="CE136" s="261"/>
      <c r="CF136" s="261"/>
      <c r="CG136" s="261"/>
      <c r="CH136" s="261"/>
      <c r="CI136" s="261"/>
      <c r="CJ136" s="261"/>
      <c r="CK136" s="261"/>
      <c r="CL136" s="261"/>
      <c r="CM136" s="261"/>
      <c r="CN136" s="261"/>
      <c r="CO136" s="261"/>
      <c r="CP136" s="261"/>
      <c r="CQ136" s="261"/>
      <c r="CR136" s="261"/>
    </row>
    <row r="137" spans="1:96" ht="15" customHeight="1">
      <c r="A137" s="352"/>
      <c r="B137" s="353"/>
      <c r="C137" s="168" t="s">
        <v>38</v>
      </c>
      <c r="D137" s="32">
        <f>SUM(D19,D50,D64,D96,D102,D126,D136)</f>
        <v>1299339356573.0361</v>
      </c>
      <c r="E137" s="255"/>
      <c r="F137" s="31"/>
      <c r="G137" s="32">
        <f>SUM(G126,G136,G102,G96,G64,G50,G19)</f>
        <v>1293972583326.1653</v>
      </c>
      <c r="H137" s="255"/>
      <c r="I137" s="31"/>
      <c r="J137" s="147">
        <f>((G137-D137)/D137)</f>
        <v>-4.1303861225488727E-3</v>
      </c>
      <c r="K137" s="323"/>
      <c r="L137" s="259"/>
      <c r="M137" s="291">
        <f>((G137-D137)/D137)</f>
        <v>-4.1303861225488727E-3</v>
      </c>
      <c r="N137" s="260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  <c r="AM137" s="261"/>
      <c r="AN137" s="261"/>
      <c r="AO137" s="261"/>
      <c r="AP137" s="261"/>
      <c r="AQ137" s="261"/>
      <c r="AR137" s="261"/>
      <c r="AS137" s="261"/>
      <c r="AT137" s="261"/>
      <c r="AU137" s="261"/>
      <c r="AV137" s="261"/>
      <c r="AW137" s="261"/>
      <c r="AX137" s="261"/>
      <c r="AY137" s="261"/>
      <c r="AZ137" s="261"/>
      <c r="BA137" s="261"/>
      <c r="BB137" s="261"/>
      <c r="BC137" s="261"/>
      <c r="BD137" s="261"/>
      <c r="BE137" s="261"/>
      <c r="BF137" s="261"/>
      <c r="BG137" s="261"/>
      <c r="BH137" s="261"/>
      <c r="BI137" s="261"/>
      <c r="BJ137" s="261"/>
      <c r="BK137" s="261"/>
      <c r="BL137" s="261"/>
      <c r="BM137" s="261"/>
      <c r="BN137" s="261"/>
      <c r="BO137" s="261"/>
      <c r="BP137" s="261"/>
      <c r="BQ137" s="261"/>
      <c r="BR137" s="261"/>
      <c r="BS137" s="261"/>
      <c r="BT137" s="261"/>
      <c r="BU137" s="261"/>
      <c r="BV137" s="261"/>
      <c r="BW137" s="261"/>
      <c r="BX137" s="261"/>
      <c r="BY137" s="261"/>
      <c r="BZ137" s="261"/>
      <c r="CA137" s="261"/>
      <c r="CB137" s="261"/>
      <c r="CC137" s="261"/>
      <c r="CD137" s="261"/>
      <c r="CE137" s="261"/>
      <c r="CF137" s="261"/>
      <c r="CG137" s="261"/>
      <c r="CH137" s="261"/>
      <c r="CI137" s="261"/>
      <c r="CJ137" s="261"/>
      <c r="CK137" s="261"/>
      <c r="CL137" s="261"/>
      <c r="CM137" s="261"/>
      <c r="CN137" s="261"/>
      <c r="CO137" s="261"/>
      <c r="CP137" s="261"/>
      <c r="CQ137" s="261"/>
      <c r="CR137" s="261"/>
    </row>
    <row r="138" spans="1:96" ht="11.25" customHeight="1">
      <c r="A138" s="326"/>
      <c r="B138" s="314"/>
      <c r="C138" s="314"/>
      <c r="D138" s="314"/>
      <c r="E138" s="314"/>
      <c r="F138" s="314"/>
      <c r="G138" s="314"/>
      <c r="H138" s="314"/>
      <c r="I138" s="314"/>
      <c r="J138" s="314"/>
      <c r="K138" s="327"/>
      <c r="L138" s="259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61"/>
      <c r="AE138" s="261"/>
      <c r="AF138" s="261"/>
      <c r="AG138" s="261"/>
      <c r="AH138" s="261"/>
      <c r="AI138" s="261"/>
      <c r="AJ138" s="261"/>
      <c r="AK138" s="261"/>
      <c r="AL138" s="261"/>
      <c r="AM138" s="261"/>
      <c r="AN138" s="261"/>
      <c r="AO138" s="261"/>
      <c r="AP138" s="261"/>
      <c r="AQ138" s="261"/>
      <c r="AR138" s="261"/>
      <c r="AS138" s="261"/>
      <c r="AT138" s="261"/>
      <c r="AU138" s="261"/>
      <c r="AV138" s="261"/>
      <c r="AW138" s="261"/>
      <c r="AX138" s="261"/>
      <c r="AY138" s="261"/>
      <c r="AZ138" s="261"/>
      <c r="BA138" s="261"/>
      <c r="BB138" s="261"/>
      <c r="BC138" s="261"/>
      <c r="BD138" s="261"/>
      <c r="BE138" s="261"/>
      <c r="BF138" s="261"/>
      <c r="BG138" s="261"/>
      <c r="BH138" s="261"/>
      <c r="BI138" s="261"/>
      <c r="BJ138" s="261"/>
      <c r="BK138" s="261"/>
      <c r="BL138" s="261"/>
      <c r="BM138" s="261"/>
      <c r="BN138" s="261"/>
      <c r="BO138" s="261"/>
      <c r="BP138" s="261"/>
      <c r="BQ138" s="261"/>
      <c r="BR138" s="261"/>
      <c r="BS138" s="261"/>
      <c r="BT138" s="261"/>
      <c r="BU138" s="261"/>
      <c r="BV138" s="261"/>
      <c r="BW138" s="261"/>
      <c r="BX138" s="261"/>
      <c r="BY138" s="261"/>
      <c r="BZ138" s="261"/>
      <c r="CA138" s="261"/>
      <c r="CB138" s="261"/>
      <c r="CC138" s="261"/>
      <c r="CD138" s="261"/>
      <c r="CE138" s="261"/>
      <c r="CF138" s="261"/>
      <c r="CG138" s="261"/>
      <c r="CH138" s="261"/>
      <c r="CI138" s="261"/>
      <c r="CJ138" s="261"/>
      <c r="CK138" s="261"/>
      <c r="CL138" s="261"/>
      <c r="CM138" s="261"/>
      <c r="CN138" s="261"/>
      <c r="CO138" s="261"/>
      <c r="CP138" s="261"/>
      <c r="CQ138" s="261"/>
      <c r="CR138" s="261"/>
    </row>
    <row r="139" spans="1:96" ht="12" customHeight="1">
      <c r="A139" s="434" t="s">
        <v>250</v>
      </c>
      <c r="B139" s="435"/>
      <c r="C139" s="435"/>
      <c r="D139" s="435"/>
      <c r="E139" s="435"/>
      <c r="F139" s="435"/>
      <c r="G139" s="435"/>
      <c r="H139" s="435"/>
      <c r="I139" s="435"/>
      <c r="J139" s="435"/>
      <c r="K139" s="436"/>
      <c r="L139" s="259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1"/>
      <c r="AI139" s="261"/>
      <c r="AJ139" s="261"/>
      <c r="AK139" s="261"/>
      <c r="AL139" s="261"/>
      <c r="AM139" s="261"/>
      <c r="AN139" s="261"/>
      <c r="AO139" s="261"/>
      <c r="AP139" s="261"/>
      <c r="AQ139" s="261"/>
      <c r="AR139" s="261"/>
      <c r="AS139" s="261"/>
      <c r="AT139" s="261"/>
      <c r="AU139" s="261"/>
      <c r="AV139" s="261"/>
      <c r="AW139" s="261"/>
      <c r="AX139" s="261"/>
      <c r="AY139" s="261"/>
      <c r="AZ139" s="261"/>
      <c r="BA139" s="261"/>
      <c r="BB139" s="261"/>
      <c r="BC139" s="261"/>
      <c r="BD139" s="261"/>
      <c r="BE139" s="261"/>
      <c r="BF139" s="261"/>
      <c r="BG139" s="261"/>
      <c r="BH139" s="261"/>
      <c r="BI139" s="261"/>
      <c r="BJ139" s="261"/>
      <c r="BK139" s="261"/>
      <c r="BL139" s="261"/>
      <c r="BM139" s="261"/>
      <c r="BN139" s="261"/>
      <c r="BO139" s="261"/>
      <c r="BP139" s="261"/>
      <c r="BQ139" s="261"/>
      <c r="BR139" s="261"/>
      <c r="BS139" s="261"/>
      <c r="BT139" s="261"/>
      <c r="BU139" s="261"/>
      <c r="BV139" s="261"/>
      <c r="BW139" s="261"/>
      <c r="BX139" s="261"/>
      <c r="BY139" s="261"/>
      <c r="BZ139" s="261"/>
      <c r="CA139" s="261"/>
      <c r="CB139" s="261"/>
      <c r="CC139" s="261"/>
      <c r="CD139" s="261"/>
      <c r="CE139" s="261"/>
      <c r="CF139" s="261"/>
      <c r="CG139" s="261"/>
      <c r="CH139" s="261"/>
      <c r="CI139" s="261"/>
      <c r="CJ139" s="261"/>
      <c r="CK139" s="261"/>
      <c r="CL139" s="261"/>
      <c r="CM139" s="261"/>
      <c r="CN139" s="261"/>
      <c r="CO139" s="261"/>
      <c r="CP139" s="261"/>
      <c r="CQ139" s="261"/>
      <c r="CR139" s="261"/>
    </row>
    <row r="140" spans="1:96" ht="27" customHeight="1">
      <c r="A140" s="328"/>
      <c r="B140" s="180"/>
      <c r="C140" s="179" t="s">
        <v>58</v>
      </c>
      <c r="D140" s="432" t="s">
        <v>247</v>
      </c>
      <c r="E140" s="432"/>
      <c r="F140" s="432"/>
      <c r="G140" s="432" t="s">
        <v>249</v>
      </c>
      <c r="H140" s="432"/>
      <c r="I140" s="432"/>
      <c r="J140" s="432" t="s">
        <v>79</v>
      </c>
      <c r="K140" s="433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  <c r="AM140" s="261"/>
      <c r="AN140" s="261"/>
      <c r="AO140" s="261"/>
      <c r="AP140" s="261"/>
      <c r="AQ140" s="261"/>
      <c r="AR140" s="261"/>
      <c r="AS140" s="261"/>
      <c r="AT140" s="261"/>
      <c r="AU140" s="261"/>
      <c r="AV140" s="261"/>
      <c r="AW140" s="261"/>
      <c r="AX140" s="261"/>
      <c r="AY140" s="261"/>
      <c r="AZ140" s="261"/>
      <c r="BA140" s="261"/>
      <c r="BB140" s="261"/>
      <c r="BC140" s="261"/>
      <c r="BD140" s="261"/>
      <c r="BE140" s="261"/>
      <c r="BF140" s="261"/>
      <c r="BG140" s="261"/>
      <c r="BH140" s="261"/>
      <c r="BI140" s="261"/>
      <c r="BJ140" s="261"/>
      <c r="BK140" s="261"/>
      <c r="BL140" s="261"/>
      <c r="BM140" s="261"/>
      <c r="BN140" s="261"/>
      <c r="BO140" s="261"/>
      <c r="BP140" s="261"/>
      <c r="BQ140" s="261"/>
      <c r="BR140" s="261"/>
      <c r="BS140" s="261"/>
      <c r="BT140" s="261"/>
      <c r="BU140" s="261"/>
      <c r="BV140" s="261"/>
      <c r="BW140" s="261"/>
      <c r="BX140" s="261"/>
      <c r="BY140" s="261"/>
      <c r="BZ140" s="261"/>
      <c r="CA140" s="261"/>
      <c r="CB140" s="261"/>
      <c r="CC140" s="261"/>
      <c r="CD140" s="261"/>
      <c r="CE140" s="261"/>
      <c r="CF140" s="261"/>
      <c r="CG140" s="261"/>
      <c r="CH140" s="261"/>
      <c r="CI140" s="261"/>
      <c r="CJ140" s="261"/>
      <c r="CK140" s="261"/>
      <c r="CL140" s="261"/>
      <c r="CM140" s="261"/>
      <c r="CN140" s="261"/>
      <c r="CO140" s="261"/>
      <c r="CP140" s="261"/>
      <c r="CQ140" s="261"/>
      <c r="CR140" s="261"/>
    </row>
    <row r="141" spans="1:96" ht="27" customHeight="1">
      <c r="A141" s="329"/>
      <c r="B141" s="203"/>
      <c r="C141" s="169"/>
      <c r="D141" s="58" t="s">
        <v>92</v>
      </c>
      <c r="E141" s="59" t="s">
        <v>78</v>
      </c>
      <c r="F141" s="59" t="s">
        <v>93</v>
      </c>
      <c r="G141" s="58" t="s">
        <v>92</v>
      </c>
      <c r="H141" s="59" t="s">
        <v>78</v>
      </c>
      <c r="I141" s="59" t="s">
        <v>93</v>
      </c>
      <c r="J141" s="217" t="s">
        <v>149</v>
      </c>
      <c r="K141" s="330" t="s">
        <v>148</v>
      </c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61"/>
      <c r="AE141" s="261"/>
      <c r="AF141" s="261"/>
      <c r="AG141" s="261"/>
      <c r="AH141" s="261"/>
      <c r="AI141" s="261"/>
      <c r="AJ141" s="261"/>
      <c r="AK141" s="261"/>
      <c r="AL141" s="261"/>
      <c r="AM141" s="261"/>
      <c r="AN141" s="261"/>
      <c r="AO141" s="261"/>
      <c r="AP141" s="261"/>
      <c r="AQ141" s="261"/>
      <c r="AR141" s="261"/>
      <c r="AS141" s="261"/>
      <c r="AT141" s="261"/>
      <c r="AU141" s="261"/>
      <c r="AV141" s="261"/>
      <c r="AW141" s="261"/>
      <c r="AX141" s="261"/>
      <c r="AY141" s="261"/>
      <c r="AZ141" s="261"/>
      <c r="BA141" s="261"/>
      <c r="BB141" s="261"/>
      <c r="BC141" s="261"/>
      <c r="BD141" s="261"/>
      <c r="BE141" s="261"/>
      <c r="BF141" s="261"/>
      <c r="BG141" s="261"/>
      <c r="BH141" s="261"/>
      <c r="BI141" s="261"/>
      <c r="BJ141" s="261"/>
      <c r="BK141" s="261"/>
      <c r="BL141" s="261"/>
      <c r="BM141" s="261"/>
      <c r="BN141" s="261"/>
      <c r="BO141" s="261"/>
      <c r="BP141" s="261"/>
      <c r="BQ141" s="261"/>
      <c r="BR141" s="261"/>
      <c r="BS141" s="261"/>
      <c r="BT141" s="261"/>
      <c r="BU141" s="261"/>
      <c r="BV141" s="261"/>
      <c r="BW141" s="261"/>
      <c r="BX141" s="261"/>
      <c r="BY141" s="261"/>
      <c r="BZ141" s="261"/>
      <c r="CA141" s="261"/>
      <c r="CB141" s="261"/>
      <c r="CC141" s="261"/>
      <c r="CD141" s="261"/>
      <c r="CE141" s="261"/>
      <c r="CF141" s="261"/>
      <c r="CG141" s="261"/>
      <c r="CH141" s="261"/>
      <c r="CI141" s="261"/>
      <c r="CJ141" s="261"/>
      <c r="CK141" s="261"/>
      <c r="CL141" s="261"/>
      <c r="CM141" s="261"/>
      <c r="CN141" s="261"/>
      <c r="CO141" s="261"/>
      <c r="CP141" s="261"/>
      <c r="CQ141" s="261"/>
      <c r="CR141" s="261"/>
    </row>
    <row r="142" spans="1:96" s="229" customFormat="1" ht="12" customHeight="1">
      <c r="A142" s="342">
        <v>1</v>
      </c>
      <c r="B142" s="341" t="s">
        <v>39</v>
      </c>
      <c r="C142" s="424" t="s">
        <v>40</v>
      </c>
      <c r="D142" s="304">
        <v>2810150000</v>
      </c>
      <c r="E142" s="309">
        <f>(D142/$D$154)</f>
        <v>0.36170890099991965</v>
      </c>
      <c r="F142" s="306">
        <v>18.5</v>
      </c>
      <c r="G142" s="304">
        <v>2810150000</v>
      </c>
      <c r="H142" s="309">
        <f t="shared" ref="H142:H149" si="37">(G142/$G$154)</f>
        <v>0.3656247206738244</v>
      </c>
      <c r="I142" s="306">
        <v>18.5</v>
      </c>
      <c r="J142" s="147">
        <f>((G142-D142)/D142)</f>
        <v>0</v>
      </c>
      <c r="K142" s="323">
        <f t="shared" ref="K142:K148" si="38">((I142-F142)/F142)</f>
        <v>0</v>
      </c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  <c r="AA142" s="261"/>
      <c r="AB142" s="261"/>
      <c r="AC142" s="261"/>
      <c r="AD142" s="261"/>
      <c r="AE142" s="261"/>
      <c r="AF142" s="261"/>
      <c r="AG142" s="261"/>
      <c r="AH142" s="261"/>
      <c r="AI142" s="261"/>
      <c r="AJ142" s="261"/>
      <c r="AK142" s="261"/>
      <c r="AL142" s="261"/>
      <c r="AM142" s="261"/>
      <c r="AN142" s="261"/>
      <c r="AO142" s="261"/>
      <c r="AP142" s="261"/>
      <c r="AQ142" s="261"/>
      <c r="AR142" s="261"/>
      <c r="AS142" s="261"/>
      <c r="AT142" s="261"/>
      <c r="AU142" s="261"/>
      <c r="AV142" s="261"/>
      <c r="AW142" s="261"/>
      <c r="AX142" s="261"/>
      <c r="AY142" s="261"/>
      <c r="AZ142" s="261"/>
      <c r="BA142" s="261"/>
      <c r="BB142" s="261"/>
      <c r="BC142" s="261"/>
      <c r="BD142" s="261"/>
      <c r="BE142" s="261"/>
      <c r="BF142" s="261"/>
      <c r="BG142" s="261"/>
      <c r="BH142" s="261"/>
      <c r="BI142" s="261"/>
      <c r="BJ142" s="261"/>
      <c r="BK142" s="261"/>
      <c r="BL142" s="261"/>
      <c r="BM142" s="261"/>
      <c r="BN142" s="261"/>
      <c r="BO142" s="261"/>
      <c r="BP142" s="261"/>
      <c r="BQ142" s="261"/>
      <c r="BR142" s="261"/>
      <c r="BS142" s="261"/>
      <c r="BT142" s="261"/>
      <c r="BU142" s="261"/>
      <c r="BV142" s="261"/>
      <c r="BW142" s="261"/>
      <c r="BX142" s="261"/>
      <c r="BY142" s="261"/>
      <c r="BZ142" s="261"/>
      <c r="CA142" s="261"/>
      <c r="CB142" s="261"/>
      <c r="CC142" s="261"/>
      <c r="CD142" s="261"/>
      <c r="CE142" s="261"/>
      <c r="CF142" s="261"/>
      <c r="CG142" s="261"/>
      <c r="CH142" s="261"/>
      <c r="CI142" s="261"/>
      <c r="CJ142" s="261"/>
      <c r="CK142" s="261"/>
      <c r="CL142" s="261"/>
      <c r="CM142" s="261"/>
      <c r="CN142" s="261"/>
      <c r="CO142" s="261"/>
      <c r="CP142" s="261"/>
      <c r="CQ142" s="261"/>
      <c r="CR142" s="261"/>
    </row>
    <row r="143" spans="1:96" s="229" customFormat="1" ht="12" customHeight="1">
      <c r="A143" s="342">
        <v>2</v>
      </c>
      <c r="B143" s="341" t="s">
        <v>39</v>
      </c>
      <c r="C143" s="424" t="s">
        <v>75</v>
      </c>
      <c r="D143" s="304">
        <v>339112688.13999999</v>
      </c>
      <c r="E143" s="309">
        <f t="shared" ref="E143:E153" si="39">(D143/$D$154)</f>
        <v>4.3648943203120079E-2</v>
      </c>
      <c r="F143" s="306">
        <v>3.98</v>
      </c>
      <c r="G143" s="304">
        <v>334000436.56</v>
      </c>
      <c r="H143" s="309">
        <f t="shared" si="37"/>
        <v>4.3456333762320665E-2</v>
      </c>
      <c r="I143" s="306">
        <v>3.92</v>
      </c>
      <c r="J143" s="147">
        <f t="shared" ref="J143:J153" si="40">((G143-D143)/D143)</f>
        <v>-1.5075376884422061E-2</v>
      </c>
      <c r="K143" s="323">
        <f t="shared" si="38"/>
        <v>-1.5075376884422124E-2</v>
      </c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61"/>
      <c r="AE143" s="261"/>
      <c r="AF143" s="261"/>
      <c r="AG143" s="261"/>
      <c r="AH143" s="261"/>
      <c r="AI143" s="261"/>
      <c r="AJ143" s="261"/>
      <c r="AK143" s="261"/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  <c r="BD143" s="261"/>
      <c r="BE143" s="261"/>
      <c r="BF143" s="261"/>
      <c r="BG143" s="261"/>
      <c r="BH143" s="261"/>
      <c r="BI143" s="261"/>
      <c r="BJ143" s="261"/>
      <c r="BK143" s="261"/>
      <c r="BL143" s="261"/>
      <c r="BM143" s="261"/>
      <c r="BN143" s="261"/>
      <c r="BO143" s="261"/>
      <c r="BP143" s="261"/>
      <c r="BQ143" s="261"/>
      <c r="BR143" s="261"/>
      <c r="BS143" s="261"/>
      <c r="BT143" s="261"/>
      <c r="BU143" s="261"/>
      <c r="BV143" s="261"/>
      <c r="BW143" s="261"/>
      <c r="BX143" s="261"/>
      <c r="BY143" s="261"/>
      <c r="BZ143" s="261"/>
      <c r="CA143" s="261"/>
      <c r="CB143" s="261"/>
      <c r="CC143" s="261"/>
      <c r="CD143" s="261"/>
      <c r="CE143" s="261"/>
      <c r="CF143" s="261"/>
      <c r="CG143" s="261"/>
      <c r="CH143" s="261"/>
      <c r="CI143" s="261"/>
      <c r="CJ143" s="261"/>
      <c r="CK143" s="261"/>
      <c r="CL143" s="261"/>
      <c r="CM143" s="261"/>
      <c r="CN143" s="261"/>
      <c r="CO143" s="261"/>
      <c r="CP143" s="261"/>
      <c r="CQ143" s="261"/>
      <c r="CR143" s="261"/>
    </row>
    <row r="144" spans="1:96" s="229" customFormat="1" ht="12" customHeight="1">
      <c r="A144" s="342">
        <v>3</v>
      </c>
      <c r="B144" s="341" t="s">
        <v>39</v>
      </c>
      <c r="C144" s="424" t="s">
        <v>64</v>
      </c>
      <c r="D144" s="304">
        <v>146126119.03999999</v>
      </c>
      <c r="E144" s="309">
        <f t="shared" si="39"/>
        <v>1.8808646486963981E-2</v>
      </c>
      <c r="F144" s="306">
        <v>5.69</v>
      </c>
      <c r="G144" s="304">
        <v>144071621.75999999</v>
      </c>
      <c r="H144" s="309">
        <f t="shared" si="37"/>
        <v>1.8744958974796676E-2</v>
      </c>
      <c r="I144" s="306">
        <v>5.61</v>
      </c>
      <c r="J144" s="147">
        <f t="shared" si="40"/>
        <v>-1.4059753954305809E-2</v>
      </c>
      <c r="K144" s="323">
        <f t="shared" si="38"/>
        <v>-1.4059753954305811E-2</v>
      </c>
      <c r="L144" s="261"/>
      <c r="M144" s="261"/>
      <c r="N144" s="261"/>
      <c r="O144" s="260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61"/>
      <c r="AE144" s="261"/>
      <c r="AF144" s="261"/>
      <c r="AG144" s="261"/>
      <c r="AH144" s="261"/>
      <c r="AI144" s="261"/>
      <c r="AJ144" s="261"/>
      <c r="AK144" s="261"/>
      <c r="AL144" s="261"/>
      <c r="AM144" s="261"/>
      <c r="AN144" s="261"/>
      <c r="AO144" s="261"/>
      <c r="AP144" s="261"/>
      <c r="AQ144" s="261"/>
      <c r="AR144" s="261"/>
      <c r="AS144" s="261"/>
      <c r="AT144" s="261"/>
      <c r="AU144" s="261"/>
      <c r="AV144" s="261"/>
      <c r="AW144" s="261"/>
      <c r="AX144" s="261"/>
      <c r="AY144" s="261"/>
      <c r="AZ144" s="261"/>
      <c r="BA144" s="261"/>
      <c r="BB144" s="261"/>
      <c r="BC144" s="261"/>
      <c r="BD144" s="261"/>
      <c r="BE144" s="261"/>
      <c r="BF144" s="261"/>
      <c r="BG144" s="261"/>
      <c r="BH144" s="261"/>
      <c r="BI144" s="261"/>
      <c r="BJ144" s="261"/>
      <c r="BK144" s="261"/>
      <c r="BL144" s="261"/>
      <c r="BM144" s="261"/>
      <c r="BN144" s="261"/>
      <c r="BO144" s="261"/>
      <c r="BP144" s="261"/>
      <c r="BQ144" s="261"/>
      <c r="BR144" s="261"/>
      <c r="BS144" s="261"/>
      <c r="BT144" s="261"/>
      <c r="BU144" s="261"/>
      <c r="BV144" s="261"/>
      <c r="BW144" s="261"/>
      <c r="BX144" s="261"/>
      <c r="BY144" s="261"/>
      <c r="BZ144" s="261"/>
      <c r="CA144" s="261"/>
      <c r="CB144" s="261"/>
      <c r="CC144" s="261"/>
      <c r="CD144" s="261"/>
      <c r="CE144" s="261"/>
      <c r="CF144" s="261"/>
      <c r="CG144" s="261"/>
      <c r="CH144" s="261"/>
      <c r="CI144" s="261"/>
      <c r="CJ144" s="261"/>
      <c r="CK144" s="261"/>
      <c r="CL144" s="261"/>
      <c r="CM144" s="261"/>
      <c r="CN144" s="261"/>
      <c r="CO144" s="261"/>
      <c r="CP144" s="261"/>
      <c r="CQ144" s="261"/>
      <c r="CR144" s="261"/>
    </row>
    <row r="145" spans="1:96" s="229" customFormat="1" ht="12" customHeight="1">
      <c r="A145" s="342">
        <v>4</v>
      </c>
      <c r="B145" s="341" t="s">
        <v>39</v>
      </c>
      <c r="C145" s="424" t="s">
        <v>65</v>
      </c>
      <c r="D145" s="304">
        <v>231267710.31</v>
      </c>
      <c r="E145" s="309">
        <f t="shared" si="39"/>
        <v>2.9767659851964445E-2</v>
      </c>
      <c r="F145" s="306">
        <v>21.97</v>
      </c>
      <c r="G145" s="304">
        <v>231057179.84999999</v>
      </c>
      <c r="H145" s="309">
        <f t="shared" si="37"/>
        <v>3.0062529346240541E-2</v>
      </c>
      <c r="I145" s="306">
        <v>21.95</v>
      </c>
      <c r="J145" s="147">
        <f t="shared" si="40"/>
        <v>-9.1033227127905296E-4</v>
      </c>
      <c r="K145" s="323">
        <f t="shared" si="38"/>
        <v>-9.1033227127899745E-4</v>
      </c>
      <c r="L145" s="261"/>
      <c r="M145" s="261"/>
      <c r="N145" s="261"/>
      <c r="O145" s="260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  <c r="AM145" s="261"/>
      <c r="AN145" s="261"/>
      <c r="AO145" s="261"/>
      <c r="AP145" s="261"/>
      <c r="AQ145" s="261"/>
      <c r="AR145" s="261"/>
      <c r="AS145" s="261"/>
      <c r="AT145" s="261"/>
      <c r="AU145" s="261"/>
      <c r="AV145" s="261"/>
      <c r="AW145" s="261"/>
      <c r="AX145" s="261"/>
      <c r="AY145" s="261"/>
      <c r="AZ145" s="261"/>
      <c r="BA145" s="261"/>
      <c r="BB145" s="261"/>
      <c r="BC145" s="261"/>
      <c r="BD145" s="261"/>
      <c r="BE145" s="261"/>
      <c r="BF145" s="261"/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</row>
    <row r="146" spans="1:96" s="229" customFormat="1" ht="12" customHeight="1">
      <c r="A146" s="342">
        <v>5</v>
      </c>
      <c r="B146" s="341" t="s">
        <v>39</v>
      </c>
      <c r="C146" s="424" t="s">
        <v>112</v>
      </c>
      <c r="D146" s="304">
        <v>635354392.32000005</v>
      </c>
      <c r="E146" s="309">
        <f t="shared" si="39"/>
        <v>8.1779740936084908E-2</v>
      </c>
      <c r="F146" s="306">
        <v>180.48</v>
      </c>
      <c r="G146" s="304">
        <v>635354392.32000005</v>
      </c>
      <c r="H146" s="309">
        <f>(G146/$G$154)</f>
        <v>8.2665079166908337E-2</v>
      </c>
      <c r="I146" s="306">
        <v>180.48</v>
      </c>
      <c r="J146" s="147">
        <f t="shared" si="40"/>
        <v>0</v>
      </c>
      <c r="K146" s="323">
        <f t="shared" si="38"/>
        <v>0</v>
      </c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  <c r="AA146" s="261"/>
      <c r="AB146" s="261"/>
      <c r="AC146" s="261"/>
      <c r="AD146" s="261"/>
      <c r="AE146" s="261"/>
      <c r="AF146" s="261"/>
      <c r="AG146" s="261"/>
      <c r="AH146" s="261"/>
      <c r="AI146" s="261"/>
      <c r="AJ146" s="261"/>
      <c r="AK146" s="261"/>
      <c r="AL146" s="261"/>
      <c r="AM146" s="261"/>
      <c r="AN146" s="261"/>
      <c r="AO146" s="261"/>
      <c r="AP146" s="261"/>
      <c r="AQ146" s="261"/>
      <c r="AR146" s="261"/>
      <c r="AS146" s="261"/>
      <c r="AT146" s="261"/>
      <c r="AU146" s="261"/>
      <c r="AV146" s="261"/>
      <c r="AW146" s="261"/>
      <c r="AX146" s="261"/>
      <c r="AY146" s="261"/>
      <c r="AZ146" s="261"/>
      <c r="BA146" s="261"/>
      <c r="BB146" s="261"/>
      <c r="BC146" s="261"/>
      <c r="BD146" s="261"/>
      <c r="BE146" s="261"/>
      <c r="BF146" s="261"/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</row>
    <row r="147" spans="1:96" s="229" customFormat="1" ht="12" customHeight="1">
      <c r="A147" s="342">
        <v>6</v>
      </c>
      <c r="B147" s="341" t="s">
        <v>41</v>
      </c>
      <c r="C147" s="424" t="s">
        <v>42</v>
      </c>
      <c r="D147" s="304">
        <v>575974574</v>
      </c>
      <c r="E147" s="309">
        <f t="shared" si="39"/>
        <v>7.4136658244377304E-2</v>
      </c>
      <c r="F147" s="306">
        <v>9199.99</v>
      </c>
      <c r="G147" s="304">
        <v>575974574</v>
      </c>
      <c r="H147" s="309">
        <f t="shared" si="37"/>
        <v>7.4939253325970151E-2</v>
      </c>
      <c r="I147" s="306">
        <v>9199.99</v>
      </c>
      <c r="J147" s="147">
        <f t="shared" si="40"/>
        <v>0</v>
      </c>
      <c r="K147" s="323">
        <f t="shared" si="38"/>
        <v>0</v>
      </c>
      <c r="L147" s="261"/>
      <c r="M147" s="260"/>
      <c r="N147" s="261"/>
      <c r="O147" s="292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61"/>
      <c r="AE147" s="261"/>
      <c r="AF147" s="261"/>
      <c r="AG147" s="261"/>
      <c r="AH147" s="261"/>
      <c r="AI147" s="261"/>
      <c r="AJ147" s="261"/>
      <c r="AK147" s="261"/>
      <c r="AL147" s="261"/>
      <c r="AM147" s="261"/>
      <c r="AN147" s="261"/>
      <c r="AO147" s="261"/>
      <c r="AP147" s="261"/>
      <c r="AQ147" s="261"/>
      <c r="AR147" s="261"/>
      <c r="AS147" s="261"/>
      <c r="AT147" s="261"/>
      <c r="AU147" s="261"/>
      <c r="AV147" s="261"/>
      <c r="AW147" s="261"/>
      <c r="AX147" s="261"/>
      <c r="AY147" s="261"/>
      <c r="AZ147" s="261"/>
      <c r="BA147" s="261"/>
      <c r="BB147" s="261"/>
      <c r="BC147" s="261"/>
      <c r="BD147" s="261"/>
      <c r="BE147" s="261"/>
      <c r="BF147" s="261"/>
      <c r="BG147" s="261"/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  <c r="CJ147" s="261"/>
      <c r="CK147" s="261"/>
      <c r="CL147" s="261"/>
      <c r="CM147" s="261"/>
      <c r="CN147" s="261"/>
      <c r="CO147" s="261"/>
      <c r="CP147" s="261"/>
      <c r="CQ147" s="261"/>
      <c r="CR147" s="261"/>
    </row>
    <row r="148" spans="1:96" s="229" customFormat="1" ht="12" customHeight="1">
      <c r="A148" s="342">
        <v>7</v>
      </c>
      <c r="B148" s="341" t="s">
        <v>33</v>
      </c>
      <c r="C148" s="424" t="s">
        <v>116</v>
      </c>
      <c r="D148" s="304">
        <v>550800000</v>
      </c>
      <c r="E148" s="309">
        <f t="shared" si="39"/>
        <v>7.0896308976658093E-2</v>
      </c>
      <c r="F148" s="306">
        <v>13.5</v>
      </c>
      <c r="G148" s="304">
        <v>567120000</v>
      </c>
      <c r="H148" s="309">
        <f t="shared" si="37"/>
        <v>7.3787196978289171E-2</v>
      </c>
      <c r="I148" s="306">
        <v>13.9</v>
      </c>
      <c r="J148" s="147">
        <f t="shared" si="40"/>
        <v>2.9629629629629631E-2</v>
      </c>
      <c r="K148" s="323">
        <f t="shared" si="38"/>
        <v>2.9629629629629655E-2</v>
      </c>
      <c r="L148" s="261"/>
      <c r="M148" s="267"/>
      <c r="N148" s="261"/>
      <c r="O148" s="292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261"/>
      <c r="AE148" s="261"/>
      <c r="AF148" s="261"/>
      <c r="AG148" s="261"/>
      <c r="AH148" s="261"/>
      <c r="AI148" s="261"/>
      <c r="AJ148" s="261"/>
      <c r="AK148" s="261"/>
      <c r="AL148" s="261"/>
      <c r="AM148" s="261"/>
      <c r="AN148" s="261"/>
      <c r="AO148" s="261"/>
      <c r="AP148" s="261"/>
      <c r="AQ148" s="261"/>
      <c r="AR148" s="261"/>
      <c r="AS148" s="261"/>
      <c r="AT148" s="261"/>
      <c r="AU148" s="261"/>
      <c r="AV148" s="261"/>
      <c r="AW148" s="261"/>
      <c r="AX148" s="261"/>
      <c r="AY148" s="261"/>
      <c r="AZ148" s="261"/>
      <c r="BA148" s="261"/>
      <c r="BB148" s="261"/>
      <c r="BC148" s="261"/>
      <c r="BD148" s="261"/>
      <c r="BE148" s="261"/>
      <c r="BF148" s="261"/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  <c r="CJ148" s="261"/>
      <c r="CK148" s="261"/>
      <c r="CL148" s="261"/>
      <c r="CM148" s="261"/>
      <c r="CN148" s="261"/>
      <c r="CO148" s="261"/>
      <c r="CP148" s="261"/>
      <c r="CQ148" s="261"/>
      <c r="CR148" s="261"/>
    </row>
    <row r="149" spans="1:96" s="229" customFormat="1" ht="12" customHeight="1">
      <c r="A149" s="342">
        <v>8</v>
      </c>
      <c r="B149" s="341" t="s">
        <v>49</v>
      </c>
      <c r="C149" s="424" t="s">
        <v>50</v>
      </c>
      <c r="D149" s="304">
        <v>533800075.87</v>
      </c>
      <c r="E149" s="309">
        <f t="shared" si="39"/>
        <v>6.870816105781237E-2</v>
      </c>
      <c r="F149" s="297">
        <v>50</v>
      </c>
      <c r="G149" s="304">
        <v>474944359.30000001</v>
      </c>
      <c r="H149" s="309">
        <f t="shared" si="37"/>
        <v>6.1794352153682543E-2</v>
      </c>
      <c r="I149" s="297">
        <v>45</v>
      </c>
      <c r="J149" s="147">
        <f t="shared" si="40"/>
        <v>-0.11025797715385401</v>
      </c>
      <c r="K149" s="323">
        <f>((I149-F149)/F149)</f>
        <v>-0.1</v>
      </c>
      <c r="L149" s="261"/>
      <c r="M149" s="260"/>
      <c r="N149" s="261"/>
      <c r="O149" s="292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61"/>
      <c r="AE149" s="261"/>
      <c r="AF149" s="261"/>
      <c r="AG149" s="261"/>
      <c r="AH149" s="261"/>
      <c r="AI149" s="261"/>
      <c r="AJ149" s="261"/>
      <c r="AK149" s="261"/>
      <c r="AL149" s="261"/>
      <c r="AM149" s="261"/>
      <c r="AN149" s="261"/>
      <c r="AO149" s="261"/>
      <c r="AP149" s="261"/>
      <c r="AQ149" s="261"/>
      <c r="AR149" s="261"/>
      <c r="AS149" s="261"/>
      <c r="AT149" s="261"/>
      <c r="AU149" s="261"/>
      <c r="AV149" s="261"/>
      <c r="AW149" s="261"/>
      <c r="AX149" s="261"/>
      <c r="AY149" s="261"/>
      <c r="AZ149" s="261"/>
      <c r="BA149" s="261"/>
      <c r="BB149" s="261"/>
      <c r="BC149" s="261"/>
      <c r="BD149" s="261"/>
      <c r="BE149" s="261"/>
      <c r="BF149" s="261"/>
      <c r="BG149" s="261"/>
      <c r="BH149" s="261"/>
      <c r="BI149" s="261"/>
      <c r="BJ149" s="261"/>
      <c r="BK149" s="261"/>
      <c r="BL149" s="261"/>
      <c r="BM149" s="261"/>
      <c r="BN149" s="261"/>
      <c r="BO149" s="261"/>
      <c r="BP149" s="261"/>
      <c r="BQ149" s="261"/>
      <c r="BR149" s="261"/>
      <c r="BS149" s="261"/>
      <c r="BT149" s="261"/>
      <c r="BU149" s="261"/>
      <c r="BV149" s="261"/>
      <c r="BW149" s="261"/>
      <c r="BX149" s="261"/>
      <c r="BY149" s="261"/>
      <c r="BZ149" s="261"/>
      <c r="CA149" s="261"/>
      <c r="CB149" s="261"/>
      <c r="CC149" s="261"/>
      <c r="CD149" s="261"/>
      <c r="CE149" s="261"/>
      <c r="CF149" s="261"/>
      <c r="CG149" s="261"/>
      <c r="CH149" s="261"/>
      <c r="CI149" s="261"/>
      <c r="CJ149" s="261"/>
      <c r="CK149" s="261"/>
      <c r="CL149" s="261"/>
      <c r="CM149" s="261"/>
      <c r="CN149" s="261"/>
      <c r="CO149" s="261"/>
      <c r="CP149" s="261"/>
      <c r="CQ149" s="261"/>
      <c r="CR149" s="261"/>
    </row>
    <row r="150" spans="1:96" s="229" customFormat="1" ht="12" customHeight="1">
      <c r="A150" s="342">
        <v>9</v>
      </c>
      <c r="B150" s="341" t="s">
        <v>49</v>
      </c>
      <c r="C150" s="424" t="s">
        <v>114</v>
      </c>
      <c r="D150" s="304">
        <v>853630884.32000005</v>
      </c>
      <c r="E150" s="309">
        <f t="shared" si="39"/>
        <v>0.10987523407183843</v>
      </c>
      <c r="F150" s="298">
        <v>181.21</v>
      </c>
      <c r="G150" s="304">
        <v>836979946.47000003</v>
      </c>
      <c r="H150" s="309">
        <f>(G150/$G$154)</f>
        <v>0.10889830049559143</v>
      </c>
      <c r="I150" s="298">
        <v>181.21</v>
      </c>
      <c r="J150" s="147">
        <f>((G150-D150)/D150)</f>
        <v>-1.950601619019925E-2</v>
      </c>
      <c r="K150" s="323">
        <f>((I150-F150)/F150)</f>
        <v>0</v>
      </c>
      <c r="L150" s="261"/>
      <c r="M150" s="260"/>
      <c r="N150" s="293"/>
      <c r="O150" s="292"/>
      <c r="P150" s="261"/>
      <c r="Q150" s="261"/>
      <c r="R150" s="261"/>
      <c r="S150" s="261"/>
      <c r="T150" s="261"/>
      <c r="U150" s="261"/>
      <c r="V150" s="261"/>
      <c r="W150" s="261"/>
      <c r="X150" s="261"/>
      <c r="Y150" s="261"/>
      <c r="Z150" s="261"/>
      <c r="AA150" s="261"/>
      <c r="AB150" s="261"/>
      <c r="AC150" s="261"/>
      <c r="AD150" s="261"/>
      <c r="AE150" s="261"/>
      <c r="AF150" s="261"/>
      <c r="AG150" s="261"/>
      <c r="AH150" s="261"/>
      <c r="AI150" s="261"/>
      <c r="AJ150" s="261"/>
      <c r="AK150" s="261"/>
      <c r="AL150" s="261"/>
      <c r="AM150" s="261"/>
      <c r="AN150" s="261"/>
      <c r="AO150" s="261"/>
      <c r="AP150" s="261"/>
      <c r="AQ150" s="261"/>
      <c r="AR150" s="261"/>
      <c r="AS150" s="261"/>
      <c r="AT150" s="261"/>
      <c r="AU150" s="261"/>
      <c r="AV150" s="261"/>
      <c r="AW150" s="261"/>
      <c r="AX150" s="261"/>
      <c r="AY150" s="261"/>
      <c r="AZ150" s="261"/>
      <c r="BA150" s="261"/>
      <c r="BB150" s="261"/>
      <c r="BC150" s="261"/>
      <c r="BD150" s="261"/>
      <c r="BE150" s="261"/>
      <c r="BF150" s="261"/>
      <c r="BG150" s="261"/>
      <c r="BH150" s="261"/>
      <c r="BI150" s="261"/>
      <c r="BJ150" s="261"/>
      <c r="BK150" s="261"/>
      <c r="BL150" s="261"/>
      <c r="BM150" s="261"/>
      <c r="BN150" s="261"/>
      <c r="BO150" s="261"/>
      <c r="BP150" s="261"/>
      <c r="BQ150" s="261"/>
      <c r="BR150" s="261"/>
      <c r="BS150" s="261"/>
      <c r="BT150" s="261"/>
      <c r="BU150" s="261"/>
      <c r="BV150" s="261"/>
      <c r="BW150" s="261"/>
      <c r="BX150" s="261"/>
      <c r="BY150" s="261"/>
      <c r="BZ150" s="261"/>
      <c r="CA150" s="261"/>
      <c r="CB150" s="261"/>
      <c r="CC150" s="261"/>
      <c r="CD150" s="261"/>
      <c r="CE150" s="261"/>
      <c r="CF150" s="261"/>
      <c r="CG150" s="261"/>
      <c r="CH150" s="261"/>
      <c r="CI150" s="261"/>
      <c r="CJ150" s="261"/>
      <c r="CK150" s="261"/>
      <c r="CL150" s="261"/>
      <c r="CM150" s="261"/>
      <c r="CN150" s="261"/>
      <c r="CO150" s="261"/>
      <c r="CP150" s="261"/>
      <c r="CQ150" s="261"/>
      <c r="CR150" s="261"/>
    </row>
    <row r="151" spans="1:96" s="229" customFormat="1" ht="12" customHeight="1">
      <c r="A151" s="342">
        <v>10</v>
      </c>
      <c r="B151" s="341" t="s">
        <v>107</v>
      </c>
      <c r="C151" s="424" t="s">
        <v>173</v>
      </c>
      <c r="D151" s="304">
        <v>708464788.95000005</v>
      </c>
      <c r="E151" s="309">
        <f>(D151/$D$154)</f>
        <v>9.119015718315554E-2</v>
      </c>
      <c r="F151" s="297">
        <v>123.35</v>
      </c>
      <c r="G151" s="304">
        <v>700388710.38935566</v>
      </c>
      <c r="H151" s="309">
        <f>(G151/$G$154)</f>
        <v>9.1126604131170311E-2</v>
      </c>
      <c r="I151" s="298">
        <v>122.74476829633497</v>
      </c>
      <c r="J151" s="147">
        <f>((G151-D151)/D151)</f>
        <v>-1.139940712171986E-2</v>
      </c>
      <c r="K151" s="323">
        <f>((I151-F151)/F151)</f>
        <v>-4.9066210268749622E-3</v>
      </c>
      <c r="L151" s="261"/>
      <c r="M151" s="260"/>
      <c r="N151" s="293"/>
      <c r="O151" s="292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61"/>
      <c r="AE151" s="261"/>
      <c r="AF151" s="261"/>
      <c r="AG151" s="261"/>
      <c r="AH151" s="261"/>
      <c r="AI151" s="261"/>
      <c r="AJ151" s="261"/>
      <c r="AK151" s="261"/>
      <c r="AL151" s="261"/>
      <c r="AM151" s="261"/>
      <c r="AN151" s="261"/>
      <c r="AO151" s="261"/>
      <c r="AP151" s="261"/>
      <c r="AQ151" s="261"/>
      <c r="AR151" s="261"/>
      <c r="AS151" s="261"/>
      <c r="AT151" s="261"/>
      <c r="AU151" s="261"/>
      <c r="AV151" s="261"/>
      <c r="AW151" s="261"/>
      <c r="AX151" s="261"/>
      <c r="AY151" s="261"/>
      <c r="AZ151" s="261"/>
      <c r="BA151" s="261"/>
      <c r="BB151" s="261"/>
      <c r="BC151" s="261"/>
      <c r="BD151" s="261"/>
      <c r="BE151" s="261"/>
      <c r="BF151" s="261"/>
      <c r="BG151" s="261"/>
      <c r="BH151" s="261"/>
      <c r="BI151" s="261"/>
      <c r="BJ151" s="261"/>
      <c r="BK151" s="261"/>
      <c r="BL151" s="261"/>
      <c r="BM151" s="261"/>
      <c r="BN151" s="261"/>
      <c r="BO151" s="261"/>
      <c r="BP151" s="261"/>
      <c r="BQ151" s="261"/>
      <c r="BR151" s="261"/>
      <c r="BS151" s="261"/>
      <c r="BT151" s="261"/>
      <c r="BU151" s="261"/>
      <c r="BV151" s="261"/>
      <c r="BW151" s="261"/>
      <c r="BX151" s="261"/>
      <c r="BY151" s="261"/>
      <c r="BZ151" s="261"/>
      <c r="CA151" s="261"/>
      <c r="CB151" s="261"/>
      <c r="CC151" s="261"/>
      <c r="CD151" s="261"/>
      <c r="CE151" s="261"/>
      <c r="CF151" s="261"/>
      <c r="CG151" s="261"/>
      <c r="CH151" s="261"/>
      <c r="CI151" s="261"/>
      <c r="CJ151" s="261"/>
      <c r="CK151" s="261"/>
      <c r="CL151" s="261"/>
      <c r="CM151" s="261"/>
      <c r="CN151" s="261"/>
      <c r="CO151" s="261"/>
      <c r="CP151" s="261"/>
      <c r="CQ151" s="261"/>
      <c r="CR151" s="261"/>
    </row>
    <row r="152" spans="1:96" s="229" customFormat="1" ht="12" customHeight="1">
      <c r="A152" s="342">
        <v>11</v>
      </c>
      <c r="B152" s="341" t="s">
        <v>69</v>
      </c>
      <c r="C152" s="424" t="s">
        <v>225</v>
      </c>
      <c r="D152" s="304">
        <v>222414791.90000001</v>
      </c>
      <c r="E152" s="309">
        <f>(D152/$D$154)</f>
        <v>2.8628155060859681E-2</v>
      </c>
      <c r="F152" s="297">
        <v>21.25</v>
      </c>
      <c r="G152" s="304">
        <v>216965962.80000001</v>
      </c>
      <c r="H152" s="309">
        <f>(G152/$G$154)</f>
        <v>2.8229140631097053E-2</v>
      </c>
      <c r="I152" s="297">
        <v>21.33</v>
      </c>
      <c r="J152" s="147">
        <f>((G152-D152)/D152)</f>
        <v>-2.4498501441621041E-2</v>
      </c>
      <c r="K152" s="323">
        <f>((I152-F152)/F152)</f>
        <v>3.764705882352861E-3</v>
      </c>
      <c r="L152" s="261"/>
      <c r="M152" s="260"/>
      <c r="N152" s="293"/>
      <c r="O152" s="292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1"/>
      <c r="AD152" s="261"/>
      <c r="AE152" s="261"/>
      <c r="AF152" s="261"/>
      <c r="AG152" s="261"/>
      <c r="AH152" s="261"/>
      <c r="AI152" s="261"/>
      <c r="AJ152" s="261"/>
      <c r="AK152" s="261"/>
      <c r="AL152" s="261"/>
      <c r="AM152" s="261"/>
      <c r="AN152" s="261"/>
      <c r="AO152" s="261"/>
      <c r="AP152" s="261"/>
      <c r="AQ152" s="261"/>
      <c r="AR152" s="261"/>
      <c r="AS152" s="261"/>
      <c r="AT152" s="261"/>
      <c r="AU152" s="261"/>
      <c r="AV152" s="261"/>
      <c r="AW152" s="261"/>
      <c r="AX152" s="261"/>
      <c r="AY152" s="261"/>
      <c r="AZ152" s="261"/>
      <c r="BA152" s="261"/>
      <c r="BB152" s="261"/>
      <c r="BC152" s="261"/>
      <c r="BD152" s="261"/>
      <c r="BE152" s="261"/>
      <c r="BF152" s="261"/>
      <c r="BG152" s="261"/>
      <c r="BH152" s="261"/>
      <c r="BI152" s="261"/>
      <c r="BJ152" s="261"/>
      <c r="BK152" s="261"/>
      <c r="BL152" s="261"/>
      <c r="BM152" s="261"/>
      <c r="BN152" s="261"/>
      <c r="BO152" s="261"/>
      <c r="BP152" s="261"/>
      <c r="BQ152" s="261"/>
      <c r="BR152" s="261"/>
      <c r="BS152" s="261"/>
      <c r="BT152" s="261"/>
      <c r="BU152" s="261"/>
      <c r="BV152" s="261"/>
      <c r="BW152" s="261"/>
      <c r="BX152" s="261"/>
      <c r="BY152" s="261"/>
      <c r="BZ152" s="261"/>
      <c r="CA152" s="261"/>
      <c r="CB152" s="261"/>
      <c r="CC152" s="261"/>
      <c r="CD152" s="261"/>
      <c r="CE152" s="261"/>
      <c r="CF152" s="261"/>
      <c r="CG152" s="261"/>
      <c r="CH152" s="261"/>
      <c r="CI152" s="261"/>
      <c r="CJ152" s="261"/>
      <c r="CK152" s="261"/>
      <c r="CL152" s="261"/>
      <c r="CM152" s="261"/>
      <c r="CN152" s="261"/>
      <c r="CO152" s="261"/>
      <c r="CP152" s="261"/>
      <c r="CQ152" s="261"/>
      <c r="CR152" s="261"/>
    </row>
    <row r="153" spans="1:96" s="229" customFormat="1" ht="12" customHeight="1">
      <c r="A153" s="342">
        <v>12</v>
      </c>
      <c r="B153" s="341" t="s">
        <v>69</v>
      </c>
      <c r="C153" s="424" t="s">
        <v>226</v>
      </c>
      <c r="D153" s="304">
        <v>161996724.13</v>
      </c>
      <c r="E153" s="309">
        <f t="shared" si="39"/>
        <v>2.0851433927245686E-2</v>
      </c>
      <c r="F153" s="297">
        <v>17.899999999999999</v>
      </c>
      <c r="G153" s="304">
        <v>158879030.21000001</v>
      </c>
      <c r="H153" s="309">
        <f>(G153/$G$154)</f>
        <v>2.0671530360108666E-2</v>
      </c>
      <c r="I153" s="297">
        <v>17.829999999999998</v>
      </c>
      <c r="J153" s="147">
        <f t="shared" si="40"/>
        <v>-1.9245413367112801E-2</v>
      </c>
      <c r="K153" s="323">
        <f>((I153-F153)/F153)</f>
        <v>-3.9106145251396806E-3</v>
      </c>
      <c r="L153" s="261"/>
      <c r="M153" s="290" t="s">
        <v>205</v>
      </c>
      <c r="N153" s="294"/>
      <c r="O153" s="292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61"/>
      <c r="AB153" s="261"/>
      <c r="AC153" s="261"/>
      <c r="AD153" s="261"/>
      <c r="AE153" s="261"/>
      <c r="AF153" s="261"/>
      <c r="AG153" s="261"/>
      <c r="AH153" s="261"/>
      <c r="AI153" s="261"/>
      <c r="AJ153" s="261"/>
      <c r="AK153" s="261"/>
      <c r="AL153" s="261"/>
      <c r="AM153" s="261"/>
      <c r="AN153" s="261"/>
      <c r="AO153" s="261"/>
      <c r="AP153" s="261"/>
      <c r="AQ153" s="261"/>
      <c r="AR153" s="261"/>
      <c r="AS153" s="261"/>
      <c r="AT153" s="261"/>
      <c r="AU153" s="261"/>
      <c r="AV153" s="261"/>
      <c r="AW153" s="261"/>
      <c r="AX153" s="261"/>
      <c r="AY153" s="261"/>
      <c r="AZ153" s="261"/>
      <c r="BA153" s="261"/>
      <c r="BB153" s="261"/>
      <c r="BC153" s="261"/>
      <c r="BD153" s="261"/>
      <c r="BE153" s="261"/>
      <c r="BF153" s="261"/>
      <c r="BG153" s="261"/>
      <c r="BH153" s="261"/>
      <c r="BI153" s="261"/>
      <c r="BJ153" s="261"/>
      <c r="BK153" s="261"/>
      <c r="BL153" s="261"/>
      <c r="BM153" s="261"/>
      <c r="BN153" s="261"/>
      <c r="BO153" s="261"/>
      <c r="BP153" s="261"/>
      <c r="BQ153" s="261"/>
      <c r="BR153" s="261"/>
      <c r="BS153" s="261"/>
      <c r="BT153" s="261"/>
      <c r="BU153" s="261"/>
      <c r="BV153" s="261"/>
      <c r="BW153" s="261"/>
      <c r="BX153" s="261"/>
      <c r="BY153" s="261"/>
      <c r="BZ153" s="261"/>
      <c r="CA153" s="261"/>
      <c r="CB153" s="261"/>
      <c r="CC153" s="261"/>
      <c r="CD153" s="261"/>
      <c r="CE153" s="261"/>
      <c r="CF153" s="261"/>
      <c r="CG153" s="261"/>
      <c r="CH153" s="261"/>
      <c r="CI153" s="261"/>
      <c r="CJ153" s="261"/>
      <c r="CK153" s="261"/>
      <c r="CL153" s="261"/>
      <c r="CM153" s="261"/>
      <c r="CN153" s="261"/>
      <c r="CO153" s="261"/>
      <c r="CP153" s="261"/>
      <c r="CQ153" s="261"/>
      <c r="CR153" s="261"/>
    </row>
    <row r="154" spans="1:96" ht="12" customHeight="1">
      <c r="A154" s="331"/>
      <c r="B154" s="33"/>
      <c r="C154" s="33" t="s">
        <v>43</v>
      </c>
      <c r="D154" s="34">
        <f>SUM(D142:D153)</f>
        <v>7769092748.9799986</v>
      </c>
      <c r="E154" s="34"/>
      <c r="F154" s="35"/>
      <c r="G154" s="34">
        <f>SUM(G142:G153)</f>
        <v>7685886213.6593561</v>
      </c>
      <c r="H154" s="34"/>
      <c r="I154" s="35"/>
      <c r="J154" s="147">
        <f>((G154-D154)/D154)</f>
        <v>-1.0709942332914823E-2</v>
      </c>
      <c r="K154" s="332"/>
      <c r="L154" s="261"/>
      <c r="M154" s="291">
        <f>((G154-D154)/D154)</f>
        <v>-1.0709942332914823E-2</v>
      </c>
      <c r="N154" s="262"/>
      <c r="O154" s="292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  <c r="AA154" s="261"/>
      <c r="AB154" s="261"/>
      <c r="AC154" s="261"/>
      <c r="AD154" s="261"/>
      <c r="AE154" s="261"/>
      <c r="AF154" s="261"/>
      <c r="AG154" s="261"/>
      <c r="AH154" s="261"/>
      <c r="AI154" s="261"/>
      <c r="AJ154" s="261"/>
      <c r="AK154" s="261"/>
      <c r="AL154" s="261"/>
      <c r="AM154" s="261"/>
      <c r="AN154" s="261"/>
      <c r="AO154" s="261"/>
      <c r="AP154" s="261"/>
      <c r="AQ154" s="261"/>
      <c r="AR154" s="261"/>
      <c r="AS154" s="261"/>
      <c r="AT154" s="261"/>
      <c r="AU154" s="261"/>
      <c r="AV154" s="261"/>
      <c r="AW154" s="261"/>
      <c r="AX154" s="261"/>
      <c r="AY154" s="261"/>
      <c r="AZ154" s="261"/>
      <c r="BA154" s="261"/>
      <c r="BB154" s="261"/>
      <c r="BC154" s="261"/>
      <c r="BD154" s="261"/>
      <c r="BE154" s="261"/>
      <c r="BF154" s="261"/>
      <c r="BG154" s="261"/>
      <c r="BH154" s="261"/>
      <c r="BI154" s="261"/>
      <c r="BJ154" s="261"/>
      <c r="BK154" s="261"/>
      <c r="BL154" s="261"/>
      <c r="BM154" s="261"/>
      <c r="BN154" s="261"/>
      <c r="BO154" s="261"/>
      <c r="BP154" s="261"/>
      <c r="BQ154" s="261"/>
      <c r="BR154" s="261"/>
      <c r="BS154" s="261"/>
      <c r="BT154" s="261"/>
      <c r="BU154" s="261"/>
      <c r="BV154" s="261"/>
      <c r="BW154" s="261"/>
      <c r="BX154" s="261"/>
      <c r="BY154" s="261"/>
      <c r="BZ154" s="261"/>
      <c r="CA154" s="261"/>
      <c r="CB154" s="261"/>
      <c r="CC154" s="261"/>
      <c r="CD154" s="261"/>
      <c r="CE154" s="261"/>
      <c r="CF154" s="261"/>
      <c r="CG154" s="261"/>
      <c r="CH154" s="261"/>
      <c r="CI154" s="261"/>
      <c r="CJ154" s="261"/>
      <c r="CK154" s="261"/>
      <c r="CL154" s="261"/>
      <c r="CM154" s="261"/>
      <c r="CN154" s="261"/>
      <c r="CO154" s="261"/>
      <c r="CP154" s="261"/>
      <c r="CQ154" s="261"/>
      <c r="CR154" s="261"/>
    </row>
    <row r="155" spans="1:96" ht="12" customHeight="1">
      <c r="A155" s="333"/>
      <c r="B155" s="315"/>
      <c r="C155" s="315" t="s">
        <v>53</v>
      </c>
      <c r="D155" s="316">
        <f>SUM(D137,D154)</f>
        <v>1307108449322.0161</v>
      </c>
      <c r="E155" s="317"/>
      <c r="F155" s="318"/>
      <c r="G155" s="316">
        <f>SUM(G154+G137)</f>
        <v>1301658469539.8247</v>
      </c>
      <c r="H155" s="317"/>
      <c r="I155" s="318"/>
      <c r="J155" s="147">
        <f>((G155-D155)/D155)</f>
        <v>-4.1694931931763237E-3</v>
      </c>
      <c r="K155" s="332"/>
      <c r="L155" s="261"/>
      <c r="M155" s="260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61"/>
      <c r="AE155" s="261"/>
      <c r="AF155" s="261"/>
      <c r="AG155" s="261"/>
      <c r="AH155" s="261"/>
      <c r="AI155" s="261"/>
      <c r="AJ155" s="261"/>
      <c r="AK155" s="261"/>
      <c r="AL155" s="261"/>
      <c r="AM155" s="261"/>
      <c r="AN155" s="261"/>
      <c r="AO155" s="261"/>
      <c r="AP155" s="261"/>
      <c r="AQ155" s="261"/>
      <c r="AR155" s="261"/>
      <c r="AS155" s="261"/>
      <c r="AT155" s="261"/>
      <c r="AU155" s="261"/>
      <c r="AV155" s="261"/>
      <c r="AW155" s="261"/>
      <c r="AX155" s="261"/>
      <c r="AY155" s="261"/>
      <c r="AZ155" s="261"/>
      <c r="BA155" s="261"/>
      <c r="BB155" s="261"/>
      <c r="BC155" s="261"/>
      <c r="BD155" s="261"/>
      <c r="BE155" s="261"/>
      <c r="BF155" s="261"/>
      <c r="BG155" s="261"/>
      <c r="BH155" s="261"/>
      <c r="BI155" s="261"/>
      <c r="BJ155" s="261"/>
      <c r="BK155" s="261"/>
      <c r="BL155" s="261"/>
      <c r="BM155" s="261"/>
      <c r="BN155" s="261"/>
      <c r="BO155" s="261"/>
      <c r="BP155" s="261"/>
      <c r="BQ155" s="261"/>
      <c r="BR155" s="261"/>
      <c r="BS155" s="261"/>
      <c r="BT155" s="261"/>
      <c r="BU155" s="261"/>
      <c r="BV155" s="261"/>
      <c r="BW155" s="261"/>
      <c r="BX155" s="261"/>
      <c r="BY155" s="261"/>
      <c r="BZ155" s="261"/>
      <c r="CA155" s="261"/>
      <c r="CB155" s="261"/>
      <c r="CC155" s="261"/>
      <c r="CD155" s="261"/>
      <c r="CE155" s="261"/>
      <c r="CF155" s="261"/>
      <c r="CG155" s="261"/>
      <c r="CH155" s="261"/>
      <c r="CI155" s="261"/>
      <c r="CJ155" s="261"/>
      <c r="CK155" s="261"/>
      <c r="CL155" s="261"/>
      <c r="CM155" s="261"/>
      <c r="CN155" s="261"/>
      <c r="CO155" s="261"/>
      <c r="CP155" s="261"/>
      <c r="CQ155" s="261"/>
      <c r="CR155" s="261"/>
    </row>
    <row r="156" spans="1:96" ht="7.5" customHeight="1">
      <c r="A156" s="334"/>
      <c r="B156" s="319"/>
      <c r="C156" s="319"/>
      <c r="D156" s="320"/>
      <c r="E156" s="320"/>
      <c r="F156" s="321"/>
      <c r="G156" s="320"/>
      <c r="H156" s="320"/>
      <c r="I156" s="321"/>
      <c r="J156" s="322"/>
      <c r="K156" s="335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  <c r="Z156" s="261"/>
      <c r="AA156" s="261"/>
      <c r="AB156" s="261"/>
      <c r="AC156" s="261"/>
      <c r="AD156" s="261"/>
      <c r="AE156" s="261"/>
      <c r="AF156" s="261"/>
      <c r="AG156" s="261"/>
      <c r="AH156" s="261"/>
      <c r="AI156" s="261"/>
      <c r="AJ156" s="261"/>
      <c r="AK156" s="261"/>
      <c r="AL156" s="261"/>
      <c r="AM156" s="261"/>
      <c r="AN156" s="261"/>
      <c r="AO156" s="261"/>
      <c r="AP156" s="261"/>
      <c r="AQ156" s="261"/>
      <c r="AR156" s="261"/>
      <c r="AS156" s="261"/>
      <c r="AT156" s="261"/>
      <c r="AU156" s="261"/>
      <c r="AV156" s="261"/>
      <c r="AW156" s="261"/>
      <c r="AX156" s="261"/>
      <c r="AY156" s="261"/>
      <c r="AZ156" s="261"/>
      <c r="BA156" s="261"/>
      <c r="BB156" s="261"/>
      <c r="BC156" s="261"/>
      <c r="BD156" s="261"/>
      <c r="BE156" s="261"/>
      <c r="BF156" s="261"/>
      <c r="BG156" s="261"/>
      <c r="BH156" s="261"/>
      <c r="BI156" s="261"/>
      <c r="BJ156" s="261"/>
      <c r="BK156" s="261"/>
      <c r="BL156" s="261"/>
      <c r="BM156" s="261"/>
      <c r="BN156" s="261"/>
      <c r="BO156" s="261"/>
      <c r="BP156" s="261"/>
      <c r="BQ156" s="261"/>
      <c r="BR156" s="261"/>
      <c r="BS156" s="261"/>
      <c r="BT156" s="261"/>
      <c r="BU156" s="261"/>
      <c r="BV156" s="261"/>
      <c r="BW156" s="261"/>
      <c r="BX156" s="261"/>
      <c r="BY156" s="261"/>
      <c r="BZ156" s="261"/>
      <c r="CA156" s="261"/>
      <c r="CB156" s="261"/>
      <c r="CC156" s="261"/>
      <c r="CD156" s="261"/>
      <c r="CE156" s="261"/>
      <c r="CF156" s="261"/>
      <c r="CG156" s="261"/>
      <c r="CH156" s="261"/>
      <c r="CI156" s="261"/>
      <c r="CJ156" s="261"/>
      <c r="CK156" s="261"/>
      <c r="CL156" s="261"/>
      <c r="CM156" s="261"/>
      <c r="CN156" s="261"/>
      <c r="CO156" s="261"/>
      <c r="CP156" s="261"/>
      <c r="CQ156" s="261"/>
      <c r="CR156" s="261"/>
    </row>
    <row r="157" spans="1:96" ht="12" customHeight="1">
      <c r="A157" s="434" t="s">
        <v>143</v>
      </c>
      <c r="B157" s="435"/>
      <c r="C157" s="435"/>
      <c r="D157" s="435"/>
      <c r="E157" s="435"/>
      <c r="F157" s="435"/>
      <c r="G157" s="435"/>
      <c r="H157" s="435"/>
      <c r="I157" s="435"/>
      <c r="J157" s="435"/>
      <c r="K157" s="436"/>
      <c r="L157" s="261"/>
      <c r="M157" s="261"/>
      <c r="N157" s="261"/>
      <c r="O157" s="261"/>
      <c r="P157" s="406"/>
      <c r="Q157" s="407"/>
      <c r="R157" s="259"/>
      <c r="S157" s="261"/>
      <c r="T157" s="261"/>
      <c r="U157" s="261"/>
      <c r="V157" s="261"/>
      <c r="W157" s="261"/>
      <c r="X157" s="261"/>
      <c r="Y157" s="261"/>
      <c r="Z157" s="261"/>
      <c r="AA157" s="261"/>
      <c r="AB157" s="261"/>
      <c r="AC157" s="261"/>
      <c r="AD157" s="261"/>
      <c r="AE157" s="261"/>
      <c r="AF157" s="261"/>
      <c r="AG157" s="261"/>
      <c r="AH157" s="261"/>
      <c r="AI157" s="261"/>
      <c r="AJ157" s="261"/>
      <c r="AK157" s="261"/>
      <c r="AL157" s="261"/>
      <c r="AM157" s="261"/>
      <c r="AN157" s="261"/>
      <c r="AO157" s="261"/>
      <c r="AP157" s="261"/>
      <c r="AQ157" s="261"/>
      <c r="AR157" s="261"/>
      <c r="AS157" s="261"/>
      <c r="AT157" s="261"/>
      <c r="AU157" s="261"/>
      <c r="AV157" s="261"/>
      <c r="AW157" s="261"/>
      <c r="AX157" s="261"/>
      <c r="AY157" s="261"/>
      <c r="AZ157" s="261"/>
      <c r="BA157" s="261"/>
      <c r="BB157" s="261"/>
      <c r="BC157" s="261"/>
      <c r="BD157" s="261"/>
      <c r="BE157" s="261"/>
      <c r="BF157" s="261"/>
      <c r="BG157" s="261"/>
      <c r="BH157" s="261"/>
      <c r="BI157" s="261"/>
      <c r="BJ157" s="261"/>
      <c r="BK157" s="261"/>
      <c r="BL157" s="261"/>
      <c r="BM157" s="261"/>
      <c r="BN157" s="261"/>
      <c r="BO157" s="261"/>
      <c r="BP157" s="261"/>
      <c r="BQ157" s="261"/>
      <c r="BR157" s="261"/>
      <c r="BS157" s="261"/>
      <c r="BT157" s="261"/>
      <c r="BU157" s="261"/>
      <c r="BV157" s="261"/>
      <c r="BW157" s="261"/>
      <c r="BX157" s="261"/>
      <c r="BY157" s="261"/>
      <c r="BZ157" s="261"/>
      <c r="CA157" s="261"/>
      <c r="CB157" s="261"/>
      <c r="CC157" s="261"/>
      <c r="CD157" s="261"/>
      <c r="CE157" s="261"/>
      <c r="CF157" s="261"/>
      <c r="CG157" s="261"/>
      <c r="CH157" s="261"/>
      <c r="CI157" s="261"/>
      <c r="CJ157" s="261"/>
      <c r="CK157" s="261"/>
      <c r="CL157" s="261"/>
      <c r="CM157" s="261"/>
      <c r="CN157" s="261"/>
      <c r="CO157" s="261"/>
      <c r="CP157" s="261"/>
      <c r="CQ157" s="261"/>
      <c r="CR157" s="261"/>
    </row>
    <row r="158" spans="1:96" ht="25.5" customHeight="1">
      <c r="A158" s="336"/>
      <c r="B158" s="312"/>
      <c r="C158" s="312"/>
      <c r="D158" s="432" t="s">
        <v>247</v>
      </c>
      <c r="E158" s="432"/>
      <c r="F158" s="432"/>
      <c r="G158" s="432" t="s">
        <v>249</v>
      </c>
      <c r="H158" s="432"/>
      <c r="I158" s="432"/>
      <c r="J158" s="432" t="s">
        <v>79</v>
      </c>
      <c r="K158" s="433"/>
      <c r="L158" s="259"/>
      <c r="M158" s="261"/>
      <c r="N158" s="262"/>
      <c r="O158" s="261"/>
      <c r="P158" s="408"/>
      <c r="Q158" s="408"/>
      <c r="R158" s="261"/>
      <c r="S158" s="261"/>
      <c r="T158" s="260"/>
      <c r="U158" s="292"/>
      <c r="V158" s="261"/>
      <c r="W158" s="261"/>
      <c r="X158" s="261"/>
      <c r="Y158" s="261"/>
      <c r="Z158" s="261"/>
      <c r="AA158" s="261"/>
      <c r="AB158" s="261"/>
      <c r="AC158" s="261"/>
      <c r="AD158" s="261"/>
      <c r="AE158" s="261"/>
      <c r="AF158" s="261"/>
      <c r="AG158" s="261"/>
      <c r="AH158" s="261"/>
      <c r="AI158" s="261"/>
      <c r="AJ158" s="261"/>
      <c r="AK158" s="261"/>
      <c r="AL158" s="261"/>
      <c r="AM158" s="261"/>
      <c r="AN158" s="261"/>
      <c r="AO158" s="261"/>
      <c r="AP158" s="261"/>
      <c r="AQ158" s="261"/>
      <c r="AR158" s="261"/>
      <c r="AS158" s="261"/>
      <c r="AT158" s="261"/>
      <c r="AU158" s="261"/>
      <c r="AV158" s="261"/>
      <c r="AW158" s="261"/>
      <c r="AX158" s="261"/>
      <c r="AY158" s="261"/>
      <c r="AZ158" s="261"/>
      <c r="BA158" s="261"/>
      <c r="BB158" s="261"/>
      <c r="BC158" s="261"/>
      <c r="BD158" s="261"/>
      <c r="BE158" s="261"/>
      <c r="BF158" s="261"/>
      <c r="BG158" s="261"/>
      <c r="BH158" s="261"/>
      <c r="BI158" s="261"/>
      <c r="BJ158" s="261"/>
      <c r="BK158" s="261"/>
      <c r="BL158" s="261"/>
      <c r="BM158" s="261"/>
      <c r="BN158" s="261"/>
      <c r="BO158" s="261"/>
      <c r="BP158" s="261"/>
      <c r="BQ158" s="261"/>
      <c r="BR158" s="261"/>
      <c r="BS158" s="261"/>
      <c r="BT158" s="261"/>
      <c r="BU158" s="261"/>
      <c r="BV158" s="261"/>
      <c r="BW158" s="261"/>
      <c r="BX158" s="261"/>
      <c r="BY158" s="261"/>
      <c r="BZ158" s="261"/>
      <c r="CA158" s="261"/>
      <c r="CB158" s="261"/>
      <c r="CC158" s="261"/>
      <c r="CD158" s="261"/>
      <c r="CE158" s="261"/>
      <c r="CF158" s="261"/>
      <c r="CG158" s="261"/>
      <c r="CH158" s="261"/>
      <c r="CI158" s="261"/>
      <c r="CJ158" s="261"/>
      <c r="CK158" s="261"/>
      <c r="CL158" s="261"/>
      <c r="CM158" s="261"/>
      <c r="CN158" s="261"/>
      <c r="CO158" s="261"/>
      <c r="CP158" s="261"/>
      <c r="CQ158" s="261"/>
      <c r="CR158" s="261"/>
    </row>
    <row r="159" spans="1:96" ht="12.75" customHeight="1">
      <c r="A159" s="148" t="s">
        <v>2</v>
      </c>
      <c r="B159" s="27" t="s">
        <v>3</v>
      </c>
      <c r="C159" s="27" t="s">
        <v>4</v>
      </c>
      <c r="D159" s="431" t="s">
        <v>147</v>
      </c>
      <c r="E159" s="431"/>
      <c r="F159" s="28" t="s">
        <v>161</v>
      </c>
      <c r="G159" s="431" t="s">
        <v>147</v>
      </c>
      <c r="H159" s="431"/>
      <c r="I159" s="28" t="s">
        <v>161</v>
      </c>
      <c r="J159" s="313" t="s">
        <v>74</v>
      </c>
      <c r="K159" s="37" t="s">
        <v>5</v>
      </c>
      <c r="L159" s="261"/>
      <c r="M159" s="267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261"/>
      <c r="AB159" s="261"/>
      <c r="AC159" s="261"/>
      <c r="AD159" s="261"/>
      <c r="AE159" s="261"/>
      <c r="AF159" s="261"/>
      <c r="AG159" s="261"/>
      <c r="AH159" s="261"/>
      <c r="AI159" s="261"/>
      <c r="AJ159" s="261"/>
      <c r="AK159" s="261"/>
      <c r="AL159" s="261"/>
      <c r="AM159" s="261"/>
      <c r="AN159" s="261"/>
      <c r="AO159" s="261"/>
      <c r="AP159" s="261"/>
      <c r="AQ159" s="261"/>
      <c r="AR159" s="261"/>
      <c r="AS159" s="261"/>
      <c r="AT159" s="261"/>
      <c r="AU159" s="261"/>
      <c r="AV159" s="261"/>
      <c r="AW159" s="261"/>
      <c r="AX159" s="261"/>
      <c r="AY159" s="261"/>
      <c r="AZ159" s="261"/>
      <c r="BA159" s="261"/>
      <c r="BB159" s="261"/>
      <c r="BC159" s="261"/>
      <c r="BD159" s="261"/>
      <c r="BE159" s="261"/>
      <c r="BF159" s="261"/>
      <c r="BG159" s="261"/>
      <c r="BH159" s="261"/>
      <c r="BI159" s="261"/>
      <c r="BJ159" s="261"/>
      <c r="BK159" s="261"/>
      <c r="BL159" s="261"/>
      <c r="BM159" s="261"/>
      <c r="BN159" s="261"/>
      <c r="BO159" s="261"/>
      <c r="BP159" s="261"/>
      <c r="BQ159" s="261"/>
      <c r="BR159" s="261"/>
      <c r="BS159" s="261"/>
      <c r="BT159" s="261"/>
      <c r="BU159" s="261"/>
      <c r="BV159" s="261"/>
      <c r="BW159" s="261"/>
      <c r="BX159" s="261"/>
      <c r="BY159" s="261"/>
      <c r="BZ159" s="261"/>
      <c r="CA159" s="261"/>
      <c r="CB159" s="261"/>
      <c r="CC159" s="261"/>
      <c r="CD159" s="261"/>
      <c r="CE159" s="261"/>
      <c r="CF159" s="261"/>
      <c r="CG159" s="261"/>
      <c r="CH159" s="261"/>
      <c r="CI159" s="261"/>
      <c r="CJ159" s="261"/>
      <c r="CK159" s="261"/>
      <c r="CL159" s="261"/>
      <c r="CM159" s="261"/>
      <c r="CN159" s="261"/>
      <c r="CO159" s="261"/>
      <c r="CP159" s="261"/>
      <c r="CQ159" s="261"/>
      <c r="CR159" s="261"/>
    </row>
    <row r="160" spans="1:96" ht="12.75" customHeight="1">
      <c r="A160" s="149"/>
      <c r="B160" s="29"/>
      <c r="C160" s="29" t="s">
        <v>144</v>
      </c>
      <c r="D160" s="448" t="s">
        <v>6</v>
      </c>
      <c r="E160" s="448"/>
      <c r="F160" s="343" t="s">
        <v>6</v>
      </c>
      <c r="G160" s="448" t="s">
        <v>6</v>
      </c>
      <c r="H160" s="448"/>
      <c r="I160" s="343" t="s">
        <v>6</v>
      </c>
      <c r="J160" s="146" t="s">
        <v>97</v>
      </c>
      <c r="K160" s="38" t="s">
        <v>97</v>
      </c>
      <c r="L160" s="261"/>
      <c r="M160" s="267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  <c r="AA160" s="261"/>
      <c r="AB160" s="261"/>
      <c r="AC160" s="261"/>
      <c r="AD160" s="261"/>
      <c r="AE160" s="261"/>
      <c r="AF160" s="261"/>
      <c r="AG160" s="261"/>
      <c r="AH160" s="261"/>
      <c r="AI160" s="261"/>
      <c r="AJ160" s="261"/>
      <c r="AK160" s="261"/>
      <c r="AL160" s="261"/>
      <c r="AM160" s="261"/>
      <c r="AN160" s="261"/>
      <c r="AO160" s="261"/>
      <c r="AP160" s="261"/>
      <c r="AQ160" s="261"/>
      <c r="AR160" s="261"/>
      <c r="AS160" s="261"/>
      <c r="AT160" s="261"/>
      <c r="AU160" s="261"/>
      <c r="AV160" s="261"/>
      <c r="AW160" s="261"/>
      <c r="AX160" s="261"/>
      <c r="AY160" s="261"/>
      <c r="AZ160" s="261"/>
      <c r="BA160" s="261"/>
      <c r="BB160" s="261"/>
      <c r="BC160" s="261"/>
      <c r="BD160" s="261"/>
      <c r="BE160" s="261"/>
      <c r="BF160" s="261"/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  <c r="CJ160" s="261"/>
      <c r="CK160" s="261"/>
      <c r="CL160" s="261"/>
      <c r="CM160" s="261"/>
      <c r="CN160" s="261"/>
      <c r="CO160" s="261"/>
      <c r="CP160" s="261"/>
      <c r="CQ160" s="261"/>
      <c r="CR160" s="261"/>
    </row>
    <row r="161" spans="1:96" s="229" customFormat="1" ht="12.75" customHeight="1" thickBot="1">
      <c r="A161" s="342">
        <v>1</v>
      </c>
      <c r="B161" s="341" t="s">
        <v>145</v>
      </c>
      <c r="C161" s="410" t="s">
        <v>146</v>
      </c>
      <c r="D161" s="447">
        <v>77723084061</v>
      </c>
      <c r="E161" s="447"/>
      <c r="F161" s="305">
        <v>107.28</v>
      </c>
      <c r="G161" s="447">
        <v>77723084061</v>
      </c>
      <c r="H161" s="447"/>
      <c r="I161" s="305">
        <v>107.28</v>
      </c>
      <c r="J161" s="150">
        <f>((G161-D161)/D161)</f>
        <v>0</v>
      </c>
      <c r="K161" s="308">
        <f>((I161-F161)/F161)</f>
        <v>0</v>
      </c>
      <c r="L161" s="261"/>
      <c r="M161" s="261"/>
      <c r="N161" s="261"/>
      <c r="O161" s="260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  <c r="AA161" s="261"/>
      <c r="AB161" s="261"/>
      <c r="AC161" s="261"/>
      <c r="AD161" s="261"/>
      <c r="AE161" s="261"/>
      <c r="AF161" s="261"/>
      <c r="AG161" s="261"/>
      <c r="AH161" s="261"/>
      <c r="AI161" s="261"/>
      <c r="AJ161" s="261"/>
      <c r="AK161" s="261"/>
      <c r="AL161" s="261"/>
      <c r="AM161" s="261"/>
      <c r="AN161" s="261"/>
      <c r="AO161" s="261"/>
      <c r="AP161" s="261"/>
      <c r="AQ161" s="261"/>
      <c r="AR161" s="261"/>
      <c r="AS161" s="261"/>
      <c r="AT161" s="261"/>
      <c r="AU161" s="261"/>
      <c r="AV161" s="261"/>
      <c r="AW161" s="261"/>
      <c r="AX161" s="261"/>
      <c r="AY161" s="261"/>
      <c r="AZ161" s="261"/>
      <c r="BA161" s="261"/>
      <c r="BB161" s="261"/>
      <c r="BC161" s="261"/>
      <c r="BD161" s="261"/>
      <c r="BE161" s="261"/>
      <c r="BF161" s="261"/>
      <c r="BG161" s="261"/>
      <c r="BH161" s="261"/>
      <c r="BI161" s="261"/>
      <c r="BJ161" s="261"/>
      <c r="BK161" s="261"/>
      <c r="BL161" s="261"/>
      <c r="BM161" s="261"/>
      <c r="BN161" s="261"/>
      <c r="BO161" s="261"/>
      <c r="BP161" s="261"/>
      <c r="BQ161" s="261"/>
      <c r="BR161" s="261"/>
      <c r="BS161" s="261"/>
      <c r="BT161" s="261"/>
      <c r="BU161" s="261"/>
      <c r="BV161" s="261"/>
      <c r="BW161" s="261"/>
      <c r="BX161" s="261"/>
      <c r="BY161" s="261"/>
      <c r="BZ161" s="261"/>
      <c r="CA161" s="261"/>
      <c r="CB161" s="261"/>
      <c r="CC161" s="261"/>
      <c r="CD161" s="261"/>
      <c r="CE161" s="261"/>
      <c r="CF161" s="261"/>
      <c r="CG161" s="261"/>
      <c r="CH161" s="261"/>
      <c r="CI161" s="261"/>
      <c r="CJ161" s="261"/>
      <c r="CK161" s="261"/>
      <c r="CL161" s="261"/>
      <c r="CM161" s="261"/>
      <c r="CN161" s="261"/>
      <c r="CO161" s="261"/>
      <c r="CP161" s="261"/>
      <c r="CQ161" s="261"/>
      <c r="CR161" s="261"/>
    </row>
    <row r="162" spans="1:96" ht="12" customHeight="1">
      <c r="A162" s="13"/>
      <c r="B162" s="13"/>
      <c r="C162" s="16"/>
      <c r="D162" s="446"/>
      <c r="E162" s="446"/>
      <c r="F162" s="446"/>
      <c r="G162" s="17"/>
      <c r="H162" s="17"/>
      <c r="I162" s="18"/>
      <c r="K162" s="6"/>
      <c r="M162" s="231"/>
      <c r="O162" s="232"/>
    </row>
    <row r="163" spans="1:96" ht="12" customHeight="1">
      <c r="A163" s="13"/>
      <c r="B163" s="224"/>
      <c r="C163" s="200"/>
      <c r="D163" s="310"/>
      <c r="E163" s="16"/>
      <c r="F163" s="16"/>
      <c r="G163" s="187"/>
      <c r="H163" s="16"/>
      <c r="I163" s="8"/>
      <c r="M163" s="235"/>
    </row>
    <row r="164" spans="1:96" ht="9.75" customHeight="1">
      <c r="A164" s="14"/>
      <c r="B164" s="339"/>
      <c r="C164" s="204"/>
      <c r="D164" s="124"/>
      <c r="E164" s="124"/>
      <c r="F164" s="22"/>
      <c r="G164" s="183"/>
      <c r="H164"/>
      <c r="I164" s="8"/>
      <c r="L164" s="236"/>
      <c r="M164" s="234"/>
    </row>
    <row r="165" spans="1:96" ht="10.5" customHeight="1">
      <c r="A165" s="15"/>
      <c r="B165" s="218"/>
      <c r="C165" s="226"/>
      <c r="D165"/>
      <c r="E165"/>
      <c r="F165" s="22"/>
      <c r="G165" s="23"/>
      <c r="H165" s="23"/>
      <c r="I165" s="24"/>
      <c r="J165" s="25"/>
      <c r="K165" s="25"/>
      <c r="L165" s="237"/>
      <c r="M165" s="238"/>
    </row>
    <row r="166" spans="1:96" ht="9.75" customHeight="1">
      <c r="A166" s="15"/>
      <c r="B166" s="218"/>
      <c r="C166" s="186"/>
      <c r="D166" s="183"/>
      <c r="E166"/>
      <c r="F166" s="23"/>
      <c r="G166" s="23"/>
      <c r="H166" s="23"/>
      <c r="I166" s="24"/>
      <c r="J166" s="26"/>
      <c r="K166" s="26"/>
      <c r="M166" s="238"/>
    </row>
    <row r="167" spans="1:96" ht="12" customHeight="1">
      <c r="A167" s="15"/>
      <c r="B167" s="8"/>
      <c r="C167" s="220"/>
      <c r="D167" s="197"/>
      <c r="E167" s="19"/>
      <c r="F167" s="8"/>
      <c r="G167" s="8"/>
      <c r="H167" s="8"/>
      <c r="I167" s="8"/>
      <c r="J167" s="9"/>
      <c r="M167" s="238"/>
    </row>
    <row r="168" spans="1:96" ht="12" customHeight="1">
      <c r="A168" s="15"/>
      <c r="B168" s="8"/>
      <c r="C168" s="227"/>
      <c r="D168" s="19"/>
      <c r="E168" s="19"/>
      <c r="F168" s="8"/>
      <c r="G168" s="8"/>
      <c r="H168" s="8"/>
      <c r="I168" s="8"/>
      <c r="J168" s="9"/>
      <c r="M168" s="238"/>
    </row>
    <row r="169" spans="1:96" ht="12" customHeight="1">
      <c r="A169" s="15"/>
      <c r="B169" s="220"/>
      <c r="C169" s="8"/>
      <c r="D169" s="8"/>
      <c r="E169" s="8"/>
      <c r="F169" s="8"/>
      <c r="G169" s="8"/>
      <c r="H169" s="8"/>
      <c r="I169" s="8"/>
      <c r="J169" s="9"/>
      <c r="M169" s="238"/>
    </row>
    <row r="170" spans="1:96" ht="12" customHeight="1">
      <c r="A170" s="15"/>
      <c r="B170" s="8"/>
      <c r="C170" s="220"/>
      <c r="D170" s="8"/>
      <c r="E170" s="8"/>
      <c r="F170" s="8"/>
      <c r="G170" s="8"/>
      <c r="H170" s="8"/>
      <c r="I170" s="8"/>
      <c r="J170" s="9"/>
      <c r="M170" s="238"/>
    </row>
    <row r="171" spans="1:96" ht="12" customHeight="1">
      <c r="A171" s="15"/>
      <c r="B171" s="7"/>
      <c r="C171" s="20"/>
      <c r="D171" s="8"/>
      <c r="E171" s="8"/>
      <c r="F171" s="8"/>
      <c r="G171" s="8"/>
      <c r="H171" s="8"/>
      <c r="I171" s="8"/>
      <c r="J171" s="9"/>
      <c r="M171" s="238"/>
    </row>
    <row r="172" spans="1:96" ht="12" customHeight="1">
      <c r="A172" s="15"/>
      <c r="B172" s="7"/>
      <c r="C172" s="7"/>
      <c r="D172" s="8"/>
      <c r="E172" s="8"/>
      <c r="F172" s="8"/>
      <c r="G172" s="8"/>
      <c r="H172" s="8"/>
      <c r="I172" s="8"/>
      <c r="J172" s="9"/>
      <c r="M172" s="238"/>
    </row>
    <row r="173" spans="1:96" ht="12" customHeight="1">
      <c r="A173" s="15"/>
      <c r="B173" s="7"/>
      <c r="C173" s="7"/>
      <c r="D173" s="8"/>
      <c r="E173" s="8"/>
      <c r="F173" s="8"/>
      <c r="G173" s="8"/>
      <c r="H173" s="8"/>
      <c r="I173" s="8"/>
      <c r="J173" s="9"/>
      <c r="M173" s="238"/>
    </row>
    <row r="174" spans="1:96" ht="12" customHeight="1">
      <c r="A174" s="15"/>
      <c r="B174" s="7"/>
      <c r="C174" s="7"/>
      <c r="D174" s="8"/>
      <c r="E174" s="8"/>
      <c r="F174" s="8"/>
      <c r="G174" s="8"/>
      <c r="H174" s="8"/>
      <c r="I174" s="8"/>
      <c r="J174" s="9"/>
      <c r="M174" s="238"/>
    </row>
    <row r="175" spans="1:96" ht="12" customHeight="1">
      <c r="A175" s="15"/>
      <c r="B175" s="7"/>
      <c r="C175" s="20"/>
      <c r="D175" s="8"/>
      <c r="E175" s="8"/>
      <c r="F175" s="8"/>
      <c r="G175" s="8"/>
      <c r="H175" s="8"/>
      <c r="I175" s="8"/>
      <c r="J175" s="9"/>
      <c r="M175" s="238"/>
    </row>
    <row r="176" spans="1:96" ht="12" customHeight="1">
      <c r="A176" s="5"/>
      <c r="B176" s="7"/>
      <c r="C176" s="7"/>
      <c r="D176" s="8"/>
      <c r="E176" s="8"/>
      <c r="F176" s="8"/>
      <c r="G176" s="8"/>
      <c r="H176" s="8"/>
      <c r="I176" s="8"/>
      <c r="M176" s="238"/>
    </row>
    <row r="177" spans="2:13" ht="12" customHeight="1">
      <c r="B177" s="10"/>
      <c r="C177" s="10"/>
      <c r="D177" s="9"/>
      <c r="E177" s="9"/>
      <c r="F177" s="9"/>
      <c r="G177" s="9"/>
      <c r="H177" s="9"/>
      <c r="I177" s="9"/>
      <c r="M177" s="238"/>
    </row>
    <row r="178" spans="2:13" ht="12" customHeight="1">
      <c r="B178" s="11"/>
      <c r="C178" s="11"/>
      <c r="M178" s="238"/>
    </row>
    <row r="179" spans="2:13" ht="12" customHeight="1">
      <c r="B179" s="11"/>
      <c r="C179" s="21"/>
      <c r="M179" s="238"/>
    </row>
    <row r="180" spans="2:13" ht="12" customHeight="1">
      <c r="B180" s="11"/>
      <c r="C180" s="11"/>
      <c r="M180" s="238"/>
    </row>
    <row r="181" spans="2:13" ht="12" customHeight="1">
      <c r="B181" s="11"/>
      <c r="C181" s="11"/>
      <c r="M181" s="238"/>
    </row>
    <row r="182" spans="2:13" ht="12" customHeight="1">
      <c r="B182" s="11"/>
      <c r="C182" s="11"/>
      <c r="M182" s="238"/>
    </row>
    <row r="183" spans="2:13" ht="12" customHeight="1">
      <c r="B183" s="11"/>
      <c r="C183" s="11"/>
      <c r="M183" s="238"/>
    </row>
    <row r="184" spans="2:13" ht="12" customHeight="1">
      <c r="B184" s="11"/>
      <c r="C184" s="11"/>
      <c r="M184" s="238"/>
    </row>
    <row r="185" spans="2:13" ht="12" customHeight="1">
      <c r="B185" s="11"/>
      <c r="C185" s="11"/>
      <c r="M185" s="238"/>
    </row>
    <row r="186" spans="2:13" ht="12" customHeight="1">
      <c r="B186" s="11"/>
      <c r="C186" s="11"/>
      <c r="M186" s="238"/>
    </row>
    <row r="187" spans="2:13" ht="12" customHeight="1">
      <c r="B187" s="11"/>
      <c r="C187" s="11"/>
      <c r="M187" s="238"/>
    </row>
    <row r="188" spans="2:13" ht="12" customHeight="1">
      <c r="B188" s="11"/>
      <c r="C188" s="11"/>
      <c r="M188" s="238"/>
    </row>
    <row r="189" spans="2:13" ht="12" customHeight="1">
      <c r="B189" s="11"/>
      <c r="C189" s="11"/>
      <c r="M189" s="238"/>
    </row>
    <row r="190" spans="2:13" ht="12" customHeight="1">
      <c r="B190" s="11"/>
      <c r="C190" s="11"/>
      <c r="M190" s="238"/>
    </row>
    <row r="191" spans="2:13" ht="12" customHeight="1">
      <c r="B191" s="11"/>
      <c r="C191" s="11"/>
      <c r="M191" s="238"/>
    </row>
    <row r="192" spans="2:13" ht="12" customHeight="1">
      <c r="B192" s="11"/>
      <c r="C192" s="11"/>
      <c r="M192" s="238"/>
    </row>
    <row r="193" spans="2:13" ht="12" customHeight="1">
      <c r="B193" s="11"/>
      <c r="C193" s="11"/>
      <c r="M193" s="238"/>
    </row>
    <row r="194" spans="2:13" ht="12" customHeight="1">
      <c r="B194" s="11"/>
      <c r="C194" s="11"/>
      <c r="M194" s="238"/>
    </row>
    <row r="195" spans="2:13" ht="12" customHeight="1">
      <c r="B195" s="11"/>
      <c r="C195" s="11"/>
      <c r="M195" s="238"/>
    </row>
    <row r="196" spans="2:13" ht="12" customHeight="1">
      <c r="B196" s="11"/>
      <c r="C196" s="11"/>
      <c r="M196" s="238"/>
    </row>
    <row r="197" spans="2:13" ht="12" customHeight="1">
      <c r="B197" s="11"/>
      <c r="C197" s="11"/>
      <c r="M197" s="238"/>
    </row>
    <row r="198" spans="2:13" ht="12" customHeight="1">
      <c r="B198" s="11"/>
      <c r="C198" s="11"/>
      <c r="M198" s="238"/>
    </row>
    <row r="199" spans="2:13" ht="12" customHeight="1">
      <c r="B199" s="11"/>
      <c r="C199" s="11"/>
      <c r="M199" s="238"/>
    </row>
    <row r="200" spans="2:13" ht="12" customHeight="1">
      <c r="B200" s="11"/>
      <c r="C200" s="11"/>
      <c r="M200" s="238"/>
    </row>
    <row r="201" spans="2:13" ht="12" customHeight="1">
      <c r="B201" s="11"/>
      <c r="C201" s="11"/>
      <c r="M201" s="238"/>
    </row>
    <row r="202" spans="2:13" ht="12" customHeight="1">
      <c r="B202" s="11"/>
      <c r="C202" s="11"/>
      <c r="M202" s="238"/>
    </row>
    <row r="203" spans="2:13" ht="12" customHeight="1">
      <c r="B203" s="11"/>
      <c r="C203" s="11"/>
      <c r="M203" s="238"/>
    </row>
    <row r="204" spans="2:13" ht="12" customHeight="1">
      <c r="B204" s="11"/>
      <c r="C204" s="11"/>
      <c r="M204" s="239"/>
    </row>
    <row r="205" spans="2:13" ht="12" customHeight="1">
      <c r="B205" s="11"/>
      <c r="C205" s="11"/>
      <c r="M205" s="239"/>
    </row>
    <row r="206" spans="2:13" ht="12" customHeight="1">
      <c r="B206" s="11"/>
      <c r="C206" s="11"/>
      <c r="M206" s="239"/>
    </row>
    <row r="207" spans="2:13" ht="12" customHeight="1">
      <c r="B207" s="11"/>
      <c r="C207" s="11"/>
    </row>
    <row r="208" spans="2:13" ht="12" customHeight="1">
      <c r="B208" s="11"/>
      <c r="C208" s="11"/>
    </row>
    <row r="209" spans="2:3" ht="12" customHeight="1">
      <c r="B209" s="11"/>
      <c r="C209" s="11"/>
    </row>
    <row r="210" spans="2:3" ht="12" customHeight="1">
      <c r="B210" s="11"/>
      <c r="C210" s="11"/>
    </row>
    <row r="211" spans="2:3" ht="12" customHeight="1">
      <c r="B211" s="11"/>
      <c r="C211" s="11"/>
    </row>
    <row r="212" spans="2:3" ht="12" customHeight="1">
      <c r="B212" s="12"/>
      <c r="C212" s="12"/>
    </row>
    <row r="213" spans="2:3" ht="12" customHeight="1">
      <c r="B213" s="12"/>
      <c r="C213" s="12"/>
    </row>
    <row r="214" spans="2:3" ht="12" customHeight="1">
      <c r="B214" s="12"/>
      <c r="C214" s="12"/>
    </row>
  </sheetData>
  <protectedRanges>
    <protectedRange password="CADF" sqref="G44:G47 D44:D47" name="Yield_2_1_2"/>
    <protectedRange password="CADF" sqref="G49 D49" name="Yield_2_1_2_1"/>
    <protectedRange password="CADF" sqref="F83" name="BidOffer Prices_2_1_1_1_1_1_1_1_1"/>
    <protectedRange password="CADF" sqref="D125" name="Fund Name_1_1_1"/>
    <protectedRange password="CADF" sqref="F125" name="Fund Name_1_1_1_4"/>
    <protectedRange password="CADF" sqref="D48" name="Yield_2_1_2_2"/>
    <protectedRange password="CADF" sqref="D43" name="Yield_2_1_2_1_1"/>
    <protectedRange password="CADF" sqref="D18" name="Fund Name_1_1_1_6"/>
    <protectedRange password="CADF" sqref="F18" name="Fund Name_1_1_1_7"/>
    <protectedRange password="CADF" sqref="D86" name="Yield_2_1_2_1_2"/>
    <protectedRange password="CADF" sqref="F86" name="Fund Name_2_1"/>
    <protectedRange password="CADF" sqref="G125" name="Fund Name_1_1_1_1"/>
    <protectedRange password="CADF" sqref="I125" name="Fund Name_1_1_1_3"/>
    <protectedRange password="CADF" sqref="G48" name="Yield_2_1_2_3"/>
    <protectedRange password="CADF" sqref="G18" name="Fund Name_1_1_1_2"/>
    <protectedRange password="CADF" sqref="I18" name="Fund Name_1_1_1_5"/>
    <protectedRange password="CADF" sqref="G43" name="Yield_2_1_2_4"/>
    <protectedRange password="CADF" sqref="G86" name="Yield_2_1_2_5"/>
    <protectedRange password="CADF" sqref="I86" name="Fund Name_2"/>
    <protectedRange password="CADF" sqref="I83" name="BidOffer Prices_2_1_1_1_1_1_1_1_1_1"/>
  </protectedRanges>
  <mergeCells count="29">
    <mergeCell ref="D162:F162"/>
    <mergeCell ref="D140:F140"/>
    <mergeCell ref="G140:I140"/>
    <mergeCell ref="D158:F158"/>
    <mergeCell ref="G158:I158"/>
    <mergeCell ref="D161:E161"/>
    <mergeCell ref="G161:H161"/>
    <mergeCell ref="G160:H160"/>
    <mergeCell ref="D160:E160"/>
    <mergeCell ref="A1:K1"/>
    <mergeCell ref="N75:O75"/>
    <mergeCell ref="O27:P27"/>
    <mergeCell ref="O28:P28"/>
    <mergeCell ref="O26:P26"/>
    <mergeCell ref="O31:P31"/>
    <mergeCell ref="N36:N37"/>
    <mergeCell ref="D2:F2"/>
    <mergeCell ref="G2:I2"/>
    <mergeCell ref="J2:K2"/>
    <mergeCell ref="O76:O95"/>
    <mergeCell ref="M130:M131"/>
    <mergeCell ref="P128:P129"/>
    <mergeCell ref="D159:E159"/>
    <mergeCell ref="J140:K140"/>
    <mergeCell ref="A139:K139"/>
    <mergeCell ref="J158:K158"/>
    <mergeCell ref="G159:H159"/>
    <mergeCell ref="A157:K157"/>
    <mergeCell ref="N106:N10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42578125" customWidth="1"/>
  </cols>
  <sheetData>
    <row r="5" spans="1:7">
      <c r="E5" s="216"/>
      <c r="F5" s="216"/>
      <c r="G5" s="216"/>
    </row>
    <row r="6" spans="1:7">
      <c r="E6" s="211" t="s">
        <v>83</v>
      </c>
      <c r="F6" s="212" t="s">
        <v>186</v>
      </c>
      <c r="G6" s="216"/>
    </row>
    <row r="7" spans="1:7">
      <c r="E7" s="213" t="s">
        <v>85</v>
      </c>
      <c r="F7" s="214">
        <f>'NAV Trend'!J2</f>
        <v>12778767670.139999</v>
      </c>
      <c r="G7" s="216"/>
    </row>
    <row r="8" spans="1:7">
      <c r="E8" s="213" t="s">
        <v>77</v>
      </c>
      <c r="F8" s="215">
        <f>'NAV Trend'!J3</f>
        <v>29370374411.095947</v>
      </c>
      <c r="G8" s="216"/>
    </row>
    <row r="9" spans="1:7">
      <c r="A9" s="216"/>
      <c r="B9" s="216"/>
      <c r="E9" s="213" t="s">
        <v>57</v>
      </c>
      <c r="F9" s="214">
        <f>'NAV Trend'!J4</f>
        <v>435854035121.26617</v>
      </c>
      <c r="G9" s="216"/>
    </row>
    <row r="10" spans="1:7">
      <c r="A10" s="449"/>
      <c r="B10" s="449"/>
      <c r="E10" s="213" t="s">
        <v>0</v>
      </c>
      <c r="F10" s="214">
        <f>'NAV Trend'!J5</f>
        <v>15965047161.139999</v>
      </c>
      <c r="G10" s="216"/>
    </row>
    <row r="11" spans="1:7">
      <c r="A11" s="207"/>
      <c r="B11" s="207"/>
      <c r="E11" s="213" t="s">
        <v>54</v>
      </c>
      <c r="F11" s="214">
        <f>'NAV Trend'!J6</f>
        <v>50153494933.330002</v>
      </c>
      <c r="G11" s="216"/>
    </row>
    <row r="12" spans="1:7">
      <c r="A12" s="208"/>
      <c r="B12" s="209"/>
      <c r="E12" s="213" t="s">
        <v>55</v>
      </c>
      <c r="F12" s="214">
        <f>'NAV Trend'!J7</f>
        <v>538215247916.04419</v>
      </c>
      <c r="G12" s="216"/>
    </row>
    <row r="13" spans="1:7">
      <c r="A13" s="208"/>
      <c r="B13" s="209"/>
      <c r="E13" s="213" t="s">
        <v>76</v>
      </c>
      <c r="F13" s="214">
        <f>'NAV Trend'!J8</f>
        <v>211635616113.14899</v>
      </c>
      <c r="G13" s="216"/>
    </row>
    <row r="14" spans="1:7">
      <c r="A14" s="208"/>
      <c r="B14" s="209"/>
    </row>
    <row r="15" spans="1:7">
      <c r="A15" s="208"/>
      <c r="B15" s="209"/>
    </row>
    <row r="16" spans="1:7">
      <c r="A16" s="208"/>
      <c r="B16" s="209"/>
    </row>
    <row r="17" spans="1:13">
      <c r="A17" s="208"/>
      <c r="B17" s="209"/>
    </row>
    <row r="18" spans="1:13">
      <c r="A18" s="208"/>
      <c r="B18" s="209"/>
    </row>
    <row r="19" spans="1:13">
      <c r="A19" s="208"/>
      <c r="B19" s="209"/>
    </row>
    <row r="24" spans="1:13" s="205" customFormat="1"/>
    <row r="25" spans="1:13" ht="18">
      <c r="B25" s="219" t="s">
        <v>188</v>
      </c>
      <c r="M25" s="206"/>
    </row>
    <row r="26" spans="1:13" ht="56.25" customHeight="1">
      <c r="B26" s="450" t="s">
        <v>252</v>
      </c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21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88" t="s">
        <v>83</v>
      </c>
      <c r="C1" s="189">
        <v>44469</v>
      </c>
      <c r="D1" s="189">
        <v>44477</v>
      </c>
      <c r="E1" s="189">
        <v>44484</v>
      </c>
      <c r="F1" s="189">
        <v>44491</v>
      </c>
      <c r="G1" s="189">
        <v>44498</v>
      </c>
      <c r="H1" s="189">
        <v>44505</v>
      </c>
      <c r="I1" s="189">
        <v>44512</v>
      </c>
      <c r="J1" s="189">
        <v>44519</v>
      </c>
    </row>
    <row r="2" spans="2:24">
      <c r="B2" s="190" t="s">
        <v>85</v>
      </c>
      <c r="C2" s="191">
        <v>12997522795.92</v>
      </c>
      <c r="D2" s="191">
        <v>13027002445.279999</v>
      </c>
      <c r="E2" s="191">
        <v>12832838637.471275</v>
      </c>
      <c r="F2" s="191">
        <v>13000453217.59453</v>
      </c>
      <c r="G2" s="192">
        <v>12853214543.610001</v>
      </c>
      <c r="H2" s="191">
        <v>12902082571.270002</v>
      </c>
      <c r="I2" s="191">
        <v>12788507023.350002</v>
      </c>
      <c r="J2" s="191">
        <v>12778767670.139999</v>
      </c>
      <c r="K2" s="199"/>
    </row>
    <row r="3" spans="2:24">
      <c r="B3" s="190" t="s">
        <v>195</v>
      </c>
      <c r="C3" s="192">
        <v>29275022646.267235</v>
      </c>
      <c r="D3" s="192">
        <v>29359631020.470001</v>
      </c>
      <c r="E3" s="192">
        <v>29493543735.222874</v>
      </c>
      <c r="F3" s="192">
        <v>29371112964.311356</v>
      </c>
      <c r="G3" s="192">
        <v>29622457563.650005</v>
      </c>
      <c r="H3" s="192">
        <v>29460567605.190002</v>
      </c>
      <c r="I3" s="192">
        <v>29518294585.900002</v>
      </c>
      <c r="J3" s="192">
        <v>29370374411.095947</v>
      </c>
      <c r="K3" s="199"/>
    </row>
    <row r="4" spans="2:24">
      <c r="B4" s="190" t="s">
        <v>57</v>
      </c>
      <c r="C4" s="191">
        <v>433869565598.77002</v>
      </c>
      <c r="D4" s="191">
        <v>432299706170.10992</v>
      </c>
      <c r="E4" s="191">
        <v>434162854835.51794</v>
      </c>
      <c r="F4" s="191">
        <v>434511782166.29523</v>
      </c>
      <c r="G4" s="191">
        <v>436292182027.26001</v>
      </c>
      <c r="H4" s="191">
        <v>437700704744.43188</v>
      </c>
      <c r="I4" s="191">
        <v>439284578713.86505</v>
      </c>
      <c r="J4" s="191">
        <v>435854035121.26617</v>
      </c>
      <c r="K4" s="199"/>
    </row>
    <row r="5" spans="2:24">
      <c r="B5" s="190" t="s">
        <v>0</v>
      </c>
      <c r="C5" s="191">
        <v>15385090887.369997</v>
      </c>
      <c r="D5" s="191">
        <v>15601861238.739998</v>
      </c>
      <c r="E5" s="191">
        <v>15878400715.889999</v>
      </c>
      <c r="F5" s="191">
        <v>15968016571.869999</v>
      </c>
      <c r="G5" s="191">
        <v>16116663555.340002</v>
      </c>
      <c r="H5" s="191">
        <v>16070245257.549997</v>
      </c>
      <c r="I5" s="191">
        <v>16130377513.4</v>
      </c>
      <c r="J5" s="191">
        <v>15965047161.139999</v>
      </c>
      <c r="K5" s="199"/>
    </row>
    <row r="6" spans="2:24">
      <c r="B6" s="190" t="s">
        <v>54</v>
      </c>
      <c r="C6" s="191">
        <v>50856660824.440002</v>
      </c>
      <c r="D6" s="191">
        <v>50026358693.779999</v>
      </c>
      <c r="E6" s="191">
        <v>50044600366.089996</v>
      </c>
      <c r="F6" s="191">
        <v>50051324785.800003</v>
      </c>
      <c r="G6" s="191">
        <v>50040235589.130005</v>
      </c>
      <c r="H6" s="191">
        <v>50072567197.759995</v>
      </c>
      <c r="I6" s="191">
        <v>50149782982.589996</v>
      </c>
      <c r="J6" s="191">
        <v>50153494933.330002</v>
      </c>
      <c r="K6" s="199"/>
    </row>
    <row r="7" spans="2:24">
      <c r="B7" s="190" t="s">
        <v>55</v>
      </c>
      <c r="C7" s="193">
        <v>521384029448.63214</v>
      </c>
      <c r="D7" s="193">
        <v>532357098267.60992</v>
      </c>
      <c r="E7" s="193">
        <v>534308319609.98053</v>
      </c>
      <c r="F7" s="193">
        <v>534163471340.02954</v>
      </c>
      <c r="G7" s="193">
        <v>537109137206.31995</v>
      </c>
      <c r="H7" s="193">
        <v>538722554365.93011</v>
      </c>
      <c r="I7" s="193">
        <v>541459981458.34991</v>
      </c>
      <c r="J7" s="193">
        <v>538215247916.04419</v>
      </c>
      <c r="K7" s="199"/>
    </row>
    <row r="8" spans="2:24">
      <c r="B8" s="190" t="s">
        <v>76</v>
      </c>
      <c r="C8" s="193">
        <v>214828243339.12399</v>
      </c>
      <c r="D8" s="193">
        <v>214008456553.19901</v>
      </c>
      <c r="E8" s="193">
        <v>213593030818.63089</v>
      </c>
      <c r="F8" s="193">
        <v>214171900863.8916</v>
      </c>
      <c r="G8" s="193">
        <v>213704198544.47723</v>
      </c>
      <c r="H8" s="193">
        <v>209267416893.22424</v>
      </c>
      <c r="I8" s="193">
        <v>210007834295.58121</v>
      </c>
      <c r="J8" s="193">
        <v>211635616113.14899</v>
      </c>
      <c r="K8" s="199"/>
    </row>
    <row r="9" spans="2:24" s="2" customFormat="1">
      <c r="B9" s="194" t="s">
        <v>1</v>
      </c>
      <c r="C9" s="195">
        <f t="shared" ref="C9:I9" si="0">SUM(C2:C8)</f>
        <v>1278596135540.5234</v>
      </c>
      <c r="D9" s="195">
        <f t="shared" si="0"/>
        <v>1286680114389.1887</v>
      </c>
      <c r="E9" s="195">
        <f t="shared" si="0"/>
        <v>1290313588718.8035</v>
      </c>
      <c r="F9" s="195">
        <f t="shared" si="0"/>
        <v>1291238061909.7922</v>
      </c>
      <c r="G9" s="195">
        <f t="shared" si="0"/>
        <v>1295738089029.7874</v>
      </c>
      <c r="H9" s="195">
        <f t="shared" si="0"/>
        <v>1294196138635.3564</v>
      </c>
      <c r="I9" s="195">
        <f t="shared" si="0"/>
        <v>1299339356573.0364</v>
      </c>
      <c r="J9" s="195">
        <f t="shared" ref="J9" si="1">SUM(J2:J8)</f>
        <v>1293972583326.1653</v>
      </c>
      <c r="K9" s="199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</row>
    <row r="10" spans="2:24">
      <c r="C10" s="36"/>
      <c r="D10" s="36"/>
      <c r="E10" s="36"/>
      <c r="F10" s="36"/>
      <c r="G10" s="36"/>
      <c r="H10" s="36"/>
      <c r="I10" s="36"/>
    </row>
    <row r="11" spans="2:24">
      <c r="B11" s="172" t="s">
        <v>140</v>
      </c>
      <c r="C11" s="173" t="s">
        <v>139</v>
      </c>
      <c r="D11" s="174">
        <f t="shared" ref="D11:J11" si="2">(C9+D9)/2</f>
        <v>1282638124964.856</v>
      </c>
      <c r="E11" s="175">
        <f t="shared" si="2"/>
        <v>1288496851553.9961</v>
      </c>
      <c r="F11" s="175">
        <f t="shared" si="2"/>
        <v>1290775825314.2979</v>
      </c>
      <c r="G11" s="175">
        <f t="shared" si="2"/>
        <v>1293488075469.7898</v>
      </c>
      <c r="H11" s="175">
        <f>(G9+H9)/2</f>
        <v>1294967113832.5718</v>
      </c>
      <c r="I11" s="175">
        <f t="shared" si="2"/>
        <v>1296767747604.1963</v>
      </c>
      <c r="J11" s="175">
        <f t="shared" si="2"/>
        <v>1296655969949.6008</v>
      </c>
    </row>
    <row r="12" spans="2:24">
      <c r="B12" s="39"/>
      <c r="C12" s="42"/>
      <c r="D12" s="42"/>
      <c r="E12" s="42"/>
      <c r="F12" s="42"/>
      <c r="G12" s="42"/>
      <c r="H12" s="42"/>
      <c r="I12" s="42"/>
    </row>
    <row r="13" spans="2:24">
      <c r="B13" s="39"/>
      <c r="C13" s="42"/>
      <c r="D13" s="42"/>
      <c r="E13" s="42"/>
      <c r="F13" s="42"/>
      <c r="G13" s="42"/>
      <c r="H13" s="198"/>
      <c r="I13" s="199"/>
      <c r="J13" s="198"/>
    </row>
    <row r="14" spans="2:24">
      <c r="B14" s="39"/>
      <c r="C14" s="42"/>
      <c r="D14" s="42"/>
      <c r="E14" s="42"/>
      <c r="F14" s="42"/>
      <c r="G14" s="42"/>
      <c r="H14" s="42"/>
      <c r="I14" s="42"/>
    </row>
    <row r="15" spans="2:24">
      <c r="B15" s="39"/>
      <c r="C15" s="42"/>
      <c r="D15" s="42"/>
      <c r="E15" s="42"/>
      <c r="F15" s="42"/>
      <c r="G15" s="42"/>
      <c r="H15" s="42"/>
      <c r="I15" s="42"/>
      <c r="J15" s="199"/>
    </row>
    <row r="16" spans="2:24">
      <c r="B16" s="39"/>
      <c r="C16" s="42"/>
      <c r="D16" s="42"/>
      <c r="E16" s="42"/>
      <c r="F16" s="42"/>
      <c r="G16" s="42"/>
      <c r="H16" s="42"/>
      <c r="I16" s="42"/>
    </row>
    <row r="17" spans="2:10">
      <c r="B17" s="39"/>
      <c r="C17" s="40"/>
      <c r="D17" s="40"/>
      <c r="E17" s="40"/>
      <c r="F17" s="40"/>
      <c r="G17" s="40"/>
      <c r="H17" s="40"/>
      <c r="I17" s="40"/>
    </row>
    <row r="18" spans="2:10">
      <c r="B18" s="39"/>
      <c r="C18" s="41"/>
      <c r="D18" s="41"/>
      <c r="E18" s="39"/>
      <c r="F18" s="39"/>
      <c r="G18" s="39"/>
      <c r="H18" s="39"/>
      <c r="I18" s="39"/>
    </row>
    <row r="19" spans="2:10">
      <c r="B19" s="39"/>
      <c r="C19" s="41"/>
      <c r="D19" s="41"/>
      <c r="E19" s="39"/>
      <c r="F19" s="39"/>
      <c r="G19" s="39"/>
      <c r="H19" s="39"/>
      <c r="I19" s="39"/>
      <c r="J19" s="202"/>
    </row>
    <row r="20" spans="2:10">
      <c r="B20" s="39"/>
      <c r="C20" s="41"/>
      <c r="D20" s="41"/>
      <c r="E20" s="39"/>
      <c r="F20" s="39"/>
      <c r="G20" s="39"/>
      <c r="H20" s="39"/>
      <c r="I20" s="39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4"/>
  <sheetViews>
    <sheetView zoomScale="120" zoomScaleNormal="120" workbookViewId="0">
      <pane xSplit="1" topLeftCell="AC1" activePane="topRight" state="frozen"/>
      <selection pane="topRight" activeCell="AP1" sqref="AP1"/>
    </sheetView>
  </sheetViews>
  <sheetFormatPr defaultColWidth="8.85546875" defaultRowHeight="15"/>
  <cols>
    <col min="1" max="1" width="33.85546875" customWidth="1"/>
    <col min="2" max="2" width="19.140625" style="228" customWidth="1"/>
    <col min="3" max="3" width="9" style="228" customWidth="1"/>
    <col min="4" max="4" width="18.42578125" style="228" customWidth="1"/>
    <col min="5" max="5" width="8.7109375" style="228" customWidth="1"/>
    <col min="6" max="7" width="6.7109375" style="228" customWidth="1"/>
    <col min="8" max="8" width="17.140625" style="251" customWidth="1"/>
    <col min="9" max="9" width="8.42578125" style="251" customWidth="1"/>
    <col min="10" max="11" width="6.7109375" style="251" customWidth="1"/>
    <col min="12" max="12" width="17.85546875" style="251" customWidth="1"/>
    <col min="13" max="13" width="9.28515625" style="251" customWidth="1"/>
    <col min="14" max="15" width="6.7109375" style="251" customWidth="1"/>
    <col min="16" max="16" width="17.42578125" style="251" customWidth="1"/>
    <col min="17" max="17" width="8.140625" style="251" customWidth="1"/>
    <col min="18" max="19" width="6.7109375" style="251" customWidth="1"/>
    <col min="20" max="20" width="19.140625" style="251" customWidth="1"/>
    <col min="21" max="21" width="8.85546875" style="251" customWidth="1"/>
    <col min="22" max="23" width="6.7109375" style="251" customWidth="1"/>
    <col min="24" max="24" width="19.140625" style="251" customWidth="1"/>
    <col min="25" max="25" width="8.85546875" style="251" customWidth="1"/>
    <col min="26" max="27" width="6.7109375" style="251" customWidth="1"/>
    <col min="28" max="28" width="18.85546875" style="251" customWidth="1"/>
    <col min="29" max="29" width="8.5703125" style="251" customWidth="1"/>
    <col min="30" max="30" width="6.7109375" style="251" customWidth="1"/>
    <col min="31" max="31" width="7.140625" style="251" customWidth="1"/>
    <col min="32" max="32" width="18.85546875" style="251" customWidth="1"/>
    <col min="33" max="33" width="8.28515625" style="251" customWidth="1"/>
    <col min="34" max="35" width="7.140625" style="251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3" t="s">
        <v>90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455"/>
    </row>
    <row r="2" spans="1:49" ht="30.75" customHeight="1" thickBot="1">
      <c r="A2" s="63"/>
      <c r="B2" s="451" t="s">
        <v>229</v>
      </c>
      <c r="C2" s="452"/>
      <c r="D2" s="451" t="s">
        <v>231</v>
      </c>
      <c r="E2" s="452"/>
      <c r="F2" s="451" t="s">
        <v>79</v>
      </c>
      <c r="G2" s="452"/>
      <c r="H2" s="451" t="s">
        <v>232</v>
      </c>
      <c r="I2" s="452"/>
      <c r="J2" s="451" t="s">
        <v>79</v>
      </c>
      <c r="K2" s="452"/>
      <c r="L2" s="451" t="s">
        <v>234</v>
      </c>
      <c r="M2" s="452"/>
      <c r="N2" s="451" t="s">
        <v>79</v>
      </c>
      <c r="O2" s="452"/>
      <c r="P2" s="451" t="s">
        <v>237</v>
      </c>
      <c r="Q2" s="452"/>
      <c r="R2" s="451" t="s">
        <v>79</v>
      </c>
      <c r="S2" s="452"/>
      <c r="T2" s="451" t="s">
        <v>244</v>
      </c>
      <c r="U2" s="452"/>
      <c r="V2" s="451" t="s">
        <v>79</v>
      </c>
      <c r="W2" s="452"/>
      <c r="X2" s="451" t="s">
        <v>245</v>
      </c>
      <c r="Y2" s="452"/>
      <c r="Z2" s="451" t="s">
        <v>79</v>
      </c>
      <c r="AA2" s="452"/>
      <c r="AB2" s="451" t="s">
        <v>247</v>
      </c>
      <c r="AC2" s="452"/>
      <c r="AD2" s="451" t="s">
        <v>79</v>
      </c>
      <c r="AE2" s="452"/>
      <c r="AF2" s="451" t="s">
        <v>249</v>
      </c>
      <c r="AG2" s="452"/>
      <c r="AH2" s="451" t="s">
        <v>79</v>
      </c>
      <c r="AI2" s="452"/>
      <c r="AJ2" s="451" t="s">
        <v>98</v>
      </c>
      <c r="AK2" s="452"/>
      <c r="AL2" s="451" t="s">
        <v>99</v>
      </c>
      <c r="AM2" s="452"/>
      <c r="AN2" s="451" t="s">
        <v>89</v>
      </c>
      <c r="AO2" s="452"/>
      <c r="AP2" s="64"/>
      <c r="AQ2" s="456" t="s">
        <v>103</v>
      </c>
      <c r="AR2" s="457"/>
      <c r="AS2" s="64"/>
      <c r="AT2" s="64"/>
    </row>
    <row r="3" spans="1:49" ht="14.25" customHeight="1">
      <c r="A3" s="151" t="s">
        <v>4</v>
      </c>
      <c r="B3" s="221" t="s">
        <v>74</v>
      </c>
      <c r="C3" s="222" t="s">
        <v>5</v>
      </c>
      <c r="D3" s="221" t="s">
        <v>74</v>
      </c>
      <c r="E3" s="222" t="s">
        <v>5</v>
      </c>
      <c r="F3" s="65" t="s">
        <v>74</v>
      </c>
      <c r="G3" s="66" t="s">
        <v>5</v>
      </c>
      <c r="H3" s="221" t="s">
        <v>74</v>
      </c>
      <c r="I3" s="222" t="s">
        <v>5</v>
      </c>
      <c r="J3" s="65" t="s">
        <v>74</v>
      </c>
      <c r="K3" s="66" t="s">
        <v>5</v>
      </c>
      <c r="L3" s="337" t="s">
        <v>74</v>
      </c>
      <c r="M3" s="338" t="s">
        <v>5</v>
      </c>
      <c r="N3" s="65" t="s">
        <v>74</v>
      </c>
      <c r="O3" s="66" t="s">
        <v>5</v>
      </c>
      <c r="P3" s="337" t="s">
        <v>74</v>
      </c>
      <c r="Q3" s="338" t="s">
        <v>5</v>
      </c>
      <c r="R3" s="65" t="s">
        <v>74</v>
      </c>
      <c r="S3" s="66" t="s">
        <v>5</v>
      </c>
      <c r="T3" s="337" t="s">
        <v>74</v>
      </c>
      <c r="U3" s="338" t="s">
        <v>5</v>
      </c>
      <c r="V3" s="65" t="s">
        <v>74</v>
      </c>
      <c r="W3" s="66" t="s">
        <v>5</v>
      </c>
      <c r="X3" s="337" t="s">
        <v>74</v>
      </c>
      <c r="Y3" s="338" t="s">
        <v>5</v>
      </c>
      <c r="Z3" s="65" t="s">
        <v>74</v>
      </c>
      <c r="AA3" s="66" t="s">
        <v>5</v>
      </c>
      <c r="AB3" s="337" t="s">
        <v>74</v>
      </c>
      <c r="AC3" s="338" t="s">
        <v>5</v>
      </c>
      <c r="AD3" s="65" t="s">
        <v>74</v>
      </c>
      <c r="AE3" s="66" t="s">
        <v>5</v>
      </c>
      <c r="AF3" s="337" t="s">
        <v>74</v>
      </c>
      <c r="AG3" s="338" t="s">
        <v>5</v>
      </c>
      <c r="AH3" s="65" t="s">
        <v>74</v>
      </c>
      <c r="AI3" s="66" t="s">
        <v>5</v>
      </c>
      <c r="AJ3" s="67" t="s">
        <v>74</v>
      </c>
      <c r="AK3" s="68" t="s">
        <v>5</v>
      </c>
      <c r="AL3" s="69" t="s">
        <v>74</v>
      </c>
      <c r="AM3" s="70" t="s">
        <v>5</v>
      </c>
      <c r="AN3" s="71" t="s">
        <v>74</v>
      </c>
      <c r="AO3" s="72" t="s">
        <v>5</v>
      </c>
      <c r="AP3" s="64"/>
      <c r="AQ3" s="73" t="s">
        <v>74</v>
      </c>
      <c r="AR3" s="74" t="s">
        <v>5</v>
      </c>
      <c r="AS3" s="64"/>
      <c r="AT3" s="64"/>
    </row>
    <row r="4" spans="1:49">
      <c r="A4" s="152" t="s">
        <v>0</v>
      </c>
      <c r="B4" s="125" t="s">
        <v>6</v>
      </c>
      <c r="C4" s="125" t="s">
        <v>6</v>
      </c>
      <c r="D4" s="125" t="s">
        <v>6</v>
      </c>
      <c r="E4" s="125" t="s">
        <v>6</v>
      </c>
      <c r="F4" s="75" t="s">
        <v>97</v>
      </c>
      <c r="G4" s="75" t="s">
        <v>97</v>
      </c>
      <c r="H4" s="125" t="s">
        <v>6</v>
      </c>
      <c r="I4" s="125" t="s">
        <v>6</v>
      </c>
      <c r="J4" s="75" t="s">
        <v>97</v>
      </c>
      <c r="K4" s="75" t="s">
        <v>97</v>
      </c>
      <c r="L4" s="125" t="s">
        <v>6</v>
      </c>
      <c r="M4" s="125" t="s">
        <v>6</v>
      </c>
      <c r="N4" s="75" t="s">
        <v>97</v>
      </c>
      <c r="O4" s="75" t="s">
        <v>97</v>
      </c>
      <c r="P4" s="125" t="s">
        <v>6</v>
      </c>
      <c r="Q4" s="125" t="s">
        <v>6</v>
      </c>
      <c r="R4" s="75" t="s">
        <v>97</v>
      </c>
      <c r="S4" s="75" t="s">
        <v>97</v>
      </c>
      <c r="T4" s="125" t="s">
        <v>6</v>
      </c>
      <c r="U4" s="125" t="s">
        <v>6</v>
      </c>
      <c r="V4" s="75" t="s">
        <v>97</v>
      </c>
      <c r="W4" s="75" t="s">
        <v>97</v>
      </c>
      <c r="X4" s="125" t="s">
        <v>6</v>
      </c>
      <c r="Y4" s="125" t="s">
        <v>6</v>
      </c>
      <c r="Z4" s="75" t="s">
        <v>97</v>
      </c>
      <c r="AA4" s="75" t="s">
        <v>97</v>
      </c>
      <c r="AB4" s="125" t="s">
        <v>6</v>
      </c>
      <c r="AC4" s="125" t="s">
        <v>6</v>
      </c>
      <c r="AD4" s="75" t="s">
        <v>97</v>
      </c>
      <c r="AE4" s="75" t="s">
        <v>97</v>
      </c>
      <c r="AF4" s="125" t="s">
        <v>6</v>
      </c>
      <c r="AG4" s="125" t="s">
        <v>6</v>
      </c>
      <c r="AH4" s="75" t="s">
        <v>97</v>
      </c>
      <c r="AI4" s="75" t="s">
        <v>97</v>
      </c>
      <c r="AJ4" s="76" t="s">
        <v>97</v>
      </c>
      <c r="AK4" s="76" t="s">
        <v>97</v>
      </c>
      <c r="AL4" s="77" t="s">
        <v>97</v>
      </c>
      <c r="AM4" s="77" t="s">
        <v>97</v>
      </c>
      <c r="AN4" s="71" t="s">
        <v>97</v>
      </c>
      <c r="AO4" s="72" t="s">
        <v>97</v>
      </c>
      <c r="AP4" s="64"/>
      <c r="AQ4" s="78" t="s">
        <v>6</v>
      </c>
      <c r="AR4" s="78" t="s">
        <v>6</v>
      </c>
      <c r="AS4" s="64"/>
      <c r="AT4" s="64"/>
    </row>
    <row r="5" spans="1:49">
      <c r="A5" s="153" t="s">
        <v>8</v>
      </c>
      <c r="B5" s="126">
        <v>6638484711.7299995</v>
      </c>
      <c r="C5" s="126">
        <v>10526.55</v>
      </c>
      <c r="D5" s="126">
        <v>6762077909</v>
      </c>
      <c r="E5" s="126">
        <v>10723.39</v>
      </c>
      <c r="F5" s="79">
        <f t="shared" ref="F5:F18" si="0">((D5-B5)/B5)</f>
        <v>1.8617681991737519E-2</v>
      </c>
      <c r="G5" s="79">
        <f t="shared" ref="G5:G18" si="1">((E5-C5)/C5)</f>
        <v>1.8699383938707379E-2</v>
      </c>
      <c r="H5" s="126">
        <v>6856780610.8400002</v>
      </c>
      <c r="I5" s="126">
        <v>10879.34</v>
      </c>
      <c r="J5" s="79">
        <f t="shared" ref="J5:J18" si="2">((H5-D5)/D5)</f>
        <v>1.4004970530427551E-2</v>
      </c>
      <c r="K5" s="79">
        <f t="shared" ref="K5:K18" si="3">((I5-E5)/E5)</f>
        <v>1.454297568213044E-2</v>
      </c>
      <c r="L5" s="126">
        <v>7012314798</v>
      </c>
      <c r="M5" s="126">
        <v>11129.81</v>
      </c>
      <c r="N5" s="79">
        <f t="shared" ref="N5:N18" si="4">((L5-H5)/H5)</f>
        <v>2.2683267263081633E-2</v>
      </c>
      <c r="O5" s="79">
        <f t="shared" ref="O5:O18" si="5">((M5-I5)/I5)</f>
        <v>2.3022536293561865E-2</v>
      </c>
      <c r="P5" s="126">
        <v>7048796647.4399996</v>
      </c>
      <c r="Q5" s="126">
        <v>11220.11</v>
      </c>
      <c r="R5" s="79">
        <f t="shared" ref="R5:R18" si="6">((P5-L5)/L5)</f>
        <v>5.2025401726694676E-3</v>
      </c>
      <c r="S5" s="79">
        <f t="shared" ref="S5:S18" si="7">((Q5-M5)/M5)</f>
        <v>8.1133460499326661E-3</v>
      </c>
      <c r="T5" s="126">
        <v>7132089718.5699997</v>
      </c>
      <c r="U5" s="126">
        <v>11194.7</v>
      </c>
      <c r="V5" s="79">
        <f t="shared" ref="V5:W18" si="8">((T5-P5)/P5)</f>
        <v>1.1816636980193024E-2</v>
      </c>
      <c r="W5" s="79">
        <f t="shared" si="8"/>
        <v>-2.2646836795717556E-3</v>
      </c>
      <c r="X5" s="126">
        <v>7152159285.6700001</v>
      </c>
      <c r="Y5" s="126">
        <v>11375.87</v>
      </c>
      <c r="Z5" s="79">
        <f t="shared" ref="Z5:Z18" si="9">((X5-T5)/T5)</f>
        <v>2.8139813002835269E-3</v>
      </c>
      <c r="AA5" s="79">
        <f t="shared" ref="AA5:AA18" si="10">((Y5-U5)/U5)</f>
        <v>1.6183551144738139E-2</v>
      </c>
      <c r="AB5" s="126">
        <v>7142575764.8199997</v>
      </c>
      <c r="AC5" s="126">
        <v>11201.62</v>
      </c>
      <c r="AD5" s="79">
        <f t="shared" ref="AD5:AD18" si="11">((AB5-X5)/X5)</f>
        <v>-1.3399479048518724E-3</v>
      </c>
      <c r="AE5" s="79">
        <f t="shared" ref="AE5:AE18" si="12">((AC5-Y5)/Y5)</f>
        <v>-1.5317509781669444E-2</v>
      </c>
      <c r="AF5" s="126">
        <v>7067663102.1899996</v>
      </c>
      <c r="AG5" s="126">
        <v>11251.1</v>
      </c>
      <c r="AH5" s="79">
        <f t="shared" ref="AH5:AH18" si="13">((AF5-AB5)/AB5)</f>
        <v>-1.0488185928523783E-2</v>
      </c>
      <c r="AI5" s="79">
        <f t="shared" ref="AI5:AI18" si="14">((AG5-AC5)/AC5)</f>
        <v>4.4172182237925909E-3</v>
      </c>
      <c r="AJ5" s="80">
        <f>AVERAGE(F5,J5,N5,R5,V5,Z5,AD5,AH5)</f>
        <v>7.9138680506271337E-3</v>
      </c>
      <c r="AK5" s="80">
        <f>AVERAGE(G5,K5,O5,S5,W5,AA5,AE5,AI5)</f>
        <v>8.4246022339527354E-3</v>
      </c>
      <c r="AL5" s="81">
        <f>((AF5-D5)/D5)</f>
        <v>4.5191019284661064E-2</v>
      </c>
      <c r="AM5" s="81">
        <f>((AG5-E5)/E5)</f>
        <v>4.9211117006842144E-2</v>
      </c>
      <c r="AN5" s="82">
        <f>STDEV(F5,J5,N5,R5,V5,Z5,AD5,AH5)</f>
        <v>1.0971839049112172E-2</v>
      </c>
      <c r="AO5" s="158">
        <f>STDEV(G5,K5,O5,S5,W5,AA5,AE5,AI5)</f>
        <v>1.2594847716773501E-2</v>
      </c>
      <c r="AP5" s="83"/>
      <c r="AQ5" s="84">
        <v>7877662528.1199999</v>
      </c>
      <c r="AR5" s="84">
        <v>7704.04</v>
      </c>
      <c r="AS5" s="85" t="e">
        <f>(#REF!/AQ5)-1</f>
        <v>#REF!</v>
      </c>
      <c r="AT5" s="85" t="e">
        <f>(#REF!/AR5)-1</f>
        <v>#REF!</v>
      </c>
    </row>
    <row r="6" spans="1:49">
      <c r="A6" s="153" t="s">
        <v>56</v>
      </c>
      <c r="B6" s="127">
        <v>821497197.37</v>
      </c>
      <c r="C6" s="126">
        <v>1.61</v>
      </c>
      <c r="D6" s="127">
        <v>814790710.25</v>
      </c>
      <c r="E6" s="126">
        <v>1.66</v>
      </c>
      <c r="F6" s="79">
        <f t="shared" si="0"/>
        <v>-8.1637370662622256E-3</v>
      </c>
      <c r="G6" s="79">
        <f t="shared" si="1"/>
        <v>3.1055900621117901E-2</v>
      </c>
      <c r="H6" s="127">
        <v>832593010.66999996</v>
      </c>
      <c r="I6" s="137">
        <v>1.69</v>
      </c>
      <c r="J6" s="79">
        <f t="shared" si="2"/>
        <v>2.1848924142173549E-2</v>
      </c>
      <c r="K6" s="79">
        <f t="shared" si="3"/>
        <v>1.8072289156626523E-2</v>
      </c>
      <c r="L6" s="127">
        <v>856168274.28999996</v>
      </c>
      <c r="M6" s="137">
        <v>1.74</v>
      </c>
      <c r="N6" s="79">
        <f t="shared" si="4"/>
        <v>2.8315471446281586E-2</v>
      </c>
      <c r="O6" s="79">
        <f t="shared" si="5"/>
        <v>2.9585798816568074E-2</v>
      </c>
      <c r="P6" s="127">
        <v>858445556.87</v>
      </c>
      <c r="Q6" s="137">
        <v>1.75</v>
      </c>
      <c r="R6" s="79">
        <f t="shared" si="6"/>
        <v>2.6598539660775671E-3</v>
      </c>
      <c r="S6" s="79">
        <f t="shared" si="7"/>
        <v>5.7471264367816143E-3</v>
      </c>
      <c r="T6" s="127">
        <v>852582662.78999996</v>
      </c>
      <c r="U6" s="137">
        <v>1.71</v>
      </c>
      <c r="V6" s="79">
        <f t="shared" si="8"/>
        <v>-6.8296632594580476E-3</v>
      </c>
      <c r="W6" s="79">
        <f t="shared" si="8"/>
        <v>-2.2857142857142878E-2</v>
      </c>
      <c r="X6" s="127">
        <v>855965977.54999995</v>
      </c>
      <c r="Y6" s="137">
        <v>1.74</v>
      </c>
      <c r="Z6" s="79">
        <f t="shared" si="9"/>
        <v>3.9683128776374574E-3</v>
      </c>
      <c r="AA6" s="79">
        <f t="shared" si="10"/>
        <v>1.7543859649122823E-2</v>
      </c>
      <c r="AB6" s="127">
        <v>854791066.09000003</v>
      </c>
      <c r="AC6" s="137">
        <v>1.74</v>
      </c>
      <c r="AD6" s="79">
        <f t="shared" si="11"/>
        <v>-1.3726146725630672E-3</v>
      </c>
      <c r="AE6" s="79">
        <f t="shared" si="12"/>
        <v>0</v>
      </c>
      <c r="AF6" s="127">
        <v>865121606.44000006</v>
      </c>
      <c r="AG6" s="137">
        <v>1.76</v>
      </c>
      <c r="AH6" s="79">
        <f t="shared" si="13"/>
        <v>1.2085456621878559E-2</v>
      </c>
      <c r="AI6" s="79">
        <f t="shared" si="14"/>
        <v>1.1494252873563229E-2</v>
      </c>
      <c r="AJ6" s="80">
        <f t="shared" ref="AJ6:AJ69" si="15">AVERAGE(F6,J6,N6,R6,V6,Z6,AD6,AH6)</f>
        <v>6.5640005069706724E-3</v>
      </c>
      <c r="AK6" s="80">
        <f t="shared" ref="AK6:AK69" si="16">AVERAGE(G6,K6,O6,S6,W6,AA6,AE6,AI6)</f>
        <v>1.1330260587079661E-2</v>
      </c>
      <c r="AL6" s="81">
        <f t="shared" ref="AL6:AL69" si="17">((AF6-D6)/D6)</f>
        <v>6.1771563613626825E-2</v>
      </c>
      <c r="AM6" s="81">
        <f t="shared" ref="AM6:AM69" si="18">((AG6-E6)/E6)</f>
        <v>6.0240963855421742E-2</v>
      </c>
      <c r="AN6" s="82">
        <f t="shared" ref="AN6:AN69" si="19">STDEV(F6,J6,N6,R6,V6,Z6,AD6,AH6)</f>
        <v>1.319365731971526E-2</v>
      </c>
      <c r="AO6" s="158">
        <f t="shared" ref="AO6:AO69" si="20">STDEV(G6,K6,O6,S6,W6,AA6,AE6,AI6)</f>
        <v>1.7463353273872835E-2</v>
      </c>
      <c r="AP6" s="86"/>
      <c r="AQ6" s="87">
        <v>486981928.81999999</v>
      </c>
      <c r="AR6" s="88">
        <v>0.95</v>
      </c>
      <c r="AS6" s="85" t="e">
        <f>(#REF!/AQ6)-1</f>
        <v>#REF!</v>
      </c>
      <c r="AT6" s="85" t="e">
        <f>(#REF!/AR6)-1</f>
        <v>#REF!</v>
      </c>
    </row>
    <row r="7" spans="1:49">
      <c r="A7" s="153" t="s">
        <v>13</v>
      </c>
      <c r="B7" s="127">
        <v>264437530.15000001</v>
      </c>
      <c r="C7" s="126">
        <v>134.94999999999999</v>
      </c>
      <c r="D7" s="241">
        <v>262548761.50999999</v>
      </c>
      <c r="E7" s="126">
        <v>134.03</v>
      </c>
      <c r="F7" s="79">
        <f t="shared" si="0"/>
        <v>-7.1425891738159369E-3</v>
      </c>
      <c r="G7" s="79">
        <f t="shared" si="1"/>
        <v>-6.817339755464895E-3</v>
      </c>
      <c r="H7" s="241">
        <v>266283893.46000001</v>
      </c>
      <c r="I7" s="126">
        <v>134.04</v>
      </c>
      <c r="J7" s="79">
        <f t="shared" si="2"/>
        <v>1.4226431419893609E-2</v>
      </c>
      <c r="K7" s="79">
        <f t="shared" si="3"/>
        <v>7.4610161903983471E-5</v>
      </c>
      <c r="L7" s="246">
        <v>269585940.00999999</v>
      </c>
      <c r="M7" s="126">
        <v>139.58000000000001</v>
      </c>
      <c r="N7" s="79">
        <f t="shared" si="4"/>
        <v>1.2400474197272473E-2</v>
      </c>
      <c r="O7" s="79">
        <f t="shared" si="5"/>
        <v>4.1330945986272911E-2</v>
      </c>
      <c r="P7" s="246">
        <v>269393652.58999997</v>
      </c>
      <c r="Q7" s="126">
        <v>138.81</v>
      </c>
      <c r="R7" s="79">
        <f t="shared" si="6"/>
        <v>-7.1326946795846992E-4</v>
      </c>
      <c r="S7" s="79">
        <f t="shared" si="7"/>
        <v>-5.5165496489469135E-3</v>
      </c>
      <c r="T7" s="246">
        <v>271248334.33999997</v>
      </c>
      <c r="U7" s="126">
        <v>137.52000000000001</v>
      </c>
      <c r="V7" s="79">
        <f t="shared" si="8"/>
        <v>6.884652745782054E-3</v>
      </c>
      <c r="W7" s="79">
        <f t="shared" si="8"/>
        <v>-9.2932785822346514E-3</v>
      </c>
      <c r="X7" s="246">
        <v>269545554.11000001</v>
      </c>
      <c r="Y7" s="126">
        <v>135.21</v>
      </c>
      <c r="Z7" s="79">
        <f t="shared" si="9"/>
        <v>-6.2775693504004563E-3</v>
      </c>
      <c r="AA7" s="79">
        <f t="shared" si="10"/>
        <v>-1.6797556719022704E-2</v>
      </c>
      <c r="AB7" s="246">
        <v>270161365.18000001</v>
      </c>
      <c r="AC7" s="126">
        <v>135.52000000000001</v>
      </c>
      <c r="AD7" s="79">
        <f t="shared" si="11"/>
        <v>2.2846270717887035E-3</v>
      </c>
      <c r="AE7" s="79">
        <f t="shared" si="12"/>
        <v>2.2927298276754844E-3</v>
      </c>
      <c r="AF7" s="246">
        <v>266459791.97</v>
      </c>
      <c r="AG7" s="126">
        <v>135.96</v>
      </c>
      <c r="AH7" s="79">
        <f t="shared" si="13"/>
        <v>-1.3701341816709308E-2</v>
      </c>
      <c r="AI7" s="79">
        <f t="shared" si="14"/>
        <v>3.2467532467532296E-3</v>
      </c>
      <c r="AJ7" s="80">
        <f t="shared" si="15"/>
        <v>9.9517695323158369E-4</v>
      </c>
      <c r="AK7" s="80">
        <f t="shared" si="16"/>
        <v>1.0650393146170558E-3</v>
      </c>
      <c r="AL7" s="81">
        <f t="shared" si="17"/>
        <v>1.4896396530330022E-2</v>
      </c>
      <c r="AM7" s="81">
        <f t="shared" si="18"/>
        <v>1.4399761247481957E-2</v>
      </c>
      <c r="AN7" s="82">
        <f t="shared" si="19"/>
        <v>9.8526141286070668E-3</v>
      </c>
      <c r="AO7" s="158">
        <f t="shared" si="20"/>
        <v>1.7567858595732594E-2</v>
      </c>
      <c r="AP7" s="86"/>
      <c r="AQ7" s="84">
        <v>204065067.03999999</v>
      </c>
      <c r="AR7" s="88">
        <v>105.02</v>
      </c>
      <c r="AS7" s="85" t="e">
        <f>(#REF!/AQ7)-1</f>
        <v>#REF!</v>
      </c>
      <c r="AT7" s="85" t="e">
        <f>(#REF!/AR7)-1</f>
        <v>#REF!</v>
      </c>
    </row>
    <row r="8" spans="1:49">
      <c r="A8" s="153" t="s">
        <v>15</v>
      </c>
      <c r="B8" s="127">
        <v>579224110</v>
      </c>
      <c r="C8" s="138">
        <v>16.72</v>
      </c>
      <c r="D8" s="127">
        <v>594798829</v>
      </c>
      <c r="E8" s="138">
        <v>17.18</v>
      </c>
      <c r="F8" s="79">
        <f t="shared" si="0"/>
        <v>2.6888934233072585E-2</v>
      </c>
      <c r="G8" s="79">
        <f t="shared" si="1"/>
        <v>2.7511961722488092E-2</v>
      </c>
      <c r="H8" s="127">
        <v>604181909</v>
      </c>
      <c r="I8" s="138">
        <v>17.45</v>
      </c>
      <c r="J8" s="79">
        <f t="shared" si="2"/>
        <v>1.5775215993237942E-2</v>
      </c>
      <c r="K8" s="79">
        <f t="shared" si="3"/>
        <v>1.5715948777648404E-2</v>
      </c>
      <c r="L8" s="246">
        <v>612754623.72000003</v>
      </c>
      <c r="M8" s="126">
        <v>17.695475999999999</v>
      </c>
      <c r="N8" s="79">
        <f t="shared" si="4"/>
        <v>1.41889629469194E-2</v>
      </c>
      <c r="O8" s="79">
        <f t="shared" si="5"/>
        <v>1.4067392550143269E-2</v>
      </c>
      <c r="P8" s="246">
        <v>611775275.19000006</v>
      </c>
      <c r="Q8" s="126">
        <v>17.667000000000002</v>
      </c>
      <c r="R8" s="79">
        <f t="shared" si="6"/>
        <v>-1.598271954366333E-3</v>
      </c>
      <c r="S8" s="79">
        <f t="shared" si="7"/>
        <v>-1.6092248662877295E-3</v>
      </c>
      <c r="T8" s="246">
        <v>614740650</v>
      </c>
      <c r="U8" s="126">
        <v>17.75</v>
      </c>
      <c r="V8" s="79">
        <f t="shared" si="8"/>
        <v>4.8471635423301173E-3</v>
      </c>
      <c r="W8" s="79">
        <f t="shared" si="8"/>
        <v>4.6980245655741442E-3</v>
      </c>
      <c r="X8" s="246">
        <v>614623480.52999997</v>
      </c>
      <c r="Y8" s="126">
        <v>17.38</v>
      </c>
      <c r="Z8" s="79">
        <f t="shared" si="9"/>
        <v>-1.9059984076216305E-4</v>
      </c>
      <c r="AA8" s="79">
        <f t="shared" si="10"/>
        <v>-2.0845070422535267E-2</v>
      </c>
      <c r="AB8" s="246">
        <v>614623480.52999997</v>
      </c>
      <c r="AC8" s="126">
        <v>17.64</v>
      </c>
      <c r="AD8" s="79">
        <f t="shared" si="11"/>
        <v>0</v>
      </c>
      <c r="AE8" s="79">
        <f t="shared" si="12"/>
        <v>1.4959723820483405E-2</v>
      </c>
      <c r="AF8" s="246">
        <v>614504742.85000002</v>
      </c>
      <c r="AG8" s="126">
        <v>17.7</v>
      </c>
      <c r="AH8" s="79">
        <f t="shared" si="13"/>
        <v>-1.9318767304099427E-4</v>
      </c>
      <c r="AI8" s="79">
        <f t="shared" si="14"/>
        <v>3.4013605442176145E-3</v>
      </c>
      <c r="AJ8" s="80">
        <f t="shared" si="15"/>
        <v>7.4647771559238196E-3</v>
      </c>
      <c r="AK8" s="80">
        <f t="shared" si="16"/>
        <v>7.2375145864664921E-3</v>
      </c>
      <c r="AL8" s="81">
        <f t="shared" si="17"/>
        <v>3.3130384407666719E-2</v>
      </c>
      <c r="AM8" s="81">
        <f t="shared" si="18"/>
        <v>3.0267753201396949E-2</v>
      </c>
      <c r="AN8" s="82">
        <f t="shared" si="19"/>
        <v>1.0375374876907682E-2</v>
      </c>
      <c r="AO8" s="158">
        <f t="shared" si="20"/>
        <v>1.4527207324745588E-2</v>
      </c>
      <c r="AP8" s="86"/>
      <c r="AQ8" s="89">
        <v>166618649</v>
      </c>
      <c r="AR8" s="90">
        <v>9.4</v>
      </c>
      <c r="AS8" s="85" t="e">
        <f>(#REF!/AQ8)-1</f>
        <v>#REF!</v>
      </c>
      <c r="AT8" s="85" t="e">
        <f>(#REF!/AR8)-1</f>
        <v>#REF!</v>
      </c>
    </row>
    <row r="9" spans="1:49" s="184" customFormat="1">
      <c r="A9" s="153" t="s">
        <v>19</v>
      </c>
      <c r="B9" s="126">
        <v>340350379.33999997</v>
      </c>
      <c r="C9" s="126">
        <v>161.9675</v>
      </c>
      <c r="D9" s="242">
        <v>336089199.23000002</v>
      </c>
      <c r="E9" s="126">
        <v>160.0958</v>
      </c>
      <c r="F9" s="79">
        <f t="shared" si="0"/>
        <v>-1.2519980492641559E-2</v>
      </c>
      <c r="G9" s="79">
        <f t="shared" si="1"/>
        <v>-1.155602204145896E-2</v>
      </c>
      <c r="H9" s="242">
        <v>342322928.25999999</v>
      </c>
      <c r="I9" s="126">
        <v>163.08430000000001</v>
      </c>
      <c r="J9" s="79">
        <f t="shared" si="2"/>
        <v>1.8547841002572556E-2</v>
      </c>
      <c r="K9" s="79">
        <f t="shared" si="3"/>
        <v>1.8666948164786434E-2</v>
      </c>
      <c r="L9" s="244">
        <v>351650547.49000001</v>
      </c>
      <c r="M9" s="126">
        <v>167.55670000000001</v>
      </c>
      <c r="N9" s="79">
        <f t="shared" si="4"/>
        <v>2.7248011920824468E-2</v>
      </c>
      <c r="O9" s="79">
        <f t="shared" si="5"/>
        <v>2.7423853798311627E-2</v>
      </c>
      <c r="P9" s="244">
        <v>351496587.19</v>
      </c>
      <c r="Q9" s="126">
        <v>167.45189999999999</v>
      </c>
      <c r="R9" s="79">
        <f t="shared" si="6"/>
        <v>-4.3782186917934527E-4</v>
      </c>
      <c r="S9" s="79">
        <f t="shared" si="7"/>
        <v>-6.254599189409409E-4</v>
      </c>
      <c r="T9" s="244">
        <v>356026968.38</v>
      </c>
      <c r="U9" s="126">
        <v>167.81059999999999</v>
      </c>
      <c r="V9" s="79">
        <f t="shared" si="8"/>
        <v>1.2888834074372163E-2</v>
      </c>
      <c r="W9" s="79">
        <f t="shared" si="8"/>
        <v>2.1421076739051568E-3</v>
      </c>
      <c r="X9" s="244">
        <v>357139192.92000002</v>
      </c>
      <c r="Y9" s="126">
        <v>168.3348</v>
      </c>
      <c r="Z9" s="79">
        <f t="shared" si="9"/>
        <v>3.1239895816344604E-3</v>
      </c>
      <c r="AA9" s="79">
        <f t="shared" si="10"/>
        <v>3.1237597624941904E-3</v>
      </c>
      <c r="AB9" s="244">
        <v>360686304.31</v>
      </c>
      <c r="AC9" s="126">
        <v>170.01480000000001</v>
      </c>
      <c r="AD9" s="79">
        <f t="shared" si="11"/>
        <v>9.9320137927134382E-3</v>
      </c>
      <c r="AE9" s="79">
        <f t="shared" si="12"/>
        <v>9.9801110643788857E-3</v>
      </c>
      <c r="AF9" s="244">
        <v>354835907.38</v>
      </c>
      <c r="AG9" s="126">
        <v>170.05439999999999</v>
      </c>
      <c r="AH9" s="79">
        <f t="shared" si="13"/>
        <v>-1.6220180417418208E-2</v>
      </c>
      <c r="AI9" s="79">
        <f t="shared" si="14"/>
        <v>2.3292089865105132E-4</v>
      </c>
      <c r="AJ9" s="80">
        <f t="shared" si="15"/>
        <v>5.3203384491097468E-3</v>
      </c>
      <c r="AK9" s="80">
        <f t="shared" si="16"/>
        <v>6.1735274252659308E-3</v>
      </c>
      <c r="AL9" s="81">
        <f t="shared" si="17"/>
        <v>5.5778966396271522E-2</v>
      </c>
      <c r="AM9" s="81">
        <f t="shared" si="18"/>
        <v>6.2204005351795551E-2</v>
      </c>
      <c r="AN9" s="82">
        <f t="shared" si="19"/>
        <v>1.490249573906456E-2</v>
      </c>
      <c r="AO9" s="158">
        <f t="shared" si="20"/>
        <v>1.2209828586895207E-2</v>
      </c>
      <c r="AP9" s="86"/>
      <c r="AQ9" s="89"/>
      <c r="AR9" s="90"/>
      <c r="AS9" s="85"/>
      <c r="AT9" s="85"/>
    </row>
    <row r="10" spans="1:49">
      <c r="A10" s="153" t="s">
        <v>95</v>
      </c>
      <c r="B10" s="126">
        <v>1683970684.74</v>
      </c>
      <c r="C10" s="126">
        <v>0.88680000000000003</v>
      </c>
      <c r="D10" s="126">
        <v>1735093993.3199999</v>
      </c>
      <c r="E10" s="126">
        <v>0.91249999999999998</v>
      </c>
      <c r="F10" s="79">
        <f t="shared" si="0"/>
        <v>3.0358787740947645E-2</v>
      </c>
      <c r="G10" s="79">
        <f t="shared" si="1"/>
        <v>2.898060442038785E-2</v>
      </c>
      <c r="H10" s="126">
        <v>1765997727.73</v>
      </c>
      <c r="I10" s="126">
        <v>0.92520000000000002</v>
      </c>
      <c r="J10" s="79">
        <f t="shared" si="2"/>
        <v>1.781098576156535E-2</v>
      </c>
      <c r="K10" s="79">
        <f t="shared" si="3"/>
        <v>1.3917808219178131E-2</v>
      </c>
      <c r="L10" s="244">
        <v>1800910921.21</v>
      </c>
      <c r="M10" s="126">
        <v>0.94350000000000001</v>
      </c>
      <c r="N10" s="79">
        <f t="shared" si="4"/>
        <v>1.9769670669325928E-2</v>
      </c>
      <c r="O10" s="79">
        <f t="shared" si="5"/>
        <v>1.9779507133592718E-2</v>
      </c>
      <c r="P10" s="244">
        <v>1811062609.73</v>
      </c>
      <c r="Q10" s="126">
        <v>0.94779999999999998</v>
      </c>
      <c r="R10" s="79">
        <f t="shared" si="6"/>
        <v>5.6369742669888645E-3</v>
      </c>
      <c r="S10" s="79">
        <f t="shared" si="7"/>
        <v>4.5574986751457025E-3</v>
      </c>
      <c r="T10" s="244">
        <v>1834702973.01</v>
      </c>
      <c r="U10" s="126">
        <v>0.93189999999999995</v>
      </c>
      <c r="V10" s="79">
        <f t="shared" si="8"/>
        <v>1.3053310886653645E-2</v>
      </c>
      <c r="W10" s="79">
        <f t="shared" si="8"/>
        <v>-1.6775691074066287E-2</v>
      </c>
      <c r="X10" s="244">
        <v>1822909779.26</v>
      </c>
      <c r="Y10" s="126">
        <v>0.92789999999999995</v>
      </c>
      <c r="Z10" s="79">
        <f t="shared" si="9"/>
        <v>-6.4278490434079225E-3</v>
      </c>
      <c r="AA10" s="79">
        <f t="shared" si="10"/>
        <v>-4.2923060414207575E-3</v>
      </c>
      <c r="AB10" s="244">
        <v>1847542708.23</v>
      </c>
      <c r="AC10" s="126">
        <v>0.95750000000000002</v>
      </c>
      <c r="AD10" s="79">
        <f t="shared" si="11"/>
        <v>1.3512972090148985E-2</v>
      </c>
      <c r="AE10" s="79">
        <f t="shared" si="12"/>
        <v>3.1899989222976689E-2</v>
      </c>
      <c r="AF10" s="244">
        <v>1827738531.25</v>
      </c>
      <c r="AG10" s="126">
        <v>0.94799999999999995</v>
      </c>
      <c r="AH10" s="79">
        <f t="shared" si="13"/>
        <v>-1.0719198474698861E-2</v>
      </c>
      <c r="AI10" s="79">
        <f t="shared" si="14"/>
        <v>-9.9216710182768297E-3</v>
      </c>
      <c r="AJ10" s="80">
        <f t="shared" si="15"/>
        <v>1.0374456737190453E-2</v>
      </c>
      <c r="AK10" s="80">
        <f t="shared" si="16"/>
        <v>8.518217442189651E-3</v>
      </c>
      <c r="AL10" s="81">
        <f t="shared" si="17"/>
        <v>5.3394535562151429E-2</v>
      </c>
      <c r="AM10" s="81">
        <f t="shared" si="18"/>
        <v>3.8904109589041072E-2</v>
      </c>
      <c r="AN10" s="82">
        <f t="shared" si="19"/>
        <v>1.3678322487486794E-2</v>
      </c>
      <c r="AO10" s="158">
        <f t="shared" si="20"/>
        <v>1.8051501156674327E-2</v>
      </c>
      <c r="AP10" s="86"/>
      <c r="AQ10" s="84">
        <v>1147996444.8800001</v>
      </c>
      <c r="AR10" s="88">
        <v>0.69840000000000002</v>
      </c>
      <c r="AS10" s="85" t="e">
        <f>(#REF!/AQ10)-1</f>
        <v>#REF!</v>
      </c>
      <c r="AT10" s="85" t="e">
        <f>(#REF!/AR10)-1</f>
        <v>#REF!</v>
      </c>
    </row>
    <row r="11" spans="1:49">
      <c r="A11" s="153" t="s">
        <v>16</v>
      </c>
      <c r="B11" s="126">
        <v>2593820488.1100001</v>
      </c>
      <c r="C11" s="126">
        <v>20.020199999999999</v>
      </c>
      <c r="D11" s="126">
        <v>2651944462.9499998</v>
      </c>
      <c r="E11" s="126">
        <v>20.432099999999998</v>
      </c>
      <c r="F11" s="79">
        <f t="shared" si="0"/>
        <v>2.2408634331650294E-2</v>
      </c>
      <c r="G11" s="79">
        <f t="shared" si="1"/>
        <v>2.0574220037761826E-2</v>
      </c>
      <c r="H11" s="126">
        <v>2691411900.3099999</v>
      </c>
      <c r="I11" s="126">
        <v>20.8367</v>
      </c>
      <c r="J11" s="79">
        <f t="shared" si="2"/>
        <v>1.4882452446269142E-2</v>
      </c>
      <c r="K11" s="79">
        <f t="shared" si="3"/>
        <v>1.9802174030080222E-2</v>
      </c>
      <c r="L11" s="244">
        <v>2739849925.9000001</v>
      </c>
      <c r="M11" s="126">
        <v>21.051600000000001</v>
      </c>
      <c r="N11" s="79">
        <f t="shared" si="4"/>
        <v>1.7997254743661126E-2</v>
      </c>
      <c r="O11" s="79">
        <f t="shared" si="5"/>
        <v>1.0313533333013389E-2</v>
      </c>
      <c r="P11" s="244">
        <v>2760998565.48</v>
      </c>
      <c r="Q11" s="126">
        <v>21.2104</v>
      </c>
      <c r="R11" s="79">
        <f t="shared" si="6"/>
        <v>7.7189043750463485E-3</v>
      </c>
      <c r="S11" s="79">
        <f t="shared" si="7"/>
        <v>7.5433696251116008E-3</v>
      </c>
      <c r="T11" s="244">
        <v>2783124870.4299998</v>
      </c>
      <c r="U11" s="126">
        <v>20.625499999999999</v>
      </c>
      <c r="V11" s="79">
        <f t="shared" si="8"/>
        <v>8.013877742146942E-3</v>
      </c>
      <c r="W11" s="79">
        <f t="shared" si="8"/>
        <v>-2.7576094745973726E-2</v>
      </c>
      <c r="X11" s="244">
        <v>2769102043.77</v>
      </c>
      <c r="Y11" s="126">
        <v>21.256900000000002</v>
      </c>
      <c r="Z11" s="79">
        <f t="shared" si="9"/>
        <v>-5.0385186841556571E-3</v>
      </c>
      <c r="AA11" s="79">
        <f t="shared" si="10"/>
        <v>3.0612591209910202E-2</v>
      </c>
      <c r="AB11" s="244">
        <v>2790700353.3899999</v>
      </c>
      <c r="AC11" s="126">
        <v>20.844100000000001</v>
      </c>
      <c r="AD11" s="79">
        <f t="shared" si="11"/>
        <v>7.7997521501933604E-3</v>
      </c>
      <c r="AE11" s="79">
        <f t="shared" si="12"/>
        <v>-1.9419576702153215E-2</v>
      </c>
      <c r="AF11" s="244">
        <v>2755372307</v>
      </c>
      <c r="AG11" s="126">
        <v>21.224699999999999</v>
      </c>
      <c r="AH11" s="79">
        <f t="shared" si="13"/>
        <v>-1.2659204470693231E-2</v>
      </c>
      <c r="AI11" s="79">
        <f t="shared" si="14"/>
        <v>1.8259363560911606E-2</v>
      </c>
      <c r="AJ11" s="80">
        <f t="shared" si="15"/>
        <v>7.6403940792647927E-3</v>
      </c>
      <c r="AK11" s="80">
        <f t="shared" si="16"/>
        <v>7.5136975435827376E-3</v>
      </c>
      <c r="AL11" s="81">
        <f t="shared" si="17"/>
        <v>3.9000757932520183E-2</v>
      </c>
      <c r="AM11" s="81">
        <f t="shared" si="18"/>
        <v>3.8791900979341341E-2</v>
      </c>
      <c r="AN11" s="82">
        <f t="shared" si="19"/>
        <v>1.1654627967492656E-2</v>
      </c>
      <c r="AO11" s="158">
        <f t="shared" si="20"/>
        <v>2.0476979668275851E-2</v>
      </c>
      <c r="AP11" s="86"/>
      <c r="AQ11" s="84">
        <v>2845469436.1399999</v>
      </c>
      <c r="AR11" s="88">
        <v>13.0688</v>
      </c>
      <c r="AS11" s="85" t="e">
        <f>(#REF!/AQ11)-1</f>
        <v>#REF!</v>
      </c>
      <c r="AT11" s="85" t="e">
        <f>(#REF!/AR11)-1</f>
        <v>#REF!</v>
      </c>
    </row>
    <row r="12" spans="1:49" ht="12.75" customHeight="1">
      <c r="A12" s="153" t="s">
        <v>67</v>
      </c>
      <c r="B12" s="126">
        <v>348249618.43000001</v>
      </c>
      <c r="C12" s="126">
        <v>159.49</v>
      </c>
      <c r="D12" s="126">
        <v>357797983.20999998</v>
      </c>
      <c r="E12" s="126">
        <v>163.88</v>
      </c>
      <c r="F12" s="79">
        <f t="shared" si="0"/>
        <v>2.7418162934525203E-2</v>
      </c>
      <c r="G12" s="79">
        <f t="shared" si="1"/>
        <v>2.7525236691955522E-2</v>
      </c>
      <c r="H12" s="126">
        <v>369515356.81</v>
      </c>
      <c r="I12" s="126">
        <v>169.22</v>
      </c>
      <c r="J12" s="79">
        <f t="shared" si="2"/>
        <v>3.2748573636097955E-2</v>
      </c>
      <c r="K12" s="79">
        <f t="shared" si="3"/>
        <v>3.258481815962902E-2</v>
      </c>
      <c r="L12" s="126">
        <v>365961951.38999999</v>
      </c>
      <c r="M12" s="126">
        <v>176.37</v>
      </c>
      <c r="N12" s="79">
        <f t="shared" si="4"/>
        <v>-9.6163944326328275E-3</v>
      </c>
      <c r="O12" s="79">
        <f t="shared" si="5"/>
        <v>4.2252688807469602E-2</v>
      </c>
      <c r="P12" s="244">
        <v>363992989.82999998</v>
      </c>
      <c r="Q12" s="126">
        <v>175.07</v>
      </c>
      <c r="R12" s="79">
        <f t="shared" si="6"/>
        <v>-5.3802357117221471E-3</v>
      </c>
      <c r="S12" s="79">
        <f t="shared" si="7"/>
        <v>-7.3708680614617645E-3</v>
      </c>
      <c r="T12" s="244">
        <v>362779959.31</v>
      </c>
      <c r="U12" s="126">
        <v>175.72</v>
      </c>
      <c r="V12" s="79">
        <f t="shared" si="8"/>
        <v>-3.332565609481977E-3</v>
      </c>
      <c r="W12" s="79">
        <f t="shared" si="8"/>
        <v>3.7128005940481276E-3</v>
      </c>
      <c r="X12" s="244">
        <v>354134674.73000002</v>
      </c>
      <c r="Y12" s="126">
        <v>152.33000000000001</v>
      </c>
      <c r="Z12" s="79">
        <f t="shared" si="9"/>
        <v>-2.3830656457548362E-2</v>
      </c>
      <c r="AA12" s="79">
        <f t="shared" si="10"/>
        <v>-0.13310949237423167</v>
      </c>
      <c r="AB12" s="244">
        <v>359269771.93000001</v>
      </c>
      <c r="AC12" s="126">
        <v>151.12</v>
      </c>
      <c r="AD12" s="79">
        <f t="shared" si="11"/>
        <v>1.450040780083198E-2</v>
      </c>
      <c r="AE12" s="79">
        <f t="shared" si="12"/>
        <v>-7.9432810345959944E-3</v>
      </c>
      <c r="AF12" s="244">
        <v>357113184.25</v>
      </c>
      <c r="AG12" s="126">
        <v>151.30000000000001</v>
      </c>
      <c r="AH12" s="79">
        <f t="shared" si="13"/>
        <v>-6.0026972723444044E-3</v>
      </c>
      <c r="AI12" s="79">
        <f t="shared" si="14"/>
        <v>1.1911064055056036E-3</v>
      </c>
      <c r="AJ12" s="80">
        <f t="shared" si="15"/>
        <v>3.3130743609656784E-3</v>
      </c>
      <c r="AK12" s="80">
        <f t="shared" si="16"/>
        <v>-5.1446238514601932E-3</v>
      </c>
      <c r="AL12" s="81">
        <f t="shared" si="17"/>
        <v>-1.9139262716247735E-3</v>
      </c>
      <c r="AM12" s="81">
        <f t="shared" si="18"/>
        <v>-7.6763485477178331E-2</v>
      </c>
      <c r="AN12" s="82">
        <f t="shared" si="19"/>
        <v>1.957817808539283E-2</v>
      </c>
      <c r="AO12" s="158">
        <f t="shared" si="20"/>
        <v>5.5089184181835171E-2</v>
      </c>
      <c r="AP12" s="86"/>
      <c r="AQ12" s="89">
        <v>155057555.75</v>
      </c>
      <c r="AR12" s="89">
        <v>111.51</v>
      </c>
      <c r="AS12" s="85" t="e">
        <f>(#REF!/AQ12)-1</f>
        <v>#REF!</v>
      </c>
      <c r="AT12" s="85" t="e">
        <f>(#REF!/AR12)-1</f>
        <v>#REF!</v>
      </c>
      <c r="AU12" s="164"/>
      <c r="AV12" s="165"/>
      <c r="AW12" s="185"/>
    </row>
    <row r="13" spans="1:49" ht="12.75" customHeight="1">
      <c r="A13" s="153" t="s">
        <v>68</v>
      </c>
      <c r="B13" s="126">
        <v>228963289.19999999</v>
      </c>
      <c r="C13" s="126">
        <v>11.367800000000001</v>
      </c>
      <c r="D13" s="242">
        <v>236401702.15000001</v>
      </c>
      <c r="E13" s="126">
        <v>11.6806</v>
      </c>
      <c r="F13" s="79">
        <f t="shared" si="0"/>
        <v>3.2487360641917346E-2</v>
      </c>
      <c r="G13" s="79">
        <f t="shared" si="1"/>
        <v>2.7516318021077013E-2</v>
      </c>
      <c r="H13" s="242">
        <v>240430438.30000001</v>
      </c>
      <c r="I13" s="126">
        <v>11.914</v>
      </c>
      <c r="J13" s="79">
        <f t="shared" si="2"/>
        <v>1.7041908384583963E-2</v>
      </c>
      <c r="K13" s="79">
        <f t="shared" si="3"/>
        <v>1.9981850247418765E-2</v>
      </c>
      <c r="L13" s="126">
        <v>245078547.69999999</v>
      </c>
      <c r="M13" s="126">
        <v>12.1492</v>
      </c>
      <c r="N13" s="79">
        <f t="shared" si="4"/>
        <v>1.9332449888063843E-2</v>
      </c>
      <c r="O13" s="79">
        <f t="shared" si="5"/>
        <v>1.974148061104589E-2</v>
      </c>
      <c r="P13" s="126">
        <v>247687409.84</v>
      </c>
      <c r="Q13" s="126">
        <v>12.179500000000001</v>
      </c>
      <c r="R13" s="79">
        <f t="shared" si="6"/>
        <v>1.0645004079237146E-2</v>
      </c>
      <c r="S13" s="79">
        <f t="shared" si="7"/>
        <v>2.4939913739176599E-3</v>
      </c>
      <c r="T13" s="126">
        <v>247113628.12</v>
      </c>
      <c r="U13" s="126">
        <v>12.093299999999999</v>
      </c>
      <c r="V13" s="79">
        <f t="shared" si="8"/>
        <v>-2.3165558571210695E-3</v>
      </c>
      <c r="W13" s="79">
        <f t="shared" si="8"/>
        <v>-7.0774662342462007E-3</v>
      </c>
      <c r="X13" s="244">
        <v>245964394.46000001</v>
      </c>
      <c r="Y13" s="126">
        <v>12.0108</v>
      </c>
      <c r="Z13" s="79">
        <f t="shared" si="9"/>
        <v>-4.6506284122942868E-3</v>
      </c>
      <c r="AA13" s="79">
        <f t="shared" si="10"/>
        <v>-6.8219592667013622E-3</v>
      </c>
      <c r="AB13" s="244">
        <v>246258383.22</v>
      </c>
      <c r="AC13" s="414">
        <v>11.9643</v>
      </c>
      <c r="AD13" s="79">
        <f t="shared" si="11"/>
        <v>1.1952492581108133E-3</v>
      </c>
      <c r="AE13" s="79">
        <f t="shared" si="12"/>
        <v>-3.8715156359276641E-3</v>
      </c>
      <c r="AF13" s="244">
        <v>243333455.84</v>
      </c>
      <c r="AG13" s="126">
        <v>11.8635</v>
      </c>
      <c r="AH13" s="79">
        <f t="shared" si="13"/>
        <v>-1.1877473334123822E-2</v>
      </c>
      <c r="AI13" s="79">
        <f t="shared" si="14"/>
        <v>-8.4250645670870469E-3</v>
      </c>
      <c r="AJ13" s="80">
        <f t="shared" si="15"/>
        <v>7.7321643310467418E-3</v>
      </c>
      <c r="AK13" s="80">
        <f t="shared" si="16"/>
        <v>5.4422043186871313E-3</v>
      </c>
      <c r="AL13" s="81">
        <f t="shared" si="17"/>
        <v>2.9321928002031511E-2</v>
      </c>
      <c r="AM13" s="81">
        <f t="shared" si="18"/>
        <v>1.565844220331148E-2</v>
      </c>
      <c r="AN13" s="82">
        <f t="shared" si="19"/>
        <v>1.4755734094677396E-2</v>
      </c>
      <c r="AO13" s="158">
        <f t="shared" si="20"/>
        <v>1.462887285218782E-2</v>
      </c>
      <c r="AP13" s="86"/>
      <c r="AQ13" s="94">
        <v>212579164.06</v>
      </c>
      <c r="AR13" s="94">
        <v>9.9</v>
      </c>
      <c r="AS13" s="85" t="e">
        <f>(#REF!/AQ13)-1</f>
        <v>#REF!</v>
      </c>
      <c r="AT13" s="85" t="e">
        <f>(#REF!/AR13)-1</f>
        <v>#REF!</v>
      </c>
    </row>
    <row r="14" spans="1:49" ht="12.75" customHeight="1">
      <c r="A14" s="154" t="s">
        <v>86</v>
      </c>
      <c r="B14" s="126">
        <v>319394123.07999998</v>
      </c>
      <c r="C14" s="126">
        <v>2737.13</v>
      </c>
      <c r="D14" s="126">
        <v>320825047</v>
      </c>
      <c r="E14" s="126">
        <v>2749.4</v>
      </c>
      <c r="F14" s="79">
        <f t="shared" si="0"/>
        <v>4.4801197536174049E-3</v>
      </c>
      <c r="G14" s="79">
        <f t="shared" si="1"/>
        <v>4.48279767493688E-3</v>
      </c>
      <c r="H14" s="126">
        <v>327049757.81999999</v>
      </c>
      <c r="I14" s="126">
        <v>2802.86</v>
      </c>
      <c r="J14" s="79">
        <f t="shared" si="2"/>
        <v>1.9402197173215074E-2</v>
      </c>
      <c r="K14" s="79">
        <f t="shared" si="3"/>
        <v>1.9444242380155682E-2</v>
      </c>
      <c r="L14" s="126">
        <v>333282032.04000002</v>
      </c>
      <c r="M14" s="126">
        <v>2856.38</v>
      </c>
      <c r="N14" s="79">
        <f t="shared" si="4"/>
        <v>1.9056042913904607E-2</v>
      </c>
      <c r="O14" s="79">
        <f t="shared" si="5"/>
        <v>1.9094781758632245E-2</v>
      </c>
      <c r="P14" s="126">
        <v>336460873.63999999</v>
      </c>
      <c r="Q14" s="126">
        <v>2883.68</v>
      </c>
      <c r="R14" s="79">
        <f t="shared" si="6"/>
        <v>9.5379927340890798E-3</v>
      </c>
      <c r="S14" s="79">
        <f t="shared" si="7"/>
        <v>9.5575518663482198E-3</v>
      </c>
      <c r="T14" s="126">
        <v>343248925.5</v>
      </c>
      <c r="U14" s="126">
        <v>2898.63</v>
      </c>
      <c r="V14" s="79">
        <f t="shared" si="8"/>
        <v>2.0174862493114027E-2</v>
      </c>
      <c r="W14" s="79">
        <f t="shared" si="8"/>
        <v>5.1843477778395226E-3</v>
      </c>
      <c r="X14" s="126">
        <v>341251783.5</v>
      </c>
      <c r="Y14" s="126">
        <v>2881.8</v>
      </c>
      <c r="Z14" s="79">
        <f t="shared" si="9"/>
        <v>-5.8183488763754341E-3</v>
      </c>
      <c r="AA14" s="79">
        <f t="shared" si="10"/>
        <v>-5.806191200670636E-3</v>
      </c>
      <c r="AB14" s="126">
        <v>338512433.44</v>
      </c>
      <c r="AC14" s="126">
        <v>2858.84</v>
      </c>
      <c r="AD14" s="79">
        <f t="shared" si="11"/>
        <v>-8.0273574892539782E-3</v>
      </c>
      <c r="AE14" s="79">
        <f t="shared" si="12"/>
        <v>-7.9672426955375228E-3</v>
      </c>
      <c r="AF14" s="126">
        <v>333372082.38999999</v>
      </c>
      <c r="AG14" s="126">
        <v>2857.11</v>
      </c>
      <c r="AH14" s="79">
        <f t="shared" si="13"/>
        <v>-1.5185117420247191E-2</v>
      </c>
      <c r="AI14" s="79">
        <f t="shared" si="14"/>
        <v>-6.0514054651537624E-4</v>
      </c>
      <c r="AJ14" s="80">
        <f t="shared" si="15"/>
        <v>5.4525489102579486E-3</v>
      </c>
      <c r="AK14" s="80">
        <f t="shared" si="16"/>
        <v>5.423143376898627E-3</v>
      </c>
      <c r="AL14" s="81">
        <f t="shared" si="17"/>
        <v>3.910865285402728E-2</v>
      </c>
      <c r="AM14" s="81">
        <f t="shared" si="18"/>
        <v>3.9175820178948148E-2</v>
      </c>
      <c r="AN14" s="82">
        <f t="shared" si="19"/>
        <v>1.3880536258307848E-2</v>
      </c>
      <c r="AO14" s="158">
        <f t="shared" si="20"/>
        <v>1.0304507484731171E-2</v>
      </c>
      <c r="AP14" s="86"/>
      <c r="AQ14" s="84">
        <v>305162610.31</v>
      </c>
      <c r="AR14" s="84">
        <v>1481.86</v>
      </c>
      <c r="AS14" s="85" t="e">
        <f>(#REF!/AQ14)-1</f>
        <v>#REF!</v>
      </c>
      <c r="AT14" s="85" t="e">
        <f>(#REF!/AR14)-1</f>
        <v>#REF!</v>
      </c>
    </row>
    <row r="15" spans="1:49" s="184" customFormat="1" ht="12.75" customHeight="1">
      <c r="A15" s="153" t="s">
        <v>101</v>
      </c>
      <c r="B15" s="126">
        <v>294904543.14999998</v>
      </c>
      <c r="C15" s="126">
        <v>134.1</v>
      </c>
      <c r="D15" s="126">
        <v>299830104.22000003</v>
      </c>
      <c r="E15" s="126">
        <v>134.19</v>
      </c>
      <c r="F15" s="79">
        <f t="shared" si="0"/>
        <v>1.670222173381276E-2</v>
      </c>
      <c r="G15" s="79">
        <f t="shared" si="1"/>
        <v>6.7114093959734088E-4</v>
      </c>
      <c r="H15" s="126">
        <v>299732893.27999997</v>
      </c>
      <c r="I15" s="126">
        <v>136.35</v>
      </c>
      <c r="J15" s="79">
        <f t="shared" si="2"/>
        <v>-3.2422007874409036E-4</v>
      </c>
      <c r="K15" s="79">
        <f t="shared" si="3"/>
        <v>1.6096579476861141E-2</v>
      </c>
      <c r="L15" s="126">
        <v>272934435.20999998</v>
      </c>
      <c r="M15" s="126">
        <v>138.13</v>
      </c>
      <c r="N15" s="79">
        <f t="shared" si="4"/>
        <v>-8.9407798312498898E-2</v>
      </c>
      <c r="O15" s="79">
        <f t="shared" si="5"/>
        <v>1.3054638797213063E-2</v>
      </c>
      <c r="P15" s="126">
        <v>271681761.41000003</v>
      </c>
      <c r="Q15" s="126">
        <v>137.81</v>
      </c>
      <c r="R15" s="79">
        <f t="shared" si="6"/>
        <v>-4.5896509871908454E-3</v>
      </c>
      <c r="S15" s="79">
        <f t="shared" si="7"/>
        <v>-2.3166582205168549E-3</v>
      </c>
      <c r="T15" s="126">
        <v>268140733.09</v>
      </c>
      <c r="U15" s="126">
        <v>135.86000000000001</v>
      </c>
      <c r="V15" s="79">
        <f t="shared" si="8"/>
        <v>-1.3033735873996307E-2</v>
      </c>
      <c r="W15" s="79">
        <f t="shared" si="8"/>
        <v>-1.4149916551774099E-2</v>
      </c>
      <c r="X15" s="126">
        <v>252453335.55000001</v>
      </c>
      <c r="Y15" s="126">
        <v>137.82</v>
      </c>
      <c r="Z15" s="79">
        <f t="shared" si="9"/>
        <v>-5.8504343443913094E-2</v>
      </c>
      <c r="AA15" s="79">
        <f t="shared" si="10"/>
        <v>1.4426615633740463E-2</v>
      </c>
      <c r="AB15" s="126">
        <v>266714372.16</v>
      </c>
      <c r="AC15" s="126">
        <v>133.32</v>
      </c>
      <c r="AD15" s="79">
        <f t="shared" si="11"/>
        <v>5.6489792772714202E-2</v>
      </c>
      <c r="AE15" s="79">
        <f t="shared" si="12"/>
        <v>-3.2651284283848503E-2</v>
      </c>
      <c r="AF15" s="126">
        <v>252064469.28</v>
      </c>
      <c r="AG15" s="126">
        <v>133.31</v>
      </c>
      <c r="AH15" s="79">
        <f t="shared" si="13"/>
        <v>-5.4927309546002362E-2</v>
      </c>
      <c r="AI15" s="79">
        <f t="shared" si="14"/>
        <v>-7.500750075000679E-5</v>
      </c>
      <c r="AJ15" s="80">
        <f t="shared" si="15"/>
        <v>-1.844938046697733E-2</v>
      </c>
      <c r="AK15" s="80">
        <f t="shared" si="16"/>
        <v>-6.1798646368468196E-4</v>
      </c>
      <c r="AL15" s="81">
        <f t="shared" si="17"/>
        <v>-0.15930900289102407</v>
      </c>
      <c r="AM15" s="81">
        <f t="shared" si="18"/>
        <v>-6.5578657127952564E-3</v>
      </c>
      <c r="AN15" s="82">
        <f t="shared" si="19"/>
        <v>4.6860879209419032E-2</v>
      </c>
      <c r="AO15" s="158">
        <f t="shared" si="20"/>
        <v>1.6504306411502925E-2</v>
      </c>
      <c r="AP15" s="86"/>
      <c r="AQ15" s="84"/>
      <c r="AR15" s="84"/>
      <c r="AS15" s="85"/>
      <c r="AT15" s="85"/>
    </row>
    <row r="16" spans="1:49" s="184" customFormat="1" ht="12.75" customHeight="1">
      <c r="A16" s="153" t="s">
        <v>153</v>
      </c>
      <c r="B16" s="126">
        <v>331761410.86000001</v>
      </c>
      <c r="C16" s="126">
        <v>1.32</v>
      </c>
      <c r="D16" s="126">
        <v>340793221.56999999</v>
      </c>
      <c r="E16" s="126">
        <v>1.36</v>
      </c>
      <c r="F16" s="79">
        <f t="shared" si="0"/>
        <v>2.7223813301816804E-2</v>
      </c>
      <c r="G16" s="79">
        <f t="shared" si="1"/>
        <v>3.0303030303030328E-2</v>
      </c>
      <c r="H16" s="126">
        <v>326688283.44999999</v>
      </c>
      <c r="I16" s="126">
        <v>1.36</v>
      </c>
      <c r="J16" s="79">
        <f t="shared" si="2"/>
        <v>-4.1388552433701521E-2</v>
      </c>
      <c r="K16" s="79">
        <f t="shared" si="3"/>
        <v>0</v>
      </c>
      <c r="L16" s="126">
        <v>332575901.45999998</v>
      </c>
      <c r="M16" s="126">
        <v>1.33</v>
      </c>
      <c r="N16" s="79">
        <f t="shared" si="4"/>
        <v>1.8022127845613713E-2</v>
      </c>
      <c r="O16" s="79">
        <f t="shared" si="5"/>
        <v>-2.2058823529411783E-2</v>
      </c>
      <c r="P16" s="126">
        <v>331201929.60000002</v>
      </c>
      <c r="Q16" s="126">
        <v>1.32</v>
      </c>
      <c r="R16" s="79">
        <f t="shared" si="6"/>
        <v>-4.1313031219888515E-3</v>
      </c>
      <c r="S16" s="79">
        <f t="shared" si="7"/>
        <v>-7.5187969924812095E-3</v>
      </c>
      <c r="T16" s="126">
        <v>334211317.54000002</v>
      </c>
      <c r="U16" s="126">
        <v>1.29</v>
      </c>
      <c r="V16" s="79">
        <f t="shared" si="8"/>
        <v>9.0862633066012104E-3</v>
      </c>
      <c r="W16" s="79">
        <f t="shared" si="8"/>
        <v>-2.2727272727272745E-2</v>
      </c>
      <c r="X16" s="126">
        <v>332076154.80000001</v>
      </c>
      <c r="Y16" s="126">
        <v>1.28</v>
      </c>
      <c r="Z16" s="79">
        <f t="shared" si="9"/>
        <v>-6.3886607901734596E-3</v>
      </c>
      <c r="AA16" s="79">
        <f t="shared" si="10"/>
        <v>-7.7519379844961309E-3</v>
      </c>
      <c r="AB16" s="126">
        <v>330930344.86000001</v>
      </c>
      <c r="AC16" s="126">
        <v>1.32</v>
      </c>
      <c r="AD16" s="79">
        <f t="shared" si="11"/>
        <v>-3.4504432897028881E-3</v>
      </c>
      <c r="AE16" s="79">
        <f t="shared" si="12"/>
        <v>3.1250000000000028E-2</v>
      </c>
      <c r="AF16" s="126">
        <v>327634704.44999999</v>
      </c>
      <c r="AG16" s="126">
        <v>1.31</v>
      </c>
      <c r="AH16" s="79">
        <f t="shared" si="13"/>
        <v>-9.9587132494430089E-3</v>
      </c>
      <c r="AI16" s="79">
        <f t="shared" si="14"/>
        <v>-7.575757575757582E-3</v>
      </c>
      <c r="AJ16" s="80">
        <f t="shared" si="15"/>
        <v>-1.3731835538722504E-3</v>
      </c>
      <c r="AK16" s="80">
        <f t="shared" si="16"/>
        <v>-7.5994481329863691E-4</v>
      </c>
      <c r="AL16" s="81">
        <f t="shared" si="17"/>
        <v>-3.8611440272726213E-2</v>
      </c>
      <c r="AM16" s="81">
        <f t="shared" si="18"/>
        <v>-3.676470588235297E-2</v>
      </c>
      <c r="AN16" s="82">
        <f t="shared" si="19"/>
        <v>2.0754981062340229E-2</v>
      </c>
      <c r="AO16" s="158">
        <f t="shared" si="20"/>
        <v>2.0933068819079172E-2</v>
      </c>
      <c r="AP16" s="86"/>
      <c r="AQ16" s="84"/>
      <c r="AR16" s="84"/>
      <c r="AS16" s="85"/>
      <c r="AT16" s="85"/>
    </row>
    <row r="17" spans="1:46" s="184" customFormat="1" ht="12.75" customHeight="1">
      <c r="A17" s="153" t="s">
        <v>156</v>
      </c>
      <c r="B17" s="126">
        <v>314306161.31999999</v>
      </c>
      <c r="C17" s="126">
        <v>1.7061999999999999</v>
      </c>
      <c r="D17" s="241">
        <v>262465650.19</v>
      </c>
      <c r="E17" s="126">
        <v>1.4269000000000001</v>
      </c>
      <c r="F17" s="79">
        <f t="shared" si="0"/>
        <v>-0.16493635031615039</v>
      </c>
      <c r="G17" s="79">
        <f t="shared" si="1"/>
        <v>-0.16369710467706006</v>
      </c>
      <c r="H17" s="241">
        <v>265399242.18000001</v>
      </c>
      <c r="I17" s="126">
        <v>1.4431</v>
      </c>
      <c r="J17" s="79">
        <f t="shared" si="2"/>
        <v>1.1177051122218735E-2</v>
      </c>
      <c r="K17" s="79">
        <f t="shared" si="3"/>
        <v>1.1353283341509561E-2</v>
      </c>
      <c r="L17" s="126">
        <v>271416577.80000001</v>
      </c>
      <c r="M17" s="126">
        <v>1.4759</v>
      </c>
      <c r="N17" s="79">
        <f t="shared" si="4"/>
        <v>2.2672768658167104E-2</v>
      </c>
      <c r="O17" s="79">
        <f t="shared" si="5"/>
        <v>2.2728847619707532E-2</v>
      </c>
      <c r="P17" s="126">
        <v>288324688.88</v>
      </c>
      <c r="Q17" s="126">
        <v>1.4761</v>
      </c>
      <c r="R17" s="79">
        <f t="shared" si="6"/>
        <v>6.2295793488558175E-2</v>
      </c>
      <c r="S17" s="79">
        <f t="shared" si="7"/>
        <v>1.3551053594415473E-4</v>
      </c>
      <c r="T17" s="126">
        <v>293413079.52999997</v>
      </c>
      <c r="U17" s="126">
        <v>1.4993000000000001</v>
      </c>
      <c r="V17" s="79">
        <f t="shared" si="8"/>
        <v>1.7648126734362841E-2</v>
      </c>
      <c r="W17" s="79">
        <f t="shared" si="8"/>
        <v>1.571709233791756E-2</v>
      </c>
      <c r="X17" s="126">
        <v>288815520.45999998</v>
      </c>
      <c r="Y17" s="126">
        <v>1.4764999999999999</v>
      </c>
      <c r="Z17" s="79">
        <f t="shared" si="9"/>
        <v>-1.5669236958913129E-2</v>
      </c>
      <c r="AA17" s="79">
        <f t="shared" si="10"/>
        <v>-1.5207096645101149E-2</v>
      </c>
      <c r="AB17" s="126">
        <v>289508771.24000001</v>
      </c>
      <c r="AC17" s="126">
        <v>1.4803999999999999</v>
      </c>
      <c r="AD17" s="79">
        <f t="shared" si="11"/>
        <v>2.4003238430396058E-3</v>
      </c>
      <c r="AE17" s="79">
        <f t="shared" si="12"/>
        <v>2.6413816457839584E-3</v>
      </c>
      <c r="AF17" s="126">
        <v>288325398.82999998</v>
      </c>
      <c r="AG17" s="126">
        <v>1.4750000000000001</v>
      </c>
      <c r="AH17" s="79">
        <f t="shared" si="13"/>
        <v>-4.0875183329731378E-3</v>
      </c>
      <c r="AI17" s="79">
        <f t="shared" si="14"/>
        <v>-3.6476627938394012E-3</v>
      </c>
      <c r="AJ17" s="80">
        <f t="shared" si="15"/>
        <v>-8.5623802202112725E-3</v>
      </c>
      <c r="AK17" s="80">
        <f t="shared" si="16"/>
        <v>-1.6246968579392233E-2</v>
      </c>
      <c r="AL17" s="81">
        <f t="shared" si="17"/>
        <v>9.8526220940835504E-2</v>
      </c>
      <c r="AM17" s="81">
        <f t="shared" si="18"/>
        <v>3.3709440044852497E-2</v>
      </c>
      <c r="AN17" s="82">
        <f t="shared" si="19"/>
        <v>6.7312366022568099E-2</v>
      </c>
      <c r="AO17" s="158">
        <f t="shared" si="20"/>
        <v>6.0744325091955764E-2</v>
      </c>
      <c r="AP17" s="86"/>
      <c r="AQ17" s="84"/>
      <c r="AR17" s="84"/>
      <c r="AS17" s="85"/>
      <c r="AT17" s="85"/>
    </row>
    <row r="18" spans="1:46">
      <c r="A18" s="153" t="s">
        <v>168</v>
      </c>
      <c r="B18" s="126">
        <v>400528192.14999998</v>
      </c>
      <c r="C18" s="126">
        <v>135.28</v>
      </c>
      <c r="D18" s="126">
        <v>409633313.76999998</v>
      </c>
      <c r="E18" s="126">
        <v>138.36000000000001</v>
      </c>
      <c r="F18" s="79">
        <f t="shared" si="0"/>
        <v>2.2732785852412823E-2</v>
      </c>
      <c r="G18" s="79">
        <f t="shared" si="1"/>
        <v>2.2767593140153846E-2</v>
      </c>
      <c r="H18" s="126">
        <v>413473286.63</v>
      </c>
      <c r="I18" s="126">
        <v>138.38</v>
      </c>
      <c r="J18" s="79">
        <f t="shared" si="2"/>
        <v>9.3741713159493506E-3</v>
      </c>
      <c r="K18" s="79">
        <f t="shared" si="3"/>
        <v>1.4455044810625766E-4</v>
      </c>
      <c r="L18" s="126">
        <v>413916239.67000002</v>
      </c>
      <c r="M18" s="126">
        <v>141.97999999999999</v>
      </c>
      <c r="N18" s="79">
        <f t="shared" si="4"/>
        <v>1.0712978427464932E-3</v>
      </c>
      <c r="O18" s="79">
        <f t="shared" si="5"/>
        <v>2.6015320132967153E-2</v>
      </c>
      <c r="P18" s="126">
        <v>416698024.18000001</v>
      </c>
      <c r="Q18" s="126">
        <v>142.93870000000001</v>
      </c>
      <c r="R18" s="79">
        <f t="shared" si="6"/>
        <v>6.7206459746972083E-3</v>
      </c>
      <c r="S18" s="79">
        <f t="shared" si="7"/>
        <v>6.7523594872518789E-3</v>
      </c>
      <c r="T18" s="126">
        <v>423239734.73000002</v>
      </c>
      <c r="U18" s="126">
        <v>143.34</v>
      </c>
      <c r="V18" s="79">
        <f t="shared" si="8"/>
        <v>1.5698923849886567E-2</v>
      </c>
      <c r="W18" s="79">
        <f t="shared" si="8"/>
        <v>2.8074971998485504E-3</v>
      </c>
      <c r="X18" s="126">
        <v>414104080.24000001</v>
      </c>
      <c r="Y18" s="126">
        <v>142.02000000000001</v>
      </c>
      <c r="Z18" s="79">
        <f t="shared" si="9"/>
        <v>-2.1585058633088822E-2</v>
      </c>
      <c r="AA18" s="79">
        <f t="shared" si="10"/>
        <v>-9.2088740058601445E-3</v>
      </c>
      <c r="AB18" s="126">
        <v>418102394</v>
      </c>
      <c r="AC18" s="126">
        <v>141.59</v>
      </c>
      <c r="AD18" s="79">
        <f t="shared" si="11"/>
        <v>9.6553353390836181E-3</v>
      </c>
      <c r="AE18" s="79">
        <f t="shared" si="12"/>
        <v>-3.0277425714688548E-3</v>
      </c>
      <c r="AF18" s="126">
        <v>411507877.01999998</v>
      </c>
      <c r="AG18" s="126">
        <v>141.12</v>
      </c>
      <c r="AH18" s="79">
        <f t="shared" si="13"/>
        <v>-1.577249275449023E-2</v>
      </c>
      <c r="AI18" s="79">
        <f t="shared" si="14"/>
        <v>-3.319443463521427E-3</v>
      </c>
      <c r="AJ18" s="80">
        <f t="shared" si="15"/>
        <v>3.4869510983996268E-3</v>
      </c>
      <c r="AK18" s="80">
        <f t="shared" si="16"/>
        <v>5.3664075459346578E-3</v>
      </c>
      <c r="AL18" s="81">
        <f t="shared" si="17"/>
        <v>4.5761982411726548E-3</v>
      </c>
      <c r="AM18" s="81">
        <f t="shared" si="18"/>
        <v>1.9947961838681631E-2</v>
      </c>
      <c r="AN18" s="82">
        <f t="shared" si="19"/>
        <v>1.5156642921719156E-2</v>
      </c>
      <c r="AO18" s="158">
        <f t="shared" si="20"/>
        <v>1.2667506936311634E-2</v>
      </c>
      <c r="AP18" s="86"/>
      <c r="AQ18" s="95">
        <v>100020653.31</v>
      </c>
      <c r="AR18" s="84">
        <v>100</v>
      </c>
      <c r="AS18" s="85" t="e">
        <f>(#REF!/AQ18)-1</f>
        <v>#REF!</v>
      </c>
      <c r="AT18" s="85" t="e">
        <f>(#REF!/AR18)-1</f>
        <v>#REF!</v>
      </c>
    </row>
    <row r="19" spans="1:46">
      <c r="A19" s="155" t="s">
        <v>52</v>
      </c>
      <c r="B19" s="131">
        <f>SUM(B5:B18)</f>
        <v>15159892439.629999</v>
      </c>
      <c r="C19" s="132"/>
      <c r="D19" s="131">
        <f>SUM(D5:D18)</f>
        <v>15385090887.369997</v>
      </c>
      <c r="E19" s="132"/>
      <c r="F19" s="79">
        <f>((D19-B19)/B19)</f>
        <v>1.485488427024052E-2</v>
      </c>
      <c r="G19" s="79"/>
      <c r="H19" s="131">
        <f>SUM(H5:H18)</f>
        <v>15601861238.739998</v>
      </c>
      <c r="I19" s="132"/>
      <c r="J19" s="79">
        <f>((H19-D19)/D19)</f>
        <v>1.4089637361060571E-2</v>
      </c>
      <c r="K19" s="79"/>
      <c r="L19" s="131">
        <f>SUM(L5:L18)</f>
        <v>15878400715.889999</v>
      </c>
      <c r="M19" s="132"/>
      <c r="N19" s="79">
        <f>((L19-H19)/H19)</f>
        <v>1.7724774814901173E-2</v>
      </c>
      <c r="O19" s="79"/>
      <c r="P19" s="131">
        <f>SUM(P5:P18)</f>
        <v>15968016571.869999</v>
      </c>
      <c r="Q19" s="132"/>
      <c r="R19" s="79">
        <f>((P19-L19)/L19)</f>
        <v>5.6438842666515039E-3</v>
      </c>
      <c r="S19" s="79"/>
      <c r="T19" s="131">
        <f>SUM(T5:T18)</f>
        <v>16116663555.340002</v>
      </c>
      <c r="U19" s="132"/>
      <c r="V19" s="79">
        <f>((T19-P19)/P19)</f>
        <v>9.3090449149374355E-3</v>
      </c>
      <c r="W19" s="79"/>
      <c r="X19" s="131">
        <f>SUM(X5:X18)</f>
        <v>16070245257.549997</v>
      </c>
      <c r="Y19" s="132"/>
      <c r="Z19" s="79">
        <f>((X19-T19)/T19)</f>
        <v>-2.8801431282980874E-3</v>
      </c>
      <c r="AA19" s="79"/>
      <c r="AB19" s="131">
        <f>SUM(AB5:AB18)</f>
        <v>16130377513.4</v>
      </c>
      <c r="AC19" s="132"/>
      <c r="AD19" s="79">
        <f>((AB19-X19)/X19)</f>
        <v>3.7418380918456378E-3</v>
      </c>
      <c r="AE19" s="79"/>
      <c r="AF19" s="131">
        <f>SUM(AF5:AF18)</f>
        <v>15965047161.139999</v>
      </c>
      <c r="AG19" s="132"/>
      <c r="AH19" s="79">
        <f>((AF19-AB19)/AB19)</f>
        <v>-1.0249626961467903E-2</v>
      </c>
      <c r="AI19" s="79"/>
      <c r="AJ19" s="80">
        <f t="shared" si="15"/>
        <v>6.5292867037338555E-3</v>
      </c>
      <c r="AK19" s="80"/>
      <c r="AL19" s="81">
        <f t="shared" si="17"/>
        <v>3.7695992699406336E-2</v>
      </c>
      <c r="AM19" s="81"/>
      <c r="AN19" s="82">
        <f t="shared" si="19"/>
        <v>9.5481008392016339E-3</v>
      </c>
      <c r="AO19" s="158"/>
      <c r="AP19" s="86"/>
      <c r="AQ19" s="96">
        <f>SUM(AQ5:AQ18)</f>
        <v>13501614037.429998</v>
      </c>
      <c r="AR19" s="97"/>
      <c r="AS19" s="85" t="e">
        <f>(#REF!/AQ19)-1</f>
        <v>#REF!</v>
      </c>
      <c r="AT19" s="85" t="e">
        <f>(#REF!/AR19)-1</f>
        <v>#REF!</v>
      </c>
    </row>
    <row r="20" spans="1:46">
      <c r="A20" s="156" t="s">
        <v>55</v>
      </c>
      <c r="B20" s="131"/>
      <c r="C20" s="133"/>
      <c r="D20" s="131"/>
      <c r="E20" s="133"/>
      <c r="F20" s="79"/>
      <c r="G20" s="79"/>
      <c r="H20" s="131"/>
      <c r="I20" s="133"/>
      <c r="J20" s="79"/>
      <c r="K20" s="79"/>
      <c r="L20" s="131"/>
      <c r="M20" s="133"/>
      <c r="N20" s="79"/>
      <c r="O20" s="79"/>
      <c r="P20" s="131"/>
      <c r="Q20" s="133"/>
      <c r="R20" s="79"/>
      <c r="S20" s="79"/>
      <c r="T20" s="131"/>
      <c r="U20" s="133"/>
      <c r="V20" s="79"/>
      <c r="W20" s="79"/>
      <c r="X20" s="131"/>
      <c r="Y20" s="133"/>
      <c r="Z20" s="79"/>
      <c r="AA20" s="79"/>
      <c r="AB20" s="131"/>
      <c r="AC20" s="133"/>
      <c r="AD20" s="79"/>
      <c r="AE20" s="79"/>
      <c r="AF20" s="131"/>
      <c r="AG20" s="133"/>
      <c r="AH20" s="79"/>
      <c r="AI20" s="79"/>
      <c r="AJ20" s="80"/>
      <c r="AK20" s="80"/>
      <c r="AL20" s="81"/>
      <c r="AM20" s="81"/>
      <c r="AN20" s="82"/>
      <c r="AO20" s="158"/>
      <c r="AP20" s="86"/>
      <c r="AQ20" s="96"/>
      <c r="AR20" s="62"/>
      <c r="AS20" s="85" t="e">
        <f>(#REF!/AQ20)-1</f>
        <v>#REF!</v>
      </c>
      <c r="AT20" s="85" t="e">
        <f>(#REF!/AR20)-1</f>
        <v>#REF!</v>
      </c>
    </row>
    <row r="21" spans="1:46">
      <c r="A21" s="153" t="s">
        <v>44</v>
      </c>
      <c r="B21" s="134">
        <v>217387069513.76999</v>
      </c>
      <c r="C21" s="134">
        <v>100</v>
      </c>
      <c r="D21" s="134">
        <v>215029737181</v>
      </c>
      <c r="E21" s="134">
        <v>100</v>
      </c>
      <c r="F21" s="79">
        <f t="shared" ref="F21:F49" si="21">((D21-B21)/B21)</f>
        <v>-1.0843939973258934E-2</v>
      </c>
      <c r="G21" s="79">
        <f t="shared" ref="G21:G49" si="22">((E21-C21)/C21)</f>
        <v>0</v>
      </c>
      <c r="H21" s="134">
        <v>215536064637.25</v>
      </c>
      <c r="I21" s="134">
        <v>100</v>
      </c>
      <c r="J21" s="79">
        <f t="shared" ref="J21:J49" si="23">((H21-D21)/D21)</f>
        <v>2.3546857420180998E-3</v>
      </c>
      <c r="K21" s="79">
        <f t="shared" ref="K21:K49" si="24">((I21-E21)/E21)</f>
        <v>0</v>
      </c>
      <c r="L21" s="134">
        <v>213775911215.89999</v>
      </c>
      <c r="M21" s="134">
        <v>100</v>
      </c>
      <c r="N21" s="79">
        <f t="shared" ref="N21:N49" si="25">((L21-H21)/H21)</f>
        <v>-8.1663986224874575E-3</v>
      </c>
      <c r="O21" s="79">
        <f t="shared" ref="O21:O49" si="26">((M21-I21)/I21)</f>
        <v>0</v>
      </c>
      <c r="P21" s="134">
        <v>212127842618.42001</v>
      </c>
      <c r="Q21" s="134">
        <v>100</v>
      </c>
      <c r="R21" s="79">
        <f t="shared" ref="R21:R49" si="27">((P21-L21)/L21)</f>
        <v>-7.7093279037203427E-3</v>
      </c>
      <c r="S21" s="79">
        <f t="shared" ref="S21:S49" si="28">((Q21-M21)/M21)</f>
        <v>0</v>
      </c>
      <c r="T21" s="134">
        <v>212549458072.29001</v>
      </c>
      <c r="U21" s="134">
        <v>100</v>
      </c>
      <c r="V21" s="79">
        <f t="shared" ref="V21:W49" si="29">((T21-P21)/P21)</f>
        <v>1.9875535840356692E-3</v>
      </c>
      <c r="W21" s="79">
        <f t="shared" si="29"/>
        <v>0</v>
      </c>
      <c r="X21" s="134">
        <v>213699814122.26001</v>
      </c>
      <c r="Y21" s="134">
        <v>100</v>
      </c>
      <c r="Z21" s="79">
        <f t="shared" ref="Z21:Z49" si="30">((X21-T21)/T21)</f>
        <v>5.4121805833010151E-3</v>
      </c>
      <c r="AA21" s="79">
        <f t="shared" ref="AA21:AA49" si="31">((Y21-U21)/U21)</f>
        <v>0</v>
      </c>
      <c r="AB21" s="134">
        <v>213665255789.63</v>
      </c>
      <c r="AC21" s="134">
        <v>100</v>
      </c>
      <c r="AD21" s="79">
        <f t="shared" ref="AD21:AD49" si="32">((AB21-X21)/X21)</f>
        <v>-1.6171437851711785E-4</v>
      </c>
      <c r="AE21" s="79">
        <f t="shared" ref="AE21:AE49" si="33">((AC21-Y21)/Y21)</f>
        <v>0</v>
      </c>
      <c r="AF21" s="134">
        <v>213485744776.03</v>
      </c>
      <c r="AG21" s="134">
        <v>100</v>
      </c>
      <c r="AH21" s="79">
        <f t="shared" ref="AH21:AH49" si="34">((AF21-AB21)/AB21)</f>
        <v>-8.4015069711075813E-4</v>
      </c>
      <c r="AI21" s="79">
        <f t="shared" ref="AI21:AI49" si="35">((AG21-AC21)/AC21)</f>
        <v>0</v>
      </c>
      <c r="AJ21" s="80">
        <f t="shared" si="15"/>
        <v>-2.2458889582174782E-3</v>
      </c>
      <c r="AK21" s="80">
        <f t="shared" si="16"/>
        <v>0</v>
      </c>
      <c r="AL21" s="81">
        <f t="shared" si="17"/>
        <v>-7.1803668888380532E-3</v>
      </c>
      <c r="AM21" s="81">
        <f t="shared" si="18"/>
        <v>0</v>
      </c>
      <c r="AN21" s="82">
        <f t="shared" si="19"/>
        <v>5.8904440437076346E-3</v>
      </c>
      <c r="AO21" s="158">
        <f t="shared" si="20"/>
        <v>0</v>
      </c>
      <c r="AP21" s="86"/>
      <c r="AQ21" s="84">
        <v>58847545464.410004</v>
      </c>
      <c r="AR21" s="98">
        <v>100</v>
      </c>
      <c r="AS21" s="85" t="e">
        <f>(#REF!/AQ21)-1</f>
        <v>#REF!</v>
      </c>
      <c r="AT21" s="85" t="e">
        <f>(#REF!/AR21)-1</f>
        <v>#REF!</v>
      </c>
    </row>
    <row r="22" spans="1:46">
      <c r="A22" s="153" t="s">
        <v>20</v>
      </c>
      <c r="B22" s="134">
        <v>148539073937.45001</v>
      </c>
      <c r="C22" s="134">
        <v>100</v>
      </c>
      <c r="D22" s="134">
        <v>148533043654.95999</v>
      </c>
      <c r="E22" s="134">
        <v>100</v>
      </c>
      <c r="F22" s="79">
        <f t="shared" si="21"/>
        <v>-4.059728077044638E-5</v>
      </c>
      <c r="G22" s="79">
        <f t="shared" si="22"/>
        <v>0</v>
      </c>
      <c r="H22" s="134">
        <v>154348084753.59</v>
      </c>
      <c r="I22" s="134">
        <v>100</v>
      </c>
      <c r="J22" s="79">
        <f t="shared" si="23"/>
        <v>3.9149814448953574E-2</v>
      </c>
      <c r="K22" s="79">
        <f t="shared" si="24"/>
        <v>0</v>
      </c>
      <c r="L22" s="134">
        <v>156983125080.72</v>
      </c>
      <c r="M22" s="134">
        <v>100</v>
      </c>
      <c r="N22" s="79">
        <f t="shared" si="25"/>
        <v>1.7072063649748115E-2</v>
      </c>
      <c r="O22" s="79">
        <f t="shared" si="26"/>
        <v>0</v>
      </c>
      <c r="P22" s="134">
        <v>157858813235.54001</v>
      </c>
      <c r="Q22" s="134">
        <v>100</v>
      </c>
      <c r="R22" s="79">
        <f t="shared" si="27"/>
        <v>5.5782311275159834E-3</v>
      </c>
      <c r="S22" s="79">
        <f t="shared" si="28"/>
        <v>0</v>
      </c>
      <c r="T22" s="134">
        <v>158058945167.13</v>
      </c>
      <c r="U22" s="134">
        <v>100</v>
      </c>
      <c r="V22" s="79">
        <f t="shared" si="29"/>
        <v>1.26779067628857E-3</v>
      </c>
      <c r="W22" s="79">
        <f t="shared" si="29"/>
        <v>0</v>
      </c>
      <c r="X22" s="134">
        <v>158759579631.12</v>
      </c>
      <c r="Y22" s="134">
        <v>100</v>
      </c>
      <c r="Z22" s="79">
        <f t="shared" si="30"/>
        <v>4.4327416157886297E-3</v>
      </c>
      <c r="AA22" s="79">
        <f t="shared" si="31"/>
        <v>0</v>
      </c>
      <c r="AB22" s="134">
        <v>160479687078.84</v>
      </c>
      <c r="AC22" s="134">
        <v>100</v>
      </c>
      <c r="AD22" s="79">
        <f t="shared" si="32"/>
        <v>1.0834668696633576E-2</v>
      </c>
      <c r="AE22" s="79">
        <f t="shared" si="33"/>
        <v>0</v>
      </c>
      <c r="AF22" s="134">
        <v>156234105668.88</v>
      </c>
      <c r="AG22" s="134">
        <v>100</v>
      </c>
      <c r="AH22" s="79">
        <f t="shared" si="34"/>
        <v>-2.6455568846381377E-2</v>
      </c>
      <c r="AI22" s="79">
        <f t="shared" si="35"/>
        <v>0</v>
      </c>
      <c r="AJ22" s="80">
        <f t="shared" si="15"/>
        <v>6.4798930109720779E-3</v>
      </c>
      <c r="AK22" s="80">
        <f t="shared" si="16"/>
        <v>0</v>
      </c>
      <c r="AL22" s="81">
        <f t="shared" si="17"/>
        <v>5.1847466559760691E-2</v>
      </c>
      <c r="AM22" s="81">
        <f t="shared" si="18"/>
        <v>0</v>
      </c>
      <c r="AN22" s="82">
        <f t="shared" si="19"/>
        <v>1.8353330534706173E-2</v>
      </c>
      <c r="AO22" s="158">
        <f t="shared" si="20"/>
        <v>0</v>
      </c>
      <c r="AP22" s="86"/>
      <c r="AQ22" s="84">
        <v>56630718400</v>
      </c>
      <c r="AR22" s="98">
        <v>100</v>
      </c>
      <c r="AS22" s="85" t="e">
        <f>(#REF!/AQ22)-1</f>
        <v>#REF!</v>
      </c>
      <c r="AT22" s="85" t="e">
        <f>(#REF!/AR22)-1</f>
        <v>#REF!</v>
      </c>
    </row>
    <row r="23" spans="1:46">
      <c r="A23" s="153" t="s">
        <v>96</v>
      </c>
      <c r="B23" s="134">
        <v>16975456087.559999</v>
      </c>
      <c r="C23" s="134">
        <v>1</v>
      </c>
      <c r="D23" s="134">
        <v>17293080434.02</v>
      </c>
      <c r="E23" s="134">
        <v>1</v>
      </c>
      <c r="F23" s="79">
        <f t="shared" si="21"/>
        <v>1.8710798980697982E-2</v>
      </c>
      <c r="G23" s="79">
        <f t="shared" si="22"/>
        <v>0</v>
      </c>
      <c r="H23" s="134">
        <v>19500568058.849998</v>
      </c>
      <c r="I23" s="134">
        <v>1</v>
      </c>
      <c r="J23" s="79">
        <f t="shared" si="23"/>
        <v>0.12765149813837065</v>
      </c>
      <c r="K23" s="79">
        <f t="shared" si="24"/>
        <v>0</v>
      </c>
      <c r="L23" s="134">
        <v>19523472779.389999</v>
      </c>
      <c r="M23" s="134">
        <v>1</v>
      </c>
      <c r="N23" s="79">
        <f t="shared" si="25"/>
        <v>1.1745668367648399E-3</v>
      </c>
      <c r="O23" s="79">
        <f t="shared" si="26"/>
        <v>0</v>
      </c>
      <c r="P23" s="134">
        <v>19801094573.139999</v>
      </c>
      <c r="Q23" s="134">
        <v>1</v>
      </c>
      <c r="R23" s="79">
        <f t="shared" si="27"/>
        <v>1.4219898113775747E-2</v>
      </c>
      <c r="S23" s="79">
        <f t="shared" si="28"/>
        <v>0</v>
      </c>
      <c r="T23" s="134">
        <v>20630713928.349998</v>
      </c>
      <c r="U23" s="134">
        <v>1</v>
      </c>
      <c r="V23" s="79">
        <f t="shared" si="29"/>
        <v>4.1897651271024683E-2</v>
      </c>
      <c r="W23" s="79">
        <f t="shared" si="29"/>
        <v>0</v>
      </c>
      <c r="X23" s="134">
        <v>20700769820.27</v>
      </c>
      <c r="Y23" s="134">
        <v>1</v>
      </c>
      <c r="Z23" s="79">
        <f t="shared" si="30"/>
        <v>3.3957085616767558E-3</v>
      </c>
      <c r="AA23" s="79">
        <f t="shared" si="31"/>
        <v>0</v>
      </c>
      <c r="AB23" s="134">
        <v>20727297901.990002</v>
      </c>
      <c r="AC23" s="134">
        <v>1</v>
      </c>
      <c r="AD23" s="79">
        <f t="shared" si="32"/>
        <v>1.2815021832678498E-3</v>
      </c>
      <c r="AE23" s="79">
        <f t="shared" si="33"/>
        <v>0</v>
      </c>
      <c r="AF23" s="134">
        <v>21587230489.389999</v>
      </c>
      <c r="AG23" s="134">
        <v>1</v>
      </c>
      <c r="AH23" s="79">
        <f t="shared" si="34"/>
        <v>4.1487925317917909E-2</v>
      </c>
      <c r="AI23" s="79">
        <f t="shared" si="35"/>
        <v>0</v>
      </c>
      <c r="AJ23" s="80">
        <f t="shared" si="15"/>
        <v>3.1227443675437054E-2</v>
      </c>
      <c r="AK23" s="80">
        <f t="shared" si="16"/>
        <v>0</v>
      </c>
      <c r="AL23" s="81">
        <f t="shared" si="17"/>
        <v>0.24831608641120326</v>
      </c>
      <c r="AM23" s="81">
        <f t="shared" si="18"/>
        <v>0</v>
      </c>
      <c r="AN23" s="82">
        <f t="shared" si="19"/>
        <v>4.2320532657262697E-2</v>
      </c>
      <c r="AO23" s="158">
        <f t="shared" si="20"/>
        <v>0</v>
      </c>
      <c r="AP23" s="86"/>
      <c r="AQ23" s="84">
        <v>366113097.69999999</v>
      </c>
      <c r="AR23" s="88">
        <v>1.1357999999999999</v>
      </c>
      <c r="AS23" s="85" t="e">
        <f>(#REF!/AQ23)-1</f>
        <v>#REF!</v>
      </c>
      <c r="AT23" s="85" t="e">
        <f>(#REF!/AR23)-1</f>
        <v>#REF!</v>
      </c>
    </row>
    <row r="24" spans="1:46">
      <c r="A24" s="153" t="s">
        <v>47</v>
      </c>
      <c r="B24" s="134">
        <v>679618258.28999996</v>
      </c>
      <c r="C24" s="134">
        <v>100</v>
      </c>
      <c r="D24" s="241">
        <v>685153258.28999996</v>
      </c>
      <c r="E24" s="134">
        <v>100</v>
      </c>
      <c r="F24" s="79">
        <f t="shared" si="21"/>
        <v>8.1442779567557754E-3</v>
      </c>
      <c r="G24" s="79">
        <f t="shared" si="22"/>
        <v>0</v>
      </c>
      <c r="H24" s="241">
        <v>679629632.14999998</v>
      </c>
      <c r="I24" s="134">
        <v>100</v>
      </c>
      <c r="J24" s="79">
        <f t="shared" si="23"/>
        <v>-8.0618840721648297E-3</v>
      </c>
      <c r="K24" s="79">
        <f t="shared" si="24"/>
        <v>0</v>
      </c>
      <c r="L24" s="134">
        <v>679625332.14999998</v>
      </c>
      <c r="M24" s="134">
        <v>100</v>
      </c>
      <c r="N24" s="79">
        <f t="shared" si="25"/>
        <v>-6.3269754533759847E-6</v>
      </c>
      <c r="O24" s="79">
        <f t="shared" si="26"/>
        <v>0</v>
      </c>
      <c r="P24" s="134">
        <v>678344332.14999998</v>
      </c>
      <c r="Q24" s="134">
        <v>100</v>
      </c>
      <c r="R24" s="79">
        <f t="shared" si="27"/>
        <v>-1.8848620547258688E-3</v>
      </c>
      <c r="S24" s="79">
        <f t="shared" si="28"/>
        <v>0</v>
      </c>
      <c r="T24" s="134">
        <v>681348476.47000003</v>
      </c>
      <c r="U24" s="134">
        <v>100</v>
      </c>
      <c r="V24" s="79">
        <f t="shared" si="29"/>
        <v>4.4286421771646146E-3</v>
      </c>
      <c r="W24" s="79">
        <f t="shared" si="29"/>
        <v>0</v>
      </c>
      <c r="X24" s="134">
        <v>703721567.89999998</v>
      </c>
      <c r="Y24" s="134">
        <v>100</v>
      </c>
      <c r="Z24" s="79">
        <f t="shared" si="30"/>
        <v>3.2836488526271829E-2</v>
      </c>
      <c r="AA24" s="79">
        <f t="shared" si="31"/>
        <v>0</v>
      </c>
      <c r="AB24" s="134">
        <v>729603731.22000003</v>
      </c>
      <c r="AC24" s="134">
        <v>100</v>
      </c>
      <c r="AD24" s="79">
        <f t="shared" si="32"/>
        <v>3.6778982626944227E-2</v>
      </c>
      <c r="AE24" s="79">
        <f t="shared" si="33"/>
        <v>0</v>
      </c>
      <c r="AF24" s="134">
        <v>767971352.61000001</v>
      </c>
      <c r="AG24" s="134">
        <v>100</v>
      </c>
      <c r="AH24" s="79">
        <f t="shared" si="34"/>
        <v>5.2586931437211715E-2</v>
      </c>
      <c r="AI24" s="79">
        <f t="shared" si="35"/>
        <v>0</v>
      </c>
      <c r="AJ24" s="80">
        <f t="shared" si="15"/>
        <v>1.560278120275051E-2</v>
      </c>
      <c r="AK24" s="80">
        <f t="shared" si="16"/>
        <v>0</v>
      </c>
      <c r="AL24" s="81">
        <f t="shared" si="17"/>
        <v>0.12087528347554939</v>
      </c>
      <c r="AM24" s="81">
        <f t="shared" si="18"/>
        <v>0</v>
      </c>
      <c r="AN24" s="82">
        <f t="shared" si="19"/>
        <v>2.2049387761059955E-2</v>
      </c>
      <c r="AO24" s="158">
        <f t="shared" si="20"/>
        <v>0</v>
      </c>
      <c r="AP24" s="86"/>
      <c r="AQ24" s="84">
        <v>691810420.35000002</v>
      </c>
      <c r="AR24" s="98">
        <v>100</v>
      </c>
      <c r="AS24" s="85" t="e">
        <f>(#REF!/AQ24)-1</f>
        <v>#REF!</v>
      </c>
      <c r="AT24" s="85" t="e">
        <f>(#REF!/AR24)-1</f>
        <v>#REF!</v>
      </c>
    </row>
    <row r="25" spans="1:46">
      <c r="A25" s="153" t="s">
        <v>21</v>
      </c>
      <c r="B25" s="134">
        <v>55233545225.459999</v>
      </c>
      <c r="C25" s="130">
        <v>1</v>
      </c>
      <c r="D25" s="134">
        <v>55531235352.730003</v>
      </c>
      <c r="E25" s="130">
        <v>1</v>
      </c>
      <c r="F25" s="79">
        <f t="shared" si="21"/>
        <v>5.3896617726573795E-3</v>
      </c>
      <c r="G25" s="79">
        <f t="shared" si="22"/>
        <v>0</v>
      </c>
      <c r="H25" s="134">
        <v>57201980129.779999</v>
      </c>
      <c r="I25" s="130">
        <v>1</v>
      </c>
      <c r="J25" s="79">
        <f t="shared" si="23"/>
        <v>3.0086576796600276E-2</v>
      </c>
      <c r="K25" s="79">
        <f t="shared" si="24"/>
        <v>0</v>
      </c>
      <c r="L25" s="134">
        <v>57663391978.269997</v>
      </c>
      <c r="M25" s="130">
        <v>1</v>
      </c>
      <c r="N25" s="79">
        <f t="shared" si="25"/>
        <v>8.0663614693607718E-3</v>
      </c>
      <c r="O25" s="79">
        <f t="shared" si="26"/>
        <v>0</v>
      </c>
      <c r="P25" s="134">
        <v>57495021973.349998</v>
      </c>
      <c r="Q25" s="130">
        <v>1</v>
      </c>
      <c r="R25" s="79">
        <f t="shared" si="27"/>
        <v>-2.9198768775768012E-3</v>
      </c>
      <c r="S25" s="79">
        <f t="shared" si="28"/>
        <v>0</v>
      </c>
      <c r="T25" s="134">
        <v>58071071574.489998</v>
      </c>
      <c r="U25" s="130">
        <v>1</v>
      </c>
      <c r="V25" s="79">
        <f t="shared" si="29"/>
        <v>1.0019121332052173E-2</v>
      </c>
      <c r="W25" s="79">
        <f t="shared" si="29"/>
        <v>0</v>
      </c>
      <c r="X25" s="134">
        <v>57537781157.330002</v>
      </c>
      <c r="Y25" s="130">
        <v>1</v>
      </c>
      <c r="Z25" s="79">
        <f t="shared" si="30"/>
        <v>-9.1834092724795667E-3</v>
      </c>
      <c r="AA25" s="79">
        <f t="shared" si="31"/>
        <v>0</v>
      </c>
      <c r="AB25" s="134">
        <v>57891661205.169998</v>
      </c>
      <c r="AC25" s="130">
        <v>1</v>
      </c>
      <c r="AD25" s="79">
        <f t="shared" si="32"/>
        <v>6.1503944142780684E-3</v>
      </c>
      <c r="AE25" s="79">
        <f t="shared" si="33"/>
        <v>0</v>
      </c>
      <c r="AF25" s="134">
        <v>57918576779.75</v>
      </c>
      <c r="AG25" s="130">
        <v>1</v>
      </c>
      <c r="AH25" s="79">
        <f t="shared" si="34"/>
        <v>4.6493007835121761E-4</v>
      </c>
      <c r="AI25" s="79">
        <f t="shared" si="35"/>
        <v>0</v>
      </c>
      <c r="AJ25" s="80">
        <f t="shared" si="15"/>
        <v>6.0092199641554383E-3</v>
      </c>
      <c r="AK25" s="80">
        <f t="shared" si="16"/>
        <v>0</v>
      </c>
      <c r="AL25" s="81">
        <f t="shared" si="17"/>
        <v>4.2990965568401159E-2</v>
      </c>
      <c r="AM25" s="81">
        <f t="shared" si="18"/>
        <v>0</v>
      </c>
      <c r="AN25" s="82">
        <f t="shared" si="19"/>
        <v>1.1598755713045359E-2</v>
      </c>
      <c r="AO25" s="158">
        <f t="shared" si="20"/>
        <v>0</v>
      </c>
      <c r="AP25" s="86"/>
      <c r="AQ25" s="84">
        <v>13880602273.7041</v>
      </c>
      <c r="AR25" s="91">
        <v>1</v>
      </c>
      <c r="AS25" s="85" t="e">
        <f>(#REF!/AQ25)-1</f>
        <v>#REF!</v>
      </c>
      <c r="AT25" s="85" t="e">
        <f>(#REF!/AR25)-1</f>
        <v>#REF!</v>
      </c>
    </row>
    <row r="26" spans="1:46">
      <c r="A26" s="153" t="s">
        <v>70</v>
      </c>
      <c r="B26" s="134">
        <v>1419206508.3199999</v>
      </c>
      <c r="C26" s="130">
        <v>10</v>
      </c>
      <c r="D26" s="134">
        <v>1415793320.47</v>
      </c>
      <c r="E26" s="130">
        <v>10</v>
      </c>
      <c r="F26" s="79">
        <f t="shared" si="21"/>
        <v>-2.4049973206790747E-3</v>
      </c>
      <c r="G26" s="79">
        <f t="shared" si="22"/>
        <v>0</v>
      </c>
      <c r="H26" s="134">
        <v>1404342624.1300001</v>
      </c>
      <c r="I26" s="130">
        <v>10</v>
      </c>
      <c r="J26" s="79">
        <f t="shared" si="23"/>
        <v>-8.0878304583317517E-3</v>
      </c>
      <c r="K26" s="79">
        <f t="shared" si="24"/>
        <v>0</v>
      </c>
      <c r="L26" s="134">
        <v>1454498922.73</v>
      </c>
      <c r="M26" s="130">
        <v>10</v>
      </c>
      <c r="N26" s="79">
        <f t="shared" si="25"/>
        <v>3.5715143682313336E-2</v>
      </c>
      <c r="O26" s="79">
        <f t="shared" si="26"/>
        <v>0</v>
      </c>
      <c r="P26" s="134">
        <v>1520060094.3199999</v>
      </c>
      <c r="Q26" s="130">
        <v>10</v>
      </c>
      <c r="R26" s="79">
        <f t="shared" si="27"/>
        <v>4.5074747437382663E-2</v>
      </c>
      <c r="S26" s="79">
        <f t="shared" si="28"/>
        <v>0</v>
      </c>
      <c r="T26" s="134">
        <v>1625482532.04</v>
      </c>
      <c r="U26" s="130">
        <v>10</v>
      </c>
      <c r="V26" s="79">
        <f t="shared" si="29"/>
        <v>6.9354124954619539E-2</v>
      </c>
      <c r="W26" s="79">
        <f t="shared" si="29"/>
        <v>0</v>
      </c>
      <c r="X26" s="134">
        <v>1705776881.28</v>
      </c>
      <c r="Y26" s="130">
        <v>10</v>
      </c>
      <c r="Z26" s="79">
        <f t="shared" si="30"/>
        <v>4.9397239070437526E-2</v>
      </c>
      <c r="AA26" s="79">
        <f t="shared" si="31"/>
        <v>0</v>
      </c>
      <c r="AB26" s="134">
        <v>1778539661.03</v>
      </c>
      <c r="AC26" s="130">
        <v>10</v>
      </c>
      <c r="AD26" s="79">
        <f t="shared" si="32"/>
        <v>4.2656680688156264E-2</v>
      </c>
      <c r="AE26" s="79">
        <f t="shared" si="33"/>
        <v>0</v>
      </c>
      <c r="AF26" s="134">
        <v>1800632587.6099999</v>
      </c>
      <c r="AG26" s="130">
        <v>10</v>
      </c>
      <c r="AH26" s="79">
        <f t="shared" si="34"/>
        <v>1.2421947659691389E-2</v>
      </c>
      <c r="AI26" s="79">
        <f t="shared" si="35"/>
        <v>0</v>
      </c>
      <c r="AJ26" s="80">
        <f t="shared" si="15"/>
        <v>3.0515881964198736E-2</v>
      </c>
      <c r="AK26" s="80">
        <f t="shared" si="16"/>
        <v>0</v>
      </c>
      <c r="AL26" s="81">
        <f t="shared" si="17"/>
        <v>0.27181881816778525</v>
      </c>
      <c r="AM26" s="81">
        <f t="shared" si="18"/>
        <v>0</v>
      </c>
      <c r="AN26" s="82">
        <f t="shared" si="19"/>
        <v>2.7131236633914924E-2</v>
      </c>
      <c r="AO26" s="158">
        <f t="shared" si="20"/>
        <v>0</v>
      </c>
      <c r="AP26" s="86"/>
      <c r="AQ26" s="94">
        <v>246915130.99000001</v>
      </c>
      <c r="AR26" s="91">
        <v>10</v>
      </c>
      <c r="AS26" s="85" t="e">
        <f>(#REF!/AQ26)-1</f>
        <v>#REF!</v>
      </c>
      <c r="AT26" s="85" t="e">
        <f>(#REF!/AR26)-1</f>
        <v>#REF!</v>
      </c>
    </row>
    <row r="27" spans="1:46">
      <c r="A27" s="153" t="s">
        <v>102</v>
      </c>
      <c r="B27" s="134">
        <v>26198289861.189999</v>
      </c>
      <c r="C27" s="130">
        <v>1</v>
      </c>
      <c r="D27" s="134">
        <v>26575086536.220001</v>
      </c>
      <c r="E27" s="130">
        <v>1</v>
      </c>
      <c r="F27" s="79">
        <f t="shared" si="21"/>
        <v>1.4382491262843347E-2</v>
      </c>
      <c r="G27" s="79">
        <f t="shared" si="22"/>
        <v>0</v>
      </c>
      <c r="H27" s="134">
        <v>26538303957.700001</v>
      </c>
      <c r="I27" s="130">
        <v>1</v>
      </c>
      <c r="J27" s="79">
        <f t="shared" si="23"/>
        <v>-1.3841000468566057E-3</v>
      </c>
      <c r="K27" s="79">
        <f t="shared" si="24"/>
        <v>0</v>
      </c>
      <c r="L27" s="134">
        <v>26996936475.349998</v>
      </c>
      <c r="M27" s="130">
        <v>1</v>
      </c>
      <c r="N27" s="79">
        <f t="shared" si="25"/>
        <v>1.728190762985541E-2</v>
      </c>
      <c r="O27" s="79">
        <f t="shared" si="26"/>
        <v>0</v>
      </c>
      <c r="P27" s="134">
        <v>27044224106.540001</v>
      </c>
      <c r="Q27" s="130">
        <v>1</v>
      </c>
      <c r="R27" s="79">
        <f t="shared" si="27"/>
        <v>1.7515924902508548E-3</v>
      </c>
      <c r="S27" s="79">
        <f t="shared" si="28"/>
        <v>0</v>
      </c>
      <c r="T27" s="134">
        <v>27523064154.040001</v>
      </c>
      <c r="U27" s="130">
        <v>1</v>
      </c>
      <c r="V27" s="79">
        <f t="shared" si="29"/>
        <v>1.7705815689650493E-2</v>
      </c>
      <c r="W27" s="79">
        <f t="shared" si="29"/>
        <v>0</v>
      </c>
      <c r="X27" s="134">
        <v>27070965115.939999</v>
      </c>
      <c r="Y27" s="130">
        <v>1</v>
      </c>
      <c r="Z27" s="79">
        <f t="shared" si="30"/>
        <v>-1.6426188434896356E-2</v>
      </c>
      <c r="AA27" s="79">
        <f t="shared" si="31"/>
        <v>0</v>
      </c>
      <c r="AB27" s="134">
        <v>27235201339.77</v>
      </c>
      <c r="AC27" s="130">
        <v>1</v>
      </c>
      <c r="AD27" s="79">
        <f t="shared" si="32"/>
        <v>6.0668773029187578E-3</v>
      </c>
      <c r="AE27" s="79">
        <f t="shared" si="33"/>
        <v>0</v>
      </c>
      <c r="AF27" s="134">
        <v>27134626044.98</v>
      </c>
      <c r="AG27" s="130">
        <v>1</v>
      </c>
      <c r="AH27" s="79">
        <f t="shared" si="34"/>
        <v>-3.6928419781180979E-3</v>
      </c>
      <c r="AI27" s="79">
        <f t="shared" si="35"/>
        <v>0</v>
      </c>
      <c r="AJ27" s="80">
        <f t="shared" si="15"/>
        <v>4.4606942394559753E-3</v>
      </c>
      <c r="AK27" s="80">
        <f t="shared" si="16"/>
        <v>0</v>
      </c>
      <c r="AL27" s="81">
        <f t="shared" si="17"/>
        <v>2.1055039952452639E-2</v>
      </c>
      <c r="AM27" s="81">
        <f t="shared" si="18"/>
        <v>0</v>
      </c>
      <c r="AN27" s="82">
        <f t="shared" si="19"/>
        <v>1.1862796035622849E-2</v>
      </c>
      <c r="AO27" s="158">
        <f t="shared" si="20"/>
        <v>0</v>
      </c>
      <c r="AP27" s="86"/>
      <c r="AQ27" s="94"/>
      <c r="AR27" s="91"/>
      <c r="AS27" s="85"/>
      <c r="AT27" s="85"/>
    </row>
    <row r="28" spans="1:46">
      <c r="A28" s="153" t="s">
        <v>106</v>
      </c>
      <c r="B28" s="134">
        <v>2086470544.1577077</v>
      </c>
      <c r="C28" s="130">
        <v>100</v>
      </c>
      <c r="D28" s="134">
        <v>2081665736.1949246</v>
      </c>
      <c r="E28" s="130">
        <v>100</v>
      </c>
      <c r="F28" s="79">
        <f t="shared" si="21"/>
        <v>-2.3028400646426393E-3</v>
      </c>
      <c r="G28" s="79">
        <f t="shared" si="22"/>
        <v>0</v>
      </c>
      <c r="H28" s="134">
        <v>2089169803.1300001</v>
      </c>
      <c r="I28" s="130">
        <v>100</v>
      </c>
      <c r="J28" s="79">
        <f t="shared" si="23"/>
        <v>3.6048376089391761E-3</v>
      </c>
      <c r="K28" s="79">
        <f t="shared" si="24"/>
        <v>0</v>
      </c>
      <c r="L28" s="134">
        <v>2041842211.8575406</v>
      </c>
      <c r="M28" s="130">
        <v>100</v>
      </c>
      <c r="N28" s="79">
        <f t="shared" si="25"/>
        <v>-2.2653779123914759E-2</v>
      </c>
      <c r="O28" s="79">
        <f t="shared" si="26"/>
        <v>0</v>
      </c>
      <c r="P28" s="134">
        <v>2041913951.8690205</v>
      </c>
      <c r="Q28" s="130">
        <v>100</v>
      </c>
      <c r="R28" s="79">
        <f t="shared" si="27"/>
        <v>3.5134943857679385E-5</v>
      </c>
      <c r="S28" s="79">
        <f t="shared" si="28"/>
        <v>0</v>
      </c>
      <c r="T28" s="134">
        <v>2038651013.99</v>
      </c>
      <c r="U28" s="130">
        <v>100</v>
      </c>
      <c r="V28" s="79">
        <f t="shared" si="29"/>
        <v>-1.5979801088257391E-3</v>
      </c>
      <c r="W28" s="79">
        <f t="shared" si="29"/>
        <v>0</v>
      </c>
      <c r="X28" s="134">
        <v>2051740855.6300001</v>
      </c>
      <c r="Y28" s="130">
        <v>100</v>
      </c>
      <c r="Z28" s="79">
        <f t="shared" si="30"/>
        <v>6.4208349296532973E-3</v>
      </c>
      <c r="AA28" s="79">
        <f t="shared" si="31"/>
        <v>0</v>
      </c>
      <c r="AB28" s="134">
        <v>2061752550</v>
      </c>
      <c r="AC28" s="130">
        <v>100</v>
      </c>
      <c r="AD28" s="79">
        <f t="shared" si="32"/>
        <v>4.8796095971514542E-3</v>
      </c>
      <c r="AE28" s="79">
        <f t="shared" si="33"/>
        <v>0</v>
      </c>
      <c r="AF28" s="134">
        <v>1991419303.6814463</v>
      </c>
      <c r="AG28" s="130">
        <v>100</v>
      </c>
      <c r="AH28" s="79">
        <f t="shared" si="34"/>
        <v>-3.4113330583029317E-2</v>
      </c>
      <c r="AI28" s="79">
        <f t="shared" si="35"/>
        <v>0</v>
      </c>
      <c r="AJ28" s="80">
        <f t="shared" si="15"/>
        <v>-5.7159391001013558E-3</v>
      </c>
      <c r="AK28" s="80">
        <f t="shared" si="16"/>
        <v>0</v>
      </c>
      <c r="AL28" s="81">
        <f t="shared" si="17"/>
        <v>-4.3352989360549148E-2</v>
      </c>
      <c r="AM28" s="81">
        <f t="shared" si="18"/>
        <v>0</v>
      </c>
      <c r="AN28" s="82">
        <f t="shared" si="19"/>
        <v>1.4645466222646302E-2</v>
      </c>
      <c r="AO28" s="158">
        <f t="shared" si="20"/>
        <v>0</v>
      </c>
      <c r="AP28" s="86"/>
      <c r="AQ28" s="94"/>
      <c r="AR28" s="91"/>
      <c r="AS28" s="85"/>
      <c r="AT28" s="85"/>
    </row>
    <row r="29" spans="1:46">
      <c r="A29" s="153" t="s">
        <v>109</v>
      </c>
      <c r="B29" s="134">
        <v>4512757723.5100002</v>
      </c>
      <c r="C29" s="130">
        <v>100</v>
      </c>
      <c r="D29" s="134">
        <v>4423192660.8599997</v>
      </c>
      <c r="E29" s="130">
        <v>100</v>
      </c>
      <c r="F29" s="79">
        <f t="shared" si="21"/>
        <v>-1.9847079798544408E-2</v>
      </c>
      <c r="G29" s="79">
        <f t="shared" si="22"/>
        <v>0</v>
      </c>
      <c r="H29" s="134">
        <v>4593442312.5299997</v>
      </c>
      <c r="I29" s="130">
        <v>100</v>
      </c>
      <c r="J29" s="79">
        <f t="shared" si="23"/>
        <v>3.8490218428988462E-2</v>
      </c>
      <c r="K29" s="79">
        <f t="shared" si="24"/>
        <v>0</v>
      </c>
      <c r="L29" s="134">
        <v>4788910069.75</v>
      </c>
      <c r="M29" s="130">
        <v>100</v>
      </c>
      <c r="N29" s="79">
        <f t="shared" si="25"/>
        <v>4.2553654518922117E-2</v>
      </c>
      <c r="O29" s="79">
        <f t="shared" si="26"/>
        <v>0</v>
      </c>
      <c r="P29" s="134">
        <v>4874798218.2799997</v>
      </c>
      <c r="Q29" s="130">
        <v>100</v>
      </c>
      <c r="R29" s="79">
        <f t="shared" si="27"/>
        <v>1.7934800879333163E-2</v>
      </c>
      <c r="S29" s="79">
        <f t="shared" si="28"/>
        <v>0</v>
      </c>
      <c r="T29" s="134">
        <v>5044841028.46</v>
      </c>
      <c r="U29" s="130">
        <v>100</v>
      </c>
      <c r="V29" s="79">
        <f t="shared" si="29"/>
        <v>3.4882020253137247E-2</v>
      </c>
      <c r="W29" s="79">
        <f t="shared" si="29"/>
        <v>0</v>
      </c>
      <c r="X29" s="134">
        <v>5119981423.5</v>
      </c>
      <c r="Y29" s="130">
        <v>100</v>
      </c>
      <c r="Z29" s="79">
        <f t="shared" si="30"/>
        <v>1.4894502049936248E-2</v>
      </c>
      <c r="AA29" s="79">
        <f t="shared" si="31"/>
        <v>0</v>
      </c>
      <c r="AB29" s="134">
        <v>5090191172.5699997</v>
      </c>
      <c r="AC29" s="130">
        <v>100</v>
      </c>
      <c r="AD29" s="79">
        <f t="shared" si="32"/>
        <v>-5.8184294953234029E-3</v>
      </c>
      <c r="AE29" s="79">
        <f t="shared" si="33"/>
        <v>0</v>
      </c>
      <c r="AF29" s="134">
        <v>4973754034.7600002</v>
      </c>
      <c r="AG29" s="130">
        <v>100</v>
      </c>
      <c r="AH29" s="79">
        <f t="shared" si="34"/>
        <v>-2.2874806438991018E-2</v>
      </c>
      <c r="AI29" s="79">
        <f t="shared" si="35"/>
        <v>0</v>
      </c>
      <c r="AJ29" s="80">
        <f t="shared" si="15"/>
        <v>1.2526860049682299E-2</v>
      </c>
      <c r="AK29" s="80">
        <f t="shared" si="16"/>
        <v>0</v>
      </c>
      <c r="AL29" s="81">
        <f t="shared" si="17"/>
        <v>0.12447148838254654</v>
      </c>
      <c r="AM29" s="81">
        <f t="shared" si="18"/>
        <v>0</v>
      </c>
      <c r="AN29" s="82">
        <f t="shared" si="19"/>
        <v>2.6044491396654077E-2</v>
      </c>
      <c r="AO29" s="158">
        <f t="shared" si="20"/>
        <v>0</v>
      </c>
      <c r="AP29" s="86"/>
      <c r="AQ29" s="94"/>
      <c r="AR29" s="91"/>
      <c r="AS29" s="85"/>
      <c r="AT29" s="85"/>
    </row>
    <row r="30" spans="1:46">
      <c r="A30" s="153" t="s">
        <v>115</v>
      </c>
      <c r="B30" s="134">
        <v>924846329.84000003</v>
      </c>
      <c r="C30" s="130">
        <v>10</v>
      </c>
      <c r="D30" s="241">
        <v>1017387427.88</v>
      </c>
      <c r="E30" s="130">
        <v>10</v>
      </c>
      <c r="F30" s="79">
        <f t="shared" si="21"/>
        <v>0.10006105344658688</v>
      </c>
      <c r="G30" s="79">
        <f t="shared" si="22"/>
        <v>0</v>
      </c>
      <c r="H30" s="241">
        <v>1014601471.8200001</v>
      </c>
      <c r="I30" s="130">
        <v>10</v>
      </c>
      <c r="J30" s="79">
        <f t="shared" si="23"/>
        <v>-2.7383433131321767E-3</v>
      </c>
      <c r="K30" s="79">
        <f t="shared" si="24"/>
        <v>0</v>
      </c>
      <c r="L30" s="134">
        <v>943015946.44000006</v>
      </c>
      <c r="M30" s="130">
        <v>10</v>
      </c>
      <c r="N30" s="79">
        <f t="shared" si="25"/>
        <v>-7.0555313951584681E-2</v>
      </c>
      <c r="O30" s="79">
        <f t="shared" si="26"/>
        <v>0</v>
      </c>
      <c r="P30" s="134">
        <v>903343697.92999995</v>
      </c>
      <c r="Q30" s="130">
        <v>10</v>
      </c>
      <c r="R30" s="79">
        <f t="shared" si="27"/>
        <v>-4.2069541517052472E-2</v>
      </c>
      <c r="S30" s="79">
        <f t="shared" si="28"/>
        <v>0</v>
      </c>
      <c r="T30" s="134">
        <v>901729623.54999995</v>
      </c>
      <c r="U30" s="130">
        <v>10</v>
      </c>
      <c r="V30" s="79">
        <f t="shared" si="29"/>
        <v>-1.7867777056491624E-3</v>
      </c>
      <c r="W30" s="79">
        <f t="shared" si="29"/>
        <v>0</v>
      </c>
      <c r="X30" s="134">
        <v>862486463.80999994</v>
      </c>
      <c r="Y30" s="130">
        <v>10</v>
      </c>
      <c r="Z30" s="79">
        <f t="shared" si="30"/>
        <v>-4.3519874156406728E-2</v>
      </c>
      <c r="AA30" s="79">
        <f t="shared" si="31"/>
        <v>0</v>
      </c>
      <c r="AB30" s="134">
        <v>869153039.11000001</v>
      </c>
      <c r="AC30" s="130">
        <v>10</v>
      </c>
      <c r="AD30" s="79">
        <f t="shared" si="32"/>
        <v>7.7294839742188389E-3</v>
      </c>
      <c r="AE30" s="79">
        <f t="shared" si="33"/>
        <v>0</v>
      </c>
      <c r="AF30" s="134">
        <v>854670945.25999999</v>
      </c>
      <c r="AG30" s="130">
        <v>10</v>
      </c>
      <c r="AH30" s="79">
        <f t="shared" si="34"/>
        <v>-1.6662305944220683E-2</v>
      </c>
      <c r="AI30" s="79">
        <f t="shared" si="35"/>
        <v>0</v>
      </c>
      <c r="AJ30" s="80">
        <f t="shared" si="15"/>
        <v>-8.6927023959050241E-3</v>
      </c>
      <c r="AK30" s="80">
        <f t="shared" si="16"/>
        <v>0</v>
      </c>
      <c r="AL30" s="81">
        <f t="shared" si="17"/>
        <v>-0.1599356136718374</v>
      </c>
      <c r="AM30" s="81">
        <f t="shared" si="18"/>
        <v>0</v>
      </c>
      <c r="AN30" s="82">
        <f t="shared" si="19"/>
        <v>5.1266330324657369E-2</v>
      </c>
      <c r="AO30" s="158">
        <f t="shared" si="20"/>
        <v>0</v>
      </c>
      <c r="AP30" s="86"/>
      <c r="AQ30" s="94"/>
      <c r="AR30" s="91"/>
      <c r="AS30" s="85"/>
      <c r="AT30" s="85"/>
    </row>
    <row r="31" spans="1:46">
      <c r="A31" s="153" t="s">
        <v>117</v>
      </c>
      <c r="B31" s="134">
        <v>1965748444</v>
      </c>
      <c r="C31" s="130">
        <v>100</v>
      </c>
      <c r="D31" s="134">
        <v>1995266108</v>
      </c>
      <c r="E31" s="130">
        <v>100</v>
      </c>
      <c r="F31" s="79">
        <f t="shared" si="21"/>
        <v>1.5015992554945653E-2</v>
      </c>
      <c r="G31" s="79">
        <f t="shared" si="22"/>
        <v>0</v>
      </c>
      <c r="H31" s="134">
        <v>1559264838</v>
      </c>
      <c r="I31" s="130">
        <v>100</v>
      </c>
      <c r="J31" s="79">
        <f t="shared" si="23"/>
        <v>-0.21851785496273263</v>
      </c>
      <c r="K31" s="79">
        <f t="shared" si="24"/>
        <v>0</v>
      </c>
      <c r="L31" s="134">
        <v>1554537167.71</v>
      </c>
      <c r="M31" s="130">
        <v>100</v>
      </c>
      <c r="N31" s="79">
        <f t="shared" si="25"/>
        <v>-3.031986725272363E-3</v>
      </c>
      <c r="O31" s="79">
        <f t="shared" si="26"/>
        <v>0</v>
      </c>
      <c r="P31" s="134">
        <v>1626294813.99</v>
      </c>
      <c r="Q31" s="130">
        <v>100</v>
      </c>
      <c r="R31" s="79">
        <f t="shared" si="27"/>
        <v>4.6160135486311128E-2</v>
      </c>
      <c r="S31" s="79">
        <f t="shared" si="28"/>
        <v>0</v>
      </c>
      <c r="T31" s="134">
        <v>1972572958</v>
      </c>
      <c r="U31" s="130">
        <v>100</v>
      </c>
      <c r="V31" s="79">
        <f t="shared" si="29"/>
        <v>0.21292458232737699</v>
      </c>
      <c r="W31" s="79">
        <f t="shared" si="29"/>
        <v>0</v>
      </c>
      <c r="X31" s="134">
        <v>1973686684.48</v>
      </c>
      <c r="Y31" s="130">
        <v>100</v>
      </c>
      <c r="Z31" s="79">
        <f t="shared" si="30"/>
        <v>5.6460597590734032E-4</v>
      </c>
      <c r="AA31" s="79">
        <f t="shared" si="31"/>
        <v>0</v>
      </c>
      <c r="AB31" s="134">
        <v>1969273334.48</v>
      </c>
      <c r="AC31" s="130">
        <v>100</v>
      </c>
      <c r="AD31" s="79">
        <f t="shared" si="32"/>
        <v>-2.2360945304562203E-3</v>
      </c>
      <c r="AE31" s="79">
        <f t="shared" si="33"/>
        <v>0</v>
      </c>
      <c r="AF31" s="134">
        <v>1955444653.1700001</v>
      </c>
      <c r="AG31" s="130">
        <v>100</v>
      </c>
      <c r="AH31" s="79">
        <f t="shared" si="34"/>
        <v>-7.0222254411683787E-3</v>
      </c>
      <c r="AI31" s="79">
        <f t="shared" si="35"/>
        <v>0</v>
      </c>
      <c r="AJ31" s="80">
        <f t="shared" si="15"/>
        <v>5.482144335613939E-3</v>
      </c>
      <c r="AK31" s="80">
        <f t="shared" si="16"/>
        <v>0</v>
      </c>
      <c r="AL31" s="81">
        <f t="shared" si="17"/>
        <v>-1.9957966844791373E-2</v>
      </c>
      <c r="AM31" s="81">
        <f t="shared" si="18"/>
        <v>0</v>
      </c>
      <c r="AN31" s="82">
        <f t="shared" si="19"/>
        <v>0.11665979909702064</v>
      </c>
      <c r="AO31" s="158">
        <f t="shared" si="20"/>
        <v>0</v>
      </c>
      <c r="AP31" s="86"/>
      <c r="AQ31" s="94"/>
      <c r="AR31" s="91"/>
      <c r="AS31" s="85"/>
      <c r="AT31" s="85"/>
    </row>
    <row r="32" spans="1:46">
      <c r="A32" s="153" t="s">
        <v>118</v>
      </c>
      <c r="B32" s="134">
        <v>8096042157.9700003</v>
      </c>
      <c r="C32" s="130">
        <v>100</v>
      </c>
      <c r="D32" s="134">
        <v>8245719631.6899996</v>
      </c>
      <c r="E32" s="130">
        <v>100</v>
      </c>
      <c r="F32" s="79">
        <f t="shared" si="21"/>
        <v>1.8487733981554441E-2</v>
      </c>
      <c r="G32" s="79">
        <f t="shared" si="22"/>
        <v>0</v>
      </c>
      <c r="H32" s="134">
        <v>8245719631.6899996</v>
      </c>
      <c r="I32" s="130">
        <v>100</v>
      </c>
      <c r="J32" s="79">
        <f t="shared" si="23"/>
        <v>0</v>
      </c>
      <c r="K32" s="79">
        <f t="shared" si="24"/>
        <v>0</v>
      </c>
      <c r="L32" s="134">
        <v>7887707037.7200003</v>
      </c>
      <c r="M32" s="130">
        <v>100</v>
      </c>
      <c r="N32" s="79">
        <f t="shared" si="25"/>
        <v>-4.3417992602377983E-2</v>
      </c>
      <c r="O32" s="79">
        <f t="shared" si="26"/>
        <v>0</v>
      </c>
      <c r="P32" s="134">
        <v>7856606341.75</v>
      </c>
      <c r="Q32" s="130">
        <v>100</v>
      </c>
      <c r="R32" s="79">
        <f t="shared" si="27"/>
        <v>-3.9429324417442043E-3</v>
      </c>
      <c r="S32" s="79">
        <f t="shared" si="28"/>
        <v>0</v>
      </c>
      <c r="T32" s="134">
        <v>7846292351.7799997</v>
      </c>
      <c r="U32" s="130">
        <v>100</v>
      </c>
      <c r="V32" s="79">
        <f t="shared" si="29"/>
        <v>-1.3127792740730475E-3</v>
      </c>
      <c r="W32" s="79">
        <f t="shared" si="29"/>
        <v>0</v>
      </c>
      <c r="X32" s="134">
        <v>8108869564.96</v>
      </c>
      <c r="Y32" s="130">
        <v>100</v>
      </c>
      <c r="Z32" s="79">
        <f t="shared" si="30"/>
        <v>3.3465132499228424E-2</v>
      </c>
      <c r="AA32" s="79">
        <f t="shared" si="31"/>
        <v>0</v>
      </c>
      <c r="AB32" s="134">
        <v>8270986519.4399996</v>
      </c>
      <c r="AC32" s="130">
        <v>100</v>
      </c>
      <c r="AD32" s="79">
        <f t="shared" si="32"/>
        <v>1.9992546825581999E-2</v>
      </c>
      <c r="AE32" s="79">
        <f t="shared" si="33"/>
        <v>0</v>
      </c>
      <c r="AF32" s="134">
        <v>8283494392.0299997</v>
      </c>
      <c r="AG32" s="130">
        <v>100</v>
      </c>
      <c r="AH32" s="79">
        <f t="shared" si="34"/>
        <v>1.5122588533546563E-3</v>
      </c>
      <c r="AI32" s="79">
        <f t="shared" si="35"/>
        <v>0</v>
      </c>
      <c r="AJ32" s="80">
        <f t="shared" si="15"/>
        <v>3.0979959801905356E-3</v>
      </c>
      <c r="AK32" s="80">
        <f t="shared" si="16"/>
        <v>0</v>
      </c>
      <c r="AL32" s="81">
        <f t="shared" si="17"/>
        <v>4.5811356712668191E-3</v>
      </c>
      <c r="AM32" s="81">
        <f t="shared" si="18"/>
        <v>0</v>
      </c>
      <c r="AN32" s="82">
        <f t="shared" si="19"/>
        <v>2.2957450738618934E-2</v>
      </c>
      <c r="AO32" s="158">
        <f t="shared" si="20"/>
        <v>0</v>
      </c>
      <c r="AP32" s="86"/>
      <c r="AQ32" s="94"/>
      <c r="AR32" s="91"/>
      <c r="AS32" s="85"/>
      <c r="AT32" s="85"/>
    </row>
    <row r="33" spans="1:47">
      <c r="A33" s="153" t="s">
        <v>122</v>
      </c>
      <c r="B33" s="134">
        <v>7515951426.9899998</v>
      </c>
      <c r="C33" s="130">
        <v>100</v>
      </c>
      <c r="D33" s="243">
        <v>7686415312.46</v>
      </c>
      <c r="E33" s="130">
        <v>100</v>
      </c>
      <c r="F33" s="79">
        <f t="shared" si="21"/>
        <v>2.2680280351182087E-2</v>
      </c>
      <c r="G33" s="79">
        <f t="shared" si="22"/>
        <v>0</v>
      </c>
      <c r="H33" s="243">
        <v>7840078469.5799999</v>
      </c>
      <c r="I33" s="130">
        <v>100</v>
      </c>
      <c r="J33" s="79">
        <f t="shared" si="23"/>
        <v>1.9991524120600859E-2</v>
      </c>
      <c r="K33" s="79">
        <f t="shared" si="24"/>
        <v>0</v>
      </c>
      <c r="L33" s="134">
        <v>7924689191.75</v>
      </c>
      <c r="M33" s="130">
        <v>100</v>
      </c>
      <c r="N33" s="79">
        <f t="shared" si="25"/>
        <v>1.0792075933716101E-2</v>
      </c>
      <c r="O33" s="79">
        <f t="shared" si="26"/>
        <v>0</v>
      </c>
      <c r="P33" s="134">
        <v>8204017708.3100004</v>
      </c>
      <c r="Q33" s="130">
        <v>100</v>
      </c>
      <c r="R33" s="79">
        <f t="shared" si="27"/>
        <v>3.524788288868104E-2</v>
      </c>
      <c r="S33" s="79">
        <f t="shared" si="28"/>
        <v>0</v>
      </c>
      <c r="T33" s="134">
        <v>8276151052.1199999</v>
      </c>
      <c r="U33" s="130">
        <v>100</v>
      </c>
      <c r="V33" s="79">
        <f t="shared" si="29"/>
        <v>8.7924412616679597E-3</v>
      </c>
      <c r="W33" s="79">
        <f t="shared" si="29"/>
        <v>0</v>
      </c>
      <c r="X33" s="134">
        <v>8358496764.6499996</v>
      </c>
      <c r="Y33" s="130">
        <v>100</v>
      </c>
      <c r="Z33" s="79">
        <f t="shared" si="30"/>
        <v>9.9497594970679327E-3</v>
      </c>
      <c r="AA33" s="79">
        <f t="shared" si="31"/>
        <v>0</v>
      </c>
      <c r="AB33" s="134">
        <v>8417409537.1000004</v>
      </c>
      <c r="AC33" s="130">
        <v>100</v>
      </c>
      <c r="AD33" s="79">
        <f t="shared" si="32"/>
        <v>7.0482497162834825E-3</v>
      </c>
      <c r="AE33" s="79">
        <f t="shared" si="33"/>
        <v>0</v>
      </c>
      <c r="AF33" s="134">
        <v>8407658728.8999996</v>
      </c>
      <c r="AG33" s="130">
        <v>100</v>
      </c>
      <c r="AH33" s="79">
        <f t="shared" si="34"/>
        <v>-1.1584096219892552E-3</v>
      </c>
      <c r="AI33" s="79">
        <f t="shared" si="35"/>
        <v>0</v>
      </c>
      <c r="AJ33" s="80">
        <f t="shared" si="15"/>
        <v>1.4167975518401278E-2</v>
      </c>
      <c r="AK33" s="80">
        <f t="shared" si="16"/>
        <v>0</v>
      </c>
      <c r="AL33" s="81">
        <f t="shared" si="17"/>
        <v>9.3833521494842198E-2</v>
      </c>
      <c r="AM33" s="81">
        <f t="shared" si="18"/>
        <v>0</v>
      </c>
      <c r="AN33" s="82">
        <f t="shared" si="19"/>
        <v>1.1303669041198771E-2</v>
      </c>
      <c r="AO33" s="158">
        <f t="shared" si="20"/>
        <v>0</v>
      </c>
      <c r="AP33" s="86"/>
      <c r="AQ33" s="94"/>
      <c r="AR33" s="91"/>
      <c r="AS33" s="85"/>
      <c r="AT33" s="85"/>
    </row>
    <row r="34" spans="1:47">
      <c r="A34" s="153" t="s">
        <v>121</v>
      </c>
      <c r="B34" s="134">
        <v>225867893.91999999</v>
      </c>
      <c r="C34" s="130">
        <v>1000000</v>
      </c>
      <c r="D34" s="134">
        <v>362497042.56999999</v>
      </c>
      <c r="E34" s="130">
        <v>1000000</v>
      </c>
      <c r="F34" s="79">
        <f t="shared" si="21"/>
        <v>0.60490734773660482</v>
      </c>
      <c r="G34" s="79">
        <f t="shared" si="22"/>
        <v>0</v>
      </c>
      <c r="H34" s="134">
        <v>359761042.97000003</v>
      </c>
      <c r="I34" s="130">
        <v>1000000</v>
      </c>
      <c r="J34" s="79">
        <f t="shared" si="23"/>
        <v>-7.5476466803770653E-3</v>
      </c>
      <c r="K34" s="79">
        <f t="shared" si="24"/>
        <v>0</v>
      </c>
      <c r="L34" s="134">
        <v>410378954.11000001</v>
      </c>
      <c r="M34" s="130">
        <v>1000000</v>
      </c>
      <c r="N34" s="79">
        <f t="shared" si="25"/>
        <v>0.14069870023203412</v>
      </c>
      <c r="O34" s="79">
        <f t="shared" si="26"/>
        <v>0</v>
      </c>
      <c r="P34" s="134">
        <v>410942072.63</v>
      </c>
      <c r="Q34" s="130">
        <v>1000000</v>
      </c>
      <c r="R34" s="79">
        <f t="shared" si="27"/>
        <v>1.372191518011033E-3</v>
      </c>
      <c r="S34" s="79">
        <f t="shared" si="28"/>
        <v>0</v>
      </c>
      <c r="T34" s="134">
        <v>401565889.63999999</v>
      </c>
      <c r="U34" s="130">
        <v>1000000</v>
      </c>
      <c r="V34" s="79">
        <f t="shared" si="29"/>
        <v>-2.2816313087616232E-2</v>
      </c>
      <c r="W34" s="79">
        <f t="shared" si="29"/>
        <v>0</v>
      </c>
      <c r="X34" s="134">
        <v>402191302.31999999</v>
      </c>
      <c r="Y34" s="130">
        <v>1000000</v>
      </c>
      <c r="Z34" s="79">
        <f t="shared" si="30"/>
        <v>1.5574347725616927E-3</v>
      </c>
      <c r="AA34" s="79">
        <f t="shared" si="31"/>
        <v>0</v>
      </c>
      <c r="AB34" s="134">
        <v>412699182.76999998</v>
      </c>
      <c r="AC34" s="130">
        <v>1000000</v>
      </c>
      <c r="AD34" s="79">
        <f t="shared" si="32"/>
        <v>2.6126573074520355E-2</v>
      </c>
      <c r="AE34" s="79">
        <f t="shared" si="33"/>
        <v>0</v>
      </c>
      <c r="AF34" s="134">
        <v>413348021.32999998</v>
      </c>
      <c r="AG34" s="130">
        <v>1000000</v>
      </c>
      <c r="AH34" s="79">
        <f t="shared" si="34"/>
        <v>1.5721828079354459E-3</v>
      </c>
      <c r="AI34" s="79">
        <f t="shared" si="35"/>
        <v>0</v>
      </c>
      <c r="AJ34" s="80">
        <f t="shared" si="15"/>
        <v>9.3233808796709269E-2</v>
      </c>
      <c r="AK34" s="80">
        <f t="shared" si="16"/>
        <v>0</v>
      </c>
      <c r="AL34" s="81">
        <f t="shared" si="17"/>
        <v>0.14027970655837946</v>
      </c>
      <c r="AM34" s="81">
        <f t="shared" si="18"/>
        <v>0</v>
      </c>
      <c r="AN34" s="82">
        <f t="shared" si="19"/>
        <v>0.21295056702575815</v>
      </c>
      <c r="AO34" s="158">
        <f t="shared" si="20"/>
        <v>0</v>
      </c>
      <c r="AP34" s="86"/>
      <c r="AQ34" s="94"/>
      <c r="AR34" s="91"/>
      <c r="AS34" s="85"/>
      <c r="AT34" s="85"/>
      <c r="AU34" s="196"/>
    </row>
    <row r="35" spans="1:47">
      <c r="A35" s="153" t="s">
        <v>133</v>
      </c>
      <c r="B35" s="134">
        <v>4658760438.0500002</v>
      </c>
      <c r="C35" s="130">
        <v>1</v>
      </c>
      <c r="D35" s="134">
        <v>4622368331.1000004</v>
      </c>
      <c r="E35" s="130">
        <v>1</v>
      </c>
      <c r="F35" s="79">
        <f t="shared" si="21"/>
        <v>-7.8115428844056029E-3</v>
      </c>
      <c r="G35" s="79">
        <f t="shared" si="22"/>
        <v>0</v>
      </c>
      <c r="H35" s="134">
        <v>4902094136.7200003</v>
      </c>
      <c r="I35" s="130">
        <v>1</v>
      </c>
      <c r="J35" s="79">
        <f t="shared" si="23"/>
        <v>6.0515689270792622E-2</v>
      </c>
      <c r="K35" s="79">
        <f t="shared" si="24"/>
        <v>0</v>
      </c>
      <c r="L35" s="134">
        <v>4947873100.71</v>
      </c>
      <c r="M35" s="130">
        <v>1</v>
      </c>
      <c r="N35" s="79">
        <f t="shared" si="25"/>
        <v>9.3386546062190785E-3</v>
      </c>
      <c r="O35" s="79">
        <f t="shared" si="26"/>
        <v>0</v>
      </c>
      <c r="P35" s="134">
        <v>4944507057.5699997</v>
      </c>
      <c r="Q35" s="130">
        <v>1</v>
      </c>
      <c r="R35" s="79">
        <f t="shared" si="27"/>
        <v>-6.8030102459930297E-4</v>
      </c>
      <c r="S35" s="79">
        <f t="shared" si="28"/>
        <v>0</v>
      </c>
      <c r="T35" s="134">
        <v>4953421320.5</v>
      </c>
      <c r="U35" s="130">
        <v>1</v>
      </c>
      <c r="V35" s="79">
        <f t="shared" si="29"/>
        <v>1.8028618072963697E-3</v>
      </c>
      <c r="W35" s="79">
        <f t="shared" si="29"/>
        <v>0</v>
      </c>
      <c r="X35" s="134">
        <v>4953853893</v>
      </c>
      <c r="Y35" s="130">
        <v>1</v>
      </c>
      <c r="Z35" s="79">
        <f t="shared" si="30"/>
        <v>8.7328024815853136E-5</v>
      </c>
      <c r="AA35" s="79">
        <f t="shared" si="31"/>
        <v>0</v>
      </c>
      <c r="AB35" s="134">
        <v>4893978860.3000002</v>
      </c>
      <c r="AC35" s="130">
        <v>1</v>
      </c>
      <c r="AD35" s="79">
        <f t="shared" si="32"/>
        <v>-1.2086556041672062E-2</v>
      </c>
      <c r="AE35" s="79">
        <f t="shared" si="33"/>
        <v>0</v>
      </c>
      <c r="AF35" s="134">
        <v>5402520373.6899996</v>
      </c>
      <c r="AG35" s="130">
        <v>1</v>
      </c>
      <c r="AH35" s="79">
        <f t="shared" si="34"/>
        <v>0.1039116694016177</v>
      </c>
      <c r="AI35" s="79">
        <f t="shared" si="35"/>
        <v>0</v>
      </c>
      <c r="AJ35" s="80">
        <f t="shared" si="15"/>
        <v>1.938472539500808E-2</v>
      </c>
      <c r="AK35" s="80">
        <f t="shared" si="16"/>
        <v>0</v>
      </c>
      <c r="AL35" s="81">
        <f t="shared" si="17"/>
        <v>0.16877755875511197</v>
      </c>
      <c r="AM35" s="81">
        <f t="shared" si="18"/>
        <v>0</v>
      </c>
      <c r="AN35" s="82">
        <f t="shared" si="19"/>
        <v>4.0973300212338783E-2</v>
      </c>
      <c r="AO35" s="158">
        <f t="shared" si="20"/>
        <v>0</v>
      </c>
      <c r="AP35" s="86"/>
      <c r="AQ35" s="94"/>
      <c r="AR35" s="91"/>
      <c r="AS35" s="85"/>
      <c r="AT35" s="85"/>
    </row>
    <row r="36" spans="1:47" s="176" customFormat="1">
      <c r="A36" s="153" t="s">
        <v>138</v>
      </c>
      <c r="B36" s="134">
        <v>9361648406.3099995</v>
      </c>
      <c r="C36" s="130">
        <v>1</v>
      </c>
      <c r="D36" s="134">
        <v>9527482905.0300007</v>
      </c>
      <c r="E36" s="130">
        <v>1</v>
      </c>
      <c r="F36" s="79">
        <f t="shared" si="21"/>
        <v>1.7714241287701465E-2</v>
      </c>
      <c r="G36" s="79">
        <f t="shared" si="22"/>
        <v>0</v>
      </c>
      <c r="H36" s="134">
        <v>9733403713.6800003</v>
      </c>
      <c r="I36" s="130">
        <v>1</v>
      </c>
      <c r="J36" s="79">
        <f t="shared" si="23"/>
        <v>2.1613348531046375E-2</v>
      </c>
      <c r="K36" s="79">
        <f t="shared" si="24"/>
        <v>0</v>
      </c>
      <c r="L36" s="134">
        <v>9763761920.5799999</v>
      </c>
      <c r="M36" s="130">
        <v>1</v>
      </c>
      <c r="N36" s="79">
        <f t="shared" si="25"/>
        <v>3.1189713067518291E-3</v>
      </c>
      <c r="O36" s="79">
        <f t="shared" si="26"/>
        <v>0</v>
      </c>
      <c r="P36" s="134">
        <v>9898121961.7999992</v>
      </c>
      <c r="Q36" s="130">
        <v>1</v>
      </c>
      <c r="R36" s="79">
        <f t="shared" si="27"/>
        <v>1.376109355317196E-2</v>
      </c>
      <c r="S36" s="79">
        <f t="shared" si="28"/>
        <v>0</v>
      </c>
      <c r="T36" s="134">
        <v>9884791875.0599995</v>
      </c>
      <c r="U36" s="130">
        <v>1</v>
      </c>
      <c r="V36" s="79">
        <f t="shared" si="29"/>
        <v>-1.3467288836654888E-3</v>
      </c>
      <c r="W36" s="79">
        <f t="shared" si="29"/>
        <v>0</v>
      </c>
      <c r="X36" s="134">
        <v>10016331425.129999</v>
      </c>
      <c r="Y36" s="130">
        <v>1</v>
      </c>
      <c r="Z36" s="79">
        <f t="shared" si="30"/>
        <v>1.3307265517838864E-2</v>
      </c>
      <c r="AA36" s="79">
        <f t="shared" si="31"/>
        <v>0</v>
      </c>
      <c r="AB36" s="134">
        <v>10216135900.91</v>
      </c>
      <c r="AC36" s="130">
        <v>1</v>
      </c>
      <c r="AD36" s="79">
        <f t="shared" si="32"/>
        <v>1.99478698636819E-2</v>
      </c>
      <c r="AE36" s="79">
        <f t="shared" si="33"/>
        <v>0</v>
      </c>
      <c r="AF36" s="134">
        <v>10223299741.74</v>
      </c>
      <c r="AG36" s="130">
        <v>1</v>
      </c>
      <c r="AH36" s="79">
        <f t="shared" si="34"/>
        <v>7.012280278458126E-4</v>
      </c>
      <c r="AI36" s="79">
        <f t="shared" si="35"/>
        <v>0</v>
      </c>
      <c r="AJ36" s="80">
        <f t="shared" si="15"/>
        <v>1.110216115054659E-2</v>
      </c>
      <c r="AK36" s="80">
        <f t="shared" si="16"/>
        <v>0</v>
      </c>
      <c r="AL36" s="81">
        <f t="shared" si="17"/>
        <v>7.3032598813968494E-2</v>
      </c>
      <c r="AM36" s="81">
        <f t="shared" si="18"/>
        <v>0</v>
      </c>
      <c r="AN36" s="82">
        <f t="shared" si="19"/>
        <v>9.0338192074245031E-3</v>
      </c>
      <c r="AO36" s="158">
        <f t="shared" si="20"/>
        <v>0</v>
      </c>
      <c r="AP36" s="86"/>
      <c r="AQ36" s="94"/>
      <c r="AR36" s="91"/>
      <c r="AS36" s="85"/>
      <c r="AT36" s="85"/>
    </row>
    <row r="37" spans="1:47" s="184" customFormat="1">
      <c r="A37" s="153" t="s">
        <v>141</v>
      </c>
      <c r="B37" s="129">
        <v>517015828.19999999</v>
      </c>
      <c r="C37" s="130">
        <v>100</v>
      </c>
      <c r="D37" s="242">
        <v>517783635.94999999</v>
      </c>
      <c r="E37" s="130">
        <v>100</v>
      </c>
      <c r="F37" s="79">
        <f t="shared" si="21"/>
        <v>1.4850759070048913E-3</v>
      </c>
      <c r="G37" s="79">
        <f t="shared" si="22"/>
        <v>0</v>
      </c>
      <c r="H37" s="242">
        <v>516452783.95999998</v>
      </c>
      <c r="I37" s="130">
        <v>100</v>
      </c>
      <c r="J37" s="79">
        <f t="shared" si="23"/>
        <v>-2.5702859217600379E-3</v>
      </c>
      <c r="K37" s="79">
        <f t="shared" si="24"/>
        <v>0</v>
      </c>
      <c r="L37" s="244">
        <v>517356461.19</v>
      </c>
      <c r="M37" s="130">
        <v>100</v>
      </c>
      <c r="N37" s="79">
        <f t="shared" si="25"/>
        <v>1.7497770523587886E-3</v>
      </c>
      <c r="O37" s="79">
        <f t="shared" si="26"/>
        <v>0</v>
      </c>
      <c r="P37" s="244">
        <v>518115266.88</v>
      </c>
      <c r="Q37" s="130">
        <v>100</v>
      </c>
      <c r="R37" s="79">
        <f t="shared" si="27"/>
        <v>1.4666980059640639E-3</v>
      </c>
      <c r="S37" s="79">
        <f t="shared" si="28"/>
        <v>0</v>
      </c>
      <c r="T37" s="244">
        <v>519701785.33999997</v>
      </c>
      <c r="U37" s="130">
        <v>100</v>
      </c>
      <c r="V37" s="79">
        <f t="shared" si="29"/>
        <v>3.0620955633168592E-3</v>
      </c>
      <c r="W37" s="79">
        <f t="shared" si="29"/>
        <v>0</v>
      </c>
      <c r="X37" s="244">
        <v>520351951.30000001</v>
      </c>
      <c r="Y37" s="130">
        <v>100</v>
      </c>
      <c r="Z37" s="79">
        <f t="shared" si="30"/>
        <v>1.2510366104951625E-3</v>
      </c>
      <c r="AA37" s="79">
        <f t="shared" si="31"/>
        <v>0</v>
      </c>
      <c r="AB37" s="244">
        <v>520143799.94999999</v>
      </c>
      <c r="AC37" s="130">
        <v>100</v>
      </c>
      <c r="AD37" s="79">
        <f t="shared" si="32"/>
        <v>-4.0002031217524492E-4</v>
      </c>
      <c r="AE37" s="79">
        <f t="shared" si="33"/>
        <v>0</v>
      </c>
      <c r="AF37" s="244">
        <v>521728793.20999998</v>
      </c>
      <c r="AG37" s="130">
        <v>100</v>
      </c>
      <c r="AH37" s="79">
        <f t="shared" si="34"/>
        <v>3.0472212879445099E-3</v>
      </c>
      <c r="AI37" s="79">
        <f t="shared" si="35"/>
        <v>0</v>
      </c>
      <c r="AJ37" s="80">
        <f t="shared" si="15"/>
        <v>1.1364497741436241E-3</v>
      </c>
      <c r="AK37" s="80">
        <f t="shared" si="16"/>
        <v>0</v>
      </c>
      <c r="AL37" s="81">
        <f t="shared" si="17"/>
        <v>7.6193162280257087E-3</v>
      </c>
      <c r="AM37" s="81">
        <f t="shared" si="18"/>
        <v>0</v>
      </c>
      <c r="AN37" s="82">
        <f t="shared" si="19"/>
        <v>1.8547119105192921E-3</v>
      </c>
      <c r="AO37" s="158">
        <f t="shared" si="20"/>
        <v>0</v>
      </c>
      <c r="AP37" s="86"/>
      <c r="AQ37" s="94"/>
      <c r="AR37" s="91"/>
      <c r="AS37" s="85"/>
      <c r="AT37" s="85"/>
    </row>
    <row r="38" spans="1:47" s="184" customFormat="1">
      <c r="A38" s="153" t="s">
        <v>151</v>
      </c>
      <c r="B38" s="127">
        <v>4943480343.5299997</v>
      </c>
      <c r="C38" s="130">
        <v>1</v>
      </c>
      <c r="D38" s="127">
        <v>4920803580.9799995</v>
      </c>
      <c r="E38" s="130">
        <v>1</v>
      </c>
      <c r="F38" s="79">
        <f t="shared" si="21"/>
        <v>-4.5872059711291081E-3</v>
      </c>
      <c r="G38" s="79">
        <f t="shared" si="22"/>
        <v>0</v>
      </c>
      <c r="H38" s="127">
        <v>4964791961.46</v>
      </c>
      <c r="I38" s="130">
        <v>1</v>
      </c>
      <c r="J38" s="79">
        <f t="shared" si="23"/>
        <v>8.9392676940053799E-3</v>
      </c>
      <c r="K38" s="79">
        <f t="shared" si="24"/>
        <v>0</v>
      </c>
      <c r="L38" s="127">
        <v>5003845005.8299999</v>
      </c>
      <c r="M38" s="130">
        <v>1</v>
      </c>
      <c r="N38" s="79">
        <f t="shared" si="25"/>
        <v>7.8659981471843037E-3</v>
      </c>
      <c r="O38" s="79">
        <f t="shared" si="26"/>
        <v>0</v>
      </c>
      <c r="P38" s="127">
        <v>4955435474.8800001</v>
      </c>
      <c r="Q38" s="130">
        <v>1</v>
      </c>
      <c r="R38" s="79">
        <f t="shared" si="27"/>
        <v>-9.6744665139702913E-3</v>
      </c>
      <c r="S38" s="79">
        <f t="shared" si="28"/>
        <v>0</v>
      </c>
      <c r="T38" s="127">
        <v>4845314040.8100004</v>
      </c>
      <c r="U38" s="130">
        <v>1</v>
      </c>
      <c r="V38" s="79">
        <f t="shared" si="29"/>
        <v>-2.222235253152325E-2</v>
      </c>
      <c r="W38" s="79">
        <f t="shared" si="29"/>
        <v>0</v>
      </c>
      <c r="X38" s="127">
        <v>4793670406.1899996</v>
      </c>
      <c r="Y38" s="130">
        <v>1</v>
      </c>
      <c r="Z38" s="79">
        <f t="shared" si="30"/>
        <v>-1.0658470056848467E-2</v>
      </c>
      <c r="AA38" s="79">
        <f t="shared" si="31"/>
        <v>0</v>
      </c>
      <c r="AB38" s="127">
        <v>4753684107.5699997</v>
      </c>
      <c r="AC38" s="130">
        <v>1</v>
      </c>
      <c r="AD38" s="79">
        <f t="shared" si="32"/>
        <v>-8.3414784980557141E-3</v>
      </c>
      <c r="AE38" s="79">
        <f t="shared" si="33"/>
        <v>0</v>
      </c>
      <c r="AF38" s="127">
        <v>4765022414.46</v>
      </c>
      <c r="AG38" s="130">
        <v>1</v>
      </c>
      <c r="AH38" s="79">
        <f t="shared" si="34"/>
        <v>2.3851620413617024E-3</v>
      </c>
      <c r="AI38" s="79">
        <f t="shared" si="35"/>
        <v>0</v>
      </c>
      <c r="AJ38" s="80">
        <f t="shared" si="15"/>
        <v>-4.5366932111219303E-3</v>
      </c>
      <c r="AK38" s="80">
        <f t="shared" si="16"/>
        <v>0</v>
      </c>
      <c r="AL38" s="81">
        <f t="shared" si="17"/>
        <v>-3.1657668093505779E-2</v>
      </c>
      <c r="AM38" s="81">
        <f t="shared" si="18"/>
        <v>0</v>
      </c>
      <c r="AN38" s="82">
        <f t="shared" si="19"/>
        <v>1.0518519109907896E-2</v>
      </c>
      <c r="AO38" s="158">
        <f t="shared" si="20"/>
        <v>0</v>
      </c>
      <c r="AP38" s="86"/>
      <c r="AQ38" s="94"/>
      <c r="AR38" s="91"/>
      <c r="AS38" s="85"/>
      <c r="AT38" s="85"/>
    </row>
    <row r="39" spans="1:47" s="184" customFormat="1">
      <c r="A39" s="153" t="s">
        <v>152</v>
      </c>
      <c r="B39" s="127">
        <v>636623227.1099999</v>
      </c>
      <c r="C39" s="130">
        <v>10</v>
      </c>
      <c r="D39" s="242">
        <v>637623173.83000004</v>
      </c>
      <c r="E39" s="130">
        <v>10</v>
      </c>
      <c r="F39" s="79">
        <f t="shared" si="21"/>
        <v>1.5707041110320195E-3</v>
      </c>
      <c r="G39" s="79">
        <f t="shared" si="22"/>
        <v>0</v>
      </c>
      <c r="H39" s="242">
        <v>638063504.49000001</v>
      </c>
      <c r="I39" s="130">
        <v>10</v>
      </c>
      <c r="J39" s="79">
        <f t="shared" si="23"/>
        <v>6.9058133090590186E-4</v>
      </c>
      <c r="K39" s="79">
        <f t="shared" si="24"/>
        <v>0</v>
      </c>
      <c r="L39" s="127">
        <v>649763504.49000001</v>
      </c>
      <c r="M39" s="130">
        <v>10</v>
      </c>
      <c r="N39" s="79">
        <f t="shared" si="25"/>
        <v>1.8336732813690283E-2</v>
      </c>
      <c r="O39" s="79">
        <f t="shared" si="26"/>
        <v>0</v>
      </c>
      <c r="P39" s="127">
        <v>649763504.49000001</v>
      </c>
      <c r="Q39" s="130">
        <v>10</v>
      </c>
      <c r="R39" s="79">
        <f t="shared" si="27"/>
        <v>0</v>
      </c>
      <c r="S39" s="79">
        <f t="shared" si="28"/>
        <v>0</v>
      </c>
      <c r="T39" s="127">
        <v>677541504.49000001</v>
      </c>
      <c r="U39" s="130">
        <v>10</v>
      </c>
      <c r="V39" s="79">
        <f t="shared" si="29"/>
        <v>4.2750939084833607E-2</v>
      </c>
      <c r="W39" s="79">
        <f t="shared" si="29"/>
        <v>0</v>
      </c>
      <c r="X39" s="127">
        <v>765452670.19000006</v>
      </c>
      <c r="Y39" s="130">
        <v>10</v>
      </c>
      <c r="Z39" s="79">
        <f t="shared" si="30"/>
        <v>0.12975022949505161</v>
      </c>
      <c r="AA39" s="79">
        <f t="shared" si="31"/>
        <v>0</v>
      </c>
      <c r="AB39" s="127">
        <v>798155693.10000002</v>
      </c>
      <c r="AC39" s="130">
        <v>10</v>
      </c>
      <c r="AD39" s="79">
        <f t="shared" si="32"/>
        <v>4.2723768801907043E-2</v>
      </c>
      <c r="AE39" s="79">
        <f t="shared" si="33"/>
        <v>0</v>
      </c>
      <c r="AF39" s="127">
        <v>823155693.10000002</v>
      </c>
      <c r="AG39" s="130">
        <v>10</v>
      </c>
      <c r="AH39" s="79">
        <f t="shared" si="34"/>
        <v>3.132220970936278E-2</v>
      </c>
      <c r="AI39" s="79">
        <f t="shared" si="35"/>
        <v>0</v>
      </c>
      <c r="AJ39" s="80">
        <f t="shared" si="15"/>
        <v>3.3393145668347904E-2</v>
      </c>
      <c r="AK39" s="80">
        <f t="shared" si="16"/>
        <v>0</v>
      </c>
      <c r="AL39" s="81">
        <f t="shared" si="17"/>
        <v>0.29097518234095071</v>
      </c>
      <c r="AM39" s="81">
        <f t="shared" si="18"/>
        <v>0</v>
      </c>
      <c r="AN39" s="82">
        <f t="shared" si="19"/>
        <v>4.2907755628639771E-2</v>
      </c>
      <c r="AO39" s="158">
        <f t="shared" si="20"/>
        <v>0</v>
      </c>
      <c r="AP39" s="86"/>
      <c r="AQ39" s="94"/>
      <c r="AR39" s="91"/>
      <c r="AS39" s="85"/>
      <c r="AT39" s="85"/>
    </row>
    <row r="40" spans="1:47" s="184" customFormat="1">
      <c r="A40" s="153" t="s">
        <v>163</v>
      </c>
      <c r="B40" s="127">
        <v>735379536.07000005</v>
      </c>
      <c r="C40" s="130">
        <v>1</v>
      </c>
      <c r="D40" s="127">
        <v>736369792.41199994</v>
      </c>
      <c r="E40" s="130">
        <v>1</v>
      </c>
      <c r="F40" s="79">
        <f t="shared" si="21"/>
        <v>1.3465921927770736E-3</v>
      </c>
      <c r="G40" s="79">
        <f t="shared" si="22"/>
        <v>0</v>
      </c>
      <c r="H40" s="127">
        <v>730940700.47000003</v>
      </c>
      <c r="I40" s="130">
        <v>1</v>
      </c>
      <c r="J40" s="79">
        <f t="shared" si="23"/>
        <v>-7.3727792719698194E-3</v>
      </c>
      <c r="K40" s="79">
        <f t="shared" si="24"/>
        <v>0</v>
      </c>
      <c r="L40" s="127">
        <v>729040042.34000003</v>
      </c>
      <c r="M40" s="130">
        <v>1</v>
      </c>
      <c r="N40" s="79">
        <f t="shared" si="25"/>
        <v>-2.6002904596472173E-3</v>
      </c>
      <c r="O40" s="79">
        <f t="shared" si="26"/>
        <v>0</v>
      </c>
      <c r="P40" s="127">
        <v>731411417.35000002</v>
      </c>
      <c r="Q40" s="130">
        <v>1</v>
      </c>
      <c r="R40" s="79">
        <f t="shared" si="27"/>
        <v>3.2527363001743875E-3</v>
      </c>
      <c r="S40" s="79">
        <f t="shared" si="28"/>
        <v>0</v>
      </c>
      <c r="T40" s="127">
        <v>732503130.15999997</v>
      </c>
      <c r="U40" s="130">
        <v>1</v>
      </c>
      <c r="V40" s="79">
        <f t="shared" si="29"/>
        <v>1.4926111133941034E-3</v>
      </c>
      <c r="W40" s="79">
        <f t="shared" si="29"/>
        <v>0</v>
      </c>
      <c r="X40" s="127">
        <v>732266847.40999997</v>
      </c>
      <c r="Y40" s="130">
        <v>1</v>
      </c>
      <c r="Z40" s="79">
        <f t="shared" si="30"/>
        <v>-3.2256892874763416E-4</v>
      </c>
      <c r="AA40" s="79">
        <f t="shared" si="31"/>
        <v>0</v>
      </c>
      <c r="AB40" s="127">
        <v>733239824.20000005</v>
      </c>
      <c r="AC40" s="130">
        <v>1</v>
      </c>
      <c r="AD40" s="79">
        <f t="shared" si="32"/>
        <v>1.3287188863478703E-3</v>
      </c>
      <c r="AE40" s="79">
        <f t="shared" si="33"/>
        <v>0</v>
      </c>
      <c r="AF40" s="127">
        <v>734235117.58000004</v>
      </c>
      <c r="AG40" s="130">
        <v>1</v>
      </c>
      <c r="AH40" s="79">
        <f t="shared" si="34"/>
        <v>1.3573913297547746E-3</v>
      </c>
      <c r="AI40" s="79">
        <f t="shared" si="35"/>
        <v>0</v>
      </c>
      <c r="AJ40" s="80">
        <f t="shared" si="15"/>
        <v>-1.896986047395575E-4</v>
      </c>
      <c r="AK40" s="80">
        <f t="shared" si="16"/>
        <v>0</v>
      </c>
      <c r="AL40" s="81">
        <f t="shared" si="17"/>
        <v>-2.8989168947407668E-3</v>
      </c>
      <c r="AM40" s="81">
        <f t="shared" si="18"/>
        <v>0</v>
      </c>
      <c r="AN40" s="82">
        <f t="shared" si="19"/>
        <v>3.3629291633797747E-3</v>
      </c>
      <c r="AO40" s="158">
        <f t="shared" si="20"/>
        <v>0</v>
      </c>
      <c r="AP40" s="86"/>
      <c r="AQ40" s="94"/>
      <c r="AR40" s="91"/>
      <c r="AS40" s="85"/>
      <c r="AT40" s="85"/>
    </row>
    <row r="41" spans="1:47" s="184" customFormat="1">
      <c r="A41" s="153" t="s">
        <v>204</v>
      </c>
      <c r="B41" s="127">
        <v>6122189375.29</v>
      </c>
      <c r="C41" s="130">
        <v>100</v>
      </c>
      <c r="D41" s="242">
        <v>6107288634.2200003</v>
      </c>
      <c r="E41" s="130">
        <v>100</v>
      </c>
      <c r="F41" s="79">
        <f t="shared" si="21"/>
        <v>-2.4338909100298563E-3</v>
      </c>
      <c r="G41" s="79">
        <f t="shared" si="22"/>
        <v>0</v>
      </c>
      <c r="H41" s="244">
        <v>6160263293.1000004</v>
      </c>
      <c r="I41" s="130">
        <v>100</v>
      </c>
      <c r="J41" s="79">
        <f t="shared" si="23"/>
        <v>8.6740061020164697E-3</v>
      </c>
      <c r="K41" s="79">
        <f t="shared" si="24"/>
        <v>0</v>
      </c>
      <c r="L41" s="127">
        <v>6245774158.7299995</v>
      </c>
      <c r="M41" s="130">
        <v>100</v>
      </c>
      <c r="N41" s="79">
        <f t="shared" si="25"/>
        <v>1.3881040722038348E-2</v>
      </c>
      <c r="O41" s="79">
        <f t="shared" si="26"/>
        <v>0</v>
      </c>
      <c r="P41" s="127">
        <v>6222378757.7600002</v>
      </c>
      <c r="Q41" s="130">
        <v>100</v>
      </c>
      <c r="R41" s="79">
        <f t="shared" si="27"/>
        <v>-3.7457968180451273E-3</v>
      </c>
      <c r="S41" s="79">
        <f t="shared" si="28"/>
        <v>0</v>
      </c>
      <c r="T41" s="127">
        <v>6364141986</v>
      </c>
      <c r="U41" s="130">
        <v>100</v>
      </c>
      <c r="V41" s="79">
        <f t="shared" si="29"/>
        <v>2.2782802808846248E-2</v>
      </c>
      <c r="W41" s="79">
        <f t="shared" si="29"/>
        <v>0</v>
      </c>
      <c r="X41" s="127">
        <v>6439946199.0799999</v>
      </c>
      <c r="Y41" s="130">
        <v>100</v>
      </c>
      <c r="Z41" s="79">
        <f t="shared" si="30"/>
        <v>1.1911144227573165E-2</v>
      </c>
      <c r="AA41" s="79">
        <f t="shared" si="31"/>
        <v>0</v>
      </c>
      <c r="AB41" s="127">
        <v>6507944187.4399996</v>
      </c>
      <c r="AC41" s="130">
        <v>100</v>
      </c>
      <c r="AD41" s="79">
        <f t="shared" si="32"/>
        <v>1.0558782054687622E-2</v>
      </c>
      <c r="AE41" s="79">
        <f t="shared" si="33"/>
        <v>0</v>
      </c>
      <c r="AF41" s="127">
        <v>6475897823.4200001</v>
      </c>
      <c r="AG41" s="130">
        <v>100</v>
      </c>
      <c r="AH41" s="79">
        <f t="shared" si="34"/>
        <v>-4.9241915875442438E-3</v>
      </c>
      <c r="AI41" s="79">
        <f t="shared" si="35"/>
        <v>0</v>
      </c>
      <c r="AJ41" s="80">
        <f t="shared" si="15"/>
        <v>7.0879870749428284E-3</v>
      </c>
      <c r="AK41" s="80">
        <f t="shared" si="16"/>
        <v>0</v>
      </c>
      <c r="AL41" s="81">
        <f t="shared" si="17"/>
        <v>6.0355619535423705E-2</v>
      </c>
      <c r="AM41" s="81">
        <f t="shared" si="18"/>
        <v>0</v>
      </c>
      <c r="AN41" s="82">
        <f t="shared" si="19"/>
        <v>9.8751275424552882E-3</v>
      </c>
      <c r="AO41" s="158">
        <f t="shared" si="20"/>
        <v>0</v>
      </c>
      <c r="AP41" s="86"/>
      <c r="AQ41" s="94"/>
      <c r="AR41" s="91"/>
      <c r="AS41" s="85"/>
      <c r="AT41" s="85"/>
    </row>
    <row r="42" spans="1:47" s="184" customFormat="1">
      <c r="A42" s="153" t="s">
        <v>166</v>
      </c>
      <c r="B42" s="127">
        <v>414868041.31999999</v>
      </c>
      <c r="C42" s="130">
        <v>1</v>
      </c>
      <c r="D42" s="241">
        <v>435395371.31</v>
      </c>
      <c r="E42" s="130">
        <v>1</v>
      </c>
      <c r="F42" s="79">
        <f t="shared" si="21"/>
        <v>4.9479178788241901E-2</v>
      </c>
      <c r="G42" s="79">
        <f t="shared" si="22"/>
        <v>0</v>
      </c>
      <c r="H42" s="246">
        <v>435237545.31</v>
      </c>
      <c r="I42" s="130">
        <v>1</v>
      </c>
      <c r="J42" s="79">
        <f t="shared" si="23"/>
        <v>-3.6248892477919436E-4</v>
      </c>
      <c r="K42" s="79">
        <f t="shared" si="24"/>
        <v>0</v>
      </c>
      <c r="L42" s="127">
        <v>405626367.48000002</v>
      </c>
      <c r="M42" s="130">
        <v>1</v>
      </c>
      <c r="N42" s="79">
        <f t="shared" si="25"/>
        <v>-6.8034520801529844E-2</v>
      </c>
      <c r="O42" s="79">
        <f t="shared" si="26"/>
        <v>0</v>
      </c>
      <c r="P42" s="127">
        <v>406027428.67000002</v>
      </c>
      <c r="Q42" s="130">
        <v>1</v>
      </c>
      <c r="R42" s="79">
        <f t="shared" si="27"/>
        <v>9.8874536310752156E-4</v>
      </c>
      <c r="S42" s="79">
        <f t="shared" si="28"/>
        <v>0</v>
      </c>
      <c r="T42" s="127">
        <v>406428860.57999998</v>
      </c>
      <c r="U42" s="130">
        <v>1</v>
      </c>
      <c r="V42" s="79">
        <f t="shared" si="29"/>
        <v>9.8868175313897712E-4</v>
      </c>
      <c r="W42" s="79">
        <f t="shared" si="29"/>
        <v>0</v>
      </c>
      <c r="X42" s="127">
        <v>399908132.04000002</v>
      </c>
      <c r="Y42" s="130">
        <v>1</v>
      </c>
      <c r="Z42" s="79">
        <f t="shared" si="30"/>
        <v>-1.6043960388773731E-2</v>
      </c>
      <c r="AA42" s="79">
        <f t="shared" si="31"/>
        <v>0</v>
      </c>
      <c r="AB42" s="127">
        <v>392937692.75</v>
      </c>
      <c r="AC42" s="130">
        <v>1</v>
      </c>
      <c r="AD42" s="79">
        <f t="shared" si="32"/>
        <v>-1.7430101394644352E-2</v>
      </c>
      <c r="AE42" s="79">
        <f t="shared" si="33"/>
        <v>0</v>
      </c>
      <c r="AF42" s="127">
        <v>393525650.27999997</v>
      </c>
      <c r="AG42" s="130">
        <v>1</v>
      </c>
      <c r="AH42" s="79">
        <f t="shared" si="34"/>
        <v>1.4963123692336878E-3</v>
      </c>
      <c r="AI42" s="79">
        <f t="shared" si="35"/>
        <v>0</v>
      </c>
      <c r="AJ42" s="80">
        <f t="shared" si="15"/>
        <v>-6.1147691545006284E-3</v>
      </c>
      <c r="AK42" s="80">
        <f t="shared" si="16"/>
        <v>0</v>
      </c>
      <c r="AL42" s="81">
        <f t="shared" si="17"/>
        <v>-9.6164828082632353E-2</v>
      </c>
      <c r="AM42" s="81">
        <f t="shared" si="18"/>
        <v>0</v>
      </c>
      <c r="AN42" s="82">
        <f t="shared" si="19"/>
        <v>3.2388941007834834E-2</v>
      </c>
      <c r="AO42" s="158">
        <f t="shared" si="20"/>
        <v>0</v>
      </c>
      <c r="AP42" s="86"/>
      <c r="AQ42" s="94"/>
      <c r="AR42" s="91"/>
      <c r="AS42" s="85"/>
      <c r="AT42" s="85"/>
    </row>
    <row r="43" spans="1:47" s="184" customFormat="1">
      <c r="A43" s="153" t="s">
        <v>171</v>
      </c>
      <c r="B43" s="127">
        <v>233057695.37</v>
      </c>
      <c r="C43" s="130">
        <v>100</v>
      </c>
      <c r="D43" s="244">
        <v>234998353.36000001</v>
      </c>
      <c r="E43" s="130">
        <v>100</v>
      </c>
      <c r="F43" s="79">
        <f t="shared" si="21"/>
        <v>8.3269423346825806E-3</v>
      </c>
      <c r="G43" s="79">
        <f t="shared" si="22"/>
        <v>0</v>
      </c>
      <c r="H43" s="244">
        <v>235371583.53999999</v>
      </c>
      <c r="I43" s="130">
        <v>100</v>
      </c>
      <c r="J43" s="79">
        <f t="shared" si="23"/>
        <v>1.5882246605712017E-3</v>
      </c>
      <c r="K43" s="79">
        <f t="shared" si="24"/>
        <v>0</v>
      </c>
      <c r="L43" s="246">
        <v>241172413.09999999</v>
      </c>
      <c r="M43" s="130">
        <v>100</v>
      </c>
      <c r="N43" s="79">
        <f t="shared" si="25"/>
        <v>2.4645411620023306E-2</v>
      </c>
      <c r="O43" s="79">
        <f t="shared" si="26"/>
        <v>0</v>
      </c>
      <c r="P43" s="127">
        <v>242195831.91999999</v>
      </c>
      <c r="Q43" s="130">
        <v>100</v>
      </c>
      <c r="R43" s="79">
        <f t="shared" si="27"/>
        <v>4.2435152795674081E-3</v>
      </c>
      <c r="S43" s="79">
        <f t="shared" si="28"/>
        <v>0</v>
      </c>
      <c r="T43" s="127">
        <v>237411112.40000001</v>
      </c>
      <c r="U43" s="130">
        <v>100</v>
      </c>
      <c r="V43" s="79">
        <f t="shared" si="29"/>
        <v>-1.9755581597211084E-2</v>
      </c>
      <c r="W43" s="79">
        <f t="shared" si="29"/>
        <v>0</v>
      </c>
      <c r="X43" s="127">
        <v>242871164.27000001</v>
      </c>
      <c r="Y43" s="130">
        <v>100</v>
      </c>
      <c r="Z43" s="79">
        <f t="shared" si="30"/>
        <v>2.2998299510094897E-2</v>
      </c>
      <c r="AA43" s="79">
        <f t="shared" si="31"/>
        <v>0</v>
      </c>
      <c r="AB43" s="127">
        <v>242837042.91999999</v>
      </c>
      <c r="AC43" s="130">
        <v>100</v>
      </c>
      <c r="AD43" s="79">
        <f t="shared" si="32"/>
        <v>-1.404915651579416E-4</v>
      </c>
      <c r="AE43" s="79">
        <f t="shared" si="33"/>
        <v>0</v>
      </c>
      <c r="AF43" s="127">
        <v>242994199.28999999</v>
      </c>
      <c r="AG43" s="130">
        <v>100</v>
      </c>
      <c r="AH43" s="79">
        <f t="shared" si="34"/>
        <v>6.4716802720982819E-4</v>
      </c>
      <c r="AI43" s="79">
        <f t="shared" si="35"/>
        <v>0</v>
      </c>
      <c r="AJ43" s="80">
        <f t="shared" si="15"/>
        <v>5.319186033722524E-3</v>
      </c>
      <c r="AK43" s="80">
        <f t="shared" si="16"/>
        <v>0</v>
      </c>
      <c r="AL43" s="81">
        <f t="shared" si="17"/>
        <v>3.4025114711127083E-2</v>
      </c>
      <c r="AM43" s="81">
        <f t="shared" si="18"/>
        <v>0</v>
      </c>
      <c r="AN43" s="82">
        <f t="shared" si="19"/>
        <v>1.4094363566995277E-2</v>
      </c>
      <c r="AO43" s="158">
        <f t="shared" si="20"/>
        <v>0</v>
      </c>
      <c r="AP43" s="86"/>
      <c r="AQ43" s="94"/>
      <c r="AR43" s="91"/>
      <c r="AS43" s="85"/>
      <c r="AT43" s="85"/>
    </row>
    <row r="44" spans="1:47" s="205" customFormat="1">
      <c r="A44" s="153" t="s">
        <v>185</v>
      </c>
      <c r="B44" s="127">
        <v>109683648.71548648</v>
      </c>
      <c r="C44" s="130">
        <v>1</v>
      </c>
      <c r="D44" s="127">
        <v>109793610.41530021</v>
      </c>
      <c r="E44" s="130">
        <v>1</v>
      </c>
      <c r="F44" s="79">
        <f t="shared" si="21"/>
        <v>1.0025350277957869E-3</v>
      </c>
      <c r="G44" s="79">
        <f t="shared" si="22"/>
        <v>0</v>
      </c>
      <c r="H44" s="127">
        <v>109646892.64</v>
      </c>
      <c r="I44" s="130">
        <v>1</v>
      </c>
      <c r="J44" s="79">
        <f t="shared" si="23"/>
        <v>-1.3363052252789295E-3</v>
      </c>
      <c r="K44" s="79">
        <f t="shared" si="24"/>
        <v>0</v>
      </c>
      <c r="L44" s="244">
        <v>109710837.1549276</v>
      </c>
      <c r="M44" s="130">
        <v>1</v>
      </c>
      <c r="N44" s="79">
        <f t="shared" si="25"/>
        <v>5.831858376282742E-4</v>
      </c>
      <c r="O44" s="79">
        <f t="shared" si="26"/>
        <v>0</v>
      </c>
      <c r="P44" s="127">
        <v>109736142.5276783</v>
      </c>
      <c r="Q44" s="130">
        <v>1</v>
      </c>
      <c r="R44" s="79">
        <f t="shared" si="27"/>
        <v>2.3065517871278903E-4</v>
      </c>
      <c r="S44" s="79">
        <f t="shared" si="28"/>
        <v>0</v>
      </c>
      <c r="T44" s="127">
        <v>110178684.92</v>
      </c>
      <c r="U44" s="130">
        <v>1</v>
      </c>
      <c r="V44" s="79">
        <f t="shared" si="29"/>
        <v>4.0327861188494503E-3</v>
      </c>
      <c r="W44" s="79">
        <f t="shared" si="29"/>
        <v>0</v>
      </c>
      <c r="X44" s="127">
        <v>110247060.38</v>
      </c>
      <c r="Y44" s="130">
        <v>1</v>
      </c>
      <c r="Z44" s="79">
        <f t="shared" si="30"/>
        <v>6.2058700418906253E-4</v>
      </c>
      <c r="AA44" s="79">
        <f t="shared" si="31"/>
        <v>0</v>
      </c>
      <c r="AB44" s="127">
        <v>110319944.52</v>
      </c>
      <c r="AC44" s="130">
        <v>1</v>
      </c>
      <c r="AD44" s="79">
        <f t="shared" si="32"/>
        <v>6.6109826192900978E-4</v>
      </c>
      <c r="AE44" s="79">
        <f t="shared" si="33"/>
        <v>0</v>
      </c>
      <c r="AF44" s="127">
        <v>110013605.11399607</v>
      </c>
      <c r="AG44" s="130">
        <v>1</v>
      </c>
      <c r="AH44" s="79">
        <f t="shared" si="34"/>
        <v>-2.7768270491505343E-3</v>
      </c>
      <c r="AI44" s="79">
        <f t="shared" si="35"/>
        <v>0</v>
      </c>
      <c r="AJ44" s="80">
        <f t="shared" si="15"/>
        <v>3.7721439433436362E-4</v>
      </c>
      <c r="AK44" s="80">
        <f t="shared" si="16"/>
        <v>0</v>
      </c>
      <c r="AL44" s="81">
        <f t="shared" si="17"/>
        <v>2.0037113076410052E-3</v>
      </c>
      <c r="AM44" s="81">
        <f t="shared" si="18"/>
        <v>0</v>
      </c>
      <c r="AN44" s="82">
        <f t="shared" si="19"/>
        <v>1.9582091511805575E-3</v>
      </c>
      <c r="AO44" s="158">
        <f t="shared" si="20"/>
        <v>0</v>
      </c>
      <c r="AP44" s="86"/>
      <c r="AQ44" s="94"/>
      <c r="AR44" s="91"/>
      <c r="AS44" s="85"/>
      <c r="AT44" s="85"/>
    </row>
    <row r="45" spans="1:47" s="205" customFormat="1">
      <c r="A45" s="153" t="s">
        <v>193</v>
      </c>
      <c r="B45" s="127">
        <v>1788440725.1900001</v>
      </c>
      <c r="C45" s="130">
        <v>1</v>
      </c>
      <c r="D45" s="241">
        <v>1787100642.4400001</v>
      </c>
      <c r="E45" s="130">
        <v>1</v>
      </c>
      <c r="F45" s="79">
        <f t="shared" si="21"/>
        <v>-7.4930230067179473E-4</v>
      </c>
      <c r="G45" s="79">
        <f t="shared" si="22"/>
        <v>0</v>
      </c>
      <c r="H45" s="241">
        <v>1643695913.3499999</v>
      </c>
      <c r="I45" s="130">
        <v>1</v>
      </c>
      <c r="J45" s="79">
        <f t="shared" si="23"/>
        <v>-8.0244349805729989E-2</v>
      </c>
      <c r="K45" s="79">
        <f t="shared" si="24"/>
        <v>0</v>
      </c>
      <c r="L45" s="244">
        <v>1650537457.75</v>
      </c>
      <c r="M45" s="130">
        <v>1</v>
      </c>
      <c r="N45" s="79">
        <f t="shared" si="25"/>
        <v>4.1622932468429723E-3</v>
      </c>
      <c r="O45" s="79">
        <f t="shared" si="26"/>
        <v>0</v>
      </c>
      <c r="P45" s="244">
        <v>1642267712.6800001</v>
      </c>
      <c r="Q45" s="130">
        <v>1</v>
      </c>
      <c r="R45" s="79">
        <f t="shared" si="27"/>
        <v>-5.0103346829057649E-3</v>
      </c>
      <c r="S45" s="79">
        <f t="shared" si="28"/>
        <v>0</v>
      </c>
      <c r="T45" s="244">
        <v>1303016433.3599999</v>
      </c>
      <c r="U45" s="130">
        <v>1</v>
      </c>
      <c r="V45" s="79">
        <f t="shared" si="29"/>
        <v>-0.20657489439792945</v>
      </c>
      <c r="W45" s="79">
        <f t="shared" si="29"/>
        <v>0</v>
      </c>
      <c r="X45" s="127">
        <v>1254965103.4300001</v>
      </c>
      <c r="Y45" s="130">
        <v>1</v>
      </c>
      <c r="Z45" s="79">
        <f t="shared" si="30"/>
        <v>-3.6876994564138482E-2</v>
      </c>
      <c r="AA45" s="79">
        <f t="shared" si="31"/>
        <v>0</v>
      </c>
      <c r="AB45" s="127">
        <v>1256592533.3399999</v>
      </c>
      <c r="AC45" s="130">
        <v>1</v>
      </c>
      <c r="AD45" s="79">
        <f t="shared" si="32"/>
        <v>1.2967929590646365E-3</v>
      </c>
      <c r="AE45" s="79">
        <f t="shared" si="33"/>
        <v>0</v>
      </c>
      <c r="AF45" s="127">
        <v>1260751974.0699999</v>
      </c>
      <c r="AG45" s="130">
        <v>1</v>
      </c>
      <c r="AH45" s="79">
        <f t="shared" si="34"/>
        <v>3.3100950543962743E-3</v>
      </c>
      <c r="AI45" s="79">
        <f t="shared" si="35"/>
        <v>0</v>
      </c>
      <c r="AJ45" s="80">
        <f t="shared" si="15"/>
        <v>-4.0085836811383953E-2</v>
      </c>
      <c r="AK45" s="80">
        <f t="shared" si="16"/>
        <v>0</v>
      </c>
      <c r="AL45" s="81">
        <f t="shared" si="17"/>
        <v>-0.29452659568817302</v>
      </c>
      <c r="AM45" s="81">
        <f t="shared" si="18"/>
        <v>0</v>
      </c>
      <c r="AN45" s="82">
        <f t="shared" si="19"/>
        <v>7.3361033730726333E-2</v>
      </c>
      <c r="AO45" s="158">
        <f t="shared" si="20"/>
        <v>0</v>
      </c>
      <c r="AP45" s="86"/>
      <c r="AQ45" s="94"/>
      <c r="AR45" s="91"/>
      <c r="AS45" s="85"/>
      <c r="AT45" s="85"/>
    </row>
    <row r="46" spans="1:47" s="223" customFormat="1">
      <c r="A46" s="153" t="s">
        <v>199</v>
      </c>
      <c r="B46" s="127">
        <v>181123660.24000001</v>
      </c>
      <c r="C46" s="130">
        <v>1</v>
      </c>
      <c r="D46" s="127">
        <v>198080656.12</v>
      </c>
      <c r="E46" s="130">
        <v>1</v>
      </c>
      <c r="F46" s="79">
        <f t="shared" si="21"/>
        <v>9.36210976386571E-2</v>
      </c>
      <c r="G46" s="79">
        <f t="shared" si="22"/>
        <v>0</v>
      </c>
      <c r="H46" s="127">
        <v>178767156.02000001</v>
      </c>
      <c r="I46" s="130">
        <v>1</v>
      </c>
      <c r="J46" s="79">
        <f t="shared" si="23"/>
        <v>-9.7503211460989947E-2</v>
      </c>
      <c r="K46" s="79">
        <f t="shared" si="24"/>
        <v>0</v>
      </c>
      <c r="L46" s="246">
        <v>177487993.93000001</v>
      </c>
      <c r="M46" s="130">
        <v>1</v>
      </c>
      <c r="N46" s="79">
        <f t="shared" si="25"/>
        <v>-7.1554647871496834E-3</v>
      </c>
      <c r="O46" s="79">
        <f t="shared" si="26"/>
        <v>0</v>
      </c>
      <c r="P46" s="244">
        <v>177479836.38999999</v>
      </c>
      <c r="Q46" s="130">
        <v>1</v>
      </c>
      <c r="R46" s="79">
        <f t="shared" si="27"/>
        <v>-4.59610806308326E-5</v>
      </c>
      <c r="S46" s="79">
        <f t="shared" si="28"/>
        <v>0</v>
      </c>
      <c r="T46" s="244">
        <v>178480714.22999999</v>
      </c>
      <c r="U46" s="130">
        <v>1</v>
      </c>
      <c r="V46" s="79">
        <f t="shared" si="29"/>
        <v>5.6393890165677297E-3</v>
      </c>
      <c r="W46" s="79">
        <f t="shared" si="29"/>
        <v>0</v>
      </c>
      <c r="X46" s="244">
        <v>161904863.44999999</v>
      </c>
      <c r="Y46" s="130">
        <v>1</v>
      </c>
      <c r="Z46" s="79">
        <f t="shared" si="30"/>
        <v>-9.2871943344194907E-2</v>
      </c>
      <c r="AA46" s="79">
        <f t="shared" si="31"/>
        <v>0</v>
      </c>
      <c r="AB46" s="244">
        <v>159768710.56</v>
      </c>
      <c r="AC46" s="130">
        <v>1</v>
      </c>
      <c r="AD46" s="79">
        <f t="shared" si="32"/>
        <v>-1.319387722197536E-2</v>
      </c>
      <c r="AE46" s="79">
        <f t="shared" si="33"/>
        <v>0</v>
      </c>
      <c r="AF46" s="127">
        <v>160728703.30000001</v>
      </c>
      <c r="AG46" s="130">
        <v>1</v>
      </c>
      <c r="AH46" s="79">
        <f t="shared" si="34"/>
        <v>6.008640469308232E-3</v>
      </c>
      <c r="AI46" s="79">
        <f t="shared" si="35"/>
        <v>0</v>
      </c>
      <c r="AJ46" s="80">
        <f t="shared" si="15"/>
        <v>-1.3187666346300959E-2</v>
      </c>
      <c r="AK46" s="80">
        <f t="shared" si="16"/>
        <v>0</v>
      </c>
      <c r="AL46" s="81">
        <f t="shared" si="17"/>
        <v>-0.1885694118327822</v>
      </c>
      <c r="AM46" s="81">
        <f t="shared" si="18"/>
        <v>0</v>
      </c>
      <c r="AN46" s="82">
        <f t="shared" si="19"/>
        <v>6.0708737113213881E-2</v>
      </c>
      <c r="AO46" s="158">
        <f t="shared" si="20"/>
        <v>0</v>
      </c>
      <c r="AP46" s="86"/>
      <c r="AQ46" s="94"/>
      <c r="AR46" s="91"/>
      <c r="AS46" s="85"/>
      <c r="AT46" s="85"/>
    </row>
    <row r="47" spans="1:47" s="223" customFormat="1">
      <c r="A47" s="153" t="s">
        <v>210</v>
      </c>
      <c r="B47" s="127">
        <v>663858234.69000006</v>
      </c>
      <c r="C47" s="130">
        <v>1</v>
      </c>
      <c r="D47" s="242">
        <v>665935847.24000001</v>
      </c>
      <c r="E47" s="130">
        <v>1</v>
      </c>
      <c r="F47" s="79">
        <f t="shared" si="21"/>
        <v>3.1296027396122139E-3</v>
      </c>
      <c r="G47" s="79">
        <f t="shared" si="22"/>
        <v>0</v>
      </c>
      <c r="H47" s="242">
        <v>684209709.23000002</v>
      </c>
      <c r="I47" s="130">
        <v>1</v>
      </c>
      <c r="J47" s="79">
        <f t="shared" si="23"/>
        <v>2.744087447122245E-2</v>
      </c>
      <c r="K47" s="79">
        <f t="shared" si="24"/>
        <v>0</v>
      </c>
      <c r="L47" s="244">
        <v>718075111.61000001</v>
      </c>
      <c r="M47" s="130">
        <v>1</v>
      </c>
      <c r="N47" s="79">
        <f t="shared" si="25"/>
        <v>4.9495647201662253E-2</v>
      </c>
      <c r="O47" s="79">
        <f t="shared" si="26"/>
        <v>0</v>
      </c>
      <c r="P47" s="244">
        <v>716995579.62</v>
      </c>
      <c r="Q47" s="130">
        <v>1</v>
      </c>
      <c r="R47" s="79">
        <f t="shared" si="27"/>
        <v>-1.5033691776053693E-3</v>
      </c>
      <c r="S47" s="79">
        <f t="shared" si="28"/>
        <v>0</v>
      </c>
      <c r="T47" s="244">
        <v>709750425.96000004</v>
      </c>
      <c r="U47" s="130">
        <v>1</v>
      </c>
      <c r="V47" s="79">
        <f t="shared" si="29"/>
        <v>-1.0104879117720391E-2</v>
      </c>
      <c r="W47" s="79">
        <f t="shared" si="29"/>
        <v>0</v>
      </c>
      <c r="X47" s="244">
        <v>706598302.48000002</v>
      </c>
      <c r="Y47" s="130">
        <v>1</v>
      </c>
      <c r="Z47" s="79">
        <f t="shared" si="30"/>
        <v>-4.4411716635977981E-3</v>
      </c>
      <c r="AA47" s="79">
        <f t="shared" si="31"/>
        <v>0</v>
      </c>
      <c r="AB47" s="244">
        <v>707480403.60000002</v>
      </c>
      <c r="AC47" s="130">
        <v>1</v>
      </c>
      <c r="AD47" s="79">
        <f t="shared" si="32"/>
        <v>1.2483770720988568E-3</v>
      </c>
      <c r="AE47" s="79">
        <f t="shared" si="33"/>
        <v>0</v>
      </c>
      <c r="AF47" s="244">
        <v>707455400.26999998</v>
      </c>
      <c r="AG47" s="130">
        <v>1</v>
      </c>
      <c r="AH47" s="79">
        <f t="shared" si="34"/>
        <v>-3.5341374648419892E-5</v>
      </c>
      <c r="AI47" s="79">
        <f t="shared" si="35"/>
        <v>0</v>
      </c>
      <c r="AJ47" s="80">
        <f t="shared" si="15"/>
        <v>8.1537175188779766E-3</v>
      </c>
      <c r="AK47" s="80">
        <f t="shared" si="16"/>
        <v>0</v>
      </c>
      <c r="AL47" s="81">
        <f t="shared" si="17"/>
        <v>6.2347676885212831E-2</v>
      </c>
      <c r="AM47" s="81">
        <f t="shared" si="18"/>
        <v>0</v>
      </c>
      <c r="AN47" s="82">
        <f t="shared" si="19"/>
        <v>2.0022853453290728E-2</v>
      </c>
      <c r="AO47" s="158">
        <f t="shared" si="20"/>
        <v>0</v>
      </c>
      <c r="AP47" s="86"/>
      <c r="AQ47" s="94"/>
      <c r="AR47" s="91"/>
      <c r="AS47" s="85"/>
      <c r="AT47" s="85"/>
    </row>
    <row r="48" spans="1:47" s="251" customFormat="1">
      <c r="A48" s="153" t="s">
        <v>221</v>
      </c>
      <c r="B48" s="127">
        <v>7729374.4199999999</v>
      </c>
      <c r="C48" s="130">
        <v>100</v>
      </c>
      <c r="D48" s="127">
        <v>7731256.8799999999</v>
      </c>
      <c r="E48" s="130">
        <v>100</v>
      </c>
      <c r="F48" s="79">
        <f t="shared" si="21"/>
        <v>2.4354622996772393E-4</v>
      </c>
      <c r="G48" s="79">
        <f t="shared" si="22"/>
        <v>0</v>
      </c>
      <c r="H48" s="127">
        <v>7561500</v>
      </c>
      <c r="I48" s="130">
        <v>100</v>
      </c>
      <c r="J48" s="79">
        <f t="shared" si="23"/>
        <v>-2.1957216353675198E-2</v>
      </c>
      <c r="K48" s="79">
        <f t="shared" si="24"/>
        <v>0</v>
      </c>
      <c r="L48" s="244">
        <v>7409020.6200000001</v>
      </c>
      <c r="M48" s="130">
        <v>100</v>
      </c>
      <c r="N48" s="79">
        <f t="shared" si="25"/>
        <v>-2.0165229121206094E-2</v>
      </c>
      <c r="O48" s="79">
        <f t="shared" si="26"/>
        <v>0</v>
      </c>
      <c r="P48" s="244">
        <v>7410938.54</v>
      </c>
      <c r="Q48" s="130">
        <v>100</v>
      </c>
      <c r="R48" s="79">
        <f t="shared" si="27"/>
        <v>2.5886282389640932E-4</v>
      </c>
      <c r="S48" s="79">
        <f t="shared" si="28"/>
        <v>0</v>
      </c>
      <c r="T48" s="244">
        <v>7412855.9800000004</v>
      </c>
      <c r="U48" s="130">
        <v>100</v>
      </c>
      <c r="V48" s="79">
        <f t="shared" si="29"/>
        <v>2.5873106215240719E-4</v>
      </c>
      <c r="W48" s="79">
        <f t="shared" si="29"/>
        <v>0</v>
      </c>
      <c r="X48" s="244">
        <v>7151185.3399999999</v>
      </c>
      <c r="Y48" s="130">
        <v>100</v>
      </c>
      <c r="Z48" s="79">
        <f t="shared" si="30"/>
        <v>-3.5299571542465144E-2</v>
      </c>
      <c r="AA48" s="79">
        <f t="shared" si="31"/>
        <v>0</v>
      </c>
      <c r="AB48" s="244">
        <v>7165981.1299999999</v>
      </c>
      <c r="AC48" s="130">
        <v>100</v>
      </c>
      <c r="AD48" s="79">
        <f t="shared" si="32"/>
        <v>2.0689982564484951E-3</v>
      </c>
      <c r="AE48" s="79">
        <f t="shared" si="33"/>
        <v>0</v>
      </c>
      <c r="AF48" s="244">
        <v>7167537.9133140389</v>
      </c>
      <c r="AG48" s="130">
        <v>100</v>
      </c>
      <c r="AH48" s="79">
        <f t="shared" si="34"/>
        <v>2.1724635968152478E-4</v>
      </c>
      <c r="AI48" s="79">
        <f t="shared" si="35"/>
        <v>0</v>
      </c>
      <c r="AJ48" s="80">
        <f t="shared" si="15"/>
        <v>-9.2968290356499859E-3</v>
      </c>
      <c r="AK48" s="80">
        <f t="shared" si="16"/>
        <v>0</v>
      </c>
      <c r="AL48" s="81">
        <f t="shared" si="17"/>
        <v>-7.2914271952888604E-2</v>
      </c>
      <c r="AM48" s="81">
        <f t="shared" si="18"/>
        <v>0</v>
      </c>
      <c r="AN48" s="82">
        <f t="shared" si="19"/>
        <v>1.4381975534406396E-2</v>
      </c>
      <c r="AO48" s="158">
        <f t="shared" si="20"/>
        <v>0</v>
      </c>
      <c r="AP48" s="86"/>
      <c r="AQ48" s="94"/>
      <c r="AR48" s="91"/>
      <c r="AS48" s="85"/>
      <c r="AT48" s="85"/>
    </row>
    <row r="49" spans="1:49">
      <c r="A49" s="153" t="s">
        <v>233</v>
      </c>
      <c r="B49" s="127">
        <v>0</v>
      </c>
      <c r="C49" s="130">
        <v>0</v>
      </c>
      <c r="D49" s="127">
        <v>0</v>
      </c>
      <c r="E49" s="130">
        <v>0</v>
      </c>
      <c r="F49" s="79" t="e">
        <f t="shared" si="21"/>
        <v>#DIV/0!</v>
      </c>
      <c r="G49" s="79" t="e">
        <f t="shared" si="22"/>
        <v>#DIV/0!</v>
      </c>
      <c r="H49" s="127">
        <v>505586510.47000003</v>
      </c>
      <c r="I49" s="130">
        <v>100</v>
      </c>
      <c r="J49" s="79" t="e">
        <f t="shared" si="23"/>
        <v>#DIV/0!</v>
      </c>
      <c r="K49" s="79" t="e">
        <f t="shared" si="24"/>
        <v>#DIV/0!</v>
      </c>
      <c r="L49" s="127">
        <v>512843850.61810988</v>
      </c>
      <c r="M49" s="130">
        <v>100</v>
      </c>
      <c r="N49" s="79">
        <f t="shared" si="25"/>
        <v>1.4354299408351168E-2</v>
      </c>
      <c r="O49" s="79">
        <f t="shared" si="26"/>
        <v>0</v>
      </c>
      <c r="P49" s="127">
        <v>498306690.73290247</v>
      </c>
      <c r="Q49" s="130">
        <v>100</v>
      </c>
      <c r="R49" s="79">
        <f t="shared" si="27"/>
        <v>-2.83461717785762E-2</v>
      </c>
      <c r="S49" s="79">
        <f t="shared" si="28"/>
        <v>0</v>
      </c>
      <c r="T49" s="127">
        <v>557154654.17999995</v>
      </c>
      <c r="U49" s="130">
        <v>100</v>
      </c>
      <c r="V49" s="79">
        <f t="shared" si="29"/>
        <v>0.11809587256503565</v>
      </c>
      <c r="W49" s="79">
        <f t="shared" si="29"/>
        <v>0</v>
      </c>
      <c r="X49" s="127">
        <v>561173806.78999996</v>
      </c>
      <c r="Y49" s="130">
        <v>100</v>
      </c>
      <c r="Z49" s="79">
        <f t="shared" si="30"/>
        <v>7.2137109146386972E-3</v>
      </c>
      <c r="AA49" s="79">
        <f t="shared" si="31"/>
        <v>0</v>
      </c>
      <c r="AB49" s="127">
        <v>560884732.94000006</v>
      </c>
      <c r="AC49" s="130">
        <v>100</v>
      </c>
      <c r="AD49" s="79">
        <f t="shared" si="32"/>
        <v>-5.1512356154584491E-4</v>
      </c>
      <c r="AE49" s="79">
        <f t="shared" si="33"/>
        <v>0</v>
      </c>
      <c r="AF49" s="127">
        <v>578073110.2252872</v>
      </c>
      <c r="AG49" s="130">
        <v>100</v>
      </c>
      <c r="AH49" s="79">
        <f t="shared" si="34"/>
        <v>3.064511525423504E-2</v>
      </c>
      <c r="AI49" s="79">
        <f t="shared" si="35"/>
        <v>0</v>
      </c>
      <c r="AJ49" s="80" t="e">
        <f t="shared" si="15"/>
        <v>#DIV/0!</v>
      </c>
      <c r="AK49" s="80" t="e">
        <f t="shared" si="16"/>
        <v>#DIV/0!</v>
      </c>
      <c r="AL49" s="81" t="e">
        <f t="shared" si="17"/>
        <v>#DIV/0!</v>
      </c>
      <c r="AM49" s="81" t="e">
        <f t="shared" si="18"/>
        <v>#DIV/0!</v>
      </c>
      <c r="AN49" s="82" t="e">
        <f t="shared" si="19"/>
        <v>#DIV/0!</v>
      </c>
      <c r="AO49" s="158" t="e">
        <f t="shared" si="20"/>
        <v>#DIV/0!</v>
      </c>
      <c r="AP49" s="86"/>
      <c r="AQ49" s="95">
        <v>2266908745.4000001</v>
      </c>
      <c r="AR49" s="91">
        <v>1</v>
      </c>
      <c r="AS49" s="85" t="e">
        <f>(#REF!/AQ49)-1</f>
        <v>#REF!</v>
      </c>
      <c r="AT49" s="85" t="e">
        <f>(#REF!/AR49)-1</f>
        <v>#REF!</v>
      </c>
    </row>
    <row r="50" spans="1:49">
      <c r="A50" s="155" t="s">
        <v>52</v>
      </c>
      <c r="B50" s="135">
        <f>SUM(B21:B49)</f>
        <v>522133802446.93317</v>
      </c>
      <c r="C50" s="136"/>
      <c r="D50" s="135">
        <f>SUM(D21:D49)</f>
        <v>521384029448.63214</v>
      </c>
      <c r="E50" s="136"/>
      <c r="F50" s="79">
        <f>((D50-B50)/B50)</f>
        <v>-1.4359786606177986E-3</v>
      </c>
      <c r="G50" s="79"/>
      <c r="H50" s="135">
        <f>SUM(H21:H49)</f>
        <v>532357098267.60992</v>
      </c>
      <c r="I50" s="136"/>
      <c r="J50" s="79">
        <f>((H50-D50)/D50)</f>
        <v>2.1046039385943394E-2</v>
      </c>
      <c r="K50" s="79"/>
      <c r="L50" s="135">
        <f>SUM(L21:L49)</f>
        <v>534308319609.98053</v>
      </c>
      <c r="M50" s="136"/>
      <c r="N50" s="79">
        <f>((L50-H50)/H50)</f>
        <v>3.6652490381367067E-3</v>
      </c>
      <c r="O50" s="79"/>
      <c r="P50" s="135">
        <f>SUM(P21:P49)</f>
        <v>534163471340.02954</v>
      </c>
      <c r="Q50" s="136"/>
      <c r="R50" s="79">
        <f>((P50-L50)/L50)</f>
        <v>-2.7109491773723656E-4</v>
      </c>
      <c r="S50" s="79"/>
      <c r="T50" s="135">
        <f>SUM(T21:T49)</f>
        <v>537109137206.31995</v>
      </c>
      <c r="U50" s="136"/>
      <c r="V50" s="79">
        <f>((T50-P50)/P50)</f>
        <v>5.5145400693550955E-3</v>
      </c>
      <c r="W50" s="79"/>
      <c r="X50" s="135">
        <f>SUM(X21:X49)</f>
        <v>538722554365.93011</v>
      </c>
      <c r="Y50" s="136"/>
      <c r="Z50" s="79">
        <f>((X50-T50)/T50)</f>
        <v>3.0038907325279887E-3</v>
      </c>
      <c r="AA50" s="79"/>
      <c r="AB50" s="135">
        <f>SUM(AB21:AB49)</f>
        <v>541459981458.34991</v>
      </c>
      <c r="AC50" s="136"/>
      <c r="AD50" s="79">
        <f>((AB50-X50)/X50)</f>
        <v>5.0813300282957679E-3</v>
      </c>
      <c r="AE50" s="79"/>
      <c r="AF50" s="135">
        <f>SUM(AF21:AF49)</f>
        <v>538215247916.04419</v>
      </c>
      <c r="AG50" s="136"/>
      <c r="AH50" s="79">
        <f>((AF50-AB50)/AB50)</f>
        <v>-5.9925639076159791E-3</v>
      </c>
      <c r="AI50" s="79"/>
      <c r="AJ50" s="80">
        <f t="shared" si="15"/>
        <v>3.8264264710359936E-3</v>
      </c>
      <c r="AK50" s="80"/>
      <c r="AL50" s="81">
        <f t="shared" si="17"/>
        <v>3.2281806723560749E-2</v>
      </c>
      <c r="AM50" s="81"/>
      <c r="AN50" s="82">
        <f t="shared" si="19"/>
        <v>7.9510761532302562E-3</v>
      </c>
      <c r="AO50" s="158"/>
      <c r="AP50" s="86"/>
      <c r="AQ50" s="99">
        <f>SUM(AQ21:AQ49)</f>
        <v>132930613532.55411</v>
      </c>
      <c r="AR50" s="100"/>
      <c r="AS50" s="85" t="e">
        <f>(#REF!/AQ50)-1</f>
        <v>#REF!</v>
      </c>
      <c r="AT50" s="85" t="e">
        <f>(#REF!/AR50)-1</f>
        <v>#REF!</v>
      </c>
    </row>
    <row r="51" spans="1:49">
      <c r="A51" s="156" t="s">
        <v>76</v>
      </c>
      <c r="B51" s="131"/>
      <c r="C51" s="133"/>
      <c r="D51" s="131"/>
      <c r="E51" s="133"/>
      <c r="F51" s="79"/>
      <c r="G51" s="79"/>
      <c r="H51" s="131"/>
      <c r="I51" s="133"/>
      <c r="J51" s="79"/>
      <c r="K51" s="79"/>
      <c r="L51" s="131"/>
      <c r="M51" s="133"/>
      <c r="N51" s="79"/>
      <c r="O51" s="79"/>
      <c r="P51" s="131"/>
      <c r="Q51" s="133"/>
      <c r="R51" s="79"/>
      <c r="S51" s="79"/>
      <c r="T51" s="131"/>
      <c r="U51" s="133"/>
      <c r="V51" s="79"/>
      <c r="W51" s="79"/>
      <c r="X51" s="131"/>
      <c r="Y51" s="133"/>
      <c r="Z51" s="79"/>
      <c r="AA51" s="79"/>
      <c r="AB51" s="131"/>
      <c r="AC51" s="133"/>
      <c r="AD51" s="79"/>
      <c r="AE51" s="79"/>
      <c r="AF51" s="131"/>
      <c r="AG51" s="133"/>
      <c r="AH51" s="79"/>
      <c r="AI51" s="79"/>
      <c r="AJ51" s="80"/>
      <c r="AK51" s="80"/>
      <c r="AL51" s="81"/>
      <c r="AM51" s="81"/>
      <c r="AN51" s="82"/>
      <c r="AO51" s="158"/>
      <c r="AP51" s="86"/>
      <c r="AQ51" s="96"/>
      <c r="AR51" s="62"/>
      <c r="AS51" s="85" t="e">
        <f>(#REF!/AQ51)-1</f>
        <v>#REF!</v>
      </c>
      <c r="AT51" s="85" t="e">
        <f>(#REF!/AR51)-1</f>
        <v>#REF!</v>
      </c>
    </row>
    <row r="52" spans="1:49">
      <c r="A52" s="153" t="s">
        <v>22</v>
      </c>
      <c r="B52" s="126">
        <v>100655856798.37</v>
      </c>
      <c r="C52" s="138">
        <v>233.18</v>
      </c>
      <c r="D52" s="126">
        <v>97507774102</v>
      </c>
      <c r="E52" s="138">
        <v>233.35</v>
      </c>
      <c r="F52" s="79">
        <f t="shared" ref="F52:F63" si="36">((D52-B52)/B52)</f>
        <v>-3.1275703138428548E-2</v>
      </c>
      <c r="G52" s="79">
        <f t="shared" ref="G52:G63" si="37">((E52-C52)/C52)</f>
        <v>7.2905051891237452E-4</v>
      </c>
      <c r="H52" s="126">
        <v>97250600158.240005</v>
      </c>
      <c r="I52" s="138">
        <v>233.58</v>
      </c>
      <c r="J52" s="79">
        <f t="shared" ref="J52:J63" si="38">((H52-D52)/D52)</f>
        <v>-2.637471177333742E-3</v>
      </c>
      <c r="K52" s="79">
        <f t="shared" ref="K52:K63" si="39">((I52-E52)/E52)</f>
        <v>9.8564388257989374E-4</v>
      </c>
      <c r="L52" s="126">
        <v>96911432519.389999</v>
      </c>
      <c r="M52" s="138">
        <v>233.79</v>
      </c>
      <c r="N52" s="79">
        <f t="shared" ref="N52:N63" si="40">((L52-H52)/H52)</f>
        <v>-3.4875634525456298E-3</v>
      </c>
      <c r="O52" s="79">
        <f t="shared" ref="O52:O63" si="41">((M52-I52)/I52)</f>
        <v>8.9904957616225502E-4</v>
      </c>
      <c r="P52" s="126">
        <v>96826232993.169998</v>
      </c>
      <c r="Q52" s="138">
        <v>233.94</v>
      </c>
      <c r="R52" s="79">
        <f t="shared" ref="R52:R63" si="42">((P52-L52)/L52)</f>
        <v>-8.7914835231596162E-4</v>
      </c>
      <c r="S52" s="79">
        <f t="shared" ref="S52:S63" si="43">((Q52-M52)/M52)</f>
        <v>6.4160143718724365E-4</v>
      </c>
      <c r="T52" s="126">
        <v>95759959030.229996</v>
      </c>
      <c r="U52" s="138">
        <v>234.11</v>
      </c>
      <c r="V52" s="79">
        <f t="shared" ref="V52:W63" si="44">((T52-P52)/P52)</f>
        <v>-1.1012242550169396E-2</v>
      </c>
      <c r="W52" s="79">
        <f t="shared" si="44"/>
        <v>7.2668205522790426E-4</v>
      </c>
      <c r="X52" s="126">
        <v>94097929457.960007</v>
      </c>
      <c r="Y52" s="138">
        <v>234.25</v>
      </c>
      <c r="Z52" s="79">
        <f t="shared" ref="Z52:Z63" si="45">((X52-T52)/T52)</f>
        <v>-1.7356205966476145E-2</v>
      </c>
      <c r="AA52" s="79">
        <f t="shared" ref="AA52:AA63" si="46">((Y52-U52)/U52)</f>
        <v>5.9800948272173914E-4</v>
      </c>
      <c r="AB52" s="126">
        <v>94130155586.089996</v>
      </c>
      <c r="AC52" s="138">
        <v>234.44</v>
      </c>
      <c r="AD52" s="79">
        <f t="shared" ref="AD52:AD63" si="47">((AB52-X52)/X52)</f>
        <v>3.4247435959137914E-4</v>
      </c>
      <c r="AE52" s="79">
        <f t="shared" ref="AE52:AE63" si="48">((AC52-Y52)/Y52)</f>
        <v>8.1109925293488888E-4</v>
      </c>
      <c r="AF52" s="126">
        <v>93064808740.369995</v>
      </c>
      <c r="AG52" s="138">
        <v>234.61</v>
      </c>
      <c r="AH52" s="79">
        <f t="shared" ref="AH52:AH63" si="49">((AF52-AB52)/AB52)</f>
        <v>-1.1317806064238907E-2</v>
      </c>
      <c r="AI52" s="79">
        <f t="shared" ref="AI52:AI63" si="50">((AG52-AC52)/AC52)</f>
        <v>7.2513222999494927E-4</v>
      </c>
      <c r="AJ52" s="80">
        <f t="shared" si="15"/>
        <v>-9.7029582927396184E-3</v>
      </c>
      <c r="AK52" s="80">
        <f t="shared" si="16"/>
        <v>7.6453355446515615E-4</v>
      </c>
      <c r="AL52" s="81">
        <f t="shared" si="17"/>
        <v>-4.5565242387569531E-2</v>
      </c>
      <c r="AM52" s="81">
        <f t="shared" si="18"/>
        <v>5.3996143132634209E-3</v>
      </c>
      <c r="AN52" s="82">
        <f t="shared" si="19"/>
        <v>1.0661010800102634E-2</v>
      </c>
      <c r="AO52" s="158">
        <f t="shared" si="20"/>
        <v>1.2886289484297792E-4</v>
      </c>
      <c r="AP52" s="86"/>
      <c r="AQ52" s="84">
        <v>1092437778.4100001</v>
      </c>
      <c r="AR52" s="88">
        <v>143.21</v>
      </c>
      <c r="AS52" s="85" t="e">
        <f>(#REF!/AQ52)-1</f>
        <v>#REF!</v>
      </c>
      <c r="AT52" s="85" t="e">
        <f>(#REF!/AR52)-1</f>
        <v>#REF!</v>
      </c>
    </row>
    <row r="53" spans="1:49">
      <c r="A53" s="153" t="s">
        <v>23</v>
      </c>
      <c r="B53" s="126">
        <v>1351023629.3299999</v>
      </c>
      <c r="C53" s="138">
        <v>317.5498</v>
      </c>
      <c r="D53" s="247">
        <v>1351403357.48</v>
      </c>
      <c r="E53" s="138">
        <v>317.89890000000003</v>
      </c>
      <c r="F53" s="79">
        <f t="shared" si="36"/>
        <v>2.8106699376413593E-4</v>
      </c>
      <c r="G53" s="79">
        <f t="shared" si="37"/>
        <v>1.0993551247710479E-3</v>
      </c>
      <c r="H53" s="244">
        <v>1341969829.0599999</v>
      </c>
      <c r="I53" s="138">
        <v>315.7287</v>
      </c>
      <c r="J53" s="79">
        <f t="shared" si="38"/>
        <v>-6.9805423878708155E-3</v>
      </c>
      <c r="K53" s="79">
        <f t="shared" si="39"/>
        <v>-6.8266986768435577E-3</v>
      </c>
      <c r="L53" s="244">
        <v>1348746697.3599999</v>
      </c>
      <c r="M53" s="138">
        <v>317.32310000000001</v>
      </c>
      <c r="N53" s="79">
        <f t="shared" si="40"/>
        <v>5.0499408803750057E-3</v>
      </c>
      <c r="O53" s="79">
        <f t="shared" si="41"/>
        <v>5.0499051875867078E-3</v>
      </c>
      <c r="P53" s="244">
        <v>1344647368.7</v>
      </c>
      <c r="Q53" s="138">
        <v>316.35860000000002</v>
      </c>
      <c r="R53" s="79">
        <f t="shared" si="42"/>
        <v>-3.0393614071669364E-3</v>
      </c>
      <c r="S53" s="79">
        <f t="shared" si="43"/>
        <v>-3.039488773429942E-3</v>
      </c>
      <c r="T53" s="244">
        <v>1359057560.74</v>
      </c>
      <c r="U53" s="138">
        <v>319.74900000000002</v>
      </c>
      <c r="V53" s="79">
        <f t="shared" si="44"/>
        <v>1.0716707127409679E-2</v>
      </c>
      <c r="W53" s="79">
        <f t="shared" si="44"/>
        <v>1.0716952218147379E-2</v>
      </c>
      <c r="X53" s="244">
        <v>1363684432.25</v>
      </c>
      <c r="Y53" s="138">
        <v>320.81400000000002</v>
      </c>
      <c r="Z53" s="79">
        <f t="shared" si="45"/>
        <v>3.4044706005540207E-3</v>
      </c>
      <c r="AA53" s="79">
        <f t="shared" si="46"/>
        <v>3.3307375472636275E-3</v>
      </c>
      <c r="AB53" s="244">
        <v>1364633192.5799999</v>
      </c>
      <c r="AC53" s="138">
        <v>321.03719999999998</v>
      </c>
      <c r="AD53" s="79">
        <f t="shared" si="47"/>
        <v>6.9573305052293103E-4</v>
      </c>
      <c r="AE53" s="79">
        <f t="shared" si="48"/>
        <v>6.9573023621152124E-4</v>
      </c>
      <c r="AF53" s="244">
        <v>1356759729.22</v>
      </c>
      <c r="AG53" s="138">
        <v>319.18490000000003</v>
      </c>
      <c r="AH53" s="79">
        <f t="shared" si="49"/>
        <v>-5.769655466986102E-3</v>
      </c>
      <c r="AI53" s="79">
        <f t="shared" si="50"/>
        <v>-5.7697363420810954E-3</v>
      </c>
      <c r="AJ53" s="80">
        <f t="shared" si="15"/>
        <v>5.4479492382523986E-4</v>
      </c>
      <c r="AK53" s="80">
        <f t="shared" si="16"/>
        <v>6.5709456520321083E-4</v>
      </c>
      <c r="AL53" s="81">
        <f t="shared" si="17"/>
        <v>3.9635625517374677E-3</v>
      </c>
      <c r="AM53" s="81">
        <f t="shared" si="18"/>
        <v>4.0453112609071668E-3</v>
      </c>
      <c r="AN53" s="82">
        <f t="shared" si="19"/>
        <v>5.8722516937143804E-3</v>
      </c>
      <c r="AO53" s="158">
        <f t="shared" si="20"/>
        <v>5.8409761935430795E-3</v>
      </c>
      <c r="AP53" s="86"/>
      <c r="AQ53" s="87">
        <v>1186217562.8099999</v>
      </c>
      <c r="AR53" s="91">
        <v>212.98</v>
      </c>
      <c r="AS53" s="85" t="e">
        <f>(#REF!/AQ53)-1</f>
        <v>#REF!</v>
      </c>
      <c r="AT53" s="85" t="e">
        <f>(#REF!/AR53)-1</f>
        <v>#REF!</v>
      </c>
      <c r="AU53" s="166"/>
      <c r="AV53" s="166"/>
    </row>
    <row r="54" spans="1:49">
      <c r="A54" s="153" t="s">
        <v>26</v>
      </c>
      <c r="B54" s="126">
        <v>38967392189.709999</v>
      </c>
      <c r="C54" s="137">
        <v>1420.7</v>
      </c>
      <c r="D54" s="126">
        <v>37003522099.07</v>
      </c>
      <c r="E54" s="137">
        <v>1423.15</v>
      </c>
      <c r="F54" s="79">
        <f t="shared" si="36"/>
        <v>-5.0397780818357989E-2</v>
      </c>
      <c r="G54" s="79">
        <f t="shared" si="37"/>
        <v>1.724502006053386E-3</v>
      </c>
      <c r="H54" s="126">
        <v>35855862728.5</v>
      </c>
      <c r="I54" s="137">
        <v>1426.6</v>
      </c>
      <c r="J54" s="79">
        <f t="shared" si="38"/>
        <v>-3.1014868462990001E-2</v>
      </c>
      <c r="K54" s="79">
        <f t="shared" si="39"/>
        <v>2.4241998383865496E-3</v>
      </c>
      <c r="L54" s="244">
        <v>35219728442.120003</v>
      </c>
      <c r="M54" s="138">
        <v>1430.07</v>
      </c>
      <c r="N54" s="79">
        <f t="shared" si="40"/>
        <v>-1.7741430214545263E-2</v>
      </c>
      <c r="O54" s="79">
        <f t="shared" si="41"/>
        <v>2.4323566521800275E-3</v>
      </c>
      <c r="P54" s="244">
        <v>35148284523.160004</v>
      </c>
      <c r="Q54" s="138">
        <v>1433.14</v>
      </c>
      <c r="R54" s="79">
        <f t="shared" si="42"/>
        <v>-2.0285198699759939E-3</v>
      </c>
      <c r="S54" s="79">
        <f t="shared" si="43"/>
        <v>2.1467480612838278E-3</v>
      </c>
      <c r="T54" s="244">
        <v>35219728442.120003</v>
      </c>
      <c r="U54" s="137">
        <v>1436.15</v>
      </c>
      <c r="V54" s="79">
        <f t="shared" si="44"/>
        <v>2.0326431269475772E-3</v>
      </c>
      <c r="W54" s="79">
        <f t="shared" si="44"/>
        <v>2.1002832940256993E-3</v>
      </c>
      <c r="X54" s="244">
        <v>36210970361.82</v>
      </c>
      <c r="Y54" s="137">
        <v>1368.37</v>
      </c>
      <c r="Z54" s="79">
        <f t="shared" si="45"/>
        <v>2.8144507738865759E-2</v>
      </c>
      <c r="AA54" s="79">
        <f t="shared" si="46"/>
        <v>-4.719562719771625E-2</v>
      </c>
      <c r="AB54" s="244">
        <v>36038893864.900002</v>
      </c>
      <c r="AC54" s="138">
        <v>1371.27</v>
      </c>
      <c r="AD54" s="79">
        <f t="shared" si="47"/>
        <v>-4.7520542863284214E-3</v>
      </c>
      <c r="AE54" s="79">
        <f t="shared" si="48"/>
        <v>2.119309835790094E-3</v>
      </c>
      <c r="AF54" s="427">
        <v>39079326157.050003</v>
      </c>
      <c r="AG54" s="137">
        <v>1374.19</v>
      </c>
      <c r="AH54" s="79">
        <f t="shared" si="49"/>
        <v>8.4365305537615953E-2</v>
      </c>
      <c r="AI54" s="79">
        <f t="shared" si="50"/>
        <v>2.1294128800309732E-3</v>
      </c>
      <c r="AJ54" s="80">
        <f t="shared" si="15"/>
        <v>1.075975343903952E-3</v>
      </c>
      <c r="AK54" s="80">
        <f t="shared" si="16"/>
        <v>-4.0148518287457108E-3</v>
      </c>
      <c r="AL54" s="81">
        <f t="shared" si="17"/>
        <v>5.6097472354724148E-2</v>
      </c>
      <c r="AM54" s="81">
        <f t="shared" si="18"/>
        <v>-3.4402557706496174E-2</v>
      </c>
      <c r="AN54" s="82">
        <f t="shared" si="19"/>
        <v>4.096653963023078E-2</v>
      </c>
      <c r="AO54" s="158">
        <f t="shared" si="20"/>
        <v>1.7449058699080831E-2</v>
      </c>
      <c r="AP54" s="86"/>
      <c r="AQ54" s="87">
        <v>4662655514.79</v>
      </c>
      <c r="AR54" s="91">
        <v>1067.58</v>
      </c>
      <c r="AS54" s="85" t="e">
        <f>(#REF!/AQ54)-1</f>
        <v>#REF!</v>
      </c>
      <c r="AT54" s="85" t="e">
        <f>(#REF!/AR54)-1</f>
        <v>#REF!</v>
      </c>
    </row>
    <row r="55" spans="1:49">
      <c r="A55" s="153" t="s">
        <v>81</v>
      </c>
      <c r="B55" s="126">
        <v>7055907917.7399998</v>
      </c>
      <c r="C55" s="137">
        <v>53724.63</v>
      </c>
      <c r="D55" s="126">
        <v>7122592660.1300001</v>
      </c>
      <c r="E55" s="137">
        <v>53579.54</v>
      </c>
      <c r="F55" s="79">
        <f t="shared" si="36"/>
        <v>9.4509088224268376E-3</v>
      </c>
      <c r="G55" s="79">
        <f t="shared" si="37"/>
        <v>-2.7006235315161129E-3</v>
      </c>
      <c r="H55" s="126">
        <v>7210649615.5699997</v>
      </c>
      <c r="I55" s="137">
        <v>53718.14</v>
      </c>
      <c r="J55" s="79">
        <f t="shared" si="38"/>
        <v>1.2363048069969565E-2</v>
      </c>
      <c r="K55" s="79">
        <f t="shared" si="39"/>
        <v>2.5868083227291341E-3</v>
      </c>
      <c r="L55" s="126">
        <v>7248671267.21</v>
      </c>
      <c r="M55" s="137">
        <v>53847.03</v>
      </c>
      <c r="N55" s="79">
        <f t="shared" si="40"/>
        <v>5.2729856069971782E-3</v>
      </c>
      <c r="O55" s="79">
        <f t="shared" si="41"/>
        <v>2.3993757043709895E-3</v>
      </c>
      <c r="P55" s="244">
        <v>7496174302.3999996</v>
      </c>
      <c r="Q55" s="137">
        <v>53880.24</v>
      </c>
      <c r="R55" s="79">
        <f t="shared" si="42"/>
        <v>3.4144607482698416E-2</v>
      </c>
      <c r="S55" s="79">
        <f t="shared" si="43"/>
        <v>6.1674710750062034E-4</v>
      </c>
      <c r="T55" s="137">
        <v>7662909315.9200001</v>
      </c>
      <c r="U55" s="137">
        <v>53913.440000000002</v>
      </c>
      <c r="V55" s="79">
        <f t="shared" si="44"/>
        <v>2.2242680972161765E-2</v>
      </c>
      <c r="W55" s="79">
        <f t="shared" si="44"/>
        <v>6.1618136816028225E-4</v>
      </c>
      <c r="X55" s="244">
        <v>7655889460.9799995</v>
      </c>
      <c r="Y55" s="137">
        <v>53834.14</v>
      </c>
      <c r="Z55" s="79">
        <f t="shared" si="45"/>
        <v>-9.1608221506895627E-4</v>
      </c>
      <c r="AA55" s="79">
        <f t="shared" si="46"/>
        <v>-1.4708762787164556E-3</v>
      </c>
      <c r="AB55" s="244">
        <v>7709991411.6199999</v>
      </c>
      <c r="AC55" s="137">
        <v>51572.02</v>
      </c>
      <c r="AD55" s="79">
        <f t="shared" si="47"/>
        <v>7.0667100035526073E-3</v>
      </c>
      <c r="AE55" s="79">
        <f t="shared" si="48"/>
        <v>-4.2020175301398011E-2</v>
      </c>
      <c r="AF55" s="137">
        <v>7705078774.8500004</v>
      </c>
      <c r="AG55" s="137">
        <v>51593.2</v>
      </c>
      <c r="AH55" s="79">
        <f t="shared" si="49"/>
        <v>-6.371779821434685E-4</v>
      </c>
      <c r="AI55" s="79">
        <f t="shared" si="50"/>
        <v>4.1068781094865574E-4</v>
      </c>
      <c r="AJ55" s="80">
        <f t="shared" si="15"/>
        <v>1.1123460095074244E-2</v>
      </c>
      <c r="AK55" s="80">
        <f t="shared" si="16"/>
        <v>-4.9452343497401125E-3</v>
      </c>
      <c r="AL55" s="81">
        <f t="shared" si="17"/>
        <v>8.1780068370408368E-2</v>
      </c>
      <c r="AM55" s="81">
        <f t="shared" si="18"/>
        <v>-3.7072733360532843E-2</v>
      </c>
      <c r="AN55" s="82">
        <f t="shared" si="19"/>
        <v>1.190373750505665E-2</v>
      </c>
      <c r="AO55" s="158">
        <f t="shared" si="20"/>
        <v>1.5084933527369521E-2</v>
      </c>
      <c r="AP55" s="86"/>
      <c r="AQ55" s="87">
        <v>136891964.13</v>
      </c>
      <c r="AR55" s="87">
        <v>33401.089999999997</v>
      </c>
      <c r="AS55" s="85" t="e">
        <f>(#REF!/AQ55)-1</f>
        <v>#REF!</v>
      </c>
      <c r="AT55" s="85" t="e">
        <f>(#REF!/AR55)-1</f>
        <v>#REF!</v>
      </c>
    </row>
    <row r="56" spans="1:49">
      <c r="A56" s="153" t="s">
        <v>80</v>
      </c>
      <c r="B56" s="126">
        <v>626880484.80999994</v>
      </c>
      <c r="C56" s="137">
        <v>53658.26</v>
      </c>
      <c r="D56" s="126">
        <v>625223308.61000001</v>
      </c>
      <c r="E56" s="137">
        <v>53513.37</v>
      </c>
      <c r="F56" s="79">
        <f t="shared" si="36"/>
        <v>-2.6435281367902194E-3</v>
      </c>
      <c r="G56" s="79">
        <f t="shared" si="37"/>
        <v>-2.7002366457652451E-3</v>
      </c>
      <c r="H56" s="126">
        <v>626143220.60000002</v>
      </c>
      <c r="I56" s="137">
        <v>53593.85</v>
      </c>
      <c r="J56" s="79">
        <f t="shared" si="38"/>
        <v>1.4713334857031531E-3</v>
      </c>
      <c r="K56" s="79">
        <f t="shared" si="39"/>
        <v>1.503923225167765E-3</v>
      </c>
      <c r="L56" s="126">
        <v>627723983.44000006</v>
      </c>
      <c r="M56" s="137">
        <v>53726.66</v>
      </c>
      <c r="N56" s="79">
        <f t="shared" si="40"/>
        <v>2.5246026595724725E-3</v>
      </c>
      <c r="O56" s="79">
        <f t="shared" si="41"/>
        <v>2.4780828397289044E-3</v>
      </c>
      <c r="P56" s="244">
        <v>628108531.25</v>
      </c>
      <c r="Q56" s="137">
        <v>53759.87</v>
      </c>
      <c r="R56" s="79">
        <f t="shared" si="42"/>
        <v>6.1260652794015657E-4</v>
      </c>
      <c r="S56" s="79">
        <f t="shared" si="43"/>
        <v>6.1812887679969547E-4</v>
      </c>
      <c r="T56" s="137">
        <v>628514381.45000005</v>
      </c>
      <c r="U56" s="137">
        <v>53793.07</v>
      </c>
      <c r="V56" s="79">
        <f t="shared" si="44"/>
        <v>6.4614661289883206E-4</v>
      </c>
      <c r="W56" s="79">
        <f t="shared" si="44"/>
        <v>6.1756101716758406E-4</v>
      </c>
      <c r="X56" s="244">
        <v>627656648.49000001</v>
      </c>
      <c r="Y56" s="137">
        <v>53718.14</v>
      </c>
      <c r="Z56" s="79">
        <f t="shared" si="45"/>
        <v>-1.3646990193306708E-3</v>
      </c>
      <c r="AA56" s="79">
        <f t="shared" si="46"/>
        <v>-1.392930353296443E-3</v>
      </c>
      <c r="AB56" s="244">
        <v>629360401.73000002</v>
      </c>
      <c r="AC56" s="137">
        <v>51464.1</v>
      </c>
      <c r="AD56" s="79">
        <f t="shared" si="47"/>
        <v>2.7144669686824073E-3</v>
      </c>
      <c r="AE56" s="79">
        <f t="shared" si="48"/>
        <v>-4.1960499749246732E-2</v>
      </c>
      <c r="AF56" s="137">
        <v>629685670.65999997</v>
      </c>
      <c r="AG56" s="137">
        <v>51489.43</v>
      </c>
      <c r="AH56" s="79">
        <f t="shared" si="49"/>
        <v>5.1682458747935361E-4</v>
      </c>
      <c r="AI56" s="79">
        <f t="shared" si="50"/>
        <v>4.9218775806827953E-4</v>
      </c>
      <c r="AJ56" s="80">
        <f t="shared" si="15"/>
        <v>5.5971921076943562E-4</v>
      </c>
      <c r="AK56" s="80">
        <f t="shared" si="16"/>
        <v>-5.0429728789220243E-3</v>
      </c>
      <c r="AL56" s="81">
        <f t="shared" si="17"/>
        <v>7.1372291924315821E-3</v>
      </c>
      <c r="AM56" s="81">
        <f t="shared" si="18"/>
        <v>-3.7821202439689415E-2</v>
      </c>
      <c r="AN56" s="82">
        <f t="shared" si="19"/>
        <v>1.8248691248856791E-3</v>
      </c>
      <c r="AO56" s="158">
        <f t="shared" si="20"/>
        <v>1.5004146387837822E-2</v>
      </c>
      <c r="AP56" s="86"/>
      <c r="AQ56" s="87"/>
      <c r="AR56" s="87"/>
      <c r="AS56" s="85"/>
      <c r="AT56" s="85"/>
    </row>
    <row r="57" spans="1:49" s="178" customFormat="1">
      <c r="A57" s="153" t="s">
        <v>126</v>
      </c>
      <c r="B57" s="126">
        <v>57434479654.739998</v>
      </c>
      <c r="C57" s="137">
        <v>49993.67</v>
      </c>
      <c r="D57" s="126">
        <v>57099762940.32</v>
      </c>
      <c r="E57" s="137">
        <v>49862.06</v>
      </c>
      <c r="F57" s="79">
        <f t="shared" si="36"/>
        <v>-5.8278009382535497E-3</v>
      </c>
      <c r="G57" s="79">
        <f t="shared" si="37"/>
        <v>-2.6325332787130967E-3</v>
      </c>
      <c r="H57" s="126">
        <v>57639555693.779999</v>
      </c>
      <c r="I57" s="137">
        <v>50024.32</v>
      </c>
      <c r="J57" s="79">
        <f t="shared" si="38"/>
        <v>9.4535025307230097E-3</v>
      </c>
      <c r="K57" s="79">
        <f t="shared" si="39"/>
        <v>3.2541776252325324E-3</v>
      </c>
      <c r="L57" s="126">
        <v>57919841886.279999</v>
      </c>
      <c r="M57" s="137">
        <v>50169.05</v>
      </c>
      <c r="N57" s="79">
        <f t="shared" si="40"/>
        <v>4.8627403373660326E-3</v>
      </c>
      <c r="O57" s="79">
        <f t="shared" si="41"/>
        <v>2.8931927510459552E-3</v>
      </c>
      <c r="P57" s="126">
        <v>58263846855.019997</v>
      </c>
      <c r="Q57" s="137">
        <v>50239.66</v>
      </c>
      <c r="R57" s="79">
        <f t="shared" si="42"/>
        <v>5.9393285191526989E-3</v>
      </c>
      <c r="S57" s="79">
        <f t="shared" si="43"/>
        <v>1.4074414404897158E-3</v>
      </c>
      <c r="T57" s="126">
        <v>58508735343.440002</v>
      </c>
      <c r="U57" s="137">
        <v>50312.74</v>
      </c>
      <c r="V57" s="79">
        <f t="shared" si="44"/>
        <v>4.2030950862096449E-3</v>
      </c>
      <c r="W57" s="79">
        <f t="shared" si="44"/>
        <v>1.4546276786107722E-3</v>
      </c>
      <c r="X57" s="126">
        <v>54727784717.779999</v>
      </c>
      <c r="Y57" s="137">
        <v>50277.09</v>
      </c>
      <c r="Z57" s="79">
        <f t="shared" si="45"/>
        <v>-6.4621985135488377E-2</v>
      </c>
      <c r="AA57" s="79">
        <f t="shared" si="46"/>
        <v>-7.0856804856983448E-4</v>
      </c>
      <c r="AB57" s="244">
        <v>55648663766.389999</v>
      </c>
      <c r="AC57" s="137">
        <v>50277.09</v>
      </c>
      <c r="AD57" s="79">
        <f t="shared" si="47"/>
        <v>1.6826536161819554E-2</v>
      </c>
      <c r="AE57" s="79">
        <f t="shared" si="48"/>
        <v>0</v>
      </c>
      <c r="AF57" s="137">
        <v>55204804518.529999</v>
      </c>
      <c r="AG57" s="137">
        <v>50385.61</v>
      </c>
      <c r="AH57" s="79">
        <f t="shared" si="49"/>
        <v>-7.9760989360552672E-3</v>
      </c>
      <c r="AI57" s="79">
        <f t="shared" si="50"/>
        <v>2.1584383662619313E-3</v>
      </c>
      <c r="AJ57" s="80">
        <f t="shared" si="15"/>
        <v>-4.6425852968157814E-3</v>
      </c>
      <c r="AK57" s="80">
        <f t="shared" si="16"/>
        <v>9.783470667947471E-4</v>
      </c>
      <c r="AL57" s="81">
        <f t="shared" si="17"/>
        <v>-3.3186800158357732E-2</v>
      </c>
      <c r="AM57" s="81">
        <f t="shared" si="18"/>
        <v>1.0499967309814374E-2</v>
      </c>
      <c r="AN57" s="82">
        <f t="shared" si="19"/>
        <v>2.5495776959593708E-2</v>
      </c>
      <c r="AO57" s="158">
        <f t="shared" si="20"/>
        <v>1.9817352375469774E-3</v>
      </c>
      <c r="AP57" s="86"/>
      <c r="AQ57" s="87"/>
      <c r="AR57" s="87"/>
      <c r="AS57" s="85"/>
      <c r="AT57" s="85"/>
    </row>
    <row r="58" spans="1:49" s="184" customFormat="1">
      <c r="A58" s="153" t="s">
        <v>150</v>
      </c>
      <c r="B58" s="126">
        <v>5029234867.4099998</v>
      </c>
      <c r="C58" s="137">
        <v>409.71</v>
      </c>
      <c r="D58" s="126">
        <v>5050611495.5799999</v>
      </c>
      <c r="E58" s="137">
        <v>410.3</v>
      </c>
      <c r="F58" s="79">
        <f t="shared" si="36"/>
        <v>4.2504732297397761E-3</v>
      </c>
      <c r="G58" s="79">
        <f t="shared" si="37"/>
        <v>1.4400429572137166E-3</v>
      </c>
      <c r="H58" s="126">
        <v>5047975424.6400003</v>
      </c>
      <c r="I58" s="137">
        <v>410.31</v>
      </c>
      <c r="J58" s="79">
        <f t="shared" si="38"/>
        <v>-5.2193104583603701E-4</v>
      </c>
      <c r="K58" s="79">
        <f t="shared" si="39"/>
        <v>2.4372410431369497E-5</v>
      </c>
      <c r="L58" s="126">
        <v>5094636617.4700003</v>
      </c>
      <c r="M58" s="137">
        <v>410.41</v>
      </c>
      <c r="N58" s="79">
        <f t="shared" si="40"/>
        <v>9.2435459575018822E-3</v>
      </c>
      <c r="O58" s="79">
        <f t="shared" si="41"/>
        <v>2.4371816431484179E-4</v>
      </c>
      <c r="P58" s="126">
        <v>5151206706.6000004</v>
      </c>
      <c r="Q58" s="137">
        <v>410.46</v>
      </c>
      <c r="R58" s="79">
        <f t="shared" si="42"/>
        <v>1.1103851634092179E-2</v>
      </c>
      <c r="S58" s="79">
        <f t="shared" si="43"/>
        <v>1.2182939012196224E-4</v>
      </c>
      <c r="T58" s="126">
        <v>5249962490.5100002</v>
      </c>
      <c r="U58" s="137">
        <v>410.59</v>
      </c>
      <c r="V58" s="79">
        <f t="shared" si="44"/>
        <v>1.9171388285286372E-2</v>
      </c>
      <c r="W58" s="79">
        <f t="shared" si="44"/>
        <v>3.1671782877745812E-4</v>
      </c>
      <c r="X58" s="126">
        <v>5267042858.04</v>
      </c>
      <c r="Y58" s="137">
        <v>410.79</v>
      </c>
      <c r="Z58" s="79">
        <f t="shared" si="45"/>
        <v>3.2534265836898358E-3</v>
      </c>
      <c r="AA58" s="79">
        <f t="shared" si="46"/>
        <v>4.8710392362221556E-4</v>
      </c>
      <c r="AB58" s="126">
        <v>5248146766.75</v>
      </c>
      <c r="AC58" s="137">
        <v>410.92</v>
      </c>
      <c r="AD58" s="79">
        <f t="shared" si="47"/>
        <v>-3.5876091764006786E-3</v>
      </c>
      <c r="AE58" s="79">
        <f t="shared" si="48"/>
        <v>3.1646339979063621E-4</v>
      </c>
      <c r="AF58" s="244">
        <v>5373415608.5600004</v>
      </c>
      <c r="AG58" s="137">
        <v>411.09</v>
      </c>
      <c r="AH58" s="79">
        <f t="shared" si="49"/>
        <v>2.3869157509780387E-2</v>
      </c>
      <c r="AI58" s="79">
        <f t="shared" si="50"/>
        <v>4.1370583081855121E-4</v>
      </c>
      <c r="AJ58" s="80">
        <f t="shared" si="15"/>
        <v>8.3477878722317145E-3</v>
      </c>
      <c r="AK58" s="80">
        <f t="shared" si="16"/>
        <v>4.2049423813634397E-4</v>
      </c>
      <c r="AL58" s="81">
        <f t="shared" si="17"/>
        <v>6.3913867313393588E-2</v>
      </c>
      <c r="AM58" s="81">
        <f t="shared" si="18"/>
        <v>1.9254204240798528E-3</v>
      </c>
      <c r="AN58" s="82">
        <f t="shared" si="19"/>
        <v>9.4892994769707906E-3</v>
      </c>
      <c r="AO58" s="158">
        <f t="shared" si="20"/>
        <v>4.3800154204109054E-4</v>
      </c>
      <c r="AP58" s="86"/>
      <c r="AQ58" s="87"/>
      <c r="AR58" s="87"/>
      <c r="AS58" s="85"/>
      <c r="AT58" s="85"/>
    </row>
    <row r="59" spans="1:49" s="184" customFormat="1">
      <c r="A59" s="153" t="s">
        <v>158</v>
      </c>
      <c r="B59" s="126">
        <v>639641897.51999998</v>
      </c>
      <c r="C59" s="137">
        <v>47401.328699999998</v>
      </c>
      <c r="D59" s="246">
        <v>638681813.85000002</v>
      </c>
      <c r="E59" s="137">
        <v>46712.328300000001</v>
      </c>
      <c r="F59" s="79">
        <f t="shared" si="36"/>
        <v>-1.5009705801361107E-3</v>
      </c>
      <c r="G59" s="79">
        <f t="shared" si="37"/>
        <v>-1.4535465964691349E-2</v>
      </c>
      <c r="H59" s="246">
        <v>639555094.29999995</v>
      </c>
      <c r="I59" s="137">
        <v>46763.374499999998</v>
      </c>
      <c r="J59" s="79">
        <f t="shared" si="38"/>
        <v>1.3673169191021086E-3</v>
      </c>
      <c r="K59" s="79">
        <f t="shared" si="39"/>
        <v>1.0927778994907656E-3</v>
      </c>
      <c r="L59" s="126">
        <v>640380382.32000005</v>
      </c>
      <c r="M59" s="137">
        <v>46834.518600000003</v>
      </c>
      <c r="N59" s="79">
        <f t="shared" si="40"/>
        <v>1.2904095790267872E-3</v>
      </c>
      <c r="O59" s="79">
        <f t="shared" si="41"/>
        <v>1.5213636902958101E-3</v>
      </c>
      <c r="P59" s="126">
        <v>643130864.20000005</v>
      </c>
      <c r="Q59" s="137">
        <v>47043.96</v>
      </c>
      <c r="R59" s="79">
        <f t="shared" si="42"/>
        <v>4.2950751708467714E-3</v>
      </c>
      <c r="S59" s="79">
        <f t="shared" si="43"/>
        <v>4.4719451861729197E-3</v>
      </c>
      <c r="T59" s="126">
        <v>641553676.35000002</v>
      </c>
      <c r="U59" s="137">
        <v>46944.255599999997</v>
      </c>
      <c r="V59" s="79">
        <f t="shared" si="44"/>
        <v>-2.4523591352778738E-3</v>
      </c>
      <c r="W59" s="79">
        <f t="shared" si="44"/>
        <v>-2.1193879086710038E-3</v>
      </c>
      <c r="X59" s="126">
        <v>642692327.19000006</v>
      </c>
      <c r="Y59" s="137">
        <v>47078.53</v>
      </c>
      <c r="Z59" s="79">
        <f t="shared" si="45"/>
        <v>1.7748333178888086E-3</v>
      </c>
      <c r="AA59" s="79">
        <f t="shared" si="46"/>
        <v>2.8602945830927622E-3</v>
      </c>
      <c r="AB59" s="126">
        <v>642851639.00999999</v>
      </c>
      <c r="AC59" s="137">
        <v>47101.91</v>
      </c>
      <c r="AD59" s="79">
        <f t="shared" si="47"/>
        <v>2.4788193861980816E-4</v>
      </c>
      <c r="AE59" s="79">
        <f t="shared" si="48"/>
        <v>4.9661703540880857E-4</v>
      </c>
      <c r="AF59" s="244">
        <v>640428555.60000002</v>
      </c>
      <c r="AG59" s="137">
        <v>46904.31</v>
      </c>
      <c r="AH59" s="79">
        <f t="shared" si="49"/>
        <v>-3.7692731307826283E-3</v>
      </c>
      <c r="AI59" s="79">
        <f t="shared" si="50"/>
        <v>-4.1951589648913561E-3</v>
      </c>
      <c r="AJ59" s="80">
        <f t="shared" si="15"/>
        <v>1.5661425991095882E-4</v>
      </c>
      <c r="AK59" s="80">
        <f t="shared" si="16"/>
        <v>-1.3008768054740803E-3</v>
      </c>
      <c r="AL59" s="81">
        <f t="shared" si="17"/>
        <v>2.7349169995471915E-3</v>
      </c>
      <c r="AM59" s="81">
        <f t="shared" si="18"/>
        <v>4.1098722111866269E-3</v>
      </c>
      <c r="AN59" s="82">
        <f t="shared" si="19"/>
        <v>2.6041734542271264E-3</v>
      </c>
      <c r="AO59" s="158">
        <f t="shared" si="20"/>
        <v>5.9972328059399362E-3</v>
      </c>
      <c r="AP59" s="86"/>
      <c r="AQ59" s="87"/>
      <c r="AR59" s="87"/>
      <c r="AS59" s="85"/>
      <c r="AT59" s="85"/>
    </row>
    <row r="60" spans="1:49" s="184" customFormat="1">
      <c r="A60" s="153" t="s">
        <v>178</v>
      </c>
      <c r="B60" s="126">
        <v>766403987.51999998</v>
      </c>
      <c r="C60" s="137">
        <v>44986.2238</v>
      </c>
      <c r="D60" s="244">
        <v>765316230.38</v>
      </c>
      <c r="E60" s="137">
        <v>44288.101499999997</v>
      </c>
      <c r="F60" s="79">
        <f t="shared" si="36"/>
        <v>-1.4192999484773684E-3</v>
      </c>
      <c r="G60" s="79">
        <f t="shared" si="37"/>
        <v>-1.551857971239637E-2</v>
      </c>
      <c r="H60" s="244">
        <v>752478922.84000003</v>
      </c>
      <c r="I60" s="137">
        <f>106.0079*410.81</f>
        <v>43549.105399</v>
      </c>
      <c r="J60" s="79">
        <f t="shared" si="38"/>
        <v>-1.6773860308209973E-2</v>
      </c>
      <c r="K60" s="79">
        <f t="shared" si="39"/>
        <v>-1.6686109270229094E-2</v>
      </c>
      <c r="L60" s="244">
        <v>756839789.71000004</v>
      </c>
      <c r="M60" s="137">
        <v>43811.924156000001</v>
      </c>
      <c r="N60" s="79">
        <f t="shared" si="40"/>
        <v>5.7953342447669568E-3</v>
      </c>
      <c r="O60" s="79">
        <f t="shared" si="41"/>
        <v>6.0349978396120147E-3</v>
      </c>
      <c r="P60" s="244">
        <v>753072910.92999995</v>
      </c>
      <c r="Q60" s="137">
        <v>43520.499616000001</v>
      </c>
      <c r="R60" s="79">
        <f t="shared" si="42"/>
        <v>-4.9771151453908806E-3</v>
      </c>
      <c r="S60" s="79">
        <f t="shared" si="43"/>
        <v>-6.6517174402642544E-3</v>
      </c>
      <c r="T60" s="244">
        <v>764207517.01999998</v>
      </c>
      <c r="U60" s="137">
        <f>410.59*105.8996</f>
        <v>43481.316764000003</v>
      </c>
      <c r="V60" s="79">
        <f t="shared" si="44"/>
        <v>1.4785561833912551E-2</v>
      </c>
      <c r="W60" s="79">
        <f t="shared" si="44"/>
        <v>-9.0033093245080295E-4</v>
      </c>
      <c r="X60" s="244">
        <f>1879910.27*411.29</f>
        <v>773188294.9483</v>
      </c>
      <c r="Y60" s="137">
        <f>106.0954*411.29</f>
        <v>43635.977065999999</v>
      </c>
      <c r="Z60" s="79">
        <f t="shared" si="45"/>
        <v>1.1751752931350699E-2</v>
      </c>
      <c r="AA60" s="79">
        <f t="shared" si="46"/>
        <v>3.5569369446521986E-3</v>
      </c>
      <c r="AB60" s="244">
        <v>764583116.94000006</v>
      </c>
      <c r="AC60" s="137">
        <f>411.29*105.7558</f>
        <v>43496.302982000001</v>
      </c>
      <c r="AD60" s="79">
        <f t="shared" si="47"/>
        <v>-1.1129472684109038E-2</v>
      </c>
      <c r="AE60" s="79">
        <f t="shared" si="48"/>
        <v>-3.2008927814023615E-3</v>
      </c>
      <c r="AF60" s="244">
        <v>753331789.54999995</v>
      </c>
      <c r="AG60" s="137">
        <v>42856.212355000003</v>
      </c>
      <c r="AH60" s="79">
        <f t="shared" si="49"/>
        <v>-1.4715636718516559E-2</v>
      </c>
      <c r="AI60" s="79">
        <f t="shared" si="50"/>
        <v>-1.4715977752520377E-2</v>
      </c>
      <c r="AJ60" s="80">
        <f t="shared" si="15"/>
        <v>-2.085341974334202E-3</v>
      </c>
      <c r="AK60" s="80">
        <f t="shared" si="16"/>
        <v>-6.0102091381248803E-3</v>
      </c>
      <c r="AL60" s="81">
        <f t="shared" si="17"/>
        <v>-1.5659462525771141E-2</v>
      </c>
      <c r="AM60" s="81">
        <f t="shared" si="18"/>
        <v>-3.2331237883384857E-2</v>
      </c>
      <c r="AN60" s="82">
        <f t="shared" si="19"/>
        <v>1.1976625024989423E-2</v>
      </c>
      <c r="AO60" s="158">
        <f t="shared" si="20"/>
        <v>8.8737679519238222E-3</v>
      </c>
      <c r="AP60" s="86"/>
      <c r="AQ60" s="87"/>
      <c r="AR60" s="87"/>
      <c r="AS60" s="85"/>
      <c r="AT60" s="85"/>
    </row>
    <row r="61" spans="1:49" s="223" customFormat="1">
      <c r="A61" s="153" t="s">
        <v>179</v>
      </c>
      <c r="B61" s="126">
        <v>6285161861.4630003</v>
      </c>
      <c r="C61" s="137">
        <v>449.75756999999999</v>
      </c>
      <c r="D61" s="126">
        <v>6276691798.3640003</v>
      </c>
      <c r="E61" s="137">
        <v>448.88116000000002</v>
      </c>
      <c r="F61" s="79">
        <f t="shared" si="36"/>
        <v>-1.3476284757173137E-3</v>
      </c>
      <c r="G61" s="79">
        <f t="shared" si="37"/>
        <v>-1.9486275684030498E-3</v>
      </c>
      <c r="H61" s="126">
        <f>15222543.96*410.81</f>
        <v>6253573284.2076006</v>
      </c>
      <c r="I61" s="137">
        <v>447.94722400000001</v>
      </c>
      <c r="J61" s="79">
        <f t="shared" si="38"/>
        <v>-3.683232329875667E-3</v>
      </c>
      <c r="K61" s="79">
        <f t="shared" si="39"/>
        <v>-2.0805863182139723E-3</v>
      </c>
      <c r="L61" s="244">
        <v>6425121183.9657001</v>
      </c>
      <c r="M61" s="137">
        <v>448.17953699999998</v>
      </c>
      <c r="N61" s="79">
        <f t="shared" si="40"/>
        <v>2.7431980399320873E-2</v>
      </c>
      <c r="O61" s="79">
        <f t="shared" si="41"/>
        <v>5.186168984942218E-4</v>
      </c>
      <c r="P61" s="244">
        <v>6578017144.0719995</v>
      </c>
      <c r="Q61" s="137">
        <v>448.27516800000001</v>
      </c>
      <c r="R61" s="79">
        <f t="shared" si="42"/>
        <v>2.3796587757420207E-2</v>
      </c>
      <c r="S61" s="79">
        <f t="shared" si="43"/>
        <v>2.1337654244581403E-4</v>
      </c>
      <c r="T61" s="244">
        <f>411.09*15968912.08</f>
        <v>6564660066.9671993</v>
      </c>
      <c r="U61" s="137">
        <v>448.21142700000001</v>
      </c>
      <c r="V61" s="79">
        <f t="shared" si="44"/>
        <v>-2.030562829535554E-3</v>
      </c>
      <c r="W61" s="79">
        <f t="shared" si="44"/>
        <v>-1.4219168169492084E-4</v>
      </c>
      <c r="X61" s="244">
        <v>6571434799.2358999</v>
      </c>
      <c r="Y61" s="137">
        <v>447.97706799999997</v>
      </c>
      <c r="Z61" s="79">
        <f t="shared" si="45"/>
        <v>1.0320004691165147E-3</v>
      </c>
      <c r="AA61" s="79">
        <f t="shared" si="46"/>
        <v>-5.2287600423012062E-4</v>
      </c>
      <c r="AB61" s="244">
        <f>15780885.36*411.42</f>
        <v>6492571854.8112001</v>
      </c>
      <c r="AC61" s="137">
        <f>411.42*1.086</f>
        <v>446.80212000000006</v>
      </c>
      <c r="AD61" s="79">
        <f t="shared" si="47"/>
        <v>-1.2000871473893289E-2</v>
      </c>
      <c r="AE61" s="79">
        <f t="shared" si="48"/>
        <v>-2.6227860395744975E-3</v>
      </c>
      <c r="AF61" s="244">
        <v>6487522068.1083002</v>
      </c>
      <c r="AG61" s="137">
        <v>447.85107900000003</v>
      </c>
      <c r="AH61" s="79">
        <f t="shared" si="49"/>
        <v>-7.7777910138304934E-4</v>
      </c>
      <c r="AI61" s="79">
        <f t="shared" si="50"/>
        <v>2.3477037217280164E-3</v>
      </c>
      <c r="AJ61" s="80">
        <f t="shared" si="15"/>
        <v>4.0525618019315911E-3</v>
      </c>
      <c r="AK61" s="80">
        <f t="shared" si="16"/>
        <v>-5.2967130618106369E-4</v>
      </c>
      <c r="AL61" s="81">
        <f t="shared" si="17"/>
        <v>3.3589393348778432E-2</v>
      </c>
      <c r="AM61" s="81">
        <f t="shared" si="18"/>
        <v>-2.2947744120069453E-3</v>
      </c>
      <c r="AN61" s="82">
        <f t="shared" si="19"/>
        <v>1.3900675471760014E-2</v>
      </c>
      <c r="AO61" s="158">
        <f t="shared" si="20"/>
        <v>1.6423156773271766E-3</v>
      </c>
      <c r="AP61" s="86"/>
      <c r="AQ61" s="87"/>
      <c r="AR61" s="87"/>
      <c r="AS61" s="85"/>
      <c r="AT61" s="85"/>
    </row>
    <row r="62" spans="1:49" s="223" customFormat="1">
      <c r="A62" s="153" t="s">
        <v>211</v>
      </c>
      <c r="B62" s="126">
        <v>608415011.62</v>
      </c>
      <c r="C62" s="137">
        <v>1.02</v>
      </c>
      <c r="D62" s="244">
        <v>609342954.65999997</v>
      </c>
      <c r="E62" s="137">
        <v>1.02</v>
      </c>
      <c r="F62" s="79">
        <f t="shared" si="36"/>
        <v>1.5251810397136135E-3</v>
      </c>
      <c r="G62" s="79">
        <f t="shared" si="37"/>
        <v>0</v>
      </c>
      <c r="H62" s="244">
        <v>610274166.85000002</v>
      </c>
      <c r="I62" s="137">
        <v>1.0233000000000001</v>
      </c>
      <c r="J62" s="79">
        <f t="shared" si="38"/>
        <v>1.5282234460553552E-3</v>
      </c>
      <c r="K62" s="79">
        <f t="shared" si="39"/>
        <v>3.2352941176471378E-3</v>
      </c>
      <c r="L62" s="244">
        <v>608491806.23000002</v>
      </c>
      <c r="M62" s="137">
        <v>1.0249999999999999</v>
      </c>
      <c r="N62" s="79">
        <f t="shared" si="40"/>
        <v>-2.9205899853173584E-3</v>
      </c>
      <c r="O62" s="79">
        <f t="shared" si="41"/>
        <v>1.6612918987587342E-3</v>
      </c>
      <c r="P62" s="244">
        <v>609479625.38</v>
      </c>
      <c r="Q62" s="137">
        <v>1.0266999999999999</v>
      </c>
      <c r="R62" s="79">
        <f t="shared" si="42"/>
        <v>1.623389402924181E-3</v>
      </c>
      <c r="S62" s="79">
        <f t="shared" si="43"/>
        <v>1.6585365853658879E-3</v>
      </c>
      <c r="T62" s="244">
        <v>610638139.55999994</v>
      </c>
      <c r="U62" s="137">
        <v>1.0286</v>
      </c>
      <c r="V62" s="79">
        <f t="shared" si="44"/>
        <v>1.9008251166355791E-3</v>
      </c>
      <c r="W62" s="79">
        <f t="shared" si="44"/>
        <v>1.8505892665822664E-3</v>
      </c>
      <c r="X62" s="244">
        <v>611482980.13999999</v>
      </c>
      <c r="Y62" s="137">
        <v>1.03</v>
      </c>
      <c r="Z62" s="79">
        <f t="shared" si="45"/>
        <v>1.3835371970194973E-3</v>
      </c>
      <c r="AA62" s="79">
        <f t="shared" si="46"/>
        <v>1.3610733035194127E-3</v>
      </c>
      <c r="AB62" s="244">
        <v>612443812.75</v>
      </c>
      <c r="AC62" s="137">
        <v>1.0316000000000001</v>
      </c>
      <c r="AD62" s="79">
        <f t="shared" si="47"/>
        <v>1.5713153778704194E-3</v>
      </c>
      <c r="AE62" s="79">
        <f t="shared" si="48"/>
        <v>1.5533980582524717E-3</v>
      </c>
      <c r="AF62" s="244">
        <v>614035716.47000003</v>
      </c>
      <c r="AG62" s="137">
        <v>1.0343</v>
      </c>
      <c r="AH62" s="79">
        <f t="shared" si="49"/>
        <v>2.599264923343825E-3</v>
      </c>
      <c r="AI62" s="79">
        <f t="shared" si="50"/>
        <v>2.6172935246218734E-3</v>
      </c>
      <c r="AJ62" s="80">
        <f t="shared" si="15"/>
        <v>1.151393314780639E-3</v>
      </c>
      <c r="AK62" s="80">
        <f t="shared" si="16"/>
        <v>1.742184594343473E-3</v>
      </c>
      <c r="AL62" s="81">
        <f t="shared" si="17"/>
        <v>7.7013474499241898E-3</v>
      </c>
      <c r="AM62" s="81">
        <f t="shared" si="18"/>
        <v>1.4019607843137235E-2</v>
      </c>
      <c r="AN62" s="82">
        <f t="shared" si="19"/>
        <v>1.6891989672323672E-3</v>
      </c>
      <c r="AO62" s="158">
        <f t="shared" si="20"/>
        <v>9.4389596974997611E-4</v>
      </c>
      <c r="AP62" s="86"/>
      <c r="AQ62" s="87"/>
      <c r="AR62" s="87"/>
      <c r="AS62" s="85"/>
      <c r="AT62" s="85"/>
    </row>
    <row r="63" spans="1:49">
      <c r="A63" s="153" t="s">
        <v>212</v>
      </c>
      <c r="B63" s="126">
        <v>748685298.04500008</v>
      </c>
      <c r="C63" s="137">
        <v>42532.502700000005</v>
      </c>
      <c r="D63" s="244">
        <v>777320578.67999995</v>
      </c>
      <c r="E63" s="137">
        <v>42572.4</v>
      </c>
      <c r="F63" s="79">
        <f t="shared" si="36"/>
        <v>3.8247419456176809E-2</v>
      </c>
      <c r="G63" s="79">
        <f t="shared" si="37"/>
        <v>9.3804261370203596E-4</v>
      </c>
      <c r="H63" s="244">
        <f>1898245.94*410.81</f>
        <v>779818414.61140001</v>
      </c>
      <c r="I63" s="137">
        <v>42596.23</v>
      </c>
      <c r="J63" s="79">
        <f t="shared" si="38"/>
        <v>3.2133922604258573E-3</v>
      </c>
      <c r="K63" s="79">
        <f t="shared" si="39"/>
        <v>5.5975232779927238E-4</v>
      </c>
      <c r="L63" s="244">
        <v>791416243.13520002</v>
      </c>
      <c r="M63" s="137">
        <v>42661.539111000006</v>
      </c>
      <c r="N63" s="79">
        <f t="shared" si="40"/>
        <v>1.4872473266201926E-2</v>
      </c>
      <c r="O63" s="79">
        <f t="shared" si="41"/>
        <v>1.5332134087923345E-3</v>
      </c>
      <c r="P63" s="244">
        <v>729699039.00959992</v>
      </c>
      <c r="Q63" s="137">
        <v>42701.415239999995</v>
      </c>
      <c r="R63" s="79">
        <f t="shared" si="42"/>
        <v>-7.7983241639199924E-2</v>
      </c>
      <c r="S63" s="79">
        <f t="shared" si="43"/>
        <v>9.3470910405357363E-4</v>
      </c>
      <c r="T63" s="244">
        <v>734272580.16999996</v>
      </c>
      <c r="U63" s="137">
        <v>42680.76</v>
      </c>
      <c r="V63" s="79">
        <f t="shared" si="44"/>
        <v>6.2677088990107108E-3</v>
      </c>
      <c r="W63" s="79">
        <f t="shared" si="44"/>
        <v>-4.8371324191251268E-4</v>
      </c>
      <c r="X63" s="244">
        <v>717660554.38999999</v>
      </c>
      <c r="Y63" s="137">
        <v>42756.39</v>
      </c>
      <c r="Z63" s="79">
        <f t="shared" si="45"/>
        <v>-2.2623786082484422E-2</v>
      </c>
      <c r="AA63" s="79">
        <f t="shared" si="46"/>
        <v>1.7719928136236884E-3</v>
      </c>
      <c r="AB63" s="244">
        <v>725538882.00999999</v>
      </c>
      <c r="AC63" s="137">
        <v>42803.85</v>
      </c>
      <c r="AD63" s="79">
        <f t="shared" si="47"/>
        <v>1.0977791062651419E-2</v>
      </c>
      <c r="AE63" s="79">
        <f t="shared" si="48"/>
        <v>1.1100095213838008E-3</v>
      </c>
      <c r="AF63" s="244">
        <v>726418784.18069994</v>
      </c>
      <c r="AG63" s="137">
        <v>42855.738615999995</v>
      </c>
      <c r="AH63" s="79">
        <f t="shared" si="49"/>
        <v>1.212756741943744E-3</v>
      </c>
      <c r="AI63" s="79">
        <f t="shared" si="50"/>
        <v>1.212241796006587E-3</v>
      </c>
      <c r="AJ63" s="80">
        <f t="shared" si="15"/>
        <v>-3.226935754409235E-3</v>
      </c>
      <c r="AK63" s="80">
        <f t="shared" si="16"/>
        <v>9.4703104293109757E-4</v>
      </c>
      <c r="AL63" s="81">
        <f t="shared" si="17"/>
        <v>-6.5483657445089688E-2</v>
      </c>
      <c r="AM63" s="81">
        <f t="shared" si="18"/>
        <v>6.6554532044233736E-3</v>
      </c>
      <c r="AN63" s="82">
        <f t="shared" si="19"/>
        <v>3.4569939573198712E-2</v>
      </c>
      <c r="AO63" s="158">
        <f t="shared" si="20"/>
        <v>6.885094719735501E-4</v>
      </c>
      <c r="AP63" s="86"/>
      <c r="AQ63" s="87">
        <v>165890525.49000001</v>
      </c>
      <c r="AR63" s="87">
        <v>33407.480000000003</v>
      </c>
      <c r="AS63" s="85" t="e">
        <f>(#REF!/AQ63)-1</f>
        <v>#REF!</v>
      </c>
      <c r="AT63" s="85" t="e">
        <f>(#REF!/AR63)-1</f>
        <v>#REF!</v>
      </c>
      <c r="AV63" s="165"/>
      <c r="AW63" s="166"/>
    </row>
    <row r="64" spans="1:49">
      <c r="A64" s="155" t="s">
        <v>52</v>
      </c>
      <c r="B64" s="142">
        <f>SUM(B52:B63)</f>
        <v>220169083598.27798</v>
      </c>
      <c r="C64" s="136"/>
      <c r="D64" s="142">
        <f>SUM(D52:D63)</f>
        <v>214828243339.12399</v>
      </c>
      <c r="E64" s="136"/>
      <c r="F64" s="79">
        <f>((D64-B64)/B64)</f>
        <v>-2.4257902934723231E-2</v>
      </c>
      <c r="G64" s="79"/>
      <c r="H64" s="142">
        <f>SUM(H52:H63)</f>
        <v>214008456553.19901</v>
      </c>
      <c r="I64" s="136"/>
      <c r="J64" s="79">
        <f>((H64-D64)/D64)</f>
        <v>-3.8160102842291883E-3</v>
      </c>
      <c r="K64" s="79"/>
      <c r="L64" s="142">
        <f>SUM(L52:L63)</f>
        <v>213593030818.63089</v>
      </c>
      <c r="M64" s="136"/>
      <c r="N64" s="79">
        <f>((L64-H64)/H64)</f>
        <v>-1.9411650420685465E-3</v>
      </c>
      <c r="O64" s="79"/>
      <c r="P64" s="142">
        <f>SUM(P52:P63)</f>
        <v>214171900863.8916</v>
      </c>
      <c r="Q64" s="136"/>
      <c r="R64" s="79">
        <f>((P64-L64)/L64)</f>
        <v>2.7101541798536018E-3</v>
      </c>
      <c r="S64" s="79"/>
      <c r="T64" s="142">
        <f>SUM(T52:T63)</f>
        <v>213704198544.47723</v>
      </c>
      <c r="U64" s="136"/>
      <c r="V64" s="79">
        <f>((T64-P64)/P64)</f>
        <v>-2.1837706885348943E-3</v>
      </c>
      <c r="W64" s="79"/>
      <c r="X64" s="142">
        <f>SUM(X52:X63)</f>
        <v>209267416893.22424</v>
      </c>
      <c r="Y64" s="136"/>
      <c r="Z64" s="79">
        <f>((X64-T64)/T64)</f>
        <v>-2.0761321871407147E-2</v>
      </c>
      <c r="AA64" s="79"/>
      <c r="AB64" s="142">
        <f>SUM(AB52:AB63)</f>
        <v>210007834295.58121</v>
      </c>
      <c r="AC64" s="136"/>
      <c r="AD64" s="79">
        <f>((AB64-X64)/X64)</f>
        <v>3.5381399233056512E-3</v>
      </c>
      <c r="AE64" s="79"/>
      <c r="AF64" s="142">
        <f>SUM(AF52:AF63)</f>
        <v>211635616113.14899</v>
      </c>
      <c r="AG64" s="136"/>
      <c r="AH64" s="79">
        <f>((AF64-AB64)/AB64)</f>
        <v>7.7510528263279648E-3</v>
      </c>
      <c r="AI64" s="79"/>
      <c r="AJ64" s="80">
        <f t="shared" si="15"/>
        <v>-4.8701029864344726E-3</v>
      </c>
      <c r="AK64" s="80"/>
      <c r="AL64" s="81">
        <f t="shared" si="17"/>
        <v>-1.4861301178798834E-2</v>
      </c>
      <c r="AM64" s="81"/>
      <c r="AN64" s="82">
        <f t="shared" si="19"/>
        <v>1.154355860081277E-2</v>
      </c>
      <c r="AO64" s="158"/>
      <c r="AP64" s="86"/>
      <c r="AQ64" s="99">
        <f>SUM(AQ52:AQ63)</f>
        <v>7244093345.6300001</v>
      </c>
      <c r="AR64" s="100"/>
      <c r="AS64" s="85" t="e">
        <f>(#REF!/AQ64)-1</f>
        <v>#REF!</v>
      </c>
      <c r="AT64" s="85" t="e">
        <f>(#REF!/AR64)-1</f>
        <v>#REF!</v>
      </c>
    </row>
    <row r="65" spans="1:46">
      <c r="A65" s="156" t="s">
        <v>57</v>
      </c>
      <c r="B65" s="136"/>
      <c r="C65" s="136"/>
      <c r="D65" s="136"/>
      <c r="E65" s="136"/>
      <c r="F65" s="79"/>
      <c r="G65" s="79"/>
      <c r="H65" s="136"/>
      <c r="I65" s="136"/>
      <c r="J65" s="79"/>
      <c r="K65" s="79"/>
      <c r="L65" s="136"/>
      <c r="M65" s="136"/>
      <c r="N65" s="79"/>
      <c r="O65" s="79"/>
      <c r="P65" s="136"/>
      <c r="Q65" s="136"/>
      <c r="R65" s="79"/>
      <c r="S65" s="79"/>
      <c r="T65" s="136"/>
      <c r="U65" s="136"/>
      <c r="V65" s="79"/>
      <c r="W65" s="79"/>
      <c r="X65" s="136"/>
      <c r="Y65" s="136"/>
      <c r="Z65" s="79"/>
      <c r="AA65" s="79"/>
      <c r="AB65" s="136"/>
      <c r="AC65" s="136"/>
      <c r="AD65" s="79"/>
      <c r="AE65" s="79"/>
      <c r="AF65" s="136"/>
      <c r="AG65" s="136"/>
      <c r="AH65" s="79"/>
      <c r="AI65" s="79"/>
      <c r="AJ65" s="80"/>
      <c r="AK65" s="80"/>
      <c r="AL65" s="81"/>
      <c r="AM65" s="81"/>
      <c r="AN65" s="82"/>
      <c r="AO65" s="158"/>
      <c r="AP65" s="86"/>
      <c r="AQ65" s="96"/>
      <c r="AR65" s="100"/>
      <c r="AS65" s="85" t="e">
        <f>(#REF!/AQ65)-1</f>
        <v>#REF!</v>
      </c>
      <c r="AT65" s="85" t="e">
        <f>(#REF!/AR65)-1</f>
        <v>#REF!</v>
      </c>
    </row>
    <row r="66" spans="1:46">
      <c r="A66" s="154" t="s">
        <v>24</v>
      </c>
      <c r="B66" s="126">
        <v>3259463949.0599999</v>
      </c>
      <c r="C66" s="137">
        <v>3405.08</v>
      </c>
      <c r="D66" s="242">
        <v>2945482273.4899998</v>
      </c>
      <c r="E66" s="137">
        <v>3405.61</v>
      </c>
      <c r="F66" s="79">
        <f t="shared" ref="F66:F95" si="51">((D66-B66)/B66)</f>
        <v>-9.6329237100643395E-2</v>
      </c>
      <c r="G66" s="79">
        <f t="shared" ref="G66:G95" si="52">((E66-C66)/C66)</f>
        <v>1.5564979383750165E-4</v>
      </c>
      <c r="H66" s="242">
        <v>2905601938.4699998</v>
      </c>
      <c r="I66" s="137">
        <v>3414.72</v>
      </c>
      <c r="J66" s="79">
        <f>((H66-D66)/D66)</f>
        <v>-1.3539492455592732E-2</v>
      </c>
      <c r="K66" s="79">
        <f>((I66-E66)/E66)</f>
        <v>2.6749980179761254E-3</v>
      </c>
      <c r="L66" s="244">
        <v>2907129535.1900001</v>
      </c>
      <c r="M66" s="137">
        <v>3417.92</v>
      </c>
      <c r="N66" s="79">
        <f>((L66-H66)/H66)</f>
        <v>5.2574191246742229E-4</v>
      </c>
      <c r="O66" s="79">
        <f>((M66-I66)/I66)</f>
        <v>9.3711929528636994E-4</v>
      </c>
      <c r="P66" s="244">
        <v>2896363596.1300001</v>
      </c>
      <c r="Q66" s="137">
        <v>3420.86</v>
      </c>
      <c r="R66" s="79">
        <f>((P66-L66)/L66)</f>
        <v>-3.7032883914119492E-3</v>
      </c>
      <c r="S66" s="79">
        <f>((Q66-M66)/M66)</f>
        <v>8.601722685142E-4</v>
      </c>
      <c r="T66" s="244">
        <v>2887397543.04</v>
      </c>
      <c r="U66" s="137">
        <v>3425.03</v>
      </c>
      <c r="V66" s="79">
        <f>((T66-P66)/P66)</f>
        <v>-3.0956241481491543E-3</v>
      </c>
      <c r="W66" s="79">
        <f>((U66-Q66)/Q66)</f>
        <v>1.2189917155335421E-3</v>
      </c>
      <c r="X66" s="244">
        <v>2881060235.4299998</v>
      </c>
      <c r="Y66" s="137">
        <v>3430.39</v>
      </c>
      <c r="Z66" s="79">
        <f>((X66-T66)/T66)</f>
        <v>-2.1948164447517992E-3</v>
      </c>
      <c r="AA66" s="79">
        <f>((Y66-U66)/U66)</f>
        <v>1.5649497960600848E-3</v>
      </c>
      <c r="AB66" s="244">
        <v>2811822958.3600001</v>
      </c>
      <c r="AC66" s="130">
        <v>3435.82</v>
      </c>
      <c r="AD66" s="79">
        <f>((AB66-X66)/X66)</f>
        <v>-2.4031874175538016E-2</v>
      </c>
      <c r="AE66" s="79">
        <f>((AC66-Y66)/Y66)</f>
        <v>1.5829103979431759E-3</v>
      </c>
      <c r="AF66" s="244">
        <v>2946942457.1199999</v>
      </c>
      <c r="AG66" s="130">
        <v>3440.97</v>
      </c>
      <c r="AH66" s="79">
        <f>((AF66-AB66)/AB66)</f>
        <v>4.8054056304742743E-2</v>
      </c>
      <c r="AI66" s="79">
        <f>((AG66-AC66)/AC66)</f>
        <v>1.498914378517977E-3</v>
      </c>
      <c r="AJ66" s="80">
        <f t="shared" si="15"/>
        <v>-1.1789316812359608E-2</v>
      </c>
      <c r="AK66" s="80">
        <f t="shared" si="16"/>
        <v>1.3117132079586221E-3</v>
      </c>
      <c r="AL66" s="81">
        <f t="shared" si="17"/>
        <v>4.9573668907876116E-4</v>
      </c>
      <c r="AM66" s="81">
        <f t="shared" si="18"/>
        <v>1.0382868267358762E-2</v>
      </c>
      <c r="AN66" s="82">
        <f t="shared" si="19"/>
        <v>4.0117416970009194E-2</v>
      </c>
      <c r="AO66" s="158">
        <f t="shared" si="20"/>
        <v>7.290459665034272E-4</v>
      </c>
      <c r="AP66" s="86"/>
      <c r="AQ66" s="101">
        <v>1198249163.9190199</v>
      </c>
      <c r="AR66" s="101">
        <v>1987.7461478934799</v>
      </c>
      <c r="AS66" s="85" t="e">
        <f>(#REF!/AQ66)-1</f>
        <v>#REF!</v>
      </c>
      <c r="AT66" s="85" t="e">
        <f>(#REF!/AR66)-1</f>
        <v>#REF!</v>
      </c>
    </row>
    <row r="67" spans="1:46">
      <c r="A67" s="153" t="s">
        <v>191</v>
      </c>
      <c r="B67" s="126">
        <v>116207050308.89999</v>
      </c>
      <c r="C67" s="137">
        <v>1.921</v>
      </c>
      <c r="D67" s="126">
        <v>115605361310.36</v>
      </c>
      <c r="E67" s="137">
        <v>1.9235</v>
      </c>
      <c r="F67" s="79">
        <f t="shared" si="51"/>
        <v>-5.1777323057472999E-3</v>
      </c>
      <c r="G67" s="79">
        <f t="shared" si="52"/>
        <v>1.3014055179593684E-3</v>
      </c>
      <c r="H67" s="126">
        <v>114986928811.03</v>
      </c>
      <c r="I67" s="137">
        <v>1.9263999999999999</v>
      </c>
      <c r="J67" s="79">
        <f>((H67-D67)/D67)</f>
        <v>-5.349514004542805E-3</v>
      </c>
      <c r="K67" s="79">
        <f>((I67-E67)/E67)</f>
        <v>1.5076683129710959E-3</v>
      </c>
      <c r="L67" s="244">
        <v>115202374596.64</v>
      </c>
      <c r="M67" s="137">
        <v>1.9289000000000001</v>
      </c>
      <c r="N67" s="79">
        <f>((L67-H67)/H67)</f>
        <v>1.8736545782874602E-3</v>
      </c>
      <c r="O67" s="79">
        <f>((M67-I67)/I67)</f>
        <v>1.2977574750831441E-3</v>
      </c>
      <c r="P67" s="244">
        <v>115244791544.49001</v>
      </c>
      <c r="Q67" s="137">
        <v>1.9313</v>
      </c>
      <c r="R67" s="79">
        <f>((P67-L67)/L67)</f>
        <v>3.6819508277083064E-4</v>
      </c>
      <c r="S67" s="79">
        <f>((Q67-M67)/M67)</f>
        <v>1.2442324640986871E-3</v>
      </c>
      <c r="T67" s="244">
        <v>114583926150.72</v>
      </c>
      <c r="U67" s="137">
        <v>1.9338</v>
      </c>
      <c r="V67" s="79">
        <f>((T67-P67)/P67)</f>
        <v>-5.7344491227170006E-3</v>
      </c>
      <c r="W67" s="79">
        <f>((U67-Q67)/Q67)</f>
        <v>1.2944648682234488E-3</v>
      </c>
      <c r="X67" s="244">
        <v>114401417415.59</v>
      </c>
      <c r="Y67" s="137">
        <v>1.9371</v>
      </c>
      <c r="Z67" s="79">
        <f>((X67-T67)/T67)</f>
        <v>-1.5927952659776973E-3</v>
      </c>
      <c r="AA67" s="79">
        <f>((Y67-U67)/U67)</f>
        <v>1.7064846416382669E-3</v>
      </c>
      <c r="AB67" s="244">
        <v>114881928091.59</v>
      </c>
      <c r="AC67" s="130">
        <v>1.9396</v>
      </c>
      <c r="AD67" s="79">
        <f>((AB67-X67)/X67)</f>
        <v>4.2002161061906445E-3</v>
      </c>
      <c r="AE67" s="79">
        <f>((AC67-Y67)/Y67)</f>
        <v>1.2905890248309053E-3</v>
      </c>
      <c r="AF67" s="244">
        <v>115394870608.94</v>
      </c>
      <c r="AG67" s="130">
        <v>1.9420999999999999</v>
      </c>
      <c r="AH67" s="79">
        <f>((AF67-AB67)/AB67)</f>
        <v>4.4649539389786438E-3</v>
      </c>
      <c r="AI67" s="79">
        <f>((AG67-AC67)/AC67)</f>
        <v>1.2889255516601087E-3</v>
      </c>
      <c r="AJ67" s="80">
        <f t="shared" si="15"/>
        <v>-8.6843387409465305E-4</v>
      </c>
      <c r="AK67" s="80">
        <f t="shared" si="16"/>
        <v>1.366440982058128E-3</v>
      </c>
      <c r="AL67" s="81">
        <f t="shared" si="17"/>
        <v>-1.8207693746564589E-3</v>
      </c>
      <c r="AM67" s="81">
        <f t="shared" si="18"/>
        <v>9.6698726280218094E-3</v>
      </c>
      <c r="AN67" s="82">
        <f t="shared" si="19"/>
        <v>4.2432715542095514E-3</v>
      </c>
      <c r="AO67" s="158">
        <f t="shared" si="20"/>
        <v>1.5874486688122023E-4</v>
      </c>
      <c r="AP67" s="86"/>
      <c r="AQ67" s="84">
        <v>609639394.97000003</v>
      </c>
      <c r="AR67" s="88">
        <v>1.1629</v>
      </c>
      <c r="AS67" s="85" t="e">
        <f>(#REF!/AQ67)-1</f>
        <v>#REF!</v>
      </c>
      <c r="AT67" s="85" t="e">
        <f>(#REF!/AR67)-1</f>
        <v>#REF!</v>
      </c>
    </row>
    <row r="68" spans="1:46">
      <c r="A68" s="153" t="s">
        <v>63</v>
      </c>
      <c r="B68" s="126">
        <v>11345232236.940001</v>
      </c>
      <c r="C68" s="130">
        <v>1</v>
      </c>
      <c r="D68" s="126">
        <v>11295226787.1</v>
      </c>
      <c r="E68" s="130">
        <v>1</v>
      </c>
      <c r="F68" s="79">
        <f t="shared" si="51"/>
        <v>-4.4076180016115263E-3</v>
      </c>
      <c r="G68" s="79">
        <f t="shared" si="52"/>
        <v>0</v>
      </c>
      <c r="H68" s="126">
        <v>11099501416.190001</v>
      </c>
      <c r="I68" s="130">
        <v>1</v>
      </c>
      <c r="J68" s="79">
        <f t="shared" ref="J68:J95" si="53">((H68-D68)/D68)</f>
        <v>-1.7328148836598212E-2</v>
      </c>
      <c r="K68" s="79">
        <f t="shared" ref="K68:K95" si="54">((I68-E68)/E68)</f>
        <v>0</v>
      </c>
      <c r="L68" s="244">
        <v>11052906071.360001</v>
      </c>
      <c r="M68" s="130">
        <v>1</v>
      </c>
      <c r="N68" s="79">
        <f t="shared" ref="N68:N95" si="55">((L68-H68)/H68)</f>
        <v>-4.1979673755466913E-3</v>
      </c>
      <c r="O68" s="79">
        <f t="shared" ref="O68:O95" si="56">((M68-I68)/I68)</f>
        <v>0</v>
      </c>
      <c r="P68" s="244">
        <v>11038556910.52</v>
      </c>
      <c r="Q68" s="130">
        <v>1</v>
      </c>
      <c r="R68" s="79">
        <f t="shared" ref="R68:R95" si="57">((P68-L68)/L68)</f>
        <v>-1.2982251678751999E-3</v>
      </c>
      <c r="S68" s="79">
        <f t="shared" ref="S68:S95" si="58">((Q68-M68)/M68)</f>
        <v>0</v>
      </c>
      <c r="T68" s="244">
        <v>10946788045.75</v>
      </c>
      <c r="U68" s="130">
        <v>1</v>
      </c>
      <c r="V68" s="79">
        <f t="shared" ref="V68:W95" si="59">((T68-P68)/P68)</f>
        <v>-8.313483865136629E-3</v>
      </c>
      <c r="W68" s="79">
        <f t="shared" si="59"/>
        <v>0</v>
      </c>
      <c r="X68" s="244">
        <v>10863482648.57</v>
      </c>
      <c r="Y68" s="130">
        <v>1</v>
      </c>
      <c r="Z68" s="79">
        <f t="shared" ref="Z68:Z95" si="60">((X68-T68)/T68)</f>
        <v>-7.6100310732099118E-3</v>
      </c>
      <c r="AA68" s="79">
        <f t="shared" ref="AA68:AA95" si="61">((Y68-U68)/U68)</f>
        <v>0</v>
      </c>
      <c r="AB68" s="244">
        <v>10685033062.27</v>
      </c>
      <c r="AC68" s="130">
        <v>1</v>
      </c>
      <c r="AD68" s="79">
        <f t="shared" ref="AD68:AD95" si="62">((AB68-X68)/X68)</f>
        <v>-1.6426554179058705E-2</v>
      </c>
      <c r="AE68" s="79">
        <f t="shared" ref="AE68:AE95" si="63">((AC68-Y68)/Y68)</f>
        <v>0</v>
      </c>
      <c r="AF68" s="244">
        <v>10814484157.889999</v>
      </c>
      <c r="AG68" s="130">
        <v>1</v>
      </c>
      <c r="AH68" s="79">
        <f t="shared" ref="AH68:AH95" si="64">((AF68-AB68)/AB68)</f>
        <v>1.2115179697206989E-2</v>
      </c>
      <c r="AI68" s="79">
        <f t="shared" ref="AI68:AI95" si="65">((AG68-AC68)/AC68)</f>
        <v>0</v>
      </c>
      <c r="AJ68" s="80">
        <f t="shared" si="15"/>
        <v>-5.9333561002287358E-3</v>
      </c>
      <c r="AK68" s="80">
        <f t="shared" si="16"/>
        <v>0</v>
      </c>
      <c r="AL68" s="81">
        <f t="shared" si="17"/>
        <v>-4.2561573864018848E-2</v>
      </c>
      <c r="AM68" s="81">
        <f t="shared" si="18"/>
        <v>0</v>
      </c>
      <c r="AN68" s="82">
        <f t="shared" si="19"/>
        <v>9.26589975996003E-3</v>
      </c>
      <c r="AO68" s="158">
        <f t="shared" si="20"/>
        <v>0</v>
      </c>
      <c r="AP68" s="86"/>
      <c r="AQ68" s="84">
        <v>4056683843.0900002</v>
      </c>
      <c r="AR68" s="91">
        <v>1</v>
      </c>
      <c r="AS68" s="85" t="e">
        <f>(#REF!/AQ68)-1</f>
        <v>#REF!</v>
      </c>
      <c r="AT68" s="85" t="e">
        <f>(#REF!/AR68)-1</f>
        <v>#REF!</v>
      </c>
    </row>
    <row r="69" spans="1:46" ht="15" customHeight="1">
      <c r="A69" s="153" t="s">
        <v>25</v>
      </c>
      <c r="B69" s="126">
        <v>13710518664.219999</v>
      </c>
      <c r="C69" s="130">
        <v>24.392600000000002</v>
      </c>
      <c r="D69" s="126">
        <v>13403456065.42</v>
      </c>
      <c r="E69" s="130">
        <v>24.412800000000001</v>
      </c>
      <c r="F69" s="79">
        <f t="shared" si="51"/>
        <v>-2.2396132948736134E-2</v>
      </c>
      <c r="G69" s="79">
        <f t="shared" si="52"/>
        <v>8.2812000360761486E-4</v>
      </c>
      <c r="H69" s="126">
        <v>13212887847.49</v>
      </c>
      <c r="I69" s="130">
        <v>24.4329</v>
      </c>
      <c r="J69" s="79">
        <f t="shared" si="53"/>
        <v>-1.421784180138832E-2</v>
      </c>
      <c r="K69" s="79">
        <f t="shared" si="54"/>
        <v>8.2333857648444011E-4</v>
      </c>
      <c r="L69" s="244">
        <v>13005902926.190001</v>
      </c>
      <c r="M69" s="130">
        <v>24.547599999999999</v>
      </c>
      <c r="N69" s="79">
        <f t="shared" si="55"/>
        <v>-1.5665380928766404E-2</v>
      </c>
      <c r="O69" s="79">
        <f t="shared" si="56"/>
        <v>4.6944898067768923E-3</v>
      </c>
      <c r="P69" s="244">
        <v>11994355918.24</v>
      </c>
      <c r="Q69" s="130">
        <v>24.567399999999999</v>
      </c>
      <c r="R69" s="79">
        <f t="shared" si="57"/>
        <v>-7.7775992462087926E-2</v>
      </c>
      <c r="S69" s="79">
        <f t="shared" si="58"/>
        <v>8.0659616418713191E-4</v>
      </c>
      <c r="T69" s="244">
        <v>11987099570.83</v>
      </c>
      <c r="U69" s="130">
        <v>24.588100000000001</v>
      </c>
      <c r="V69" s="79">
        <f t="shared" si="59"/>
        <v>-6.0498016395903425E-4</v>
      </c>
      <c r="W69" s="79">
        <f t="shared" si="59"/>
        <v>8.4258000439613049E-4</v>
      </c>
      <c r="X69" s="244">
        <v>11937073847.049999</v>
      </c>
      <c r="Y69" s="130">
        <v>24.608899999999998</v>
      </c>
      <c r="Z69" s="79">
        <f t="shared" si="60"/>
        <v>-4.1732967582696779E-3</v>
      </c>
      <c r="AA69" s="79">
        <f t="shared" si="61"/>
        <v>8.4593766903492777E-4</v>
      </c>
      <c r="AB69" s="244">
        <v>11889729137.709999</v>
      </c>
      <c r="AC69" s="130">
        <v>24.620799999999999</v>
      </c>
      <c r="AD69" s="79">
        <f t="shared" si="62"/>
        <v>-3.9661905377003613E-3</v>
      </c>
      <c r="AE69" s="79">
        <f t="shared" si="63"/>
        <v>4.8356488912550696E-4</v>
      </c>
      <c r="AF69" s="244">
        <v>4846052691.9099998</v>
      </c>
      <c r="AG69" s="130">
        <v>24.636399999999998</v>
      </c>
      <c r="AH69" s="79">
        <f t="shared" si="64"/>
        <v>-0.59241689732526859</v>
      </c>
      <c r="AI69" s="79">
        <f t="shared" si="65"/>
        <v>6.3361060566671963E-4</v>
      </c>
      <c r="AJ69" s="80">
        <f t="shared" si="15"/>
        <v>-9.1402089115772064E-2</v>
      </c>
      <c r="AK69" s="80">
        <f t="shared" si="16"/>
        <v>1.2447797149099204E-3</v>
      </c>
      <c r="AL69" s="81">
        <f t="shared" si="17"/>
        <v>-0.63844752664855708</v>
      </c>
      <c r="AM69" s="81">
        <f t="shared" si="18"/>
        <v>9.1591296369116851E-3</v>
      </c>
      <c r="AN69" s="82">
        <f t="shared" si="19"/>
        <v>0.20394495094529205</v>
      </c>
      <c r="AO69" s="158">
        <f t="shared" si="20"/>
        <v>1.399874370180359E-3</v>
      </c>
      <c r="AP69" s="86"/>
      <c r="AQ69" s="84">
        <v>739078842.02999997</v>
      </c>
      <c r="AR69" s="88">
        <v>16.871500000000001</v>
      </c>
      <c r="AS69" s="85" t="e">
        <f>(#REF!/AQ69)-1</f>
        <v>#REF!</v>
      </c>
      <c r="AT69" s="85" t="e">
        <f>(#REF!/AR69)-1</f>
        <v>#REF!</v>
      </c>
    </row>
    <row r="70" spans="1:46">
      <c r="A70" s="153" t="s">
        <v>130</v>
      </c>
      <c r="B70" s="126">
        <v>504227094.06999999</v>
      </c>
      <c r="C70" s="130">
        <v>2.0623999999999998</v>
      </c>
      <c r="D70" s="126">
        <v>506934654.13999999</v>
      </c>
      <c r="E70" s="130">
        <v>2.0735000000000001</v>
      </c>
      <c r="F70" s="79">
        <f t="shared" si="51"/>
        <v>5.3697234873779157E-3</v>
      </c>
      <c r="G70" s="79">
        <f t="shared" si="52"/>
        <v>5.3820791311095482E-3</v>
      </c>
      <c r="H70" s="126">
        <v>503326752.68000001</v>
      </c>
      <c r="I70" s="130">
        <v>2.0661</v>
      </c>
      <c r="J70" s="79">
        <f t="shared" si="53"/>
        <v>-7.1170937526862888E-3</v>
      </c>
      <c r="K70" s="79">
        <f t="shared" si="54"/>
        <v>-3.568844948155328E-3</v>
      </c>
      <c r="L70" s="126">
        <v>504131559.73000002</v>
      </c>
      <c r="M70" s="130">
        <v>2.0693999999999999</v>
      </c>
      <c r="N70" s="79">
        <f t="shared" si="55"/>
        <v>1.5989753092096894E-3</v>
      </c>
      <c r="O70" s="79">
        <f t="shared" si="56"/>
        <v>1.5972121388121866E-3</v>
      </c>
      <c r="P70" s="244">
        <v>475911129.94999999</v>
      </c>
      <c r="Q70" s="130">
        <v>2.0701000000000001</v>
      </c>
      <c r="R70" s="79">
        <f t="shared" si="57"/>
        <v>-5.5978304145676124E-2</v>
      </c>
      <c r="S70" s="79">
        <f t="shared" si="58"/>
        <v>3.3826229825077074E-4</v>
      </c>
      <c r="T70" s="244">
        <v>476761430.27999997</v>
      </c>
      <c r="U70" s="130">
        <v>2.0737999999999999</v>
      </c>
      <c r="V70" s="79">
        <f t="shared" si="59"/>
        <v>1.7866788072162072E-3</v>
      </c>
      <c r="W70" s="79">
        <f t="shared" si="59"/>
        <v>1.78735326795798E-3</v>
      </c>
      <c r="X70" s="244">
        <v>476692130.07999998</v>
      </c>
      <c r="Y70" s="130">
        <v>2.0733999999999999</v>
      </c>
      <c r="Z70" s="79">
        <f t="shared" si="60"/>
        <v>-1.453561374696111E-4</v>
      </c>
      <c r="AA70" s="79">
        <f t="shared" si="61"/>
        <v>-1.9288263091906451E-4</v>
      </c>
      <c r="AB70" s="244">
        <v>476455557.42000002</v>
      </c>
      <c r="AC70" s="130">
        <v>2.0724</v>
      </c>
      <c r="AD70" s="79">
        <f t="shared" si="62"/>
        <v>-4.9627976857990975E-4</v>
      </c>
      <c r="AE70" s="79">
        <f t="shared" si="63"/>
        <v>-4.8229960451427121E-4</v>
      </c>
      <c r="AF70" s="244">
        <v>465700662.75999999</v>
      </c>
      <c r="AG70" s="130">
        <v>2.0255000000000001</v>
      </c>
      <c r="AH70" s="79">
        <f t="shared" si="64"/>
        <v>-2.2572713220594228E-2</v>
      </c>
      <c r="AI70" s="79">
        <f t="shared" si="65"/>
        <v>-2.2630766261339481E-2</v>
      </c>
      <c r="AJ70" s="80">
        <f t="shared" ref="AJ70:AJ133" si="66">AVERAGE(F70,J70,N70,R70,V70,Z70,AD70,AH70)</f>
        <v>-9.6942961776502936E-3</v>
      </c>
      <c r="AK70" s="80">
        <f t="shared" ref="AK70:AK133" si="67">AVERAGE(G70,K70,O70,S70,W70,AA70,AE70,AI70)</f>
        <v>-2.2212358260997075E-3</v>
      </c>
      <c r="AL70" s="81">
        <f t="shared" ref="AL70:AL133" si="68">((AF70-D70)/D70)</f>
        <v>-8.1339855232332212E-2</v>
      </c>
      <c r="AM70" s="81">
        <f t="shared" ref="AM70:AM133" si="69">((AG70-E70)/E70)</f>
        <v>-2.3149264528574891E-2</v>
      </c>
      <c r="AN70" s="82">
        <f t="shared" ref="AN70:AN133" si="70">STDEV(F70,J70,N70,R70,V70,Z70,AD70,AH70)</f>
        <v>2.0621646772108926E-2</v>
      </c>
      <c r="AO70" s="158">
        <f t="shared" ref="AO70:AO133" si="71">STDEV(G70,K70,O70,S70,W70,AA70,AE70,AI70)</f>
        <v>8.6231735885907296E-3</v>
      </c>
      <c r="AP70" s="86"/>
      <c r="AQ70" s="92">
        <v>0</v>
      </c>
      <c r="AR70" s="93">
        <v>0</v>
      </c>
      <c r="AS70" s="85" t="e">
        <f>(#REF!/AQ70)-1</f>
        <v>#REF!</v>
      </c>
      <c r="AT70" s="85" t="e">
        <f>(#REF!/AR70)-1</f>
        <v>#REF!</v>
      </c>
    </row>
    <row r="71" spans="1:46">
      <c r="A71" s="153" t="s">
        <v>82</v>
      </c>
      <c r="B71" s="126">
        <v>27844853232.77</v>
      </c>
      <c r="C71" s="138">
        <v>307.93</v>
      </c>
      <c r="D71" s="126">
        <v>27818694467</v>
      </c>
      <c r="E71" s="138">
        <v>308.27999999999997</v>
      </c>
      <c r="F71" s="79">
        <f t="shared" si="51"/>
        <v>-9.394470694934307E-4</v>
      </c>
      <c r="G71" s="79">
        <f t="shared" si="52"/>
        <v>1.1366219595361474E-3</v>
      </c>
      <c r="H71" s="126">
        <v>27178183878.779999</v>
      </c>
      <c r="I71" s="138">
        <v>308.62</v>
      </c>
      <c r="J71" s="79">
        <f t="shared" si="53"/>
        <v>-2.3024466118631435E-2</v>
      </c>
      <c r="K71" s="79">
        <f t="shared" si="54"/>
        <v>1.1028934734657839E-3</v>
      </c>
      <c r="L71" s="126">
        <v>27102922986.5</v>
      </c>
      <c r="M71" s="138">
        <v>309.01</v>
      </c>
      <c r="N71" s="79">
        <f t="shared" si="55"/>
        <v>-2.7691656151741795E-3</v>
      </c>
      <c r="O71" s="79">
        <f t="shared" si="56"/>
        <v>1.2636899747261563E-3</v>
      </c>
      <c r="P71" s="126">
        <v>26723693118.630001</v>
      </c>
      <c r="Q71" s="138">
        <v>309.31</v>
      </c>
      <c r="R71" s="79">
        <f t="shared" si="57"/>
        <v>-1.3992212871611441E-2</v>
      </c>
      <c r="S71" s="79">
        <f t="shared" si="58"/>
        <v>9.7084236756095723E-4</v>
      </c>
      <c r="T71" s="126">
        <v>26069630845.91</v>
      </c>
      <c r="U71" s="138">
        <v>309.67</v>
      </c>
      <c r="V71" s="79">
        <f t="shared" si="59"/>
        <v>-2.4474995645868722E-2</v>
      </c>
      <c r="W71" s="79">
        <f t="shared" si="59"/>
        <v>1.1638808961883342E-3</v>
      </c>
      <c r="X71" s="126">
        <v>26010571310.509998</v>
      </c>
      <c r="Y71" s="138">
        <v>310.02999999999997</v>
      </c>
      <c r="Z71" s="79">
        <f t="shared" si="60"/>
        <v>-2.2654534599697729E-3</v>
      </c>
      <c r="AA71" s="79">
        <f t="shared" si="61"/>
        <v>1.1625278522296534E-3</v>
      </c>
      <c r="AB71" s="126">
        <v>25889616529.32</v>
      </c>
      <c r="AC71" s="138">
        <v>310.43</v>
      </c>
      <c r="AD71" s="79">
        <f t="shared" si="62"/>
        <v>-4.6502162426984009E-3</v>
      </c>
      <c r="AE71" s="79">
        <f t="shared" si="63"/>
        <v>1.2901977228011294E-3</v>
      </c>
      <c r="AF71" s="126">
        <v>25781882073.200001</v>
      </c>
      <c r="AG71" s="138">
        <v>310.83</v>
      </c>
      <c r="AH71" s="79">
        <f t="shared" si="64"/>
        <v>-4.1612998013311484E-3</v>
      </c>
      <c r="AI71" s="79">
        <f t="shared" si="65"/>
        <v>1.2885352575459114E-3</v>
      </c>
      <c r="AJ71" s="80">
        <f t="shared" si="66"/>
        <v>-9.5346571030973156E-3</v>
      </c>
      <c r="AK71" s="80">
        <f t="shared" si="67"/>
        <v>1.1723986880067593E-3</v>
      </c>
      <c r="AL71" s="81">
        <f t="shared" si="68"/>
        <v>-7.3217396891725933E-2</v>
      </c>
      <c r="AM71" s="81">
        <f t="shared" si="69"/>
        <v>8.2717010509926418E-3</v>
      </c>
      <c r="AN71" s="82">
        <f t="shared" si="70"/>
        <v>9.638316612718089E-3</v>
      </c>
      <c r="AO71" s="158">
        <f t="shared" si="71"/>
        <v>1.0863063238738947E-4</v>
      </c>
      <c r="AP71" s="86"/>
      <c r="AQ71" s="84">
        <v>3320655667.8400002</v>
      </c>
      <c r="AR71" s="88">
        <v>177.09</v>
      </c>
      <c r="AS71" s="85" t="e">
        <f>(#REF!/AQ71)-1</f>
        <v>#REF!</v>
      </c>
      <c r="AT71" s="85" t="e">
        <f>(#REF!/AR71)-1</f>
        <v>#REF!</v>
      </c>
    </row>
    <row r="72" spans="1:46">
      <c r="A72" s="153" t="s">
        <v>45</v>
      </c>
      <c r="B72" s="126">
        <v>6551366894.1400003</v>
      </c>
      <c r="C72" s="138">
        <v>1.06</v>
      </c>
      <c r="D72" s="126">
        <v>6543613854.9899998</v>
      </c>
      <c r="E72" s="138">
        <v>1.06</v>
      </c>
      <c r="F72" s="79">
        <f t="shared" si="51"/>
        <v>-1.1834231352445595E-3</v>
      </c>
      <c r="G72" s="79">
        <f t="shared" si="52"/>
        <v>0</v>
      </c>
      <c r="H72" s="126">
        <v>6564682212.2399998</v>
      </c>
      <c r="I72" s="138">
        <v>1.06</v>
      </c>
      <c r="J72" s="79">
        <f t="shared" si="53"/>
        <v>3.2196822301691574E-3</v>
      </c>
      <c r="K72" s="79">
        <f t="shared" si="54"/>
        <v>0</v>
      </c>
      <c r="L72" s="127">
        <v>6472912309.2299995</v>
      </c>
      <c r="M72" s="138">
        <v>1.06</v>
      </c>
      <c r="N72" s="79">
        <f t="shared" si="55"/>
        <v>-1.3979336705574743E-2</v>
      </c>
      <c r="O72" s="79">
        <f t="shared" si="56"/>
        <v>0</v>
      </c>
      <c r="P72" s="126">
        <v>6428385518.4099998</v>
      </c>
      <c r="Q72" s="138">
        <v>1.07</v>
      </c>
      <c r="R72" s="79">
        <f t="shared" si="57"/>
        <v>-6.8789423821649896E-3</v>
      </c>
      <c r="S72" s="79">
        <f t="shared" si="58"/>
        <v>9.4339622641509517E-3</v>
      </c>
      <c r="T72" s="126">
        <v>6387899993.8299999</v>
      </c>
      <c r="U72" s="138">
        <v>1.07</v>
      </c>
      <c r="V72" s="79">
        <f t="shared" si="59"/>
        <v>-6.2979304001066876E-3</v>
      </c>
      <c r="W72" s="79">
        <f t="shared" si="59"/>
        <v>0</v>
      </c>
      <c r="X72" s="126">
        <v>6327518257.0299997</v>
      </c>
      <c r="Y72" s="138">
        <v>1.07</v>
      </c>
      <c r="Z72" s="79">
        <f t="shared" si="60"/>
        <v>-9.4525175501060169E-3</v>
      </c>
      <c r="AA72" s="79">
        <f t="shared" si="61"/>
        <v>0</v>
      </c>
      <c r="AB72" s="126">
        <v>6316449666.1400003</v>
      </c>
      <c r="AC72" s="138">
        <v>1.07</v>
      </c>
      <c r="AD72" s="79">
        <f t="shared" si="62"/>
        <v>-1.7492783806197577E-3</v>
      </c>
      <c r="AE72" s="79">
        <f t="shared" si="63"/>
        <v>0</v>
      </c>
      <c r="AF72" s="126">
        <v>6346225147.6599998</v>
      </c>
      <c r="AG72" s="138">
        <v>1.07</v>
      </c>
      <c r="AH72" s="79">
        <f t="shared" si="64"/>
        <v>4.7139584883600259E-3</v>
      </c>
      <c r="AI72" s="79">
        <f t="shared" si="65"/>
        <v>0</v>
      </c>
      <c r="AJ72" s="80">
        <f t="shared" si="66"/>
        <v>-3.9509734794109467E-3</v>
      </c>
      <c r="AK72" s="80">
        <f t="shared" si="67"/>
        <v>1.179245283018869E-3</v>
      </c>
      <c r="AL72" s="81">
        <f t="shared" si="68"/>
        <v>-3.016509098859434E-2</v>
      </c>
      <c r="AM72" s="81">
        <f t="shared" si="69"/>
        <v>9.4339622641509517E-3</v>
      </c>
      <c r="AN72" s="82">
        <f t="shared" si="70"/>
        <v>6.3687003649291465E-3</v>
      </c>
      <c r="AO72" s="158">
        <f t="shared" si="71"/>
        <v>3.3354093452195666E-3</v>
      </c>
      <c r="AP72" s="86"/>
      <c r="AQ72" s="102">
        <v>1300500308</v>
      </c>
      <c r="AR72" s="88">
        <v>1.19</v>
      </c>
      <c r="AS72" s="85" t="e">
        <f>(#REF!/AQ72)-1</f>
        <v>#REF!</v>
      </c>
      <c r="AT72" s="85" t="e">
        <f>(#REF!/AR72)-1</f>
        <v>#REF!</v>
      </c>
    </row>
    <row r="73" spans="1:46">
      <c r="A73" s="153" t="s">
        <v>61</v>
      </c>
      <c r="B73" s="127">
        <v>9689540798.6599998</v>
      </c>
      <c r="C73" s="138">
        <v>3.98</v>
      </c>
      <c r="D73" s="127">
        <v>8493131725.3599997</v>
      </c>
      <c r="E73" s="138">
        <v>3.98</v>
      </c>
      <c r="F73" s="79">
        <f t="shared" si="51"/>
        <v>-0.12347427996437724</v>
      </c>
      <c r="G73" s="79">
        <f t="shared" si="52"/>
        <v>0</v>
      </c>
      <c r="H73" s="127">
        <v>7924874070.5299997</v>
      </c>
      <c r="I73" s="138">
        <v>3.98</v>
      </c>
      <c r="J73" s="79">
        <f t="shared" si="53"/>
        <v>-6.6907905494178951E-2</v>
      </c>
      <c r="K73" s="79">
        <f t="shared" si="54"/>
        <v>0</v>
      </c>
      <c r="L73" s="127">
        <v>7677847957.3100004</v>
      </c>
      <c r="M73" s="138">
        <v>3.98</v>
      </c>
      <c r="N73" s="79">
        <f t="shared" si="55"/>
        <v>-3.1170982784270124E-2</v>
      </c>
      <c r="O73" s="79">
        <f t="shared" si="56"/>
        <v>0</v>
      </c>
      <c r="P73" s="127">
        <v>7526317875.54</v>
      </c>
      <c r="Q73" s="138">
        <v>3.98</v>
      </c>
      <c r="R73" s="79">
        <f t="shared" si="57"/>
        <v>-1.9736009701224966E-2</v>
      </c>
      <c r="S73" s="79">
        <f t="shared" si="58"/>
        <v>0</v>
      </c>
      <c r="T73" s="127">
        <v>7407407383.0100002</v>
      </c>
      <c r="U73" s="138">
        <v>3.99</v>
      </c>
      <c r="V73" s="79">
        <f t="shared" si="59"/>
        <v>-1.5799291831195491E-2</v>
      </c>
      <c r="W73" s="79">
        <f t="shared" si="59"/>
        <v>2.5125628140704099E-3</v>
      </c>
      <c r="X73" s="127">
        <v>7416761894.3000002</v>
      </c>
      <c r="Y73" s="138">
        <v>3.99</v>
      </c>
      <c r="Z73" s="79">
        <f t="shared" si="60"/>
        <v>1.2628590283094104E-3</v>
      </c>
      <c r="AA73" s="79">
        <f t="shared" si="61"/>
        <v>0</v>
      </c>
      <c r="AB73" s="127">
        <v>7137395965.1400003</v>
      </c>
      <c r="AC73" s="138">
        <v>3.99</v>
      </c>
      <c r="AD73" s="79">
        <f t="shared" si="62"/>
        <v>-3.766683266112409E-2</v>
      </c>
      <c r="AE73" s="79">
        <f t="shared" si="63"/>
        <v>0</v>
      </c>
      <c r="AF73" s="127">
        <v>7054463135.1199999</v>
      </c>
      <c r="AG73" s="138">
        <v>3.99</v>
      </c>
      <c r="AH73" s="79">
        <f t="shared" si="64"/>
        <v>-1.1619480049174171E-2</v>
      </c>
      <c r="AI73" s="79">
        <f t="shared" si="65"/>
        <v>0</v>
      </c>
      <c r="AJ73" s="80">
        <f t="shared" si="66"/>
        <v>-3.8138990432154449E-2</v>
      </c>
      <c r="AK73" s="80">
        <f t="shared" si="67"/>
        <v>3.1407035175880124E-4</v>
      </c>
      <c r="AL73" s="81">
        <f t="shared" si="68"/>
        <v>-0.16939200247468417</v>
      </c>
      <c r="AM73" s="81">
        <f t="shared" si="69"/>
        <v>2.5125628140704099E-3</v>
      </c>
      <c r="AN73" s="82">
        <f t="shared" si="70"/>
        <v>4.0092856831109136E-2</v>
      </c>
      <c r="AO73" s="158">
        <f t="shared" si="71"/>
        <v>8.8832510199317067E-4</v>
      </c>
      <c r="AP73" s="86"/>
      <c r="AQ73" s="87">
        <v>776682398.99000001</v>
      </c>
      <c r="AR73" s="91">
        <v>2.4700000000000002</v>
      </c>
      <c r="AS73" s="85" t="e">
        <f>(#REF!/AQ73)-1</f>
        <v>#REF!</v>
      </c>
      <c r="AT73" s="85" t="e">
        <f>(#REF!/AR73)-1</f>
        <v>#REF!</v>
      </c>
    </row>
    <row r="74" spans="1:46">
      <c r="A74" s="154" t="s">
        <v>87</v>
      </c>
      <c r="B74" s="126">
        <v>36556797696.110001</v>
      </c>
      <c r="C74" s="126">
        <v>4150.95</v>
      </c>
      <c r="D74" s="126">
        <v>37761253914</v>
      </c>
      <c r="E74" s="126">
        <v>4157.33</v>
      </c>
      <c r="F74" s="79">
        <f t="shared" si="51"/>
        <v>3.2947530795843345E-2</v>
      </c>
      <c r="G74" s="79">
        <f t="shared" si="52"/>
        <v>1.5369975547766437E-3</v>
      </c>
      <c r="H74" s="126">
        <v>38378424900.220001</v>
      </c>
      <c r="I74" s="126">
        <v>4165.96</v>
      </c>
      <c r="J74" s="79">
        <f t="shared" si="53"/>
        <v>1.6344027865853913E-2</v>
      </c>
      <c r="K74" s="79">
        <f t="shared" si="54"/>
        <v>2.0758515681940353E-3</v>
      </c>
      <c r="L74" s="126">
        <v>38968476660.209999</v>
      </c>
      <c r="M74" s="126">
        <v>4173.37</v>
      </c>
      <c r="N74" s="79">
        <f t="shared" si="55"/>
        <v>1.5374569475534037E-2</v>
      </c>
      <c r="O74" s="79">
        <f t="shared" si="56"/>
        <v>1.7787016678028245E-3</v>
      </c>
      <c r="P74" s="126">
        <v>39368284981.779999</v>
      </c>
      <c r="Q74" s="126">
        <v>4180.76</v>
      </c>
      <c r="R74" s="79">
        <f t="shared" si="57"/>
        <v>1.0259788317007442E-2</v>
      </c>
      <c r="S74" s="79">
        <f t="shared" si="58"/>
        <v>1.7707512154446713E-3</v>
      </c>
      <c r="T74" s="126">
        <v>40727515638.449997</v>
      </c>
      <c r="U74" s="126">
        <v>4187.93</v>
      </c>
      <c r="V74" s="79">
        <f t="shared" si="59"/>
        <v>3.4526031735928109E-2</v>
      </c>
      <c r="W74" s="79">
        <f t="shared" si="59"/>
        <v>1.7149991867507516E-3</v>
      </c>
      <c r="X74" s="126">
        <v>42216260338.57</v>
      </c>
      <c r="Y74" s="126">
        <v>4195.3100000000004</v>
      </c>
      <c r="Z74" s="79">
        <f t="shared" si="60"/>
        <v>3.6553781314235381E-2</v>
      </c>
      <c r="AA74" s="79">
        <f t="shared" si="61"/>
        <v>1.7622071047033042E-3</v>
      </c>
      <c r="AB74" s="126">
        <v>42871398933.110001</v>
      </c>
      <c r="AC74" s="126">
        <v>4202.4399999999996</v>
      </c>
      <c r="AD74" s="79">
        <f t="shared" si="62"/>
        <v>1.5518631666705146E-2</v>
      </c>
      <c r="AE74" s="79">
        <f t="shared" si="63"/>
        <v>1.699516841425115E-3</v>
      </c>
      <c r="AF74" s="126">
        <v>43526165258.760002</v>
      </c>
      <c r="AG74" s="126">
        <v>4209.62</v>
      </c>
      <c r="AH74" s="79">
        <f t="shared" si="64"/>
        <v>1.5272800560382906E-2</v>
      </c>
      <c r="AI74" s="79">
        <f t="shared" si="65"/>
        <v>1.7085312342354185E-3</v>
      </c>
      <c r="AJ74" s="80">
        <f t="shared" si="66"/>
        <v>2.2099645216436283E-2</v>
      </c>
      <c r="AK74" s="80">
        <f t="shared" si="67"/>
        <v>1.7559445466665958E-3</v>
      </c>
      <c r="AL74" s="81">
        <f t="shared" si="68"/>
        <v>0.15266737057750773</v>
      </c>
      <c r="AM74" s="81">
        <f t="shared" si="69"/>
        <v>1.2577784299057319E-2</v>
      </c>
      <c r="AN74" s="82">
        <f t="shared" si="70"/>
        <v>1.0619828404015857E-2</v>
      </c>
      <c r="AO74" s="158">
        <f t="shared" si="71"/>
        <v>1.5031550719795349E-4</v>
      </c>
      <c r="AP74" s="86"/>
      <c r="AQ74" s="84">
        <v>8144502990.9799995</v>
      </c>
      <c r="AR74" s="84">
        <v>2263.5700000000002</v>
      </c>
      <c r="AS74" s="85" t="e">
        <f>(#REF!/AQ74)-1</f>
        <v>#REF!</v>
      </c>
      <c r="AT74" s="85" t="e">
        <f>(#REF!/AR74)-1</f>
        <v>#REF!</v>
      </c>
    </row>
    <row r="75" spans="1:46">
      <c r="A75" s="154" t="s">
        <v>88</v>
      </c>
      <c r="B75" s="126">
        <v>232106750.94</v>
      </c>
      <c r="C75" s="126">
        <v>3691.16</v>
      </c>
      <c r="D75" s="126">
        <v>233994051</v>
      </c>
      <c r="E75" s="126">
        <v>3721.29</v>
      </c>
      <c r="F75" s="79">
        <f t="shared" si="51"/>
        <v>8.1311726279252976E-3</v>
      </c>
      <c r="G75" s="79">
        <f t="shared" si="52"/>
        <v>8.1627455867532457E-3</v>
      </c>
      <c r="H75" s="126">
        <v>233845401.24000001</v>
      </c>
      <c r="I75" s="126">
        <v>3744.64</v>
      </c>
      <c r="J75" s="79">
        <f t="shared" si="53"/>
        <v>-6.3527153517244962E-4</v>
      </c>
      <c r="K75" s="79">
        <f t="shared" si="54"/>
        <v>6.2747058143815477E-3</v>
      </c>
      <c r="L75" s="126">
        <v>238832602.19</v>
      </c>
      <c r="M75" s="126">
        <v>3784.27</v>
      </c>
      <c r="N75" s="79">
        <f t="shared" si="55"/>
        <v>2.1326914805912853E-2</v>
      </c>
      <c r="O75" s="79">
        <f t="shared" si="56"/>
        <v>1.058312681592893E-2</v>
      </c>
      <c r="P75" s="126">
        <v>240078323.05000001</v>
      </c>
      <c r="Q75" s="126">
        <v>3804.08</v>
      </c>
      <c r="R75" s="79">
        <f t="shared" si="57"/>
        <v>5.2158744182211701E-3</v>
      </c>
      <c r="S75" s="79">
        <f t="shared" si="58"/>
        <v>5.2348273246887629E-3</v>
      </c>
      <c r="T75" s="126">
        <v>241542077.88</v>
      </c>
      <c r="U75" s="126">
        <v>3805.69</v>
      </c>
      <c r="V75" s="79">
        <f t="shared" si="59"/>
        <v>6.0969887301950782E-3</v>
      </c>
      <c r="W75" s="79">
        <f t="shared" si="59"/>
        <v>4.2322979537762808E-4</v>
      </c>
      <c r="X75" s="126">
        <v>241740414.96000001</v>
      </c>
      <c r="Y75" s="126">
        <v>3808.73</v>
      </c>
      <c r="Z75" s="79">
        <f t="shared" si="60"/>
        <v>8.2112848304032775E-4</v>
      </c>
      <c r="AA75" s="79">
        <f t="shared" si="61"/>
        <v>7.9880389627110025E-4</v>
      </c>
      <c r="AB75" s="126">
        <v>241642529.15000001</v>
      </c>
      <c r="AC75" s="126">
        <v>3807.28</v>
      </c>
      <c r="AD75" s="79">
        <f t="shared" si="62"/>
        <v>-4.0492116312532692E-4</v>
      </c>
      <c r="AE75" s="79">
        <f t="shared" si="63"/>
        <v>-3.8070432926456276E-4</v>
      </c>
      <c r="AF75" s="126">
        <v>241169699.56999999</v>
      </c>
      <c r="AG75" s="126">
        <v>3821.35</v>
      </c>
      <c r="AH75" s="79">
        <f t="shared" si="64"/>
        <v>-1.9567316302442081E-3</v>
      </c>
      <c r="AI75" s="79">
        <f t="shared" si="65"/>
        <v>3.6955516799394078E-3</v>
      </c>
      <c r="AJ75" s="80">
        <f t="shared" si="66"/>
        <v>4.8243943420940918E-3</v>
      </c>
      <c r="AK75" s="80">
        <f t="shared" si="67"/>
        <v>4.349035823009508E-3</v>
      </c>
      <c r="AL75" s="81">
        <f t="shared" si="68"/>
        <v>3.0665944451724512E-2</v>
      </c>
      <c r="AM75" s="81">
        <f t="shared" si="69"/>
        <v>2.688852521571819E-2</v>
      </c>
      <c r="AN75" s="82">
        <f t="shared" si="70"/>
        <v>7.5989117317879868E-3</v>
      </c>
      <c r="AO75" s="158">
        <f t="shared" si="71"/>
        <v>3.9408970571195093E-3</v>
      </c>
      <c r="AP75" s="86"/>
      <c r="AQ75" s="84"/>
      <c r="AR75" s="84"/>
      <c r="AS75" s="85"/>
      <c r="AT75" s="85"/>
    </row>
    <row r="76" spans="1:46">
      <c r="A76" s="154" t="s">
        <v>111</v>
      </c>
      <c r="B76" s="126">
        <v>54712128.299999997</v>
      </c>
      <c r="C76" s="126">
        <v>11.6083</v>
      </c>
      <c r="D76" s="241">
        <v>52681457.869999997</v>
      </c>
      <c r="E76" s="126">
        <v>11.1706</v>
      </c>
      <c r="F76" s="79">
        <f t="shared" si="51"/>
        <v>-3.7115544452325754E-2</v>
      </c>
      <c r="G76" s="79">
        <f t="shared" si="52"/>
        <v>-3.7705779485368185E-2</v>
      </c>
      <c r="H76" s="241">
        <v>52780326.289999999</v>
      </c>
      <c r="I76" s="126">
        <v>11.1929</v>
      </c>
      <c r="J76" s="79">
        <f t="shared" si="53"/>
        <v>1.8767214119999407E-3</v>
      </c>
      <c r="K76" s="79">
        <f t="shared" si="54"/>
        <v>1.9963117469070186E-3</v>
      </c>
      <c r="L76" s="126">
        <v>52883948.549999997</v>
      </c>
      <c r="M76" s="126">
        <v>11.215400000000001</v>
      </c>
      <c r="N76" s="79">
        <f t="shared" si="55"/>
        <v>1.9632743350362853E-3</v>
      </c>
      <c r="O76" s="79">
        <f t="shared" si="56"/>
        <v>2.0102028964790941E-3</v>
      </c>
      <c r="P76" s="126">
        <v>52795985.149999999</v>
      </c>
      <c r="Q76" s="126">
        <v>11.199299999999999</v>
      </c>
      <c r="R76" s="79">
        <f t="shared" si="57"/>
        <v>-1.6633289005799571E-3</v>
      </c>
      <c r="S76" s="79">
        <f t="shared" si="58"/>
        <v>-1.4355261515417691E-3</v>
      </c>
      <c r="T76" s="126">
        <v>51970722.740000002</v>
      </c>
      <c r="U76" s="126">
        <v>11.020099999999999</v>
      </c>
      <c r="V76" s="79">
        <f t="shared" si="59"/>
        <v>-1.5631158461298197E-2</v>
      </c>
      <c r="W76" s="79">
        <f t="shared" si="59"/>
        <v>-1.6001000062503889E-2</v>
      </c>
      <c r="X76" s="126">
        <v>51505390.289999999</v>
      </c>
      <c r="Y76" s="126">
        <v>11.053699999999999</v>
      </c>
      <c r="Z76" s="79">
        <f t="shared" si="60"/>
        <v>-8.9537421353167619E-3</v>
      </c>
      <c r="AA76" s="79">
        <f t="shared" si="61"/>
        <v>3.0489741472400299E-3</v>
      </c>
      <c r="AB76" s="126">
        <v>51600822.740000002</v>
      </c>
      <c r="AC76" s="126">
        <v>11.061500000000001</v>
      </c>
      <c r="AD76" s="79">
        <f t="shared" si="62"/>
        <v>1.8528633500818575E-3</v>
      </c>
      <c r="AE76" s="79">
        <f t="shared" si="63"/>
        <v>7.0564607326066044E-4</v>
      </c>
      <c r="AF76" s="126">
        <v>51675100.159999996</v>
      </c>
      <c r="AG76" s="126">
        <v>11.1021</v>
      </c>
      <c r="AH76" s="79">
        <f t="shared" si="64"/>
        <v>1.4394619321140369E-3</v>
      </c>
      <c r="AI76" s="79">
        <f t="shared" si="65"/>
        <v>3.6703882836866177E-3</v>
      </c>
      <c r="AJ76" s="80">
        <f t="shared" si="66"/>
        <v>-7.0289316150360694E-3</v>
      </c>
      <c r="AK76" s="80">
        <f t="shared" si="67"/>
        <v>-5.4638478189800539E-3</v>
      </c>
      <c r="AL76" s="81">
        <f t="shared" si="68"/>
        <v>-1.9102692876938807E-2</v>
      </c>
      <c r="AM76" s="81">
        <f t="shared" si="69"/>
        <v>-6.132168370544127E-3</v>
      </c>
      <c r="AN76" s="82">
        <f t="shared" si="70"/>
        <v>1.3744960435021573E-2</v>
      </c>
      <c r="AO76" s="158">
        <f t="shared" si="71"/>
        <v>1.4502618419638964E-2</v>
      </c>
      <c r="AP76" s="86"/>
      <c r="AQ76" s="84">
        <v>421796041.39999998</v>
      </c>
      <c r="AR76" s="84">
        <v>2004.5</v>
      </c>
      <c r="AS76" s="85" t="e">
        <f>(#REF!/AQ76)-1</f>
        <v>#REF!</v>
      </c>
      <c r="AT76" s="85" t="e">
        <f>(#REF!/AR76)-1</f>
        <v>#REF!</v>
      </c>
    </row>
    <row r="77" spans="1:46">
      <c r="A77" s="153" t="s">
        <v>105</v>
      </c>
      <c r="B77" s="126">
        <v>15247171781.02</v>
      </c>
      <c r="C77" s="126">
        <v>1152.8800000000001</v>
      </c>
      <c r="D77" s="126">
        <v>15290328881.84</v>
      </c>
      <c r="E77" s="126">
        <v>1157.4100000000001</v>
      </c>
      <c r="F77" s="79">
        <f t="shared" si="51"/>
        <v>2.8304987600206986E-3</v>
      </c>
      <c r="G77" s="79">
        <f t="shared" si="52"/>
        <v>3.9292901255984771E-3</v>
      </c>
      <c r="H77" s="126">
        <v>14835770153.9</v>
      </c>
      <c r="I77" s="126">
        <v>1158.8900000000001</v>
      </c>
      <c r="J77" s="79">
        <f t="shared" si="53"/>
        <v>-2.972851214991656E-2</v>
      </c>
      <c r="K77" s="79">
        <f t="shared" si="54"/>
        <v>1.2787171356736318E-3</v>
      </c>
      <c r="L77" s="126">
        <v>14492922765.6</v>
      </c>
      <c r="M77" s="126">
        <v>1139.94</v>
      </c>
      <c r="N77" s="79">
        <f t="shared" si="55"/>
        <v>-2.3109510645112828E-2</v>
      </c>
      <c r="O77" s="79">
        <f t="shared" si="56"/>
        <v>-1.6351853929190901E-2</v>
      </c>
      <c r="P77" s="126">
        <v>14984981989.200001</v>
      </c>
      <c r="Q77" s="126">
        <v>1141.8399999999999</v>
      </c>
      <c r="R77" s="79">
        <f t="shared" si="57"/>
        <v>3.3951690184117901E-2</v>
      </c>
      <c r="S77" s="79">
        <f t="shared" si="58"/>
        <v>1.6667543905818406E-3</v>
      </c>
      <c r="T77" s="126">
        <v>15010913253.07</v>
      </c>
      <c r="U77" s="126">
        <v>1143.0999999999999</v>
      </c>
      <c r="V77" s="79">
        <f t="shared" si="59"/>
        <v>1.7304834859787053E-3</v>
      </c>
      <c r="W77" s="79">
        <f t="shared" si="59"/>
        <v>1.1034820990681628E-3</v>
      </c>
      <c r="X77" s="126">
        <v>15010913253.07</v>
      </c>
      <c r="Y77" s="126">
        <v>1143.0999999999999</v>
      </c>
      <c r="Z77" s="79">
        <f t="shared" si="60"/>
        <v>0</v>
      </c>
      <c r="AA77" s="79">
        <f t="shared" si="61"/>
        <v>0</v>
      </c>
      <c r="AB77" s="126">
        <v>14637195530.549999</v>
      </c>
      <c r="AC77" s="126">
        <v>1147.1500000000001</v>
      </c>
      <c r="AD77" s="79">
        <f t="shared" si="62"/>
        <v>-2.4896401452694325E-2</v>
      </c>
      <c r="AE77" s="79">
        <f t="shared" si="63"/>
        <v>3.5429971131136226E-3</v>
      </c>
      <c r="AF77" s="126">
        <v>14874834977.950001</v>
      </c>
      <c r="AG77" s="126">
        <v>1149.5</v>
      </c>
      <c r="AH77" s="79">
        <f t="shared" si="64"/>
        <v>1.6235312762203163E-2</v>
      </c>
      <c r="AI77" s="79">
        <f t="shared" si="65"/>
        <v>2.0485551148497656E-3</v>
      </c>
      <c r="AJ77" s="80">
        <f t="shared" si="66"/>
        <v>-2.8733048819254052E-3</v>
      </c>
      <c r="AK77" s="80">
        <f t="shared" si="67"/>
        <v>-3.4775724378817506E-4</v>
      </c>
      <c r="AL77" s="81">
        <f t="shared" si="68"/>
        <v>-2.7173640743821587E-2</v>
      </c>
      <c r="AM77" s="81">
        <f t="shared" si="69"/>
        <v>-6.834224691336762E-3</v>
      </c>
      <c r="AN77" s="82">
        <f t="shared" si="70"/>
        <v>2.2035447474508228E-2</v>
      </c>
      <c r="AO77" s="158">
        <f t="shared" si="71"/>
        <v>6.5925849478738075E-3</v>
      </c>
      <c r="AP77" s="86"/>
      <c r="AQ77" s="84"/>
      <c r="AR77" s="84"/>
      <c r="AS77" s="85"/>
      <c r="AT77" s="85"/>
    </row>
    <row r="78" spans="1:46">
      <c r="A78" s="153" t="s">
        <v>113</v>
      </c>
      <c r="B78" s="126">
        <v>159874595979.84</v>
      </c>
      <c r="C78" s="126">
        <v>528.91</v>
      </c>
      <c r="D78" s="126">
        <v>158969388683</v>
      </c>
      <c r="E78" s="126">
        <v>527.47</v>
      </c>
      <c r="F78" s="79">
        <f t="shared" si="51"/>
        <v>-5.6619833269454635E-3</v>
      </c>
      <c r="G78" s="79">
        <f t="shared" si="52"/>
        <v>-2.7225804012023613E-3</v>
      </c>
      <c r="H78" s="126">
        <v>158594304020.26999</v>
      </c>
      <c r="I78" s="126">
        <v>529.23</v>
      </c>
      <c r="J78" s="79">
        <f t="shared" si="53"/>
        <v>-2.3594772920588207E-3</v>
      </c>
      <c r="K78" s="79">
        <f t="shared" si="54"/>
        <v>3.336682654937704E-3</v>
      </c>
      <c r="L78" s="126">
        <v>160519423984.45001</v>
      </c>
      <c r="M78" s="126">
        <v>530.71</v>
      </c>
      <c r="N78" s="79">
        <f t="shared" si="55"/>
        <v>1.213864505457884E-2</v>
      </c>
      <c r="O78" s="79">
        <f t="shared" si="56"/>
        <v>2.7965156926100525E-3</v>
      </c>
      <c r="P78" s="126">
        <v>160801169905.94</v>
      </c>
      <c r="Q78" s="126">
        <v>531.21</v>
      </c>
      <c r="R78" s="79">
        <f t="shared" si="57"/>
        <v>1.7552138831328213E-3</v>
      </c>
      <c r="S78" s="79">
        <f t="shared" si="58"/>
        <v>9.4213412221363826E-4</v>
      </c>
      <c r="T78" s="126">
        <v>161831518819</v>
      </c>
      <c r="U78" s="126">
        <v>531.74310000000003</v>
      </c>
      <c r="V78" s="79">
        <f t="shared" si="59"/>
        <v>6.4075958754696623E-3</v>
      </c>
      <c r="W78" s="79">
        <f t="shared" si="59"/>
        <v>1.0035579149488721E-3</v>
      </c>
      <c r="X78" s="126">
        <v>161531668814.48001</v>
      </c>
      <c r="Y78" s="126">
        <v>531.22</v>
      </c>
      <c r="Z78" s="79">
        <f t="shared" si="60"/>
        <v>-1.8528529343863811E-3</v>
      </c>
      <c r="AA78" s="79">
        <f t="shared" si="61"/>
        <v>-9.8374572232342921E-4</v>
      </c>
      <c r="AB78" s="126">
        <v>162654365614.01999</v>
      </c>
      <c r="AC78" s="126">
        <v>532.74</v>
      </c>
      <c r="AD78" s="79">
        <f t="shared" si="62"/>
        <v>6.9503200689977479E-3</v>
      </c>
      <c r="AE78" s="79">
        <f t="shared" si="63"/>
        <v>2.8613380520311391E-3</v>
      </c>
      <c r="AF78" s="126">
        <v>163220918612.64001</v>
      </c>
      <c r="AG78" s="126">
        <v>532.38</v>
      </c>
      <c r="AH78" s="79">
        <f t="shared" si="64"/>
        <v>3.4831711800743185E-3</v>
      </c>
      <c r="AI78" s="79">
        <f t="shared" si="65"/>
        <v>-6.7575177384843199E-4</v>
      </c>
      <c r="AJ78" s="80">
        <f t="shared" si="66"/>
        <v>2.60757906360784E-3</v>
      </c>
      <c r="AK78" s="80">
        <f t="shared" si="67"/>
        <v>8.1976881742089791E-4</v>
      </c>
      <c r="AL78" s="81">
        <f t="shared" si="68"/>
        <v>2.6744330873146701E-2</v>
      </c>
      <c r="AM78" s="81">
        <f t="shared" si="69"/>
        <v>9.3085862703091507E-3</v>
      </c>
      <c r="AN78" s="82">
        <f t="shared" si="70"/>
        <v>5.8381344705091352E-3</v>
      </c>
      <c r="AO78" s="158">
        <f t="shared" si="71"/>
        <v>2.1546171232497916E-3</v>
      </c>
      <c r="AP78" s="86"/>
      <c r="AQ78" s="84"/>
      <c r="AR78" s="84"/>
      <c r="AS78" s="85"/>
      <c r="AT78" s="85"/>
    </row>
    <row r="79" spans="1:46">
      <c r="A79" s="153" t="s">
        <v>119</v>
      </c>
      <c r="B79" s="126">
        <v>21117459</v>
      </c>
      <c r="C79" s="126">
        <v>0.75</v>
      </c>
      <c r="D79" s="244">
        <v>21071879</v>
      </c>
      <c r="E79" s="126">
        <v>0.78</v>
      </c>
      <c r="F79" s="79">
        <f t="shared" si="51"/>
        <v>-2.1584036223297508E-3</v>
      </c>
      <c r="G79" s="79">
        <f t="shared" si="52"/>
        <v>4.0000000000000036E-2</v>
      </c>
      <c r="H79" s="244">
        <v>21033196</v>
      </c>
      <c r="I79" s="126">
        <v>0.78</v>
      </c>
      <c r="J79" s="79">
        <f t="shared" si="53"/>
        <v>-1.8357641480382457E-3</v>
      </c>
      <c r="K79" s="79">
        <f t="shared" si="54"/>
        <v>0</v>
      </c>
      <c r="L79" s="126">
        <v>21029703</v>
      </c>
      <c r="M79" s="126">
        <v>0.78</v>
      </c>
      <c r="N79" s="79">
        <f t="shared" si="55"/>
        <v>-1.6607081491562195E-4</v>
      </c>
      <c r="O79" s="79">
        <f t="shared" si="56"/>
        <v>0</v>
      </c>
      <c r="P79" s="126">
        <v>20991070</v>
      </c>
      <c r="Q79" s="126">
        <v>0.78</v>
      </c>
      <c r="R79" s="79">
        <f t="shared" si="57"/>
        <v>-1.8370682648252332E-3</v>
      </c>
      <c r="S79" s="79">
        <f t="shared" si="58"/>
        <v>0</v>
      </c>
      <c r="T79" s="126">
        <v>21004718</v>
      </c>
      <c r="U79" s="126">
        <v>0.78</v>
      </c>
      <c r="V79" s="79">
        <f t="shared" si="59"/>
        <v>6.501812437384088E-4</v>
      </c>
      <c r="W79" s="79">
        <f t="shared" si="59"/>
        <v>0</v>
      </c>
      <c r="X79" s="126">
        <v>20966221</v>
      </c>
      <c r="Y79" s="126">
        <v>0.78</v>
      </c>
      <c r="Z79" s="79">
        <f t="shared" si="60"/>
        <v>-1.8327787119065346E-3</v>
      </c>
      <c r="AA79" s="79">
        <f t="shared" si="61"/>
        <v>0</v>
      </c>
      <c r="AB79" s="126">
        <v>20945108</v>
      </c>
      <c r="AC79" s="126">
        <v>0.78</v>
      </c>
      <c r="AD79" s="79">
        <f t="shared" si="62"/>
        <v>-1.0070007370426937E-3</v>
      </c>
      <c r="AE79" s="79">
        <f t="shared" si="63"/>
        <v>0</v>
      </c>
      <c r="AF79" s="126">
        <v>20915245</v>
      </c>
      <c r="AG79" s="126">
        <v>0.78</v>
      </c>
      <c r="AH79" s="79">
        <f t="shared" si="64"/>
        <v>-1.4257744576919823E-3</v>
      </c>
      <c r="AI79" s="79">
        <f t="shared" si="65"/>
        <v>0</v>
      </c>
      <c r="AJ79" s="80">
        <f t="shared" si="66"/>
        <v>-1.2015849391264568E-3</v>
      </c>
      <c r="AK79" s="80">
        <f t="shared" si="67"/>
        <v>5.0000000000000044E-3</v>
      </c>
      <c r="AL79" s="81">
        <f t="shared" si="68"/>
        <v>-7.4333190694574509E-3</v>
      </c>
      <c r="AM79" s="81">
        <f t="shared" si="69"/>
        <v>0</v>
      </c>
      <c r="AN79" s="82">
        <f t="shared" si="70"/>
        <v>9.790214755383967E-4</v>
      </c>
      <c r="AO79" s="158">
        <f t="shared" si="71"/>
        <v>1.4142135623730963E-2</v>
      </c>
      <c r="AP79" s="86"/>
      <c r="AQ79" s="84"/>
      <c r="AR79" s="84"/>
      <c r="AS79" s="85"/>
      <c r="AT79" s="85"/>
    </row>
    <row r="80" spans="1:46">
      <c r="A80" s="153" t="s">
        <v>123</v>
      </c>
      <c r="B80" s="126">
        <v>892187335.10000002</v>
      </c>
      <c r="C80" s="126">
        <v>1180.57</v>
      </c>
      <c r="D80" s="243">
        <v>891899660.99000001</v>
      </c>
      <c r="E80" s="126">
        <v>1180.07</v>
      </c>
      <c r="F80" s="79">
        <f t="shared" si="51"/>
        <v>-3.2243689041805396E-4</v>
      </c>
      <c r="G80" s="79">
        <f t="shared" si="52"/>
        <v>-4.2352422982118811E-4</v>
      </c>
      <c r="H80" s="243">
        <v>895155841.97000003</v>
      </c>
      <c r="I80" s="126">
        <v>1184.9100000000001</v>
      </c>
      <c r="J80" s="79">
        <f t="shared" si="53"/>
        <v>3.6508377818931892E-3</v>
      </c>
      <c r="K80" s="79">
        <f t="shared" si="54"/>
        <v>4.1014516088029914E-3</v>
      </c>
      <c r="L80" s="244">
        <v>893201398.33000004</v>
      </c>
      <c r="M80" s="126">
        <v>1183.1099999999999</v>
      </c>
      <c r="N80" s="79">
        <f t="shared" si="55"/>
        <v>-2.1833557335656493E-3</v>
      </c>
      <c r="O80" s="79">
        <f t="shared" si="56"/>
        <v>-1.5191027166621784E-3</v>
      </c>
      <c r="P80" s="126">
        <v>861072639.47000003</v>
      </c>
      <c r="Q80" s="126">
        <v>1188.77</v>
      </c>
      <c r="R80" s="79">
        <f t="shared" si="57"/>
        <v>-3.5970340978048715E-2</v>
      </c>
      <c r="S80" s="79">
        <f t="shared" si="58"/>
        <v>4.7840014876047721E-3</v>
      </c>
      <c r="T80" s="126">
        <v>854988184.45000005</v>
      </c>
      <c r="U80" s="126">
        <v>1159.4000000000001</v>
      </c>
      <c r="V80" s="79">
        <f t="shared" si="59"/>
        <v>-7.0661344247856164E-3</v>
      </c>
      <c r="W80" s="79">
        <f t="shared" si="59"/>
        <v>-2.4706208938650782E-2</v>
      </c>
      <c r="X80" s="126">
        <v>860656505.88999999</v>
      </c>
      <c r="Y80" s="126">
        <v>1187.42</v>
      </c>
      <c r="Z80" s="79">
        <f t="shared" si="60"/>
        <v>6.6297073375888539E-3</v>
      </c>
      <c r="AA80" s="79">
        <f t="shared" si="61"/>
        <v>2.4167672934276331E-2</v>
      </c>
      <c r="AB80" s="126">
        <v>876510304.73000002</v>
      </c>
      <c r="AC80" s="126">
        <v>1167.8599999999999</v>
      </c>
      <c r="AD80" s="79">
        <f t="shared" si="62"/>
        <v>1.8420587925034867E-2</v>
      </c>
      <c r="AE80" s="79">
        <f t="shared" si="63"/>
        <v>-1.647268868639586E-2</v>
      </c>
      <c r="AF80" s="126">
        <v>813509432.25</v>
      </c>
      <c r="AG80" s="126">
        <v>1193.26</v>
      </c>
      <c r="AH80" s="79">
        <f t="shared" si="64"/>
        <v>-7.1876933037777341E-2</v>
      </c>
      <c r="AI80" s="79">
        <f t="shared" si="65"/>
        <v>2.1749182264997596E-2</v>
      </c>
      <c r="AJ80" s="80">
        <f t="shared" si="66"/>
        <v>-1.1089758502509808E-2</v>
      </c>
      <c r="AK80" s="80">
        <f t="shared" si="67"/>
        <v>1.4600979655189604E-3</v>
      </c>
      <c r="AL80" s="81">
        <f t="shared" si="68"/>
        <v>-8.7891309043651403E-2</v>
      </c>
      <c r="AM80" s="81">
        <f t="shared" si="69"/>
        <v>1.1177303041345052E-2</v>
      </c>
      <c r="AN80" s="82">
        <f t="shared" si="70"/>
        <v>2.9100068587927918E-2</v>
      </c>
      <c r="AO80" s="158">
        <f t="shared" si="71"/>
        <v>1.6750224347119709E-2</v>
      </c>
      <c r="AP80" s="86"/>
      <c r="AQ80" s="84"/>
      <c r="AR80" s="84"/>
      <c r="AS80" s="85"/>
      <c r="AT80" s="85"/>
    </row>
    <row r="81" spans="1:46" s="184" customFormat="1">
      <c r="A81" s="153" t="s">
        <v>124</v>
      </c>
      <c r="B81" s="126">
        <v>177937052.97999999</v>
      </c>
      <c r="C81" s="126">
        <v>153.71</v>
      </c>
      <c r="D81" s="126">
        <v>178138606.63</v>
      </c>
      <c r="E81" s="126">
        <v>153.88</v>
      </c>
      <c r="F81" s="79">
        <f t="shared" si="51"/>
        <v>1.1327244473508307E-3</v>
      </c>
      <c r="G81" s="79">
        <f t="shared" si="52"/>
        <v>1.1059787912301574E-3</v>
      </c>
      <c r="H81" s="126">
        <v>178407287.88</v>
      </c>
      <c r="I81" s="126">
        <v>154.11000000000001</v>
      </c>
      <c r="J81" s="79">
        <f t="shared" si="53"/>
        <v>1.508270750977974E-3</v>
      </c>
      <c r="K81" s="79">
        <f t="shared" si="54"/>
        <v>1.4946711723422029E-3</v>
      </c>
      <c r="L81" s="245">
        <v>174642330.63</v>
      </c>
      <c r="M81" s="126">
        <v>154.31</v>
      </c>
      <c r="N81" s="79">
        <f t="shared" si="55"/>
        <v>-2.1103158367232054E-2</v>
      </c>
      <c r="O81" s="79">
        <f t="shared" si="56"/>
        <v>1.2977743170461918E-3</v>
      </c>
      <c r="P81" s="126">
        <v>178877323.52000001</v>
      </c>
      <c r="Q81" s="126">
        <v>154.52000000000001</v>
      </c>
      <c r="R81" s="79">
        <f t="shared" si="57"/>
        <v>2.4249521148296736E-2</v>
      </c>
      <c r="S81" s="79">
        <f t="shared" si="58"/>
        <v>1.3608968958590368E-3</v>
      </c>
      <c r="T81" s="126">
        <v>179116787.12</v>
      </c>
      <c r="U81" s="126">
        <v>154.44999999999999</v>
      </c>
      <c r="V81" s="79">
        <f t="shared" si="59"/>
        <v>1.3387029461742811E-3</v>
      </c>
      <c r="W81" s="79">
        <f t="shared" si="59"/>
        <v>-4.5301579083627746E-4</v>
      </c>
      <c r="X81" s="126">
        <v>179367499.99000001</v>
      </c>
      <c r="Y81" s="126">
        <v>154.66</v>
      </c>
      <c r="Z81" s="79">
        <f t="shared" si="60"/>
        <v>1.3997173242731218E-3</v>
      </c>
      <c r="AA81" s="79">
        <f t="shared" si="61"/>
        <v>1.3596633214633083E-3</v>
      </c>
      <c r="AB81" s="126">
        <v>179618105.78999999</v>
      </c>
      <c r="AC81" s="126">
        <v>155.16</v>
      </c>
      <c r="AD81" s="79">
        <f t="shared" si="62"/>
        <v>1.3971639233080339E-3</v>
      </c>
      <c r="AE81" s="79">
        <f t="shared" si="63"/>
        <v>3.2328979697400749E-3</v>
      </c>
      <c r="AF81" s="126">
        <v>179868712.61000001</v>
      </c>
      <c r="AG81" s="126">
        <v>155.37</v>
      </c>
      <c r="AH81" s="79">
        <f t="shared" si="64"/>
        <v>1.395220258546869E-3</v>
      </c>
      <c r="AI81" s="79">
        <f t="shared" si="65"/>
        <v>1.3534416086620777E-3</v>
      </c>
      <c r="AJ81" s="80">
        <f t="shared" si="66"/>
        <v>1.414770303961974E-3</v>
      </c>
      <c r="AK81" s="80">
        <f t="shared" si="67"/>
        <v>1.3440385356883464E-3</v>
      </c>
      <c r="AL81" s="81">
        <f t="shared" si="68"/>
        <v>9.712133785763289E-3</v>
      </c>
      <c r="AM81" s="81">
        <f t="shared" si="69"/>
        <v>9.6828697686509556E-3</v>
      </c>
      <c r="AN81" s="82">
        <f t="shared" si="70"/>
        <v>1.2121868991836241E-2</v>
      </c>
      <c r="AO81" s="158">
        <f t="shared" si="71"/>
        <v>9.9134209038555048E-4</v>
      </c>
      <c r="AP81" s="86"/>
      <c r="AQ81" s="84"/>
      <c r="AR81" s="84"/>
      <c r="AS81" s="85"/>
      <c r="AT81" s="85"/>
    </row>
    <row r="82" spans="1:46">
      <c r="A82" s="153" t="s">
        <v>129</v>
      </c>
      <c r="B82" s="126">
        <v>665181385.20000005</v>
      </c>
      <c r="C82" s="126">
        <v>182.93739099999999</v>
      </c>
      <c r="D82" s="241">
        <v>696858194.69000006</v>
      </c>
      <c r="E82" s="126">
        <v>183.42271400000001</v>
      </c>
      <c r="F82" s="79">
        <f t="shared" si="51"/>
        <v>4.7621310810547927E-2</v>
      </c>
      <c r="G82" s="79">
        <f t="shared" si="52"/>
        <v>2.6529458922917647E-3</v>
      </c>
      <c r="H82" s="241">
        <v>664015290.29999995</v>
      </c>
      <c r="I82" s="126">
        <v>183.58593300000001</v>
      </c>
      <c r="J82" s="79">
        <f t="shared" si="53"/>
        <v>-4.7129967962291658E-2</v>
      </c>
      <c r="K82" s="79">
        <f t="shared" si="54"/>
        <v>8.8985162437405646E-4</v>
      </c>
      <c r="L82" s="126">
        <v>688277730.33000004</v>
      </c>
      <c r="M82" s="126">
        <v>183.893111</v>
      </c>
      <c r="N82" s="79">
        <f t="shared" si="55"/>
        <v>3.6538977918774126E-2</v>
      </c>
      <c r="O82" s="79">
        <f t="shared" si="56"/>
        <v>1.6732109861597798E-3</v>
      </c>
      <c r="P82" s="126">
        <v>692433441.87</v>
      </c>
      <c r="Q82" s="126">
        <v>184.20515700000001</v>
      </c>
      <c r="R82" s="79">
        <f t="shared" si="57"/>
        <v>6.0378410587358013E-3</v>
      </c>
      <c r="S82" s="79">
        <f t="shared" si="58"/>
        <v>1.6968879274656969E-3</v>
      </c>
      <c r="T82" s="126">
        <v>691709482.47000003</v>
      </c>
      <c r="U82" s="126">
        <v>183.333643</v>
      </c>
      <c r="V82" s="79">
        <f t="shared" si="59"/>
        <v>-1.0455292252275344E-3</v>
      </c>
      <c r="W82" s="79">
        <f t="shared" si="59"/>
        <v>-4.7312139040712031E-3</v>
      </c>
      <c r="X82" s="126">
        <v>692365846.42999995</v>
      </c>
      <c r="Y82" s="126">
        <v>184.54325600000001</v>
      </c>
      <c r="Z82" s="79">
        <f t="shared" si="60"/>
        <v>9.4890120293874376E-4</v>
      </c>
      <c r="AA82" s="79">
        <f t="shared" si="61"/>
        <v>6.597877946493534E-3</v>
      </c>
      <c r="AB82" s="126">
        <v>687913878.20000005</v>
      </c>
      <c r="AC82" s="126">
        <v>184.86787000000001</v>
      </c>
      <c r="AD82" s="79">
        <f t="shared" si="62"/>
        <v>-6.430080647327259E-3</v>
      </c>
      <c r="AE82" s="79">
        <f t="shared" si="63"/>
        <v>1.7590130738779034E-3</v>
      </c>
      <c r="AF82" s="126">
        <v>700205998.25</v>
      </c>
      <c r="AG82" s="127">
        <v>184.946594</v>
      </c>
      <c r="AH82" s="79">
        <f t="shared" si="64"/>
        <v>1.7868690310716792E-2</v>
      </c>
      <c r="AI82" s="79">
        <f t="shared" si="65"/>
        <v>4.2583927645184645E-4</v>
      </c>
      <c r="AJ82" s="80">
        <f t="shared" si="66"/>
        <v>6.8012679333583678E-3</v>
      </c>
      <c r="AK82" s="80">
        <f t="shared" si="67"/>
        <v>1.3705516028804223E-3</v>
      </c>
      <c r="AL82" s="81">
        <f t="shared" si="68"/>
        <v>4.8041388987170135E-3</v>
      </c>
      <c r="AM82" s="81">
        <f t="shared" si="69"/>
        <v>8.3080223096033308E-3</v>
      </c>
      <c r="AN82" s="82">
        <f t="shared" si="70"/>
        <v>2.8916498421774021E-2</v>
      </c>
      <c r="AO82" s="158">
        <f t="shared" si="71"/>
        <v>3.1092849977468083E-3</v>
      </c>
      <c r="AP82" s="86"/>
      <c r="AQ82" s="84"/>
      <c r="AR82" s="84"/>
      <c r="AS82" s="85"/>
      <c r="AT82" s="85"/>
    </row>
    <row r="83" spans="1:46" s="184" customFormat="1">
      <c r="A83" s="153" t="s">
        <v>135</v>
      </c>
      <c r="B83" s="126">
        <v>1124308894.71</v>
      </c>
      <c r="C83" s="126">
        <v>1.4286000000000001</v>
      </c>
      <c r="D83" s="126">
        <v>1129033598.99</v>
      </c>
      <c r="E83" s="126">
        <v>1.4346000000000001</v>
      </c>
      <c r="F83" s="79">
        <f t="shared" si="51"/>
        <v>4.2023186886008257E-3</v>
      </c>
      <c r="G83" s="79">
        <f t="shared" si="52"/>
        <v>4.1999160016799701E-3</v>
      </c>
      <c r="H83" s="126">
        <v>1116677476.3599999</v>
      </c>
      <c r="I83" s="126">
        <v>1.4189000000000001</v>
      </c>
      <c r="J83" s="79">
        <f t="shared" si="53"/>
        <v>-1.0943981331515321E-2</v>
      </c>
      <c r="K83" s="79">
        <f t="shared" si="54"/>
        <v>-1.0943817091872331E-2</v>
      </c>
      <c r="L83" s="246">
        <v>1116276574.4400001</v>
      </c>
      <c r="M83" s="126">
        <v>1.4184000000000001</v>
      </c>
      <c r="N83" s="79">
        <f t="shared" si="55"/>
        <v>-3.590131694127528E-4</v>
      </c>
      <c r="O83" s="79">
        <f t="shared" si="56"/>
        <v>-3.523856508562583E-4</v>
      </c>
      <c r="P83" s="126">
        <v>1112842862.3099999</v>
      </c>
      <c r="Q83" s="126">
        <v>1.4139999999999999</v>
      </c>
      <c r="R83" s="79">
        <f t="shared" si="57"/>
        <v>-3.0760406592987019E-3</v>
      </c>
      <c r="S83" s="79">
        <f t="shared" si="58"/>
        <v>-3.1020868584321639E-3</v>
      </c>
      <c r="T83" s="126">
        <v>1092717873.5799999</v>
      </c>
      <c r="U83" s="126">
        <v>1.4075</v>
      </c>
      <c r="V83" s="79">
        <f t="shared" si="59"/>
        <v>-1.808430409323494E-2</v>
      </c>
      <c r="W83" s="79">
        <f t="shared" si="59"/>
        <v>-4.5968882602545622E-3</v>
      </c>
      <c r="X83" s="126">
        <v>1094326362.9200001</v>
      </c>
      <c r="Y83" s="126">
        <v>1.4096</v>
      </c>
      <c r="Z83" s="79">
        <f t="shared" si="60"/>
        <v>1.4720078978212048E-3</v>
      </c>
      <c r="AA83" s="79">
        <f t="shared" si="61"/>
        <v>1.4920071047957305E-3</v>
      </c>
      <c r="AB83" s="126">
        <v>1097693118.97</v>
      </c>
      <c r="AC83" s="126">
        <v>1.4142999999999999</v>
      </c>
      <c r="AD83" s="79">
        <f t="shared" si="62"/>
        <v>3.0765557370073856E-3</v>
      </c>
      <c r="AE83" s="79">
        <f t="shared" si="63"/>
        <v>3.3342792281497776E-3</v>
      </c>
      <c r="AF83" s="126">
        <v>1102543574.78</v>
      </c>
      <c r="AG83" s="127">
        <v>1.4201999999999999</v>
      </c>
      <c r="AH83" s="79">
        <f t="shared" si="64"/>
        <v>4.4187721742769762E-3</v>
      </c>
      <c r="AI83" s="79">
        <f t="shared" si="65"/>
        <v>4.1716750335855316E-3</v>
      </c>
      <c r="AJ83" s="80">
        <f t="shared" si="66"/>
        <v>-2.4117105944694156E-3</v>
      </c>
      <c r="AK83" s="80">
        <f t="shared" si="67"/>
        <v>-7.2466256165053819E-4</v>
      </c>
      <c r="AL83" s="81">
        <f t="shared" si="68"/>
        <v>-2.3462565005768852E-2</v>
      </c>
      <c r="AM83" s="81">
        <f t="shared" si="69"/>
        <v>-1.0037641154328866E-2</v>
      </c>
      <c r="AN83" s="82">
        <f t="shared" si="70"/>
        <v>8.0948832774228579E-3</v>
      </c>
      <c r="AO83" s="158">
        <f t="shared" si="71"/>
        <v>5.275688395092383E-3</v>
      </c>
      <c r="AP83" s="86"/>
      <c r="AQ83" s="84"/>
      <c r="AR83" s="84"/>
      <c r="AS83" s="85"/>
      <c r="AT83" s="85"/>
    </row>
    <row r="84" spans="1:46" s="184" customFormat="1">
      <c r="A84" s="153" t="s">
        <v>154</v>
      </c>
      <c r="B84" s="126">
        <v>1638237864.4632001</v>
      </c>
      <c r="C84" s="126">
        <v>456.39</v>
      </c>
      <c r="D84" s="126">
        <v>1642591286.51</v>
      </c>
      <c r="E84" s="126">
        <v>454.72</v>
      </c>
      <c r="F84" s="79">
        <f t="shared" si="51"/>
        <v>2.6573809220472267E-3</v>
      </c>
      <c r="G84" s="79">
        <f t="shared" si="52"/>
        <v>-3.6591511645740686E-3</v>
      </c>
      <c r="H84" s="126">
        <v>1645601284.45</v>
      </c>
      <c r="I84" s="126">
        <v>455.73</v>
      </c>
      <c r="J84" s="79">
        <f t="shared" si="53"/>
        <v>1.8324691995629508E-3</v>
      </c>
      <c r="K84" s="79">
        <f t="shared" si="54"/>
        <v>2.2211470795214438E-3</v>
      </c>
      <c r="L84" s="246">
        <v>1660008881.01</v>
      </c>
      <c r="M84" s="126">
        <v>439.97</v>
      </c>
      <c r="N84" s="79">
        <f t="shared" si="55"/>
        <v>8.7552171331801744E-3</v>
      </c>
      <c r="O84" s="79">
        <f t="shared" si="56"/>
        <v>-3.4581879621705815E-2</v>
      </c>
      <c r="P84" s="126">
        <v>1564977142.8800001</v>
      </c>
      <c r="Q84" s="138">
        <v>439.97</v>
      </c>
      <c r="R84" s="79">
        <f t="shared" si="57"/>
        <v>-5.724772874237858E-2</v>
      </c>
      <c r="S84" s="79">
        <f t="shared" si="58"/>
        <v>0</v>
      </c>
      <c r="T84" s="126">
        <v>1685298216.6300001</v>
      </c>
      <c r="U84" s="138">
        <v>440.01</v>
      </c>
      <c r="V84" s="79">
        <f t="shared" si="59"/>
        <v>7.6883598139059858E-2</v>
      </c>
      <c r="W84" s="79">
        <f t="shared" si="59"/>
        <v>9.0915289678759041E-5</v>
      </c>
      <c r="X84" s="126">
        <v>1681442050.5</v>
      </c>
      <c r="Y84" s="138">
        <v>439.16</v>
      </c>
      <c r="Z84" s="79">
        <f t="shared" si="60"/>
        <v>-2.2881209342943956E-3</v>
      </c>
      <c r="AA84" s="79">
        <f t="shared" si="61"/>
        <v>-1.931774277857244E-3</v>
      </c>
      <c r="AB84" s="137">
        <v>1637032999.27</v>
      </c>
      <c r="AC84" s="138">
        <v>440.01</v>
      </c>
      <c r="AD84" s="79">
        <f t="shared" si="62"/>
        <v>-2.6411288582199058E-2</v>
      </c>
      <c r="AE84" s="79">
        <f t="shared" si="63"/>
        <v>1.9355132525730164E-3</v>
      </c>
      <c r="AF84" s="126">
        <v>1636183795.4000001</v>
      </c>
      <c r="AG84" s="126">
        <v>439.26</v>
      </c>
      <c r="AH84" s="79">
        <f t="shared" si="64"/>
        <v>-5.1874572496618575E-4</v>
      </c>
      <c r="AI84" s="79">
        <f t="shared" si="65"/>
        <v>-1.7045067157564601E-3</v>
      </c>
      <c r="AJ84" s="80">
        <f t="shared" si="66"/>
        <v>4.5784767625149826E-4</v>
      </c>
      <c r="AK84" s="80">
        <f t="shared" si="67"/>
        <v>-4.703717019765046E-3</v>
      </c>
      <c r="AL84" s="81">
        <f t="shared" si="68"/>
        <v>-3.9008432363073337E-3</v>
      </c>
      <c r="AM84" s="81">
        <f t="shared" si="69"/>
        <v>-3.3998944405348425E-2</v>
      </c>
      <c r="AN84" s="82">
        <f t="shared" si="70"/>
        <v>3.7752667485514715E-2</v>
      </c>
      <c r="AO84" s="158">
        <f t="shared" si="71"/>
        <v>1.223356752950922E-2</v>
      </c>
      <c r="AP84" s="86"/>
      <c r="AQ84" s="84"/>
      <c r="AR84" s="84"/>
      <c r="AS84" s="85"/>
      <c r="AT84" s="85"/>
    </row>
    <row r="85" spans="1:46" s="184" customFormat="1">
      <c r="A85" s="153" t="s">
        <v>162</v>
      </c>
      <c r="B85" s="126">
        <v>8243479933.8199997</v>
      </c>
      <c r="C85" s="138">
        <v>115.76</v>
      </c>
      <c r="D85" s="126">
        <v>8155827378</v>
      </c>
      <c r="E85" s="138">
        <v>115.83</v>
      </c>
      <c r="F85" s="79">
        <f t="shared" si="51"/>
        <v>-1.0632955562904101E-2</v>
      </c>
      <c r="G85" s="79">
        <f t="shared" si="52"/>
        <v>6.0469937802343796E-4</v>
      </c>
      <c r="H85" s="126">
        <v>8145122957.5699997</v>
      </c>
      <c r="I85" s="138">
        <v>115.93</v>
      </c>
      <c r="J85" s="79">
        <f t="shared" si="53"/>
        <v>-1.3124873705486985E-3</v>
      </c>
      <c r="K85" s="79">
        <f t="shared" si="54"/>
        <v>8.6333419666760364E-4</v>
      </c>
      <c r="L85" s="126">
        <v>8150109970.9899998</v>
      </c>
      <c r="M85" s="138">
        <v>116.02</v>
      </c>
      <c r="N85" s="79">
        <f t="shared" si="55"/>
        <v>6.1226987560269964E-4</v>
      </c>
      <c r="O85" s="79">
        <f t="shared" si="56"/>
        <v>7.7633054429387732E-4</v>
      </c>
      <c r="P85" s="126">
        <v>8018531911.5</v>
      </c>
      <c r="Q85" s="138">
        <v>116.09</v>
      </c>
      <c r="R85" s="79">
        <f t="shared" si="57"/>
        <v>-1.6144329335229433E-2</v>
      </c>
      <c r="S85" s="79">
        <f t="shared" si="58"/>
        <v>6.0334425099127216E-4</v>
      </c>
      <c r="T85" s="137">
        <v>8016052529.1599998</v>
      </c>
      <c r="U85" s="138">
        <v>116.17</v>
      </c>
      <c r="V85" s="79">
        <f t="shared" si="59"/>
        <v>-3.0920651901930797E-4</v>
      </c>
      <c r="W85" s="79">
        <f t="shared" si="59"/>
        <v>6.8912050994916264E-4</v>
      </c>
      <c r="X85" s="137">
        <v>7937194014.3199997</v>
      </c>
      <c r="Y85" s="138">
        <v>116.26</v>
      </c>
      <c r="Z85" s="79">
        <f t="shared" si="60"/>
        <v>-9.8375746108370025E-3</v>
      </c>
      <c r="AA85" s="79">
        <f t="shared" si="61"/>
        <v>7.7472669363866235E-4</v>
      </c>
      <c r="AB85" s="137">
        <v>7952062236.9899998</v>
      </c>
      <c r="AC85" s="138">
        <v>116.34</v>
      </c>
      <c r="AD85" s="79">
        <f t="shared" si="62"/>
        <v>1.8732341231895509E-3</v>
      </c>
      <c r="AE85" s="79">
        <f t="shared" si="63"/>
        <v>6.8811285050746854E-4</v>
      </c>
      <c r="AF85" s="137">
        <v>7752716191.4300003</v>
      </c>
      <c r="AG85" s="138">
        <v>116.43</v>
      </c>
      <c r="AH85" s="79">
        <f t="shared" si="64"/>
        <v>-2.5068471500728037E-2</v>
      </c>
      <c r="AI85" s="79">
        <f t="shared" si="65"/>
        <v>7.7359463641055019E-4</v>
      </c>
      <c r="AJ85" s="80">
        <f t="shared" si="66"/>
        <v>-7.602440112559292E-3</v>
      </c>
      <c r="AK85" s="80">
        <f t="shared" si="67"/>
        <v>7.2165788256025427E-4</v>
      </c>
      <c r="AL85" s="81">
        <f t="shared" si="68"/>
        <v>-4.9426154807711488E-2</v>
      </c>
      <c r="AM85" s="81">
        <f t="shared" si="69"/>
        <v>5.1800051800052534E-3</v>
      </c>
      <c r="AN85" s="82">
        <f t="shared" si="70"/>
        <v>9.5784773485988097E-3</v>
      </c>
      <c r="AO85" s="158">
        <f t="shared" si="71"/>
        <v>9.1367671697730824E-5</v>
      </c>
      <c r="AP85" s="86"/>
      <c r="AQ85" s="84"/>
      <c r="AR85" s="84"/>
      <c r="AS85" s="85"/>
      <c r="AT85" s="85"/>
    </row>
    <row r="86" spans="1:46" s="184" customFormat="1">
      <c r="A86" s="153" t="s">
        <v>170</v>
      </c>
      <c r="B86" s="126">
        <v>557779832.54999995</v>
      </c>
      <c r="C86" s="138">
        <v>1.1399999999999999</v>
      </c>
      <c r="D86" s="126">
        <v>557039484.84000003</v>
      </c>
      <c r="E86" s="138">
        <v>1.1424000000000001</v>
      </c>
      <c r="F86" s="79">
        <f t="shared" si="51"/>
        <v>-1.3273117219302715E-3</v>
      </c>
      <c r="G86" s="79">
        <f t="shared" si="52"/>
        <v>2.1052631578948947E-3</v>
      </c>
      <c r="H86" s="126">
        <v>553044775.95000005</v>
      </c>
      <c r="I86" s="138">
        <v>1.1299999999999999</v>
      </c>
      <c r="J86" s="79">
        <f t="shared" si="53"/>
        <v>-7.1713208824817814E-3</v>
      </c>
      <c r="K86" s="79">
        <f t="shared" si="54"/>
        <v>-1.0854341736694842E-2</v>
      </c>
      <c r="L86" s="126">
        <v>496241734.55000001</v>
      </c>
      <c r="M86" s="138">
        <v>1.1377999999999999</v>
      </c>
      <c r="N86" s="79">
        <f t="shared" si="55"/>
        <v>-0.10270966089938352</v>
      </c>
      <c r="O86" s="79">
        <f t="shared" si="56"/>
        <v>6.9026548672566634E-3</v>
      </c>
      <c r="P86" s="126">
        <v>493086983.92000002</v>
      </c>
      <c r="Q86" s="138">
        <v>1.1332</v>
      </c>
      <c r="R86" s="79">
        <f t="shared" si="57"/>
        <v>-6.3572859966338257E-3</v>
      </c>
      <c r="S86" s="79">
        <f t="shared" si="58"/>
        <v>-4.0428897873087868E-3</v>
      </c>
      <c r="T86" s="126">
        <v>500902784.44999999</v>
      </c>
      <c r="U86" s="138">
        <v>1.1399999999999999</v>
      </c>
      <c r="V86" s="79">
        <f t="shared" si="59"/>
        <v>1.5850754095889968E-2</v>
      </c>
      <c r="W86" s="79">
        <f t="shared" si="59"/>
        <v>6.0007059654076222E-3</v>
      </c>
      <c r="X86" s="137">
        <v>502136054.10000002</v>
      </c>
      <c r="Y86" s="138">
        <v>1.1445000000000001</v>
      </c>
      <c r="Z86" s="79">
        <f t="shared" si="60"/>
        <v>2.4620938199698518E-3</v>
      </c>
      <c r="AA86" s="79">
        <f t="shared" si="61"/>
        <v>3.9473684210527818E-3</v>
      </c>
      <c r="AB86" s="137">
        <v>501532410.38</v>
      </c>
      <c r="AC86" s="138">
        <v>1.1399999999999999</v>
      </c>
      <c r="AD86" s="79">
        <f t="shared" si="62"/>
        <v>-1.2021517177888473E-3</v>
      </c>
      <c r="AE86" s="79">
        <f t="shared" si="63"/>
        <v>-3.931847968545365E-3</v>
      </c>
      <c r="AF86" s="137">
        <v>501417883.38999999</v>
      </c>
      <c r="AG86" s="138">
        <v>1.1443000000000001</v>
      </c>
      <c r="AH86" s="79">
        <f t="shared" si="64"/>
        <v>-2.2835411556600094E-4</v>
      </c>
      <c r="AI86" s="79">
        <f t="shared" si="65"/>
        <v>3.7719298245615729E-3</v>
      </c>
      <c r="AJ86" s="80">
        <f t="shared" si="66"/>
        <v>-1.2585404677240552E-2</v>
      </c>
      <c r="AK86" s="80">
        <f t="shared" si="67"/>
        <v>4.8735534295306761E-4</v>
      </c>
      <c r="AL86" s="81">
        <f t="shared" si="68"/>
        <v>-9.9852170202937032E-2</v>
      </c>
      <c r="AM86" s="81">
        <f t="shared" si="69"/>
        <v>1.6631652661064536E-3</v>
      </c>
      <c r="AN86" s="82">
        <f t="shared" si="70"/>
        <v>3.7099375169051339E-2</v>
      </c>
      <c r="AO86" s="158">
        <f t="shared" si="71"/>
        <v>6.1599793632686386E-3</v>
      </c>
      <c r="AP86" s="86"/>
      <c r="AQ86" s="84"/>
      <c r="AR86" s="84"/>
      <c r="AS86" s="85"/>
      <c r="AT86" s="85"/>
    </row>
    <row r="87" spans="1:46" s="184" customFormat="1">
      <c r="A87" s="153" t="s">
        <v>174</v>
      </c>
      <c r="B87" s="126">
        <v>3718052590.8000002</v>
      </c>
      <c r="C87" s="137">
        <v>44203.15</v>
      </c>
      <c r="D87" s="126">
        <v>3723687331.8000002</v>
      </c>
      <c r="E87" s="137">
        <v>44202.52</v>
      </c>
      <c r="F87" s="79">
        <f t="shared" si="51"/>
        <v>1.5155086869784143E-3</v>
      </c>
      <c r="G87" s="79">
        <f t="shared" si="52"/>
        <v>-1.4252377941496401E-5</v>
      </c>
      <c r="H87" s="126">
        <v>3759941260.7399998</v>
      </c>
      <c r="I87" s="137">
        <v>44251.93</v>
      </c>
      <c r="J87" s="79">
        <f t="shared" si="53"/>
        <v>9.7360292928984262E-3</v>
      </c>
      <c r="K87" s="79">
        <f t="shared" si="54"/>
        <v>1.117809572847962E-3</v>
      </c>
      <c r="L87" s="126">
        <v>3784957590.6399999</v>
      </c>
      <c r="M87" s="137">
        <v>44830.47</v>
      </c>
      <c r="N87" s="79">
        <f t="shared" si="55"/>
        <v>6.6533831688308327E-3</v>
      </c>
      <c r="O87" s="79">
        <f t="shared" si="56"/>
        <v>1.3073780058858469E-2</v>
      </c>
      <c r="P87" s="126">
        <v>3810122397.46</v>
      </c>
      <c r="Q87" s="137">
        <v>44855.07</v>
      </c>
      <c r="R87" s="79">
        <f t="shared" si="57"/>
        <v>6.6486364027516214E-3</v>
      </c>
      <c r="S87" s="79">
        <f t="shared" si="58"/>
        <v>5.4873393029335952E-4</v>
      </c>
      <c r="T87" s="126">
        <v>3855469316.6999998</v>
      </c>
      <c r="U87" s="137">
        <v>44935.519999999997</v>
      </c>
      <c r="V87" s="79">
        <f t="shared" si="59"/>
        <v>1.1901696194912289E-2</v>
      </c>
      <c r="W87" s="79">
        <f t="shared" si="59"/>
        <v>1.793554218062687E-3</v>
      </c>
      <c r="X87" s="126">
        <v>3904047868.96</v>
      </c>
      <c r="Y87" s="137">
        <v>45023.360000000001</v>
      </c>
      <c r="Z87" s="79">
        <f t="shared" si="60"/>
        <v>1.2599906332954536E-2</v>
      </c>
      <c r="AA87" s="79">
        <f t="shared" si="61"/>
        <v>1.9548010126511006E-3</v>
      </c>
      <c r="AB87" s="137">
        <v>4041194487.0300002</v>
      </c>
      <c r="AC87" s="137">
        <v>45056.19</v>
      </c>
      <c r="AD87" s="79">
        <f t="shared" si="62"/>
        <v>3.5129338233891756E-2</v>
      </c>
      <c r="AE87" s="79">
        <f t="shared" si="63"/>
        <v>7.291770316564945E-4</v>
      </c>
      <c r="AF87" s="137">
        <v>4215435644.46</v>
      </c>
      <c r="AG87" s="138">
        <v>45174.68</v>
      </c>
      <c r="AH87" s="79">
        <f t="shared" si="64"/>
        <v>4.3116251392804179E-2</v>
      </c>
      <c r="AI87" s="79">
        <f t="shared" si="65"/>
        <v>2.6298273333807843E-3</v>
      </c>
      <c r="AJ87" s="80">
        <f t="shared" si="66"/>
        <v>1.5912593713252755E-2</v>
      </c>
      <c r="AK87" s="80">
        <f t="shared" si="67"/>
        <v>2.7291788474761696E-3</v>
      </c>
      <c r="AL87" s="81">
        <f t="shared" si="68"/>
        <v>0.13205950683896242</v>
      </c>
      <c r="AM87" s="81">
        <f t="shared" si="69"/>
        <v>2.1993316218170446E-2</v>
      </c>
      <c r="AN87" s="82">
        <f t="shared" si="70"/>
        <v>1.4896612021095003E-2</v>
      </c>
      <c r="AO87" s="158">
        <f t="shared" si="71"/>
        <v>4.265693253858234E-3</v>
      </c>
      <c r="AP87" s="86"/>
      <c r="AQ87" s="84"/>
      <c r="AR87" s="84"/>
      <c r="AS87" s="85"/>
      <c r="AT87" s="85"/>
    </row>
    <row r="88" spans="1:46" s="184" customFormat="1">
      <c r="A88" s="153" t="s">
        <v>177</v>
      </c>
      <c r="B88" s="126">
        <v>1606230701.3</v>
      </c>
      <c r="C88" s="137">
        <v>0.98270000000000002</v>
      </c>
      <c r="D88" s="126">
        <v>1609086431.98</v>
      </c>
      <c r="E88" s="137">
        <v>0.98480000000000001</v>
      </c>
      <c r="F88" s="79">
        <f t="shared" si="51"/>
        <v>1.7779081658000847E-3</v>
      </c>
      <c r="G88" s="79">
        <f t="shared" si="52"/>
        <v>2.1369695736236805E-3</v>
      </c>
      <c r="H88" s="126">
        <v>1600877956.8399999</v>
      </c>
      <c r="I88" s="137">
        <v>0.9859</v>
      </c>
      <c r="J88" s="79">
        <f t="shared" si="53"/>
        <v>-5.101326427754088E-3</v>
      </c>
      <c r="K88" s="79">
        <f t="shared" si="54"/>
        <v>1.1169780666124998E-3</v>
      </c>
      <c r="L88" s="126">
        <v>1565697948.55</v>
      </c>
      <c r="M88" s="137">
        <v>0.98860000000000003</v>
      </c>
      <c r="N88" s="79">
        <f t="shared" si="55"/>
        <v>-2.1975446747634887E-2</v>
      </c>
      <c r="O88" s="79">
        <f t="shared" si="56"/>
        <v>2.7386144639416125E-3</v>
      </c>
      <c r="P88" s="126">
        <v>1559240690.1900001</v>
      </c>
      <c r="Q88" s="137">
        <v>0.98950000000000005</v>
      </c>
      <c r="R88" s="79">
        <f t="shared" si="57"/>
        <v>-4.1242043945832535E-3</v>
      </c>
      <c r="S88" s="79">
        <f t="shared" si="58"/>
        <v>9.1037831276553904E-4</v>
      </c>
      <c r="T88" s="126">
        <v>1557023459.9300001</v>
      </c>
      <c r="U88" s="137">
        <v>0.98460000000000003</v>
      </c>
      <c r="V88" s="79">
        <f t="shared" si="59"/>
        <v>-1.4219935856918996E-3</v>
      </c>
      <c r="W88" s="79">
        <f t="shared" si="59"/>
        <v>-4.951995957554336E-3</v>
      </c>
      <c r="X88" s="126">
        <v>1559125484.01</v>
      </c>
      <c r="Y88" s="137">
        <v>0.99060000000000004</v>
      </c>
      <c r="Z88" s="79">
        <f t="shared" si="60"/>
        <v>1.3500272372867301E-3</v>
      </c>
      <c r="AA88" s="79">
        <f t="shared" si="61"/>
        <v>6.0938452163315105E-3</v>
      </c>
      <c r="AB88" s="126">
        <v>1548962340.76</v>
      </c>
      <c r="AC88" s="137">
        <v>0.98570000000000002</v>
      </c>
      <c r="AD88" s="79">
        <f t="shared" si="62"/>
        <v>-6.518489598323322E-3</v>
      </c>
      <c r="AE88" s="79">
        <f t="shared" si="63"/>
        <v>-4.9464970724813397E-3</v>
      </c>
      <c r="AF88" s="137">
        <v>1546195059.2</v>
      </c>
      <c r="AG88" s="137">
        <v>0.99170000000000003</v>
      </c>
      <c r="AH88" s="79">
        <f t="shared" si="64"/>
        <v>-1.7865389539697739E-3</v>
      </c>
      <c r="AI88" s="79">
        <f t="shared" si="65"/>
        <v>6.087044739778843E-3</v>
      </c>
      <c r="AJ88" s="80">
        <f t="shared" si="66"/>
        <v>-4.7250080381088019E-3</v>
      </c>
      <c r="AK88" s="80">
        <f t="shared" si="67"/>
        <v>1.1481671678772514E-3</v>
      </c>
      <c r="AL88" s="81">
        <f t="shared" si="68"/>
        <v>-3.9085142681000294E-2</v>
      </c>
      <c r="AM88" s="81">
        <f t="shared" si="69"/>
        <v>7.0064987814784903E-3</v>
      </c>
      <c r="AN88" s="82">
        <f t="shared" si="70"/>
        <v>7.5596227240525404E-3</v>
      </c>
      <c r="AO88" s="158">
        <f t="shared" si="71"/>
        <v>4.255650604743858E-3</v>
      </c>
      <c r="AP88" s="86"/>
      <c r="AQ88" s="84"/>
      <c r="AR88" s="84"/>
      <c r="AS88" s="85"/>
      <c r="AT88" s="85"/>
    </row>
    <row r="89" spans="1:46" s="205" customFormat="1">
      <c r="A89" s="153" t="s">
        <v>181</v>
      </c>
      <c r="B89" s="126">
        <v>552368668.64999998</v>
      </c>
      <c r="C89" s="137">
        <v>49471.35</v>
      </c>
      <c r="D89" s="126">
        <v>552885093</v>
      </c>
      <c r="E89" s="137">
        <v>49517.85</v>
      </c>
      <c r="F89" s="79">
        <f t="shared" si="51"/>
        <v>9.3492694156997584E-4</v>
      </c>
      <c r="G89" s="79">
        <f t="shared" si="52"/>
        <v>9.3993796409436983E-4</v>
      </c>
      <c r="H89" s="126">
        <v>553722878.85000002</v>
      </c>
      <c r="I89" s="137">
        <v>49592.25</v>
      </c>
      <c r="J89" s="79">
        <f t="shared" si="53"/>
        <v>1.5152983153409489E-3</v>
      </c>
      <c r="K89" s="79">
        <f t="shared" si="54"/>
        <v>1.5024884965724775E-3</v>
      </c>
      <c r="L89" s="126">
        <v>554324974.79999995</v>
      </c>
      <c r="M89" s="137">
        <v>49648.05</v>
      </c>
      <c r="N89" s="79">
        <f t="shared" si="55"/>
        <v>1.0873597118659646E-3</v>
      </c>
      <c r="O89" s="79">
        <f t="shared" si="56"/>
        <v>1.1251758087201713E-3</v>
      </c>
      <c r="P89" s="126">
        <v>554182935.89999998</v>
      </c>
      <c r="Q89" s="137">
        <v>49703.85</v>
      </c>
      <c r="R89" s="79">
        <f t="shared" si="57"/>
        <v>-2.5623759790224804E-4</v>
      </c>
      <c r="S89" s="79">
        <f t="shared" si="58"/>
        <v>1.1239112110142419E-3</v>
      </c>
      <c r="T89" s="126">
        <v>554786859.29999995</v>
      </c>
      <c r="U89" s="137">
        <v>49755</v>
      </c>
      <c r="V89" s="79">
        <f t="shared" si="59"/>
        <v>1.0897545934343811E-3</v>
      </c>
      <c r="W89" s="79">
        <f t="shared" si="59"/>
        <v>1.0290953316493886E-3</v>
      </c>
      <c r="X89" s="126">
        <v>555533374.95000005</v>
      </c>
      <c r="Y89" s="137">
        <v>49824.75</v>
      </c>
      <c r="Z89" s="79">
        <f t="shared" si="60"/>
        <v>1.3455899999902817E-3</v>
      </c>
      <c r="AA89" s="79">
        <f t="shared" si="61"/>
        <v>1.4018691588785046E-3</v>
      </c>
      <c r="AB89" s="126">
        <v>556136879.85000002</v>
      </c>
      <c r="AC89" s="137">
        <v>49875.9</v>
      </c>
      <c r="AD89" s="79">
        <f t="shared" si="62"/>
        <v>1.0863521927090226E-3</v>
      </c>
      <c r="AE89" s="79">
        <f t="shared" si="63"/>
        <v>1.0265982267849102E-3</v>
      </c>
      <c r="AF89" s="137">
        <v>556740180.14999998</v>
      </c>
      <c r="AG89" s="137">
        <v>49931.7</v>
      </c>
      <c r="AH89" s="79">
        <f t="shared" si="64"/>
        <v>1.0848054172610763E-3</v>
      </c>
      <c r="AI89" s="79">
        <f t="shared" si="65"/>
        <v>1.118776804027509E-3</v>
      </c>
      <c r="AJ89" s="80">
        <f t="shared" si="66"/>
        <v>9.8598119678367543E-4</v>
      </c>
      <c r="AK89" s="80">
        <f t="shared" si="67"/>
        <v>1.1584816252176967E-3</v>
      </c>
      <c r="AL89" s="81">
        <f t="shared" si="68"/>
        <v>6.9726733435368209E-3</v>
      </c>
      <c r="AM89" s="81">
        <f t="shared" si="69"/>
        <v>8.3575922621842141E-3</v>
      </c>
      <c r="AN89" s="82">
        <f t="shared" si="70"/>
        <v>5.340005696541321E-4</v>
      </c>
      <c r="AO89" s="158">
        <f t="shared" si="71"/>
        <v>1.9396408298593353E-4</v>
      </c>
      <c r="AP89" s="86"/>
      <c r="AQ89" s="84"/>
      <c r="AR89" s="84"/>
      <c r="AS89" s="85"/>
      <c r="AT89" s="85"/>
    </row>
    <row r="90" spans="1:46" s="205" customFormat="1">
      <c r="A90" s="153" t="s">
        <v>187</v>
      </c>
      <c r="B90" s="126">
        <f>3410369.99*412.78</f>
        <v>1407732524.4721999</v>
      </c>
      <c r="C90" s="137">
        <f>1.0742*412.78</f>
        <v>443.408276</v>
      </c>
      <c r="D90" s="242">
        <v>2033011773.8099999</v>
      </c>
      <c r="E90" s="137">
        <v>443.45</v>
      </c>
      <c r="F90" s="79">
        <f t="shared" si="51"/>
        <v>0.44417475512419202</v>
      </c>
      <c r="G90" s="79">
        <f t="shared" si="52"/>
        <v>9.4098378984671641E-5</v>
      </c>
      <c r="H90" s="242">
        <v>2037315933.3299999</v>
      </c>
      <c r="I90" s="137">
        <v>441.69</v>
      </c>
      <c r="J90" s="79">
        <f t="shared" si="53"/>
        <v>2.1171345761238254E-3</v>
      </c>
      <c r="K90" s="79">
        <f t="shared" si="54"/>
        <v>-3.9688803698274683E-3</v>
      </c>
      <c r="L90" s="126">
        <f>4917288.67*413.37</f>
        <v>2032659617.5179</v>
      </c>
      <c r="M90" s="137">
        <f>1.0708*413.37</f>
        <v>442.636596</v>
      </c>
      <c r="N90" s="79">
        <f t="shared" si="55"/>
        <v>-2.2855148462365233E-3</v>
      </c>
      <c r="O90" s="79">
        <f t="shared" si="56"/>
        <v>2.1431230048223858E-3</v>
      </c>
      <c r="P90" s="126">
        <f>4785031.33*413.44</f>
        <v>1978323353.0752001</v>
      </c>
      <c r="Q90" s="137">
        <f>1.0697*413.44</f>
        <v>442.25676800000002</v>
      </c>
      <c r="R90" s="79">
        <f t="shared" si="57"/>
        <v>-2.6731610139945832E-2</v>
      </c>
      <c r="S90" s="79">
        <f t="shared" si="58"/>
        <v>-8.5810347231202492E-4</v>
      </c>
      <c r="T90" s="126">
        <v>1969365961.8</v>
      </c>
      <c r="U90" s="137">
        <v>442.39</v>
      </c>
      <c r="V90" s="79">
        <f t="shared" si="59"/>
        <v>-4.5277690632708418E-3</v>
      </c>
      <c r="W90" s="79">
        <f t="shared" si="59"/>
        <v>3.0125485835405926E-4</v>
      </c>
      <c r="X90" s="126">
        <f>4815026.65*413.88</f>
        <v>1992843229.9020002</v>
      </c>
      <c r="Y90" s="137">
        <v>446.37</v>
      </c>
      <c r="Z90" s="79">
        <f t="shared" si="60"/>
        <v>1.1921231785961214E-2</v>
      </c>
      <c r="AA90" s="79">
        <f t="shared" si="61"/>
        <v>8.9965867221230549E-3</v>
      </c>
      <c r="AB90" s="126">
        <f>4947732.25*413.54</f>
        <v>2046085194.6650002</v>
      </c>
      <c r="AC90" s="137">
        <f>1.0792*413.88</f>
        <v>446.65929599999998</v>
      </c>
      <c r="AD90" s="79">
        <f t="shared" si="62"/>
        <v>2.6716584608423129E-2</v>
      </c>
      <c r="AE90" s="79">
        <f t="shared" si="63"/>
        <v>6.4810807177897013E-4</v>
      </c>
      <c r="AF90" s="126">
        <f>4970954.1*413.46</f>
        <v>2055290682.1859996</v>
      </c>
      <c r="AG90" s="137">
        <f>1.0799*413.46</f>
        <v>446.495454</v>
      </c>
      <c r="AH90" s="79">
        <f t="shared" si="64"/>
        <v>4.4990734232386743E-3</v>
      </c>
      <c r="AI90" s="79">
        <f t="shared" si="65"/>
        <v>-3.6681650078091799E-4</v>
      </c>
      <c r="AJ90" s="80">
        <f t="shared" si="66"/>
        <v>5.698548568356071E-2</v>
      </c>
      <c r="AK90" s="80">
        <f t="shared" si="67"/>
        <v>8.7367133664284133E-4</v>
      </c>
      <c r="AL90" s="81">
        <f t="shared" si="68"/>
        <v>1.0958573217826242E-2</v>
      </c>
      <c r="AM90" s="81">
        <f t="shared" si="69"/>
        <v>6.8676378396662682E-3</v>
      </c>
      <c r="AN90" s="82">
        <f t="shared" si="70"/>
        <v>0.15717750079507337</v>
      </c>
      <c r="AO90" s="158">
        <f t="shared" si="71"/>
        <v>3.7142139410352637E-3</v>
      </c>
      <c r="AP90" s="86"/>
      <c r="AQ90" s="84"/>
      <c r="AR90" s="84"/>
      <c r="AS90" s="85"/>
      <c r="AT90" s="85"/>
    </row>
    <row r="91" spans="1:46" s="205" customFormat="1">
      <c r="A91" s="153" t="s">
        <v>198</v>
      </c>
      <c r="B91" s="126">
        <v>107677101.45999999</v>
      </c>
      <c r="C91" s="137">
        <v>411.79</v>
      </c>
      <c r="D91" s="126">
        <v>105835586.70999999</v>
      </c>
      <c r="E91" s="137">
        <v>411.03</v>
      </c>
      <c r="F91" s="79">
        <f t="shared" si="51"/>
        <v>-1.7102194663775269E-2</v>
      </c>
      <c r="G91" s="79">
        <f t="shared" si="52"/>
        <v>-1.8456009130868834E-3</v>
      </c>
      <c r="H91" s="126">
        <v>104127689.97</v>
      </c>
      <c r="I91" s="137">
        <v>404.39</v>
      </c>
      <c r="J91" s="79">
        <f t="shared" si="53"/>
        <v>-1.6137263401579671E-2</v>
      </c>
      <c r="K91" s="79">
        <f t="shared" si="54"/>
        <v>-1.615453859815582E-2</v>
      </c>
      <c r="L91" s="244">
        <v>104695964.5</v>
      </c>
      <c r="M91" s="137">
        <v>409.98</v>
      </c>
      <c r="N91" s="79">
        <f t="shared" si="55"/>
        <v>5.4574775466902752E-3</v>
      </c>
      <c r="O91" s="79">
        <f t="shared" si="56"/>
        <v>1.3823289398847726E-2</v>
      </c>
      <c r="P91" s="126">
        <v>105071153.73999999</v>
      </c>
      <c r="Q91" s="137">
        <v>408.07</v>
      </c>
      <c r="R91" s="79">
        <f t="shared" si="57"/>
        <v>3.5836074655961991E-3</v>
      </c>
      <c r="S91" s="79">
        <f t="shared" si="58"/>
        <v>-4.6587638421387014E-3</v>
      </c>
      <c r="T91" s="126">
        <v>104824243.90000001</v>
      </c>
      <c r="U91" s="137">
        <v>407.12</v>
      </c>
      <c r="V91" s="79">
        <f t="shared" si="59"/>
        <v>-2.349929844788518E-3</v>
      </c>
      <c r="W91" s="79">
        <f t="shared" si="59"/>
        <v>-2.3280319553017586E-3</v>
      </c>
      <c r="X91" s="126">
        <v>104826855.91</v>
      </c>
      <c r="Y91" s="137">
        <v>407.13</v>
      </c>
      <c r="Z91" s="79">
        <f t="shared" si="60"/>
        <v>2.4917995139390297E-5</v>
      </c>
      <c r="AA91" s="79">
        <f t="shared" si="61"/>
        <v>2.4562782471976088E-5</v>
      </c>
      <c r="AB91" s="126">
        <v>104934602.58</v>
      </c>
      <c r="AC91" s="137">
        <v>407.52</v>
      </c>
      <c r="AD91" s="79">
        <f t="shared" si="62"/>
        <v>1.02785368372117E-3</v>
      </c>
      <c r="AE91" s="79">
        <f t="shared" si="63"/>
        <v>9.5792498710482244E-4</v>
      </c>
      <c r="AF91" s="126">
        <v>103635295.34</v>
      </c>
      <c r="AG91" s="137">
        <v>402.5</v>
      </c>
      <c r="AH91" s="79">
        <f t="shared" si="64"/>
        <v>-1.238206662105981E-2</v>
      </c>
      <c r="AI91" s="79">
        <f t="shared" si="65"/>
        <v>-1.2318413820180561E-2</v>
      </c>
      <c r="AJ91" s="80">
        <f t="shared" si="66"/>
        <v>-4.7346997300070299E-3</v>
      </c>
      <c r="AK91" s="80">
        <f t="shared" si="67"/>
        <v>-2.8124464950548995E-3</v>
      </c>
      <c r="AL91" s="81">
        <f t="shared" si="68"/>
        <v>-2.0789712027855116E-2</v>
      </c>
      <c r="AM91" s="81">
        <f t="shared" si="69"/>
        <v>-2.0752743108775451E-2</v>
      </c>
      <c r="AN91" s="82">
        <f t="shared" si="70"/>
        <v>9.0717649248999461E-3</v>
      </c>
      <c r="AO91" s="158">
        <f t="shared" si="71"/>
        <v>9.0393204827714443E-3</v>
      </c>
      <c r="AP91" s="86"/>
      <c r="AQ91" s="84"/>
      <c r="AR91" s="84"/>
      <c r="AS91" s="85"/>
      <c r="AT91" s="85"/>
    </row>
    <row r="92" spans="1:46" s="223" customFormat="1" ht="15.75" customHeight="1">
      <c r="A92" s="153" t="s">
        <v>203</v>
      </c>
      <c r="B92" s="126">
        <v>10596532696.6</v>
      </c>
      <c r="C92" s="137">
        <v>104.01</v>
      </c>
      <c r="D92" s="126">
        <v>11492498308</v>
      </c>
      <c r="E92" s="137">
        <v>104.16</v>
      </c>
      <c r="F92" s="79">
        <f t="shared" si="51"/>
        <v>8.4552715218580779E-2</v>
      </c>
      <c r="G92" s="79">
        <f t="shared" si="52"/>
        <v>1.4421690222093208E-3</v>
      </c>
      <c r="H92" s="126">
        <v>12384924667.049999</v>
      </c>
      <c r="I92" s="137">
        <v>104.34</v>
      </c>
      <c r="J92" s="79">
        <f t="shared" si="53"/>
        <v>7.7652946742552548E-2</v>
      </c>
      <c r="K92" s="79">
        <f t="shared" si="54"/>
        <v>1.7281105990784066E-3</v>
      </c>
      <c r="L92" s="126">
        <v>12556806158.219999</v>
      </c>
      <c r="M92" s="137">
        <v>104.52</v>
      </c>
      <c r="N92" s="79">
        <f t="shared" si="55"/>
        <v>1.3878283137828809E-2</v>
      </c>
      <c r="O92" s="79">
        <f t="shared" si="56"/>
        <v>1.725129384703782E-3</v>
      </c>
      <c r="P92" s="126">
        <v>13618484990.040001</v>
      </c>
      <c r="Q92" s="137">
        <v>104.69</v>
      </c>
      <c r="R92" s="79">
        <f t="shared" si="57"/>
        <v>8.4550069376120779E-2</v>
      </c>
      <c r="S92" s="79">
        <f t="shared" si="58"/>
        <v>1.6264829697665683E-3</v>
      </c>
      <c r="T92" s="126">
        <v>14483497315.559999</v>
      </c>
      <c r="U92" s="137">
        <v>104.87</v>
      </c>
      <c r="V92" s="79">
        <f t="shared" si="59"/>
        <v>6.3517515065195054E-2</v>
      </c>
      <c r="W92" s="79">
        <f t="shared" si="59"/>
        <v>1.719361925685422E-3</v>
      </c>
      <c r="X92" s="126">
        <v>15134675974.16</v>
      </c>
      <c r="Y92" s="137">
        <v>105.03</v>
      </c>
      <c r="Z92" s="79">
        <f t="shared" si="60"/>
        <v>4.496004275848639E-2</v>
      </c>
      <c r="AA92" s="79">
        <f t="shared" si="61"/>
        <v>1.5256984838370991E-3</v>
      </c>
      <c r="AB92" s="126">
        <v>15380246218.65</v>
      </c>
      <c r="AC92" s="137">
        <v>105.2</v>
      </c>
      <c r="AD92" s="79">
        <f t="shared" si="62"/>
        <v>1.6225669113053433E-2</v>
      </c>
      <c r="AE92" s="79">
        <f t="shared" si="63"/>
        <v>1.618585166143023E-3</v>
      </c>
      <c r="AF92" s="126">
        <v>15883110325.76</v>
      </c>
      <c r="AG92" s="137">
        <v>105.39</v>
      </c>
      <c r="AH92" s="79">
        <f t="shared" si="64"/>
        <v>3.2695452332891166E-2</v>
      </c>
      <c r="AI92" s="79">
        <f t="shared" si="65"/>
        <v>1.8060836501900923E-3</v>
      </c>
      <c r="AJ92" s="80">
        <f t="shared" si="66"/>
        <v>5.2254086718088621E-2</v>
      </c>
      <c r="AK92" s="80">
        <f t="shared" si="67"/>
        <v>1.6489526502017145E-3</v>
      </c>
      <c r="AL92" s="81">
        <f t="shared" si="68"/>
        <v>0.3820415631215423</v>
      </c>
      <c r="AM92" s="81">
        <f t="shared" si="69"/>
        <v>1.1808755760368703E-2</v>
      </c>
      <c r="AN92" s="82">
        <f t="shared" si="70"/>
        <v>2.9434409502643959E-2</v>
      </c>
      <c r="AO92" s="158">
        <f t="shared" si="71"/>
        <v>1.2017524224475397E-4</v>
      </c>
      <c r="AP92" s="86"/>
      <c r="AQ92" s="84"/>
      <c r="AR92" s="84"/>
      <c r="AS92" s="85"/>
      <c r="AT92" s="85"/>
    </row>
    <row r="93" spans="1:46" s="223" customFormat="1" ht="15.75" customHeight="1">
      <c r="A93" s="153" t="s">
        <v>208</v>
      </c>
      <c r="B93" s="126">
        <v>300299253.38</v>
      </c>
      <c r="C93" s="137">
        <v>1037.05</v>
      </c>
      <c r="D93" s="126">
        <v>300859620.58999997</v>
      </c>
      <c r="E93" s="137">
        <v>1038.8399999999999</v>
      </c>
      <c r="F93" s="79">
        <f t="shared" si="51"/>
        <v>1.8660293147345504E-3</v>
      </c>
      <c r="G93" s="79">
        <f t="shared" si="52"/>
        <v>1.7260498529482317E-3</v>
      </c>
      <c r="H93" s="126">
        <v>301669504.56</v>
      </c>
      <c r="I93" s="137">
        <v>1040.99</v>
      </c>
      <c r="J93" s="79">
        <f t="shared" si="53"/>
        <v>2.6918998581857137E-3</v>
      </c>
      <c r="K93" s="79">
        <f t="shared" si="54"/>
        <v>2.069616110276935E-3</v>
      </c>
      <c r="L93" s="126">
        <v>302332808.82999998</v>
      </c>
      <c r="M93" s="137">
        <v>1043.1400000000001</v>
      </c>
      <c r="N93" s="79">
        <f t="shared" si="55"/>
        <v>2.1987780003399522E-3</v>
      </c>
      <c r="O93" s="79">
        <f t="shared" si="56"/>
        <v>2.0653416459332856E-3</v>
      </c>
      <c r="P93" s="126">
        <v>296129449</v>
      </c>
      <c r="Q93" s="137">
        <v>1045.29</v>
      </c>
      <c r="R93" s="79">
        <f t="shared" si="57"/>
        <v>-2.0518315078030772E-2</v>
      </c>
      <c r="S93" s="79">
        <f t="shared" si="58"/>
        <v>2.0610848016564061E-3</v>
      </c>
      <c r="T93" s="126">
        <v>295488823.31999999</v>
      </c>
      <c r="U93" s="137">
        <v>1047.83</v>
      </c>
      <c r="V93" s="79">
        <f t="shared" si="59"/>
        <v>-2.1633298618672914E-3</v>
      </c>
      <c r="W93" s="79">
        <f t="shared" si="59"/>
        <v>2.4299476700245519E-3</v>
      </c>
      <c r="X93" s="126">
        <v>290947579.29000002</v>
      </c>
      <c r="Y93" s="137">
        <v>1050.05</v>
      </c>
      <c r="Z93" s="79">
        <f t="shared" si="60"/>
        <v>-1.5368581386518384E-2</v>
      </c>
      <c r="AA93" s="79">
        <f t="shared" si="61"/>
        <v>2.118664287145842E-3</v>
      </c>
      <c r="AB93" s="126">
        <v>296919377.52999997</v>
      </c>
      <c r="AC93" s="137">
        <v>1052.23</v>
      </c>
      <c r="AD93" s="79">
        <f t="shared" si="62"/>
        <v>2.052534086921411E-2</v>
      </c>
      <c r="AE93" s="79">
        <f t="shared" si="63"/>
        <v>2.0760916146850758E-3</v>
      </c>
      <c r="AF93" s="126">
        <v>293297848.31999999</v>
      </c>
      <c r="AG93" s="137">
        <v>1054.42</v>
      </c>
      <c r="AH93" s="79">
        <f t="shared" si="64"/>
        <v>-1.2197011997420305E-2</v>
      </c>
      <c r="AI93" s="79">
        <f t="shared" si="65"/>
        <v>2.0812940136662656E-3</v>
      </c>
      <c r="AJ93" s="80">
        <f t="shared" si="66"/>
        <v>-2.8706487851703029E-3</v>
      </c>
      <c r="AK93" s="80">
        <f t="shared" si="67"/>
        <v>2.0785112495420744E-3</v>
      </c>
      <c r="AL93" s="81">
        <f t="shared" si="68"/>
        <v>-2.5133888872062617E-2</v>
      </c>
      <c r="AM93" s="81">
        <f t="shared" si="69"/>
        <v>1.4997497208424932E-2</v>
      </c>
      <c r="AN93" s="82">
        <f t="shared" si="70"/>
        <v>1.2992136536006291E-2</v>
      </c>
      <c r="AO93" s="158">
        <f t="shared" si="71"/>
        <v>1.8895150610518001E-4</v>
      </c>
      <c r="AP93" s="86"/>
      <c r="AQ93" s="84"/>
      <c r="AR93" s="84"/>
      <c r="AS93" s="85"/>
      <c r="AT93" s="85"/>
    </row>
    <row r="94" spans="1:46" s="251" customFormat="1" ht="15.75" customHeight="1">
      <c r="A94" s="153" t="s">
        <v>218</v>
      </c>
      <c r="B94" s="126">
        <v>1857663282.53</v>
      </c>
      <c r="C94" s="137">
        <v>1.0165999999999999</v>
      </c>
      <c r="D94" s="241">
        <v>1859693237.6600001</v>
      </c>
      <c r="E94" s="137">
        <v>1.0196000000000001</v>
      </c>
      <c r="F94" s="79">
        <f t="shared" si="51"/>
        <v>1.0927465429770812E-3</v>
      </c>
      <c r="G94" s="79">
        <f t="shared" si="52"/>
        <v>2.9510131811923213E-3</v>
      </c>
      <c r="H94" s="241">
        <v>1866956438.96</v>
      </c>
      <c r="I94" s="137">
        <v>1.0196000000000001</v>
      </c>
      <c r="J94" s="79">
        <f t="shared" ref="J94" si="72">((H94-D94)/D94)</f>
        <v>3.9055910689544879E-3</v>
      </c>
      <c r="K94" s="79">
        <f t="shared" ref="K94" si="73">((I94-E94)/E94)</f>
        <v>0</v>
      </c>
      <c r="L94" s="126">
        <v>1862923546.03</v>
      </c>
      <c r="M94" s="137">
        <v>1.0215000000000001</v>
      </c>
      <c r="N94" s="79">
        <f t="shared" ref="N94" si="74">((L94-H94)/H94)</f>
        <v>-2.1601430252152082E-3</v>
      </c>
      <c r="O94" s="79">
        <f t="shared" ref="O94" si="75">((M94-I94)/I94)</f>
        <v>1.8634758728913424E-3</v>
      </c>
      <c r="P94" s="126">
        <v>1871727024.3900001</v>
      </c>
      <c r="Q94" s="137">
        <v>1.0237000000000001</v>
      </c>
      <c r="R94" s="79">
        <f t="shared" ref="R94" si="76">((P94-L94)/L94)</f>
        <v>4.7256251491162183E-3</v>
      </c>
      <c r="S94" s="79">
        <f t="shared" ref="S94" si="77">((Q94-M94)/M94)</f>
        <v>2.1536955457660103E-3</v>
      </c>
      <c r="T94" s="126">
        <v>1819563996.3800001</v>
      </c>
      <c r="U94" s="137">
        <v>1.0255000000000001</v>
      </c>
      <c r="V94" s="79">
        <f t="shared" ref="V94" si="78">((T94-P94)/P94)</f>
        <v>-2.7868929245705599E-2</v>
      </c>
      <c r="W94" s="79">
        <f t="shared" ref="W94" si="79">((U94-Q94)/Q94)</f>
        <v>1.7583276350493541E-3</v>
      </c>
      <c r="X94" s="126">
        <v>1823583872.1700001</v>
      </c>
      <c r="Y94" s="137">
        <v>1.0270999999999999</v>
      </c>
      <c r="Z94" s="79">
        <f t="shared" ref="Z94" si="80">((X94-T94)/T94)</f>
        <v>2.2092522153644798E-3</v>
      </c>
      <c r="AA94" s="79">
        <f t="shared" ref="AA94" si="81">((Y94-U94)/U94)</f>
        <v>1.560214529497634E-3</v>
      </c>
      <c r="AB94" s="126">
        <v>1812157052.95</v>
      </c>
      <c r="AC94" s="137">
        <v>1.0287999999999999</v>
      </c>
      <c r="AD94" s="79">
        <f t="shared" ref="AD94" si="82">((AB94-X94)/X94)</f>
        <v>-6.2661330769516622E-3</v>
      </c>
      <c r="AE94" s="79">
        <f t="shared" ref="AE94" si="83">((AC94-Y94)/Y94)</f>
        <v>1.6551455554474101E-3</v>
      </c>
      <c r="AF94" s="126">
        <v>1601761647.46</v>
      </c>
      <c r="AG94" s="137">
        <v>1.0305</v>
      </c>
      <c r="AH94" s="79">
        <f t="shared" si="64"/>
        <v>-0.11610219166572706</v>
      </c>
      <c r="AI94" s="79">
        <f t="shared" si="65"/>
        <v>1.6524105754277168E-3</v>
      </c>
      <c r="AJ94" s="80">
        <f t="shared" si="66"/>
        <v>-1.7558022754648409E-2</v>
      </c>
      <c r="AK94" s="80">
        <f t="shared" si="67"/>
        <v>1.6992853619089737E-3</v>
      </c>
      <c r="AL94" s="81">
        <f t="shared" si="68"/>
        <v>-0.13869577249447235</v>
      </c>
      <c r="AM94" s="81">
        <f t="shared" si="69"/>
        <v>1.0690466849744909E-2</v>
      </c>
      <c r="AN94" s="82">
        <f t="shared" si="70"/>
        <v>4.119242913986388E-2</v>
      </c>
      <c r="AO94" s="158">
        <f t="shared" si="71"/>
        <v>8.2069767083716978E-4</v>
      </c>
      <c r="AP94" s="86"/>
      <c r="AQ94" s="84"/>
      <c r="AR94" s="84"/>
      <c r="AS94" s="85"/>
      <c r="AT94" s="85"/>
    </row>
    <row r="95" spans="1:46" ht="16.5" customHeight="1">
      <c r="A95" s="153" t="s">
        <v>251</v>
      </c>
      <c r="B95" s="126">
        <v>1857663282.53</v>
      </c>
      <c r="C95" s="137">
        <v>1.0165999999999999</v>
      </c>
      <c r="D95" s="241">
        <v>1859693237.6600001</v>
      </c>
      <c r="E95" s="137">
        <v>1.0196000000000001</v>
      </c>
      <c r="F95" s="79">
        <f t="shared" si="51"/>
        <v>1.0927465429770812E-3</v>
      </c>
      <c r="G95" s="79">
        <f t="shared" si="52"/>
        <v>2.9510131811923213E-3</v>
      </c>
      <c r="H95" s="241">
        <v>1866956438.96</v>
      </c>
      <c r="I95" s="137">
        <v>1.0196000000000001</v>
      </c>
      <c r="J95" s="79">
        <f t="shared" si="53"/>
        <v>3.9055910689544879E-3</v>
      </c>
      <c r="K95" s="79">
        <f t="shared" si="54"/>
        <v>0</v>
      </c>
      <c r="L95" s="126">
        <v>1862923546.03</v>
      </c>
      <c r="M95" s="137">
        <v>1.0215000000000001</v>
      </c>
      <c r="N95" s="79">
        <f t="shared" si="55"/>
        <v>-2.1601430252152082E-3</v>
      </c>
      <c r="O95" s="79">
        <f t="shared" si="56"/>
        <v>1.8634758728913424E-3</v>
      </c>
      <c r="P95" s="126">
        <v>1871727024.3900001</v>
      </c>
      <c r="Q95" s="137">
        <v>1.0237000000000001</v>
      </c>
      <c r="R95" s="79">
        <f t="shared" si="57"/>
        <v>4.7256251491162183E-3</v>
      </c>
      <c r="S95" s="79">
        <f t="shared" si="58"/>
        <v>2.1536955457660103E-3</v>
      </c>
      <c r="T95" s="126">
        <v>1819563996.3800001</v>
      </c>
      <c r="U95" s="137">
        <v>1.0255000000000001</v>
      </c>
      <c r="V95" s="79">
        <f t="shared" si="59"/>
        <v>-2.7868929245705599E-2</v>
      </c>
      <c r="W95" s="79">
        <f t="shared" si="59"/>
        <v>1.7583276350493541E-3</v>
      </c>
      <c r="X95" s="126">
        <v>1823583872.1700001</v>
      </c>
      <c r="Y95" s="137">
        <v>1.0270999999999999</v>
      </c>
      <c r="Z95" s="79">
        <f t="shared" si="60"/>
        <v>2.2092522153644798E-3</v>
      </c>
      <c r="AA95" s="79">
        <f t="shared" si="61"/>
        <v>1.560214529497634E-3</v>
      </c>
      <c r="AB95" s="126">
        <v>1812157052.95</v>
      </c>
      <c r="AC95" s="137">
        <v>1.0287999999999999</v>
      </c>
      <c r="AD95" s="79">
        <f t="shared" si="62"/>
        <v>-6.2661330769516622E-3</v>
      </c>
      <c r="AE95" s="79">
        <f t="shared" si="63"/>
        <v>1.6551455554474101E-3</v>
      </c>
      <c r="AF95" s="126">
        <v>1325823021.5999999</v>
      </c>
      <c r="AG95" s="137">
        <v>1.01</v>
      </c>
      <c r="AH95" s="79">
        <f t="shared" si="64"/>
        <v>-0.26837300363028677</v>
      </c>
      <c r="AI95" s="79">
        <f t="shared" si="65"/>
        <v>-1.8273716951788421E-2</v>
      </c>
      <c r="AJ95" s="80">
        <f t="shared" si="66"/>
        <v>-3.659187425021837E-2</v>
      </c>
      <c r="AK95" s="80">
        <f t="shared" si="67"/>
        <v>-7.9148057899304362E-4</v>
      </c>
      <c r="AL95" s="81">
        <f t="shared" si="68"/>
        <v>-0.28707434390187603</v>
      </c>
      <c r="AM95" s="81">
        <f t="shared" si="69"/>
        <v>-9.415457041977297E-3</v>
      </c>
      <c r="AN95" s="82">
        <f t="shared" si="70"/>
        <v>9.4246345069206261E-2</v>
      </c>
      <c r="AO95" s="158">
        <f t="shared" si="71"/>
        <v>7.1113803870668825E-3</v>
      </c>
      <c r="AP95" s="86"/>
      <c r="AQ95" s="96">
        <f>SUM(AQ66:AQ76)</f>
        <v>20567788651.219021</v>
      </c>
      <c r="AR95" s="62"/>
      <c r="AS95" s="85" t="e">
        <f>(#REF!/AQ95)-1</f>
        <v>#REF!</v>
      </c>
      <c r="AT95" s="85" t="e">
        <f>(#REF!/AR95)-1</f>
        <v>#REF!</v>
      </c>
    </row>
    <row r="96" spans="1:46">
      <c r="A96" s="155" t="s">
        <v>52</v>
      </c>
      <c r="B96" s="131">
        <f>SUM(B66:B95)</f>
        <v>436402087374.51544</v>
      </c>
      <c r="C96" s="133"/>
      <c r="D96" s="131">
        <f>SUM(D66:D95)</f>
        <v>435729258836.42999</v>
      </c>
      <c r="E96" s="133"/>
      <c r="F96" s="79">
        <f>((D96-B96)/B96)</f>
        <v>-1.5417628777472717E-3</v>
      </c>
      <c r="G96" s="79"/>
      <c r="H96" s="131">
        <f>SUM(H66:H95)</f>
        <v>434166662609.06995</v>
      </c>
      <c r="I96" s="133"/>
      <c r="J96" s="79">
        <f>((H96-D96)/D96)</f>
        <v>-3.5861631865915966E-3</v>
      </c>
      <c r="K96" s="79"/>
      <c r="L96" s="131">
        <f>SUM(L66:L95)</f>
        <v>436025778381.54797</v>
      </c>
      <c r="M96" s="133"/>
      <c r="N96" s="79">
        <f>((L96-H96)/H96)</f>
        <v>4.282032529411413E-3</v>
      </c>
      <c r="O96" s="79"/>
      <c r="P96" s="131">
        <f>SUM(P66:P95)</f>
        <v>436383509190.68524</v>
      </c>
      <c r="Q96" s="133"/>
      <c r="R96" s="79">
        <f>((P96-L96)/L96)</f>
        <v>8.2043499919913629E-4</v>
      </c>
      <c r="S96" s="79"/>
      <c r="T96" s="131">
        <f>SUM(T66:T95)</f>
        <v>438111746023.64001</v>
      </c>
      <c r="U96" s="133"/>
      <c r="V96" s="79">
        <f>((T96-P96)/P96)</f>
        <v>3.9603623797790904E-3</v>
      </c>
      <c r="W96" s="79"/>
      <c r="X96" s="131">
        <f>SUM(X66:X95)</f>
        <v>439524288616.60187</v>
      </c>
      <c r="Y96" s="133"/>
      <c r="Z96" s="79">
        <f>((X96-T96)/T96)</f>
        <v>3.2241605156270651E-3</v>
      </c>
      <c r="AA96" s="79"/>
      <c r="AB96" s="131">
        <f>SUM(AB66:AB95)</f>
        <v>441096735766.81506</v>
      </c>
      <c r="AC96" s="133"/>
      <c r="AD96" s="79">
        <f>((AB96-X96)/X96)</f>
        <v>3.5776115016588885E-3</v>
      </c>
      <c r="AE96" s="79"/>
      <c r="AF96" s="131">
        <f>SUM(AF66:AF95)</f>
        <v>435854035121.26617</v>
      </c>
      <c r="AG96" s="133"/>
      <c r="AH96" s="79">
        <f>((AF96-AB96)/AB96)</f>
        <v>-1.1885602908475007E-2</v>
      </c>
      <c r="AI96" s="79"/>
      <c r="AJ96" s="80">
        <f t="shared" si="66"/>
        <v>-1.4361588089228526E-4</v>
      </c>
      <c r="AK96" s="80"/>
      <c r="AL96" s="81">
        <f t="shared" si="68"/>
        <v>2.863619605655673E-4</v>
      </c>
      <c r="AM96" s="81"/>
      <c r="AN96" s="82">
        <f t="shared" si="70"/>
        <v>5.5320888968351419E-3</v>
      </c>
      <c r="AO96" s="158"/>
      <c r="AP96" s="86"/>
      <c r="AQ96" s="96"/>
      <c r="AR96" s="62"/>
      <c r="AS96" s="85" t="e">
        <f>(#REF!/AQ96)-1</f>
        <v>#REF!</v>
      </c>
      <c r="AT96" s="85" t="e">
        <f>(#REF!/AR96)-1</f>
        <v>#REF!</v>
      </c>
    </row>
    <row r="97" spans="1:46">
      <c r="A97" s="156" t="s">
        <v>54</v>
      </c>
      <c r="B97" s="131"/>
      <c r="C97" s="133"/>
      <c r="D97" s="131"/>
      <c r="E97" s="133"/>
      <c r="F97" s="79"/>
      <c r="G97" s="79"/>
      <c r="H97" s="131"/>
      <c r="I97" s="131"/>
      <c r="J97" s="79"/>
      <c r="K97" s="79"/>
      <c r="L97" s="131"/>
      <c r="M97" s="131"/>
      <c r="N97" s="79"/>
      <c r="O97" s="79"/>
      <c r="P97" s="131"/>
      <c r="Q97" s="131"/>
      <c r="R97" s="79"/>
      <c r="S97" s="79"/>
      <c r="T97" s="131"/>
      <c r="U97" s="131"/>
      <c r="V97" s="79"/>
      <c r="W97" s="79"/>
      <c r="X97" s="131"/>
      <c r="Y97" s="131"/>
      <c r="Z97" s="79"/>
      <c r="AA97" s="79"/>
      <c r="AB97" s="131"/>
      <c r="AC97" s="131"/>
      <c r="AD97" s="79"/>
      <c r="AE97" s="79"/>
      <c r="AF97" s="131"/>
      <c r="AG97" s="131"/>
      <c r="AH97" s="79"/>
      <c r="AI97" s="79"/>
      <c r="AJ97" s="80"/>
      <c r="AK97" s="80"/>
      <c r="AL97" s="81"/>
      <c r="AM97" s="81"/>
      <c r="AN97" s="82"/>
      <c r="AO97" s="158"/>
      <c r="AP97" s="86"/>
      <c r="AQ97" s="102">
        <v>2412598749</v>
      </c>
      <c r="AR97" s="103">
        <v>100</v>
      </c>
      <c r="AS97" s="85" t="e">
        <f>(#REF!/AQ97)-1</f>
        <v>#REF!</v>
      </c>
      <c r="AT97" s="85" t="e">
        <f>(#REF!/AR97)-1</f>
        <v>#REF!</v>
      </c>
    </row>
    <row r="98" spans="1:46">
      <c r="A98" s="153" t="s">
        <v>28</v>
      </c>
      <c r="B98" s="126">
        <v>2364541022.6799998</v>
      </c>
      <c r="C98" s="138">
        <v>67.900000000000006</v>
      </c>
      <c r="D98" s="126">
        <v>2367856431.1599998</v>
      </c>
      <c r="E98" s="138">
        <v>67.900000000000006</v>
      </c>
      <c r="F98" s="79">
        <f t="shared" ref="F98:G101" si="84">((D98-B98)/B98)</f>
        <v>1.4021361643547611E-3</v>
      </c>
      <c r="G98" s="79">
        <f t="shared" si="84"/>
        <v>0</v>
      </c>
      <c r="H98" s="126">
        <v>2370621118.9400001</v>
      </c>
      <c r="I98" s="138">
        <v>67.900000000000006</v>
      </c>
      <c r="J98" s="79">
        <f t="shared" ref="J98:K101" si="85">((H98-D98)/D98)</f>
        <v>1.1675909669260668E-3</v>
      </c>
      <c r="K98" s="79">
        <f t="shared" si="85"/>
        <v>0</v>
      </c>
      <c r="L98" s="126">
        <v>2373130316.7199998</v>
      </c>
      <c r="M98" s="138">
        <v>67.900000000000006</v>
      </c>
      <c r="N98" s="79">
        <f t="shared" ref="N98:O101" si="86">((L98-H98)/H98)</f>
        <v>1.0584558451591354E-3</v>
      </c>
      <c r="O98" s="79">
        <f t="shared" si="86"/>
        <v>0</v>
      </c>
      <c r="P98" s="126">
        <v>2376294349.8099999</v>
      </c>
      <c r="Q98" s="138">
        <v>67.900000000000006</v>
      </c>
      <c r="R98" s="79">
        <f t="shared" ref="R98:S101" si="87">((P98-L98)/L98)</f>
        <v>1.3332740590383135E-3</v>
      </c>
      <c r="S98" s="79">
        <f t="shared" si="87"/>
        <v>0</v>
      </c>
      <c r="T98" s="126">
        <v>2379458565.71</v>
      </c>
      <c r="U98" s="138">
        <v>67.900000000000006</v>
      </c>
      <c r="V98" s="79">
        <f t="shared" ref="V98:W101" si="88">((T98-P98)/P98)</f>
        <v>1.3315757369254759E-3</v>
      </c>
      <c r="W98" s="79">
        <f t="shared" si="88"/>
        <v>0</v>
      </c>
      <c r="X98" s="126">
        <v>2381753273.46</v>
      </c>
      <c r="Y98" s="138">
        <v>67.900000000000006</v>
      </c>
      <c r="Z98" s="79">
        <f t="shared" ref="Z98:AA101" si="89">((X98-T98)/T98)</f>
        <v>9.6438231077803553E-4</v>
      </c>
      <c r="AA98" s="79">
        <f t="shared" si="89"/>
        <v>0</v>
      </c>
      <c r="AB98" s="126">
        <v>2384883790.6500001</v>
      </c>
      <c r="AC98" s="138">
        <v>67.900000000000006</v>
      </c>
      <c r="AD98" s="79">
        <f t="shared" ref="AD98:AD101" si="90">((AB98-X98)/X98)</f>
        <v>1.3143750970696976E-3</v>
      </c>
      <c r="AE98" s="79">
        <f t="shared" ref="AE98:AE101" si="91">((AC98-Y98)/Y98)</f>
        <v>0</v>
      </c>
      <c r="AF98" s="126">
        <v>2386501552.9400001</v>
      </c>
      <c r="AG98" s="138">
        <v>67.900000000000006</v>
      </c>
      <c r="AH98" s="79">
        <f t="shared" ref="AH98:AH101" si="92">((AF98-AB98)/AB98)</f>
        <v>6.7834009201724694E-4</v>
      </c>
      <c r="AI98" s="79">
        <f t="shared" ref="AI98:AI101" si="93">((AG98-AC98)/AC98)</f>
        <v>0</v>
      </c>
      <c r="AJ98" s="80">
        <f t="shared" si="66"/>
        <v>1.1562662840335918E-3</v>
      </c>
      <c r="AK98" s="80">
        <f t="shared" si="67"/>
        <v>0</v>
      </c>
      <c r="AL98" s="81">
        <f t="shared" si="68"/>
        <v>7.8742619419987676E-3</v>
      </c>
      <c r="AM98" s="81">
        <f t="shared" si="69"/>
        <v>0</v>
      </c>
      <c r="AN98" s="82">
        <f t="shared" si="70"/>
        <v>2.4566050502303796E-4</v>
      </c>
      <c r="AO98" s="158">
        <f t="shared" si="71"/>
        <v>0</v>
      </c>
      <c r="AP98" s="86"/>
      <c r="AQ98" s="102">
        <v>12153673145</v>
      </c>
      <c r="AR98" s="104">
        <v>45.22</v>
      </c>
      <c r="AS98" s="85" t="e">
        <f>(#REF!/AQ98)-1</f>
        <v>#REF!</v>
      </c>
      <c r="AT98" s="85" t="e">
        <f>(#REF!/AR98)-1</f>
        <v>#REF!</v>
      </c>
    </row>
    <row r="99" spans="1:46">
      <c r="A99" s="153" t="s">
        <v>184</v>
      </c>
      <c r="B99" s="126">
        <v>9792907297.4899998</v>
      </c>
      <c r="C99" s="138">
        <v>36.6</v>
      </c>
      <c r="D99" s="126">
        <v>9817808287.2800007</v>
      </c>
      <c r="E99" s="138">
        <v>36.6</v>
      </c>
      <c r="F99" s="79">
        <f t="shared" si="84"/>
        <v>2.5427576340259278E-3</v>
      </c>
      <c r="G99" s="79">
        <f t="shared" si="84"/>
        <v>0</v>
      </c>
      <c r="H99" s="126">
        <v>9835804025.8999996</v>
      </c>
      <c r="I99" s="138">
        <v>36.6</v>
      </c>
      <c r="J99" s="79">
        <f t="shared" si="85"/>
        <v>1.8329690388550668E-3</v>
      </c>
      <c r="K99" s="79">
        <f t="shared" si="85"/>
        <v>0</v>
      </c>
      <c r="L99" s="126">
        <v>9847365314.8999996</v>
      </c>
      <c r="M99" s="138">
        <v>36.6</v>
      </c>
      <c r="N99" s="79">
        <f t="shared" si="86"/>
        <v>1.1754289704793213E-3</v>
      </c>
      <c r="O99" s="79">
        <f t="shared" si="86"/>
        <v>0</v>
      </c>
      <c r="P99" s="126">
        <v>9846626577.5400009</v>
      </c>
      <c r="Q99" s="138">
        <v>36.6</v>
      </c>
      <c r="R99" s="79">
        <f t="shared" si="87"/>
        <v>-7.5018782829242977E-5</v>
      </c>
      <c r="S99" s="79">
        <f t="shared" si="87"/>
        <v>0</v>
      </c>
      <c r="T99" s="126">
        <v>9847233195.5200005</v>
      </c>
      <c r="U99" s="138">
        <v>36.6</v>
      </c>
      <c r="V99" s="79">
        <f t="shared" si="88"/>
        <v>6.1606680747214302E-5</v>
      </c>
      <c r="W99" s="79">
        <f t="shared" si="88"/>
        <v>0</v>
      </c>
      <c r="X99" s="126">
        <v>9876244869.8799992</v>
      </c>
      <c r="Y99" s="138">
        <v>36.6</v>
      </c>
      <c r="Z99" s="79">
        <f t="shared" si="89"/>
        <v>2.9461752132769201E-3</v>
      </c>
      <c r="AA99" s="79">
        <f t="shared" si="89"/>
        <v>0</v>
      </c>
      <c r="AB99" s="126">
        <v>9875125238.4200001</v>
      </c>
      <c r="AC99" s="138">
        <v>36.6</v>
      </c>
      <c r="AD99" s="79">
        <f t="shared" si="90"/>
        <v>-1.133661097664429E-4</v>
      </c>
      <c r="AE99" s="79">
        <f t="shared" si="91"/>
        <v>0</v>
      </c>
      <c r="AF99" s="126">
        <v>9871780456.6599998</v>
      </c>
      <c r="AG99" s="138">
        <v>36.6</v>
      </c>
      <c r="AH99" s="79">
        <f t="shared" si="92"/>
        <v>-3.3870778134408621E-4</v>
      </c>
      <c r="AI99" s="79">
        <f t="shared" si="93"/>
        <v>0</v>
      </c>
      <c r="AJ99" s="80">
        <f t="shared" si="66"/>
        <v>1.0039806079305848E-3</v>
      </c>
      <c r="AK99" s="80">
        <f t="shared" si="67"/>
        <v>0</v>
      </c>
      <c r="AL99" s="81">
        <f t="shared" si="68"/>
        <v>5.4973745464072426E-3</v>
      </c>
      <c r="AM99" s="81">
        <f t="shared" si="69"/>
        <v>0</v>
      </c>
      <c r="AN99" s="82">
        <f t="shared" si="70"/>
        <v>1.3071318155651727E-3</v>
      </c>
      <c r="AO99" s="158">
        <f t="shared" si="71"/>
        <v>0</v>
      </c>
      <c r="AP99" s="86"/>
      <c r="AQ99" s="105">
        <v>31507613595.857655</v>
      </c>
      <c r="AR99" s="105">
        <v>11.808257597614354</v>
      </c>
      <c r="AS99" s="85" t="e">
        <f>(#REF!/AQ99)-1</f>
        <v>#REF!</v>
      </c>
      <c r="AT99" s="85" t="e">
        <f>(#REF!/AR99)-1</f>
        <v>#REF!</v>
      </c>
    </row>
    <row r="100" spans="1:46" s="205" customFormat="1">
      <c r="A100" s="153" t="s">
        <v>30</v>
      </c>
      <c r="B100" s="126">
        <v>31265767881.029999</v>
      </c>
      <c r="C100" s="138">
        <v>11.72</v>
      </c>
      <c r="D100" s="126">
        <v>31270996106</v>
      </c>
      <c r="E100" s="138">
        <v>11.72</v>
      </c>
      <c r="F100" s="79">
        <f t="shared" si="84"/>
        <v>1.6721882507076891E-4</v>
      </c>
      <c r="G100" s="79">
        <f t="shared" si="84"/>
        <v>0</v>
      </c>
      <c r="H100" s="126">
        <v>30419933548.939999</v>
      </c>
      <c r="I100" s="138">
        <v>11.4</v>
      </c>
      <c r="J100" s="79">
        <f t="shared" si="85"/>
        <v>-2.7215716255892055E-2</v>
      </c>
      <c r="K100" s="79">
        <f t="shared" si="85"/>
        <v>-2.7303754266211625E-2</v>
      </c>
      <c r="L100" s="126">
        <v>30424104734.470001</v>
      </c>
      <c r="M100" s="138">
        <v>11.4</v>
      </c>
      <c r="N100" s="79">
        <f t="shared" si="86"/>
        <v>1.3712013944053937E-4</v>
      </c>
      <c r="O100" s="79">
        <f t="shared" si="86"/>
        <v>0</v>
      </c>
      <c r="P100" s="126">
        <v>30428403858.450001</v>
      </c>
      <c r="Q100" s="138">
        <v>11.4</v>
      </c>
      <c r="R100" s="79">
        <f t="shared" si="87"/>
        <v>1.4130650737369788E-4</v>
      </c>
      <c r="S100" s="79">
        <f t="shared" si="87"/>
        <v>0</v>
      </c>
      <c r="T100" s="126">
        <v>30413543827.900002</v>
      </c>
      <c r="U100" s="138">
        <v>11.4</v>
      </c>
      <c r="V100" s="79">
        <f t="shared" si="88"/>
        <v>-4.8836050090325688E-4</v>
      </c>
      <c r="W100" s="79">
        <f t="shared" si="88"/>
        <v>0</v>
      </c>
      <c r="X100" s="126">
        <v>30414569054.419998</v>
      </c>
      <c r="Y100" s="138">
        <v>11.4</v>
      </c>
      <c r="Z100" s="79">
        <f t="shared" si="89"/>
        <v>3.3709538283274533E-5</v>
      </c>
      <c r="AA100" s="79">
        <f t="shared" si="89"/>
        <v>0</v>
      </c>
      <c r="AB100" s="126">
        <v>30489773953.52</v>
      </c>
      <c r="AC100" s="138">
        <v>11.43</v>
      </c>
      <c r="AD100" s="79">
        <f t="shared" si="90"/>
        <v>2.4726603544978762E-3</v>
      </c>
      <c r="AE100" s="79">
        <f t="shared" si="91"/>
        <v>2.631578947368365E-3</v>
      </c>
      <c r="AF100" s="126">
        <v>30495212923.73</v>
      </c>
      <c r="AG100" s="138">
        <v>11.43</v>
      </c>
      <c r="AH100" s="79">
        <f t="shared" si="92"/>
        <v>1.7838670166235075E-4</v>
      </c>
      <c r="AI100" s="79">
        <f t="shared" si="93"/>
        <v>0</v>
      </c>
      <c r="AJ100" s="80">
        <f t="shared" si="66"/>
        <v>-3.0717093363083498E-3</v>
      </c>
      <c r="AK100" s="80">
        <f t="shared" si="67"/>
        <v>-3.0840219148554077E-3</v>
      </c>
      <c r="AL100" s="81">
        <f t="shared" si="68"/>
        <v>-2.4808393683409084E-2</v>
      </c>
      <c r="AM100" s="81">
        <f t="shared" si="69"/>
        <v>-2.4744027303754343E-2</v>
      </c>
      <c r="AN100" s="82">
        <f t="shared" si="70"/>
        <v>9.795511073227731E-3</v>
      </c>
      <c r="AO100" s="158">
        <f t="shared" si="71"/>
        <v>9.8294795343645061E-3</v>
      </c>
      <c r="AP100" s="86"/>
      <c r="AQ100" s="105"/>
      <c r="AR100" s="105"/>
      <c r="AS100" s="85"/>
      <c r="AT100" s="85"/>
    </row>
    <row r="101" spans="1:46">
      <c r="A101" s="153" t="s">
        <v>200</v>
      </c>
      <c r="B101" s="126">
        <v>7400000000</v>
      </c>
      <c r="C101" s="138">
        <v>100</v>
      </c>
      <c r="D101" s="126">
        <v>7400000000</v>
      </c>
      <c r="E101" s="138">
        <v>100</v>
      </c>
      <c r="F101" s="79">
        <f t="shared" si="84"/>
        <v>0</v>
      </c>
      <c r="G101" s="79">
        <f t="shared" si="84"/>
        <v>0</v>
      </c>
      <c r="H101" s="126">
        <v>7400000000</v>
      </c>
      <c r="I101" s="138">
        <v>100</v>
      </c>
      <c r="J101" s="79">
        <f t="shared" si="85"/>
        <v>0</v>
      </c>
      <c r="K101" s="79">
        <f t="shared" si="85"/>
        <v>0</v>
      </c>
      <c r="L101" s="126">
        <v>7400000000</v>
      </c>
      <c r="M101" s="138">
        <v>100</v>
      </c>
      <c r="N101" s="79">
        <f t="shared" si="86"/>
        <v>0</v>
      </c>
      <c r="O101" s="79">
        <f t="shared" si="86"/>
        <v>0</v>
      </c>
      <c r="P101" s="126">
        <v>7400000000</v>
      </c>
      <c r="Q101" s="138">
        <v>100</v>
      </c>
      <c r="R101" s="79">
        <f t="shared" si="87"/>
        <v>0</v>
      </c>
      <c r="S101" s="79">
        <f t="shared" si="87"/>
        <v>0</v>
      </c>
      <c r="T101" s="126">
        <v>7400000000</v>
      </c>
      <c r="U101" s="138">
        <v>100</v>
      </c>
      <c r="V101" s="79">
        <f t="shared" si="88"/>
        <v>0</v>
      </c>
      <c r="W101" s="79">
        <f t="shared" si="88"/>
        <v>0</v>
      </c>
      <c r="X101" s="126">
        <v>7400000000</v>
      </c>
      <c r="Y101" s="138">
        <v>100</v>
      </c>
      <c r="Z101" s="79">
        <f t="shared" si="89"/>
        <v>0</v>
      </c>
      <c r="AA101" s="79">
        <f t="shared" si="89"/>
        <v>0</v>
      </c>
      <c r="AB101" s="126">
        <v>7400000000</v>
      </c>
      <c r="AC101" s="138">
        <v>100</v>
      </c>
      <c r="AD101" s="79">
        <f t="shared" si="90"/>
        <v>0</v>
      </c>
      <c r="AE101" s="79">
        <f t="shared" si="91"/>
        <v>0</v>
      </c>
      <c r="AF101" s="126">
        <v>7400000000</v>
      </c>
      <c r="AG101" s="138">
        <v>100</v>
      </c>
      <c r="AH101" s="79">
        <f t="shared" si="92"/>
        <v>0</v>
      </c>
      <c r="AI101" s="79">
        <f t="shared" si="93"/>
        <v>0</v>
      </c>
      <c r="AJ101" s="80">
        <f t="shared" si="66"/>
        <v>0</v>
      </c>
      <c r="AK101" s="80">
        <f t="shared" si="67"/>
        <v>0</v>
      </c>
      <c r="AL101" s="81">
        <f t="shared" si="68"/>
        <v>0</v>
      </c>
      <c r="AM101" s="81">
        <f t="shared" si="69"/>
        <v>0</v>
      </c>
      <c r="AN101" s="82">
        <f t="shared" si="70"/>
        <v>0</v>
      </c>
      <c r="AO101" s="158">
        <f t="shared" si="71"/>
        <v>0</v>
      </c>
      <c r="AP101" s="86"/>
      <c r="AQ101" s="96">
        <f>SUM(AQ97:AQ99)</f>
        <v>46073885489.857651</v>
      </c>
      <c r="AR101" s="62"/>
      <c r="AS101" s="85" t="e">
        <f>(#REF!/AQ101)-1</f>
        <v>#REF!</v>
      </c>
      <c r="AT101" s="85" t="e">
        <f>(#REF!/AR101)-1</f>
        <v>#REF!</v>
      </c>
    </row>
    <row r="102" spans="1:46">
      <c r="A102" s="155" t="s">
        <v>52</v>
      </c>
      <c r="B102" s="131">
        <f>SUM(B98:B101)</f>
        <v>50823216201.199997</v>
      </c>
      <c r="C102" s="133"/>
      <c r="D102" s="131">
        <f>SUM(D98:D101)</f>
        <v>50856660824.440002</v>
      </c>
      <c r="E102" s="133"/>
      <c r="F102" s="79">
        <f>((D102-B102)/B102)</f>
        <v>6.5805798490997159E-4</v>
      </c>
      <c r="G102" s="79"/>
      <c r="H102" s="131">
        <f>SUM(H98:H101)</f>
        <v>50026358693.779999</v>
      </c>
      <c r="I102" s="133"/>
      <c r="J102" s="79">
        <f>((H102-D102)/D102)</f>
        <v>-1.6326320234162688E-2</v>
      </c>
      <c r="K102" s="79"/>
      <c r="L102" s="131">
        <f>SUM(L98:L101)</f>
        <v>50044600366.089996</v>
      </c>
      <c r="M102" s="133"/>
      <c r="N102" s="79">
        <f>((L102-H102)/H102)</f>
        <v>3.6464121687644694E-4</v>
      </c>
      <c r="O102" s="79"/>
      <c r="P102" s="131">
        <f>SUM(P98:P101)</f>
        <v>50051324785.800003</v>
      </c>
      <c r="Q102" s="133"/>
      <c r="R102" s="79">
        <f>((P102-L102)/L102)</f>
        <v>1.3436853648177299E-4</v>
      </c>
      <c r="S102" s="79"/>
      <c r="T102" s="131">
        <f>SUM(T98:T101)</f>
        <v>50040235589.130005</v>
      </c>
      <c r="U102" s="133"/>
      <c r="V102" s="79">
        <f>((T102-P102)/P102)</f>
        <v>-2.2155650659509159E-4</v>
      </c>
      <c r="W102" s="79"/>
      <c r="X102" s="131">
        <f>SUM(X98:X101)</f>
        <v>50072567197.759995</v>
      </c>
      <c r="Y102" s="133"/>
      <c r="Z102" s="79">
        <f>((X102-T102)/T102)</f>
        <v>6.4611223846861466E-4</v>
      </c>
      <c r="AA102" s="79"/>
      <c r="AB102" s="131">
        <f>SUM(AB98:AB101)</f>
        <v>50149782982.589996</v>
      </c>
      <c r="AC102" s="133"/>
      <c r="AD102" s="79">
        <f>((AB102-X102)/X102)</f>
        <v>1.5420776115800208E-3</v>
      </c>
      <c r="AE102" s="79"/>
      <c r="AF102" s="131">
        <f>SUM(AF98:AF101)</f>
        <v>50153494933.330002</v>
      </c>
      <c r="AG102" s="133"/>
      <c r="AH102" s="79">
        <f>((AF102-AB102)/AB102)</f>
        <v>7.4017284208271331E-5</v>
      </c>
      <c r="AI102" s="79"/>
      <c r="AJ102" s="80">
        <f t="shared" si="66"/>
        <v>-1.641075233529085E-3</v>
      </c>
      <c r="AK102" s="80"/>
      <c r="AL102" s="81">
        <f t="shared" si="68"/>
        <v>-1.3826426660951414E-2</v>
      </c>
      <c r="AM102" s="81"/>
      <c r="AN102" s="82">
        <f t="shared" si="70"/>
        <v>5.9574418967560036E-3</v>
      </c>
      <c r="AO102" s="158"/>
      <c r="AP102" s="86"/>
      <c r="AQ102" s="96"/>
      <c r="AR102" s="62"/>
      <c r="AS102" s="85" t="e">
        <f>(#REF!/AQ102)-1</f>
        <v>#REF!</v>
      </c>
      <c r="AT102" s="85" t="e">
        <f>(#REF!/AR102)-1</f>
        <v>#REF!</v>
      </c>
    </row>
    <row r="103" spans="1:46">
      <c r="A103" s="156" t="s">
        <v>77</v>
      </c>
      <c r="B103" s="131"/>
      <c r="C103" s="133"/>
      <c r="D103" s="248"/>
      <c r="E103" s="248"/>
      <c r="F103" s="79"/>
      <c r="G103" s="79"/>
      <c r="H103" s="248"/>
      <c r="I103" s="248"/>
      <c r="J103" s="79"/>
      <c r="K103" s="79"/>
      <c r="L103" s="248"/>
      <c r="M103" s="248"/>
      <c r="N103" s="79"/>
      <c r="O103" s="79"/>
      <c r="P103" s="248"/>
      <c r="Q103" s="248"/>
      <c r="R103" s="79"/>
      <c r="S103" s="79"/>
      <c r="T103" s="248"/>
      <c r="U103" s="248"/>
      <c r="V103" s="79"/>
      <c r="W103" s="79"/>
      <c r="X103" s="248"/>
      <c r="Y103" s="248"/>
      <c r="Z103" s="79"/>
      <c r="AA103" s="79"/>
      <c r="AB103" s="248"/>
      <c r="AC103" s="248"/>
      <c r="AD103" s="79"/>
      <c r="AE103" s="79"/>
      <c r="AF103" s="248"/>
      <c r="AG103" s="248"/>
      <c r="AH103" s="79"/>
      <c r="AI103" s="79"/>
      <c r="AJ103" s="80"/>
      <c r="AK103" s="80"/>
      <c r="AL103" s="81"/>
      <c r="AM103" s="81"/>
      <c r="AN103" s="82"/>
      <c r="AO103" s="158"/>
      <c r="AP103" s="86"/>
      <c r="AQ103" s="84">
        <v>885354617.76999998</v>
      </c>
      <c r="AR103" s="84">
        <v>1763.14</v>
      </c>
      <c r="AS103" s="85" t="e">
        <f>(#REF!/AQ103)-1</f>
        <v>#REF!</v>
      </c>
      <c r="AT103" s="85" t="e">
        <f>(#REF!/AR103)-1</f>
        <v>#REF!</v>
      </c>
    </row>
    <row r="104" spans="1:46">
      <c r="A104" s="153" t="s">
        <v>32</v>
      </c>
      <c r="B104" s="126">
        <v>1600888486.21</v>
      </c>
      <c r="C104" s="126">
        <v>3332.65</v>
      </c>
      <c r="D104" s="126">
        <v>1667682575</v>
      </c>
      <c r="E104" s="126">
        <v>3476.25</v>
      </c>
      <c r="F104" s="79">
        <f t="shared" ref="F104:F125" si="94">((D104-B104)/B104)</f>
        <v>4.1723136474127967E-2</v>
      </c>
      <c r="G104" s="79">
        <f t="shared" ref="G104:G125" si="95">((E104-C104)/C104)</f>
        <v>4.308883321080819E-2</v>
      </c>
      <c r="H104" s="126">
        <v>1677788999.24</v>
      </c>
      <c r="I104" s="126">
        <v>3501.02</v>
      </c>
      <c r="J104" s="79">
        <f t="shared" ref="J104:J125" si="96">((H104-D104)/D104)</f>
        <v>6.0601606034050032E-3</v>
      </c>
      <c r="K104" s="79">
        <f t="shared" ref="K104:K125" si="97">((I104-E104)/E104)</f>
        <v>7.1254944264652949E-3</v>
      </c>
      <c r="L104" s="126">
        <v>1700918744.4200001</v>
      </c>
      <c r="M104" s="126">
        <v>3541.11</v>
      </c>
      <c r="N104" s="79">
        <f t="shared" ref="N104:N125" si="98">((L104-H104)/H104)</f>
        <v>1.3785848632025428E-2</v>
      </c>
      <c r="O104" s="79">
        <f t="shared" ref="O104:O125" si="99">((M104-I104)/I104)</f>
        <v>1.145094858069938E-2</v>
      </c>
      <c r="P104" s="126">
        <v>1700918744.4200001</v>
      </c>
      <c r="Q104" s="126">
        <v>3541.11</v>
      </c>
      <c r="R104" s="79">
        <f t="shared" ref="R104:R125" si="100">((P104-L104)/L104)</f>
        <v>0</v>
      </c>
      <c r="S104" s="79">
        <f t="shared" ref="S104:S125" si="101">((Q104-M104)/M104)</f>
        <v>0</v>
      </c>
      <c r="T104" s="126">
        <v>1809589964.6700001</v>
      </c>
      <c r="U104" s="126">
        <v>3414.52</v>
      </c>
      <c r="V104" s="79">
        <f t="shared" ref="V104:W125" si="102">((T104-P104)/P104)</f>
        <v>6.388971878080868E-2</v>
      </c>
      <c r="W104" s="79">
        <f t="shared" si="102"/>
        <v>-3.5748677674514527E-2</v>
      </c>
      <c r="X104" s="126">
        <v>1806543751.3299999</v>
      </c>
      <c r="Y104" s="126">
        <v>3408.36</v>
      </c>
      <c r="Z104" s="79">
        <f t="shared" ref="Z104:Z125" si="103">((X104-T104)/T104)</f>
        <v>-1.6833721447806909E-3</v>
      </c>
      <c r="AA104" s="79">
        <f t="shared" ref="AA104:AA125" si="104">((Y104-U104)/U104)</f>
        <v>-1.8040603071587968E-3</v>
      </c>
      <c r="AB104" s="126">
        <v>1902941342.49</v>
      </c>
      <c r="AC104" s="126">
        <v>3406.63</v>
      </c>
      <c r="AD104" s="79">
        <f t="shared" ref="AD104:AD125" si="105">((AB104-X104)/X104)</f>
        <v>5.336023060002338E-2</v>
      </c>
      <c r="AE104" s="79">
        <f t="shared" ref="AE104:AE125" si="106">((AC104-Y104)/Y104)</f>
        <v>-5.0757549085191068E-4</v>
      </c>
      <c r="AF104" s="126">
        <v>1891055089.26</v>
      </c>
      <c r="AG104" s="126">
        <v>3413.01</v>
      </c>
      <c r="AH104" s="79">
        <f t="shared" ref="AH104:AH125" si="107">((AF104-AB104)/AB104)</f>
        <v>-6.2462530844207996E-3</v>
      </c>
      <c r="AI104" s="79">
        <f t="shared" ref="AI104:AI125" si="108">((AG104-AC104)/AC104)</f>
        <v>1.8728185919809632E-3</v>
      </c>
      <c r="AJ104" s="80">
        <f t="shared" si="66"/>
        <v>2.1361183732648621E-2</v>
      </c>
      <c r="AK104" s="80">
        <f t="shared" si="67"/>
        <v>3.1847226671785742E-3</v>
      </c>
      <c r="AL104" s="81">
        <f t="shared" si="68"/>
        <v>0.13394186496192179</v>
      </c>
      <c r="AM104" s="81">
        <f t="shared" si="69"/>
        <v>-1.8192017259978363E-2</v>
      </c>
      <c r="AN104" s="82">
        <f t="shared" si="70"/>
        <v>2.7485720234213203E-2</v>
      </c>
      <c r="AO104" s="158">
        <f t="shared" si="71"/>
        <v>2.1522056611031491E-2</v>
      </c>
      <c r="AP104" s="86"/>
      <c r="AQ104" s="89">
        <v>113791197</v>
      </c>
      <c r="AR104" s="88">
        <v>81.52</v>
      </c>
      <c r="AS104" s="85" t="e">
        <f>(#REF!/AQ104)-1</f>
        <v>#REF!</v>
      </c>
      <c r="AT104" s="85" t="e">
        <f>(#REF!/AR104)-1</f>
        <v>#REF!</v>
      </c>
    </row>
    <row r="105" spans="1:46">
      <c r="A105" s="153" t="s">
        <v>31</v>
      </c>
      <c r="B105" s="126">
        <v>184673356</v>
      </c>
      <c r="C105" s="126">
        <v>138.18</v>
      </c>
      <c r="D105" s="126">
        <v>188440268</v>
      </c>
      <c r="E105" s="126">
        <v>141.01</v>
      </c>
      <c r="F105" s="79">
        <f t="shared" si="94"/>
        <v>2.0397701550406655E-2</v>
      </c>
      <c r="G105" s="79">
        <f t="shared" si="95"/>
        <v>2.0480532638587234E-2</v>
      </c>
      <c r="H105" s="126">
        <v>190039247</v>
      </c>
      <c r="I105" s="126">
        <v>142.21</v>
      </c>
      <c r="J105" s="79">
        <f t="shared" si="96"/>
        <v>8.4853360535445642E-3</v>
      </c>
      <c r="K105" s="79">
        <f t="shared" si="97"/>
        <v>8.5100347493086807E-3</v>
      </c>
      <c r="L105" s="126">
        <v>191649328.75999999</v>
      </c>
      <c r="M105" s="126">
        <v>143.41380000000001</v>
      </c>
      <c r="N105" s="79">
        <f t="shared" si="98"/>
        <v>8.4723644479605328E-3</v>
      </c>
      <c r="O105" s="79">
        <f t="shared" si="99"/>
        <v>8.4649462063146122E-3</v>
      </c>
      <c r="P105" s="126">
        <v>191226739.03</v>
      </c>
      <c r="Q105" s="126">
        <v>143.09565000000001</v>
      </c>
      <c r="R105" s="79">
        <f t="shared" si="100"/>
        <v>-2.2050154453146717E-3</v>
      </c>
      <c r="S105" s="79">
        <f t="shared" si="101"/>
        <v>-2.218405760115155E-3</v>
      </c>
      <c r="T105" s="126">
        <v>191570208</v>
      </c>
      <c r="U105" s="126">
        <v>143.35</v>
      </c>
      <c r="V105" s="79">
        <f t="shared" si="102"/>
        <v>1.7961346396547335E-3</v>
      </c>
      <c r="W105" s="79">
        <f t="shared" si="102"/>
        <v>1.7774824042518977E-3</v>
      </c>
      <c r="X105" s="126">
        <v>191245434.93000001</v>
      </c>
      <c r="Y105" s="126">
        <v>141.44999999999999</v>
      </c>
      <c r="Z105" s="79">
        <f t="shared" si="103"/>
        <v>-1.6953213831661803E-3</v>
      </c>
      <c r="AA105" s="79">
        <f t="shared" si="104"/>
        <v>-1.3254272758981554E-2</v>
      </c>
      <c r="AB105" s="126">
        <v>193859655.59999999</v>
      </c>
      <c r="AC105" s="126">
        <v>142.52000000000001</v>
      </c>
      <c r="AD105" s="79">
        <f t="shared" si="105"/>
        <v>1.3669453971316223E-2</v>
      </c>
      <c r="AE105" s="79">
        <f t="shared" si="106"/>
        <v>7.5645104277131262E-3</v>
      </c>
      <c r="AF105" s="126">
        <v>191827125.66</v>
      </c>
      <c r="AG105" s="126">
        <v>142.79</v>
      </c>
      <c r="AH105" s="79">
        <f t="shared" si="107"/>
        <v>-1.0484543231593349E-2</v>
      </c>
      <c r="AI105" s="79">
        <f t="shared" si="108"/>
        <v>1.8944709514452833E-3</v>
      </c>
      <c r="AJ105" s="80">
        <f t="shared" si="66"/>
        <v>4.8045138253510642E-3</v>
      </c>
      <c r="AK105" s="80">
        <f t="shared" si="67"/>
        <v>4.1524123573155151E-3</v>
      </c>
      <c r="AL105" s="81">
        <f t="shared" si="68"/>
        <v>1.797310997243963E-2</v>
      </c>
      <c r="AM105" s="81">
        <f t="shared" si="69"/>
        <v>1.2623218211474373E-2</v>
      </c>
      <c r="AN105" s="82">
        <f t="shared" si="70"/>
        <v>9.8772698442675666E-3</v>
      </c>
      <c r="AO105" s="158">
        <f t="shared" si="71"/>
        <v>9.7845019449072333E-3</v>
      </c>
      <c r="AP105" s="86"/>
      <c r="AQ105" s="84">
        <v>1066913090.3099999</v>
      </c>
      <c r="AR105" s="88">
        <v>1.1691</v>
      </c>
      <c r="AS105" s="85" t="e">
        <f>(#REF!/AQ105)-1</f>
        <v>#REF!</v>
      </c>
      <c r="AT105" s="85" t="e">
        <f>(#REF!/AR105)-1</f>
        <v>#REF!</v>
      </c>
    </row>
    <row r="106" spans="1:46">
      <c r="A106" s="153" t="s">
        <v>94</v>
      </c>
      <c r="B106" s="126">
        <v>932702453.13</v>
      </c>
      <c r="C106" s="126">
        <v>1.3224</v>
      </c>
      <c r="D106" s="126">
        <v>940503483.64999998</v>
      </c>
      <c r="E106" s="126">
        <v>1.3338000000000001</v>
      </c>
      <c r="F106" s="79">
        <f t="shared" si="94"/>
        <v>8.3639005063415161E-3</v>
      </c>
      <c r="G106" s="79">
        <f t="shared" si="95"/>
        <v>8.6206896551724709E-3</v>
      </c>
      <c r="H106" s="126">
        <v>949938807.37</v>
      </c>
      <c r="I106" s="126">
        <v>1.33473</v>
      </c>
      <c r="J106" s="79">
        <f t="shared" si="96"/>
        <v>1.0032204966835934E-2</v>
      </c>
      <c r="K106" s="79">
        <f t="shared" si="97"/>
        <v>6.9725596041376168E-4</v>
      </c>
      <c r="L106" s="126">
        <v>961717596.90999997</v>
      </c>
      <c r="M106" s="126">
        <v>1.3641000000000001</v>
      </c>
      <c r="N106" s="79">
        <f t="shared" si="98"/>
        <v>1.2399524525806784E-2</v>
      </c>
      <c r="O106" s="79">
        <f t="shared" si="99"/>
        <v>2.200445033827075E-2</v>
      </c>
      <c r="P106" s="126">
        <v>962696698.60000002</v>
      </c>
      <c r="Q106" s="126">
        <v>1.3654999999999999</v>
      </c>
      <c r="R106" s="79">
        <f t="shared" si="100"/>
        <v>1.018076089224022E-3</v>
      </c>
      <c r="S106" s="79">
        <f t="shared" si="101"/>
        <v>1.0263177186422151E-3</v>
      </c>
      <c r="T106" s="126">
        <v>962982441.88999999</v>
      </c>
      <c r="U106" s="126">
        <v>1.3452</v>
      </c>
      <c r="V106" s="79">
        <f t="shared" si="102"/>
        <v>2.9681548759386369E-4</v>
      </c>
      <c r="W106" s="79">
        <f t="shared" si="102"/>
        <v>-1.4866349322592447E-2</v>
      </c>
      <c r="X106" s="126">
        <v>961428614.86000001</v>
      </c>
      <c r="Y106" s="126">
        <v>1.3431</v>
      </c>
      <c r="Z106" s="79">
        <f t="shared" si="103"/>
        <v>-1.6135569688584858E-3</v>
      </c>
      <c r="AA106" s="79">
        <f t="shared" si="104"/>
        <v>-1.5611061552185481E-3</v>
      </c>
      <c r="AB106" s="126">
        <v>968676742.19000006</v>
      </c>
      <c r="AC106" s="126">
        <v>1.3743000000000001</v>
      </c>
      <c r="AD106" s="79">
        <f t="shared" si="105"/>
        <v>7.5389136728112576E-3</v>
      </c>
      <c r="AE106" s="79">
        <f t="shared" si="106"/>
        <v>2.322984141165968E-2</v>
      </c>
      <c r="AF106" s="126">
        <v>962242730.42999995</v>
      </c>
      <c r="AG106" s="126">
        <v>1.3652</v>
      </c>
      <c r="AH106" s="79">
        <f t="shared" si="107"/>
        <v>-6.6420628056517508E-3</v>
      </c>
      <c r="AI106" s="79">
        <f t="shared" si="108"/>
        <v>-6.6215527905116112E-3</v>
      </c>
      <c r="AJ106" s="80">
        <f t="shared" si="66"/>
        <v>3.924226934262893E-3</v>
      </c>
      <c r="AK106" s="80">
        <f t="shared" si="67"/>
        <v>4.0661933519795341E-3</v>
      </c>
      <c r="AL106" s="81">
        <f t="shared" si="68"/>
        <v>2.3114477679159813E-2</v>
      </c>
      <c r="AM106" s="81">
        <f t="shared" si="69"/>
        <v>2.3541760383865549E-2</v>
      </c>
      <c r="AN106" s="82">
        <f t="shared" si="70"/>
        <v>6.6098636523555417E-3</v>
      </c>
      <c r="AO106" s="158">
        <f t="shared" si="71"/>
        <v>1.3281007275301553E-2</v>
      </c>
      <c r="AP106" s="86"/>
      <c r="AQ106" s="84">
        <v>4173976375.3699999</v>
      </c>
      <c r="AR106" s="88">
        <v>299.53579999999999</v>
      </c>
      <c r="AS106" s="85" t="e">
        <f>(#REF!/AQ106)-1</f>
        <v>#REF!</v>
      </c>
      <c r="AT106" s="85" t="e">
        <f>(#REF!/AR106)-1</f>
        <v>#REF!</v>
      </c>
    </row>
    <row r="107" spans="1:46">
      <c r="A107" s="153" t="s">
        <v>10</v>
      </c>
      <c r="B107" s="126">
        <v>4402442683.04</v>
      </c>
      <c r="C107" s="126">
        <v>442.85419999999999</v>
      </c>
      <c r="D107" s="126">
        <v>4470757845.1899996</v>
      </c>
      <c r="E107" s="126">
        <v>448.6857</v>
      </c>
      <c r="F107" s="79">
        <f t="shared" si="94"/>
        <v>1.5517558562017721E-2</v>
      </c>
      <c r="G107" s="79">
        <f t="shared" si="95"/>
        <v>1.3167990729228729E-2</v>
      </c>
      <c r="H107" s="126">
        <v>4515151101.4499998</v>
      </c>
      <c r="I107" s="126">
        <v>456.41419999999999</v>
      </c>
      <c r="J107" s="79">
        <f t="shared" si="96"/>
        <v>9.9296937560065038E-3</v>
      </c>
      <c r="K107" s="79">
        <f t="shared" si="97"/>
        <v>1.7224752204048396E-2</v>
      </c>
      <c r="L107" s="126">
        <v>4569408942.8500004</v>
      </c>
      <c r="M107" s="126">
        <v>459.7561</v>
      </c>
      <c r="N107" s="79">
        <f t="shared" si="98"/>
        <v>1.2016838458091946E-2</v>
      </c>
      <c r="O107" s="79">
        <f t="shared" si="99"/>
        <v>7.3220771834005376E-3</v>
      </c>
      <c r="P107" s="126">
        <v>4565468525.9799995</v>
      </c>
      <c r="Q107" s="126">
        <v>462.23610000000002</v>
      </c>
      <c r="R107" s="79">
        <f t="shared" si="100"/>
        <v>-8.6234716990402473E-4</v>
      </c>
      <c r="S107" s="79">
        <f t="shared" si="101"/>
        <v>5.3941644276172046E-3</v>
      </c>
      <c r="T107" s="126">
        <v>4592123726.6800003</v>
      </c>
      <c r="U107" s="126">
        <v>450.1705</v>
      </c>
      <c r="V107" s="79">
        <f t="shared" si="102"/>
        <v>5.8384370735047606E-3</v>
      </c>
      <c r="W107" s="79">
        <f t="shared" si="102"/>
        <v>-2.6102677830658439E-2</v>
      </c>
      <c r="X107" s="126">
        <v>4576650987.4099998</v>
      </c>
      <c r="Y107" s="126">
        <v>463.91910000000001</v>
      </c>
      <c r="Z107" s="79">
        <f t="shared" si="103"/>
        <v>-3.3694081847369761E-3</v>
      </c>
      <c r="AA107" s="79">
        <f t="shared" si="104"/>
        <v>3.0540872847065744E-2</v>
      </c>
      <c r="AB107" s="126">
        <v>4605063741.8699999</v>
      </c>
      <c r="AC107" s="126">
        <v>457.63350000000003</v>
      </c>
      <c r="AD107" s="79">
        <f t="shared" si="105"/>
        <v>6.2081977712876183E-3</v>
      </c>
      <c r="AE107" s="79">
        <f t="shared" si="106"/>
        <v>-1.3548914024018385E-2</v>
      </c>
      <c r="AF107" s="126">
        <v>4580625665.9799995</v>
      </c>
      <c r="AG107" s="126">
        <v>469.07249999999999</v>
      </c>
      <c r="AH107" s="79">
        <f t="shared" si="107"/>
        <v>-5.3067834149189558E-3</v>
      </c>
      <c r="AI107" s="79">
        <f t="shared" si="108"/>
        <v>2.4995984778212181E-2</v>
      </c>
      <c r="AJ107" s="80">
        <f t="shared" si="66"/>
        <v>4.9965233564185736E-3</v>
      </c>
      <c r="AK107" s="80">
        <f t="shared" si="67"/>
        <v>7.3742812893619961E-3</v>
      </c>
      <c r="AL107" s="81">
        <f t="shared" si="68"/>
        <v>2.4574764412303069E-2</v>
      </c>
      <c r="AM107" s="81">
        <f t="shared" si="69"/>
        <v>4.5436705471112615E-2</v>
      </c>
      <c r="AN107" s="82">
        <f t="shared" si="70"/>
        <v>7.5305421407006598E-3</v>
      </c>
      <c r="AO107" s="158">
        <f t="shared" si="71"/>
        <v>1.9049652140301056E-2</v>
      </c>
      <c r="AP107" s="86"/>
      <c r="AQ107" s="84">
        <v>2336951594.8200002</v>
      </c>
      <c r="AR107" s="88">
        <v>9.7842000000000002</v>
      </c>
      <c r="AS107" s="85" t="e">
        <f>(#REF!/AQ107)-1</f>
        <v>#REF!</v>
      </c>
      <c r="AT107" s="85" t="e">
        <f>(#REF!/AR107)-1</f>
        <v>#REF!</v>
      </c>
    </row>
    <row r="108" spans="1:46">
      <c r="A108" s="153" t="s">
        <v>18</v>
      </c>
      <c r="B108" s="126">
        <v>2402746569.5900002</v>
      </c>
      <c r="C108" s="126">
        <v>12.922700000000001</v>
      </c>
      <c r="D108" s="126">
        <v>2443501343.2600002</v>
      </c>
      <c r="E108" s="126">
        <v>13.153700000000001</v>
      </c>
      <c r="F108" s="79">
        <f t="shared" si="94"/>
        <v>1.6961744607528206E-2</v>
      </c>
      <c r="G108" s="79">
        <f t="shared" si="95"/>
        <v>1.7875521369373263E-2</v>
      </c>
      <c r="H108" s="126">
        <v>2457918145.5</v>
      </c>
      <c r="I108" s="126">
        <v>13.2217</v>
      </c>
      <c r="J108" s="79">
        <f t="shared" si="96"/>
        <v>5.9000590606451547E-3</v>
      </c>
      <c r="K108" s="79">
        <f t="shared" si="97"/>
        <v>5.1696480838090888E-3</v>
      </c>
      <c r="L108" s="126">
        <v>2455387322.5700002</v>
      </c>
      <c r="M108" s="126">
        <v>13.266400000000001</v>
      </c>
      <c r="N108" s="79">
        <f t="shared" si="98"/>
        <v>-1.0296611930032348E-3</v>
      </c>
      <c r="O108" s="79">
        <f t="shared" si="99"/>
        <v>3.3808057965315072E-3</v>
      </c>
      <c r="P108" s="126">
        <v>2467966679.23</v>
      </c>
      <c r="Q108" s="126">
        <v>13.2783</v>
      </c>
      <c r="R108" s="79">
        <f t="shared" si="100"/>
        <v>5.1231659235062392E-3</v>
      </c>
      <c r="S108" s="79">
        <f t="shared" si="101"/>
        <v>8.9700295483318088E-4</v>
      </c>
      <c r="T108" s="126">
        <v>2466665471.3600001</v>
      </c>
      <c r="U108" s="126">
        <v>13.154500000000001</v>
      </c>
      <c r="V108" s="79">
        <f t="shared" si="102"/>
        <v>-5.2723883225435579E-4</v>
      </c>
      <c r="W108" s="79">
        <f t="shared" si="102"/>
        <v>-9.3234826747399333E-3</v>
      </c>
      <c r="X108" s="126">
        <v>2460448841.2800002</v>
      </c>
      <c r="Y108" s="126">
        <v>13.239100000000001</v>
      </c>
      <c r="Z108" s="79">
        <f t="shared" si="103"/>
        <v>-2.5202566591133149E-3</v>
      </c>
      <c r="AA108" s="79">
        <f t="shared" si="104"/>
        <v>6.4312592648903422E-3</v>
      </c>
      <c r="AB108" s="126">
        <v>2468186952.9499998</v>
      </c>
      <c r="AC108" s="126">
        <v>13.281000000000001</v>
      </c>
      <c r="AD108" s="79">
        <f t="shared" si="105"/>
        <v>3.1450000260822325E-3</v>
      </c>
      <c r="AE108" s="79">
        <f t="shared" si="106"/>
        <v>3.1648677024873327E-3</v>
      </c>
      <c r="AF108" s="126">
        <v>2452580291.5500002</v>
      </c>
      <c r="AG108" s="126">
        <v>13.206</v>
      </c>
      <c r="AH108" s="79">
        <f t="shared" si="107"/>
        <v>-6.3231277441712398E-3</v>
      </c>
      <c r="AI108" s="79">
        <f t="shared" si="108"/>
        <v>-5.6471651231082796E-3</v>
      </c>
      <c r="AJ108" s="80">
        <f t="shared" si="66"/>
        <v>2.5912106486524608E-3</v>
      </c>
      <c r="AK108" s="80">
        <f t="shared" si="67"/>
        <v>2.7435571717595625E-3</v>
      </c>
      <c r="AL108" s="81">
        <f t="shared" si="68"/>
        <v>3.7155487207088137E-3</v>
      </c>
      <c r="AM108" s="81">
        <f t="shared" si="69"/>
        <v>3.9760675703413417E-3</v>
      </c>
      <c r="AN108" s="82">
        <f t="shared" si="70"/>
        <v>7.0973452918674717E-3</v>
      </c>
      <c r="AO108" s="158">
        <f t="shared" si="71"/>
        <v>8.1807476645282991E-3</v>
      </c>
      <c r="AP108" s="86"/>
      <c r="AQ108" s="106">
        <v>0</v>
      </c>
      <c r="AR108" s="107">
        <v>0</v>
      </c>
      <c r="AS108" s="85" t="e">
        <f>(#REF!/AQ108)-1</f>
        <v>#REF!</v>
      </c>
      <c r="AT108" s="85" t="e">
        <f>(#REF!/AR108)-1</f>
        <v>#REF!</v>
      </c>
    </row>
    <row r="109" spans="1:46">
      <c r="A109" s="154" t="s">
        <v>157</v>
      </c>
      <c r="B109" s="126">
        <v>4097906805.5799999</v>
      </c>
      <c r="C109" s="126">
        <v>191.53</v>
      </c>
      <c r="D109" s="126">
        <v>4166759505.25</v>
      </c>
      <c r="E109" s="126">
        <v>194.91</v>
      </c>
      <c r="F109" s="79">
        <f t="shared" si="94"/>
        <v>1.6801919354594734E-2</v>
      </c>
      <c r="G109" s="79">
        <f t="shared" si="95"/>
        <v>1.7647365947893255E-2</v>
      </c>
      <c r="H109" s="126">
        <v>4182090939.1500001</v>
      </c>
      <c r="I109" s="126">
        <v>196.69</v>
      </c>
      <c r="J109" s="79">
        <f t="shared" si="96"/>
        <v>3.6794621529471329E-3</v>
      </c>
      <c r="K109" s="79">
        <f t="shared" si="97"/>
        <v>9.1324200913242073E-3</v>
      </c>
      <c r="L109" s="126">
        <v>4221858389.9499998</v>
      </c>
      <c r="M109" s="126">
        <v>198.58</v>
      </c>
      <c r="N109" s="79">
        <f t="shared" si="98"/>
        <v>9.5089875802849833E-3</v>
      </c>
      <c r="O109" s="79">
        <f t="shared" si="99"/>
        <v>9.6090294371854942E-3</v>
      </c>
      <c r="P109" s="126">
        <v>4226650723.3600001</v>
      </c>
      <c r="Q109" s="126">
        <v>198.87</v>
      </c>
      <c r="R109" s="79">
        <f t="shared" si="100"/>
        <v>1.1351241485049149E-3</v>
      </c>
      <c r="S109" s="79">
        <f t="shared" si="101"/>
        <v>1.4603686171819519E-3</v>
      </c>
      <c r="T109" s="126">
        <v>4239281766.1900001</v>
      </c>
      <c r="U109" s="126">
        <v>199.75</v>
      </c>
      <c r="V109" s="79">
        <f t="shared" si="102"/>
        <v>2.9884283459218047E-3</v>
      </c>
      <c r="W109" s="79">
        <f t="shared" si="102"/>
        <v>4.425001257102607E-3</v>
      </c>
      <c r="X109" s="126">
        <v>4151901247.8800001</v>
      </c>
      <c r="Y109" s="126">
        <v>176.17</v>
      </c>
      <c r="Z109" s="79">
        <f t="shared" si="103"/>
        <v>-2.0612104391572929E-2</v>
      </c>
      <c r="AA109" s="79">
        <f t="shared" si="104"/>
        <v>-0.1180475594493117</v>
      </c>
      <c r="AB109" s="126">
        <v>4156703614.3400002</v>
      </c>
      <c r="AC109" s="126">
        <v>175.07</v>
      </c>
      <c r="AD109" s="79">
        <f t="shared" si="105"/>
        <v>1.1566668312383806E-3</v>
      </c>
      <c r="AE109" s="79">
        <f t="shared" si="106"/>
        <v>-6.2439688936822071E-3</v>
      </c>
      <c r="AF109" s="126">
        <v>4132527790.1999998</v>
      </c>
      <c r="AG109" s="126">
        <v>175.4</v>
      </c>
      <c r="AH109" s="79">
        <f t="shared" si="107"/>
        <v>-5.8161048713209667E-3</v>
      </c>
      <c r="AI109" s="79">
        <f t="shared" si="108"/>
        <v>1.8849603015937198E-3</v>
      </c>
      <c r="AJ109" s="80">
        <f t="shared" si="66"/>
        <v>1.105297393824757E-3</v>
      </c>
      <c r="AK109" s="80">
        <f t="shared" si="67"/>
        <v>-1.0016547836339082E-2</v>
      </c>
      <c r="AL109" s="81">
        <f t="shared" si="68"/>
        <v>-8.2154285619002471E-3</v>
      </c>
      <c r="AM109" s="81">
        <f t="shared" si="69"/>
        <v>-0.10009748088861521</v>
      </c>
      <c r="AN109" s="82">
        <f t="shared" si="70"/>
        <v>1.0998268267569229E-2</v>
      </c>
      <c r="AO109" s="158">
        <f t="shared" si="71"/>
        <v>4.4213756830284445E-2</v>
      </c>
      <c r="AP109" s="86"/>
      <c r="AQ109" s="108">
        <v>4131236617.7600002</v>
      </c>
      <c r="AR109" s="104">
        <v>103.24</v>
      </c>
      <c r="AS109" s="85" t="e">
        <f>(#REF!/AQ109)-1</f>
        <v>#REF!</v>
      </c>
      <c r="AT109" s="85" t="e">
        <f>(#REF!/AR109)-1</f>
        <v>#REF!</v>
      </c>
    </row>
    <row r="110" spans="1:46">
      <c r="A110" s="153" t="s">
        <v>155</v>
      </c>
      <c r="B110" s="126">
        <v>5013733940.5900002</v>
      </c>
      <c r="C110" s="126">
        <v>115.05</v>
      </c>
      <c r="D110" s="245">
        <v>5065481957.6899996</v>
      </c>
      <c r="E110" s="126">
        <v>175.3544</v>
      </c>
      <c r="F110" s="79">
        <f t="shared" si="94"/>
        <v>1.0321253124554489E-2</v>
      </c>
      <c r="G110" s="79">
        <f t="shared" si="95"/>
        <v>0.52415819209039549</v>
      </c>
      <c r="H110" s="245">
        <v>5186433610.1000004</v>
      </c>
      <c r="I110" s="126">
        <v>179.54150000000001</v>
      </c>
      <c r="J110" s="79">
        <f t="shared" si="96"/>
        <v>2.387761982379227E-2</v>
      </c>
      <c r="K110" s="79">
        <f t="shared" si="97"/>
        <v>2.387792949592377E-2</v>
      </c>
      <c r="L110" s="126">
        <v>5344528723.4300003</v>
      </c>
      <c r="M110" s="126">
        <v>115.05</v>
      </c>
      <c r="N110" s="79">
        <f t="shared" si="98"/>
        <v>3.048243267244901E-2</v>
      </c>
      <c r="O110" s="79">
        <f t="shared" si="99"/>
        <v>-0.35920107607433388</v>
      </c>
      <c r="P110" s="126">
        <v>5248178009.6999998</v>
      </c>
      <c r="Q110" s="126">
        <v>115.05</v>
      </c>
      <c r="R110" s="79">
        <f t="shared" si="100"/>
        <v>-1.80279157837821E-2</v>
      </c>
      <c r="S110" s="79">
        <f t="shared" si="101"/>
        <v>0</v>
      </c>
      <c r="T110" s="126">
        <v>5294548255.5600004</v>
      </c>
      <c r="U110" s="126">
        <v>183.2841</v>
      </c>
      <c r="V110" s="79">
        <f t="shared" si="102"/>
        <v>8.8354941037244398E-3</v>
      </c>
      <c r="W110" s="79">
        <f t="shared" si="102"/>
        <v>0.59308213820078226</v>
      </c>
      <c r="X110" s="126">
        <v>5319998839.7200003</v>
      </c>
      <c r="Y110" s="126">
        <v>185.55840000000001</v>
      </c>
      <c r="Z110" s="79">
        <f t="shared" si="103"/>
        <v>4.8069415805726675E-3</v>
      </c>
      <c r="AA110" s="79">
        <f t="shared" si="104"/>
        <v>1.2408605001743254E-2</v>
      </c>
      <c r="AB110" s="126">
        <v>5183291860.3100004</v>
      </c>
      <c r="AC110" s="126">
        <v>180.8064</v>
      </c>
      <c r="AD110" s="79">
        <f t="shared" si="105"/>
        <v>-2.5696806245392893E-2</v>
      </c>
      <c r="AE110" s="79">
        <f t="shared" si="106"/>
        <v>-2.5609188266335608E-2</v>
      </c>
      <c r="AF110" s="126">
        <v>5216227378.3400002</v>
      </c>
      <c r="AG110" s="126">
        <v>181.91919999999999</v>
      </c>
      <c r="AH110" s="79">
        <f t="shared" si="107"/>
        <v>6.3541700752366929E-3</v>
      </c>
      <c r="AI110" s="79">
        <f t="shared" si="108"/>
        <v>6.154649392941804E-3</v>
      </c>
      <c r="AJ110" s="80">
        <f t="shared" si="66"/>
        <v>5.1191486688943215E-3</v>
      </c>
      <c r="AK110" s="80">
        <f t="shared" si="67"/>
        <v>9.6858906230139638E-2</v>
      </c>
      <c r="AL110" s="81">
        <f t="shared" si="68"/>
        <v>2.9759344107652231E-2</v>
      </c>
      <c r="AM110" s="81">
        <f t="shared" si="69"/>
        <v>3.7437326921936326E-2</v>
      </c>
      <c r="AN110" s="82">
        <f t="shared" si="70"/>
        <v>1.8985264778124841E-2</v>
      </c>
      <c r="AO110" s="158">
        <f t="shared" si="71"/>
        <v>0.31210765165252186</v>
      </c>
      <c r="AP110" s="86"/>
      <c r="AQ110" s="101">
        <v>2931134847.0043802</v>
      </c>
      <c r="AR110" s="105">
        <v>2254.1853324818899</v>
      </c>
      <c r="AS110" s="85" t="e">
        <f>(#REF!/AQ110)-1</f>
        <v>#REF!</v>
      </c>
      <c r="AT110" s="85" t="e">
        <f>(#REF!/AR110)-1</f>
        <v>#REF!</v>
      </c>
    </row>
    <row r="111" spans="1:46">
      <c r="A111" s="153" t="s">
        <v>12</v>
      </c>
      <c r="B111" s="126">
        <v>2071163225.74</v>
      </c>
      <c r="C111" s="126">
        <v>3839.02</v>
      </c>
      <c r="D111" s="244">
        <v>2093346982.5799999</v>
      </c>
      <c r="E111" s="126">
        <v>3880.03</v>
      </c>
      <c r="F111" s="79">
        <f t="shared" si="94"/>
        <v>1.0710771881377888E-2</v>
      </c>
      <c r="G111" s="79">
        <f t="shared" si="95"/>
        <v>1.0682413741006876E-2</v>
      </c>
      <c r="H111" s="244">
        <v>2111082474.75</v>
      </c>
      <c r="I111" s="126">
        <v>3913.48</v>
      </c>
      <c r="J111" s="79">
        <f t="shared" si="96"/>
        <v>8.4723136286472232E-3</v>
      </c>
      <c r="K111" s="79">
        <f t="shared" si="97"/>
        <v>8.6210673628811674E-3</v>
      </c>
      <c r="L111" s="126">
        <v>2125903381.97</v>
      </c>
      <c r="M111" s="126">
        <v>3940.73</v>
      </c>
      <c r="N111" s="79">
        <f t="shared" si="98"/>
        <v>7.0205249663470208E-3</v>
      </c>
      <c r="O111" s="79">
        <f t="shared" si="99"/>
        <v>6.963112115048499E-3</v>
      </c>
      <c r="P111" s="126">
        <v>2117948225.5899999</v>
      </c>
      <c r="Q111" s="126">
        <v>3926.01</v>
      </c>
      <c r="R111" s="79">
        <f t="shared" si="100"/>
        <v>-3.7420121946597357E-3</v>
      </c>
      <c r="S111" s="79">
        <f t="shared" si="101"/>
        <v>-3.7353485267957458E-3</v>
      </c>
      <c r="T111" s="126">
        <v>2129040266.3099999</v>
      </c>
      <c r="U111" s="126">
        <v>3890.96</v>
      </c>
      <c r="V111" s="79">
        <f t="shared" si="102"/>
        <v>5.2371633007743156E-3</v>
      </c>
      <c r="W111" s="79">
        <f t="shared" si="102"/>
        <v>-8.9276390024478243E-3</v>
      </c>
      <c r="X111" s="126">
        <v>2117001804.8800001</v>
      </c>
      <c r="Y111" s="126">
        <v>3924.22</v>
      </c>
      <c r="Z111" s="79">
        <f t="shared" si="103"/>
        <v>-5.6544075847210686E-3</v>
      </c>
      <c r="AA111" s="79">
        <f t="shared" si="104"/>
        <v>8.5480189978822101E-3</v>
      </c>
      <c r="AB111" s="126">
        <v>2129329729.8800001</v>
      </c>
      <c r="AC111" s="126">
        <v>3947.29</v>
      </c>
      <c r="AD111" s="79">
        <f t="shared" si="105"/>
        <v>5.8232945156599875E-3</v>
      </c>
      <c r="AE111" s="79">
        <f t="shared" si="106"/>
        <v>5.8788752924148402E-3</v>
      </c>
      <c r="AF111" s="126">
        <v>2114873341.3399999</v>
      </c>
      <c r="AG111" s="126">
        <v>3919.71</v>
      </c>
      <c r="AH111" s="79">
        <f t="shared" si="107"/>
        <v>-6.7891732957745818E-3</v>
      </c>
      <c r="AI111" s="79">
        <f t="shared" si="108"/>
        <v>-6.9870721431665589E-3</v>
      </c>
      <c r="AJ111" s="80">
        <f t="shared" si="66"/>
        <v>2.6348094022063812E-3</v>
      </c>
      <c r="AK111" s="80">
        <f t="shared" si="67"/>
        <v>2.6304284796029326E-3</v>
      </c>
      <c r="AL111" s="81">
        <f t="shared" si="68"/>
        <v>1.0283225351140436E-2</v>
      </c>
      <c r="AM111" s="81">
        <f t="shared" si="69"/>
        <v>1.0226725051094922E-2</v>
      </c>
      <c r="AN111" s="82">
        <f t="shared" si="70"/>
        <v>6.9040074441983372E-3</v>
      </c>
      <c r="AO111" s="158">
        <f t="shared" si="71"/>
        <v>7.8528703728188345E-3</v>
      </c>
      <c r="AP111" s="86"/>
      <c r="AQ111" s="109">
        <v>1131224777.76</v>
      </c>
      <c r="AR111" s="110">
        <v>0.6573</v>
      </c>
      <c r="AS111" s="85" t="e">
        <f>(#REF!/AQ111)-1</f>
        <v>#REF!</v>
      </c>
      <c r="AT111" s="85" t="e">
        <f>(#REF!/AR111)-1</f>
        <v>#REF!</v>
      </c>
    </row>
    <row r="112" spans="1:46">
      <c r="A112" s="153" t="s">
        <v>194</v>
      </c>
      <c r="B112" s="126">
        <v>1887000000</v>
      </c>
      <c r="C112" s="126">
        <v>1.1200000000000001</v>
      </c>
      <c r="D112" s="244">
        <v>1908000000</v>
      </c>
      <c r="E112" s="126">
        <v>1.1299999999999999</v>
      </c>
      <c r="F112" s="79">
        <f t="shared" si="94"/>
        <v>1.1128775834658187E-2</v>
      </c>
      <c r="G112" s="79">
        <f t="shared" si="95"/>
        <v>8.9285714285712373E-3</v>
      </c>
      <c r="H112" s="244">
        <v>1841000000</v>
      </c>
      <c r="I112" s="126">
        <v>1.1299999999999999</v>
      </c>
      <c r="J112" s="79">
        <f t="shared" si="96"/>
        <v>-3.5115303983228513E-2</v>
      </c>
      <c r="K112" s="79">
        <f t="shared" si="97"/>
        <v>0</v>
      </c>
      <c r="L112" s="126">
        <v>1639000000</v>
      </c>
      <c r="M112" s="126">
        <v>1.17</v>
      </c>
      <c r="N112" s="79">
        <f t="shared" si="98"/>
        <v>-0.10972297664312873</v>
      </c>
      <c r="O112" s="79">
        <f t="shared" si="99"/>
        <v>3.5398230088495609E-2</v>
      </c>
      <c r="P112" s="126">
        <v>1640000000</v>
      </c>
      <c r="Q112" s="126">
        <v>1.18</v>
      </c>
      <c r="R112" s="79">
        <f t="shared" si="100"/>
        <v>6.1012812690665037E-4</v>
      </c>
      <c r="S112" s="79">
        <f t="shared" si="101"/>
        <v>8.5470085470085548E-3</v>
      </c>
      <c r="T112" s="126">
        <v>1648000000</v>
      </c>
      <c r="U112" s="126">
        <v>1.17</v>
      </c>
      <c r="V112" s="79">
        <f t="shared" si="102"/>
        <v>4.8780487804878049E-3</v>
      </c>
      <c r="W112" s="79">
        <f t="shared" si="102"/>
        <v>-8.4745762711864493E-3</v>
      </c>
      <c r="X112" s="126">
        <v>1630000000</v>
      </c>
      <c r="Y112" s="126">
        <v>1.18</v>
      </c>
      <c r="Z112" s="79">
        <f t="shared" si="103"/>
        <v>-1.0922330097087379E-2</v>
      </c>
      <c r="AA112" s="79">
        <f t="shared" si="104"/>
        <v>8.5470085470085548E-3</v>
      </c>
      <c r="AB112" s="126">
        <v>1640000000</v>
      </c>
      <c r="AC112" s="126">
        <v>1.18</v>
      </c>
      <c r="AD112" s="79">
        <f t="shared" si="105"/>
        <v>6.1349693251533744E-3</v>
      </c>
      <c r="AE112" s="79">
        <f t="shared" si="106"/>
        <v>0</v>
      </c>
      <c r="AF112" s="126">
        <v>1610000000</v>
      </c>
      <c r="AG112" s="126">
        <v>1.17</v>
      </c>
      <c r="AH112" s="79">
        <f t="shared" si="107"/>
        <v>-1.8292682926829267E-2</v>
      </c>
      <c r="AI112" s="79">
        <f t="shared" si="108"/>
        <v>-8.4745762711864493E-3</v>
      </c>
      <c r="AJ112" s="80">
        <f t="shared" si="66"/>
        <v>-1.8912671447883483E-2</v>
      </c>
      <c r="AK112" s="80">
        <f t="shared" si="67"/>
        <v>5.5589582585888839E-3</v>
      </c>
      <c r="AL112" s="81">
        <f t="shared" si="68"/>
        <v>-0.15618448637316562</v>
      </c>
      <c r="AM112" s="81">
        <f t="shared" si="69"/>
        <v>3.5398230088495609E-2</v>
      </c>
      <c r="AN112" s="82">
        <f t="shared" si="70"/>
        <v>3.9731739213926726E-2</v>
      </c>
      <c r="AO112" s="158">
        <f t="shared" si="71"/>
        <v>1.4016712177891145E-2</v>
      </c>
      <c r="AP112" s="86"/>
      <c r="AQ112" s="84">
        <v>318569106.36000001</v>
      </c>
      <c r="AR112" s="91">
        <v>123.8</v>
      </c>
      <c r="AS112" s="85" t="e">
        <f>(#REF!/AQ112)-1</f>
        <v>#REF!</v>
      </c>
      <c r="AT112" s="85" t="e">
        <f>(#REF!/AR112)-1</f>
        <v>#REF!</v>
      </c>
    </row>
    <row r="113" spans="1:46">
      <c r="A113" s="153" t="s">
        <v>37</v>
      </c>
      <c r="B113" s="126">
        <v>1177469653.4300001</v>
      </c>
      <c r="C113" s="127">
        <v>552.20000000000005</v>
      </c>
      <c r="D113" s="126">
        <v>1187077896.8699999</v>
      </c>
      <c r="E113" s="127">
        <v>552.20000000000005</v>
      </c>
      <c r="F113" s="79">
        <f t="shared" si="94"/>
        <v>8.16007734213001E-3</v>
      </c>
      <c r="G113" s="79">
        <f t="shared" si="95"/>
        <v>0</v>
      </c>
      <c r="H113" s="126">
        <v>1188169125.3800001</v>
      </c>
      <c r="I113" s="127">
        <v>552.20000000000005</v>
      </c>
      <c r="J113" s="79">
        <f t="shared" si="96"/>
        <v>9.1925602597563345E-4</v>
      </c>
      <c r="K113" s="79">
        <f t="shared" si="97"/>
        <v>0</v>
      </c>
      <c r="L113" s="126">
        <v>1150448183.74</v>
      </c>
      <c r="M113" s="127">
        <v>552.20000000000005</v>
      </c>
      <c r="N113" s="79">
        <f t="shared" si="98"/>
        <v>-3.1747114812410396E-2</v>
      </c>
      <c r="O113" s="79">
        <f t="shared" si="99"/>
        <v>0</v>
      </c>
      <c r="P113" s="126">
        <v>1143413077.6600001</v>
      </c>
      <c r="Q113" s="127">
        <v>552.20000000000005</v>
      </c>
      <c r="R113" s="79">
        <f t="shared" si="100"/>
        <v>-6.1151003403990337E-3</v>
      </c>
      <c r="S113" s="79">
        <f t="shared" si="101"/>
        <v>0</v>
      </c>
      <c r="T113" s="126">
        <v>1155525707.49</v>
      </c>
      <c r="U113" s="127">
        <v>552.20000000000005</v>
      </c>
      <c r="V113" s="79">
        <f t="shared" si="102"/>
        <v>1.0593398017441321E-2</v>
      </c>
      <c r="W113" s="79">
        <f t="shared" si="102"/>
        <v>0</v>
      </c>
      <c r="X113" s="126">
        <v>1150825763.7</v>
      </c>
      <c r="Y113" s="127">
        <v>552.20000000000005</v>
      </c>
      <c r="Z113" s="79">
        <f t="shared" si="103"/>
        <v>-4.067364109284116E-3</v>
      </c>
      <c r="AA113" s="79">
        <f t="shared" si="104"/>
        <v>0</v>
      </c>
      <c r="AB113" s="134">
        <v>1151803528.1800001</v>
      </c>
      <c r="AC113" s="127">
        <v>135.52000000000001</v>
      </c>
      <c r="AD113" s="79">
        <f t="shared" si="105"/>
        <v>8.4961990845288814E-4</v>
      </c>
      <c r="AE113" s="79">
        <f t="shared" si="106"/>
        <v>-0.75458167330677295</v>
      </c>
      <c r="AF113" s="134">
        <v>1137917681.0999999</v>
      </c>
      <c r="AG113" s="127">
        <v>135.52000000000001</v>
      </c>
      <c r="AH113" s="79">
        <f t="shared" si="107"/>
        <v>-1.2055742789694015E-2</v>
      </c>
      <c r="AI113" s="79">
        <f t="shared" si="108"/>
        <v>0</v>
      </c>
      <c r="AJ113" s="80">
        <f t="shared" si="66"/>
        <v>-4.1828713447234628E-3</v>
      </c>
      <c r="AK113" s="80">
        <f t="shared" si="67"/>
        <v>-9.4322709163346619E-2</v>
      </c>
      <c r="AL113" s="81">
        <f t="shared" si="68"/>
        <v>-4.1412796834666067E-2</v>
      </c>
      <c r="AM113" s="81">
        <f t="shared" si="69"/>
        <v>-0.75458167330677295</v>
      </c>
      <c r="AN113" s="82">
        <f t="shared" si="70"/>
        <v>1.3350016928923476E-2</v>
      </c>
      <c r="AO113" s="158">
        <f t="shared" si="71"/>
        <v>0.26678490907715557</v>
      </c>
      <c r="AP113" s="86"/>
      <c r="AQ113" s="84">
        <v>1812522091.8199999</v>
      </c>
      <c r="AR113" s="88">
        <v>1.6227</v>
      </c>
      <c r="AS113" s="85" t="e">
        <f>(#REF!/AQ113)-1</f>
        <v>#REF!</v>
      </c>
      <c r="AT113" s="85" t="e">
        <f>(#REF!/AR113)-1</f>
        <v>#REF!</v>
      </c>
    </row>
    <row r="114" spans="1:46">
      <c r="A114" s="153" t="s">
        <v>66</v>
      </c>
      <c r="B114" s="126">
        <v>1997021931.6400001</v>
      </c>
      <c r="C114" s="127">
        <v>2.86</v>
      </c>
      <c r="D114" s="126">
        <v>2014644816.6199999</v>
      </c>
      <c r="E114" s="127">
        <v>2.93</v>
      </c>
      <c r="F114" s="79">
        <f t="shared" si="94"/>
        <v>8.8245825951082397E-3</v>
      </c>
      <c r="G114" s="79">
        <f t="shared" si="95"/>
        <v>2.4475524475524577E-2</v>
      </c>
      <c r="H114" s="126">
        <v>2046777293.6400001</v>
      </c>
      <c r="I114" s="127">
        <v>2.93</v>
      </c>
      <c r="J114" s="79">
        <f t="shared" si="96"/>
        <v>1.5949450123873131E-2</v>
      </c>
      <c r="K114" s="79">
        <f t="shared" si="97"/>
        <v>0</v>
      </c>
      <c r="L114" s="126">
        <v>2065122814.1199999</v>
      </c>
      <c r="M114" s="127">
        <v>2.95</v>
      </c>
      <c r="N114" s="79">
        <f t="shared" si="98"/>
        <v>8.9631248778287969E-3</v>
      </c>
      <c r="O114" s="79">
        <f t="shared" si="99"/>
        <v>6.8259385665529063E-3</v>
      </c>
      <c r="P114" s="126">
        <v>2062804105.9400001</v>
      </c>
      <c r="Q114" s="127">
        <v>2.95</v>
      </c>
      <c r="R114" s="79">
        <f t="shared" si="100"/>
        <v>-1.122794326877788E-3</v>
      </c>
      <c r="S114" s="79">
        <f t="shared" si="101"/>
        <v>0</v>
      </c>
      <c r="T114" s="126">
        <v>2071957078.9100001</v>
      </c>
      <c r="U114" s="127">
        <v>2.9</v>
      </c>
      <c r="V114" s="79">
        <f t="shared" si="102"/>
        <v>4.4371508393081785E-3</v>
      </c>
      <c r="W114" s="79">
        <f t="shared" si="102"/>
        <v>-1.6949152542372972E-2</v>
      </c>
      <c r="X114" s="126">
        <v>2066106513.53</v>
      </c>
      <c r="Y114" s="127">
        <v>2.89</v>
      </c>
      <c r="Z114" s="79">
        <f t="shared" si="103"/>
        <v>-2.8236904323703156E-3</v>
      </c>
      <c r="AA114" s="79">
        <f t="shared" si="104"/>
        <v>-3.4482758620688922E-3</v>
      </c>
      <c r="AB114" s="134">
        <v>2074040723.5</v>
      </c>
      <c r="AC114" s="127">
        <v>2.97</v>
      </c>
      <c r="AD114" s="79">
        <f t="shared" si="105"/>
        <v>3.8401747044706867E-3</v>
      </c>
      <c r="AE114" s="79">
        <f t="shared" si="106"/>
        <v>2.7681660899654004E-2</v>
      </c>
      <c r="AF114" s="126">
        <v>2059359514.02</v>
      </c>
      <c r="AG114" s="127">
        <v>2.95</v>
      </c>
      <c r="AH114" s="79">
        <f t="shared" si="107"/>
        <v>-7.0785541063171989E-3</v>
      </c>
      <c r="AI114" s="79">
        <f t="shared" si="108"/>
        <v>-6.7340067340067398E-3</v>
      </c>
      <c r="AJ114" s="80">
        <f t="shared" si="66"/>
        <v>3.8736805343779664E-3</v>
      </c>
      <c r="AK114" s="80">
        <f t="shared" si="67"/>
        <v>3.9814611004103601E-3</v>
      </c>
      <c r="AL114" s="81">
        <f t="shared" si="68"/>
        <v>2.2194829098966744E-2</v>
      </c>
      <c r="AM114" s="81">
        <f t="shared" si="69"/>
        <v>6.8259385665529063E-3</v>
      </c>
      <c r="AN114" s="82">
        <f t="shared" si="70"/>
        <v>7.4289750309564978E-3</v>
      </c>
      <c r="AO114" s="158">
        <f t="shared" si="71"/>
        <v>1.5257850676648615E-2</v>
      </c>
      <c r="AP114" s="86"/>
      <c r="AQ114" s="84">
        <v>146744114.84999999</v>
      </c>
      <c r="AR114" s="88">
        <v>1.0862860000000001</v>
      </c>
      <c r="AS114" s="85" t="e">
        <f>(#REF!/AQ114)-1</f>
        <v>#REF!</v>
      </c>
      <c r="AT114" s="85" t="e">
        <f>(#REF!/AR114)-1</f>
        <v>#REF!</v>
      </c>
    </row>
    <row r="115" spans="1:46">
      <c r="A115" s="154" t="s">
        <v>62</v>
      </c>
      <c r="B115" s="126">
        <v>168135422.15000001</v>
      </c>
      <c r="C115" s="127">
        <v>1.7037</v>
      </c>
      <c r="D115" s="241">
        <v>153425974.52000001</v>
      </c>
      <c r="E115" s="127">
        <v>1.5446</v>
      </c>
      <c r="F115" s="79">
        <f t="shared" si="94"/>
        <v>-8.7485715037948025E-2</v>
      </c>
      <c r="G115" s="79">
        <f t="shared" si="95"/>
        <v>-9.3384985619533969E-2</v>
      </c>
      <c r="H115" s="241">
        <v>155579210.47999999</v>
      </c>
      <c r="I115" s="127">
        <v>1.5663</v>
      </c>
      <c r="J115" s="79">
        <f t="shared" si="96"/>
        <v>1.4034363912215471E-2</v>
      </c>
      <c r="K115" s="79">
        <f t="shared" si="97"/>
        <v>1.4048944710604722E-2</v>
      </c>
      <c r="L115" s="126">
        <v>157275301.03</v>
      </c>
      <c r="M115" s="127">
        <v>1.5826</v>
      </c>
      <c r="N115" s="79">
        <f t="shared" si="98"/>
        <v>1.0901781444751886E-2</v>
      </c>
      <c r="O115" s="79">
        <f t="shared" si="99"/>
        <v>1.0406690927663909E-2</v>
      </c>
      <c r="P115" s="126">
        <v>158116799.27000001</v>
      </c>
      <c r="Q115" s="127">
        <v>1.5911</v>
      </c>
      <c r="R115" s="79">
        <f t="shared" si="100"/>
        <v>5.3504792837083502E-3</v>
      </c>
      <c r="S115" s="79">
        <f t="shared" si="101"/>
        <v>5.3709086313660764E-3</v>
      </c>
      <c r="T115" s="126">
        <v>161854696.19</v>
      </c>
      <c r="U115" s="127">
        <v>1.6251</v>
      </c>
      <c r="V115" s="79">
        <f t="shared" si="102"/>
        <v>2.3640099832891E-2</v>
      </c>
      <c r="W115" s="79">
        <f t="shared" si="102"/>
        <v>2.1368864307711666E-2</v>
      </c>
      <c r="X115" s="126">
        <v>161078364.19999999</v>
      </c>
      <c r="Y115" s="127">
        <v>1.6177999999999999</v>
      </c>
      <c r="Z115" s="79">
        <f t="shared" si="103"/>
        <v>-4.7964749140715652E-3</v>
      </c>
      <c r="AA115" s="79">
        <f t="shared" si="104"/>
        <v>-4.4920312596148449E-3</v>
      </c>
      <c r="AB115" s="126">
        <v>160783612.97</v>
      </c>
      <c r="AC115" s="127">
        <v>1.6153</v>
      </c>
      <c r="AD115" s="79">
        <f t="shared" si="105"/>
        <v>-1.8298623248620581E-3</v>
      </c>
      <c r="AE115" s="79">
        <f t="shared" si="106"/>
        <v>-1.5453084435653028E-3</v>
      </c>
      <c r="AF115" s="126">
        <v>161083936.27000001</v>
      </c>
      <c r="AG115" s="127">
        <v>1.6188</v>
      </c>
      <c r="AH115" s="79">
        <f t="shared" si="107"/>
        <v>1.8678725676854152E-3</v>
      </c>
      <c r="AI115" s="79">
        <f t="shared" si="108"/>
        <v>2.166780164675329E-3</v>
      </c>
      <c r="AJ115" s="80">
        <f t="shared" si="66"/>
        <v>-4.7896819044536904E-3</v>
      </c>
      <c r="AK115" s="80">
        <f t="shared" si="67"/>
        <v>-5.7575170725865515E-3</v>
      </c>
      <c r="AL115" s="81">
        <f t="shared" si="68"/>
        <v>4.9913072241895638E-2</v>
      </c>
      <c r="AM115" s="81">
        <f t="shared" si="69"/>
        <v>4.8038327074970896E-2</v>
      </c>
      <c r="AN115" s="82">
        <f t="shared" si="70"/>
        <v>3.4647942810827663E-2</v>
      </c>
      <c r="AO115" s="158">
        <f t="shared" si="71"/>
        <v>3.639853187896875E-2</v>
      </c>
      <c r="AP115" s="86"/>
      <c r="AQ115" s="84"/>
      <c r="AR115" s="88"/>
      <c r="AS115" s="85"/>
      <c r="AT115" s="85"/>
    </row>
    <row r="116" spans="1:46">
      <c r="A116" s="153" t="s">
        <v>125</v>
      </c>
      <c r="B116" s="126">
        <v>564076565.34000003</v>
      </c>
      <c r="C116" s="127">
        <v>1.0662</v>
      </c>
      <c r="D116" s="126">
        <v>574498914.19000006</v>
      </c>
      <c r="E116" s="127">
        <v>1.0859000000000001</v>
      </c>
      <c r="F116" s="79">
        <f t="shared" si="94"/>
        <v>1.847683362580025E-2</v>
      </c>
      <c r="G116" s="79">
        <f t="shared" si="95"/>
        <v>1.8476833614706482E-2</v>
      </c>
      <c r="H116" s="126">
        <v>579413179.15999997</v>
      </c>
      <c r="I116" s="127">
        <v>1.0946</v>
      </c>
      <c r="J116" s="79">
        <f t="shared" si="96"/>
        <v>8.5540021897667993E-3</v>
      </c>
      <c r="K116" s="79">
        <f t="shared" si="97"/>
        <v>8.0117874574085358E-3</v>
      </c>
      <c r="L116" s="126">
        <v>584547756.01999998</v>
      </c>
      <c r="M116" s="127">
        <v>1.1043000000000001</v>
      </c>
      <c r="N116" s="79">
        <f t="shared" si="98"/>
        <v>8.8616846227830542E-3</v>
      </c>
      <c r="O116" s="79">
        <f t="shared" si="99"/>
        <v>8.8616846336561691E-3</v>
      </c>
      <c r="P116" s="126">
        <v>586296608.36000001</v>
      </c>
      <c r="Q116" s="127">
        <v>1.1075999999999999</v>
      </c>
      <c r="R116" s="79">
        <f t="shared" si="100"/>
        <v>2.991804043364076E-3</v>
      </c>
      <c r="S116" s="79">
        <f t="shared" si="101"/>
        <v>2.9883183917412464E-3</v>
      </c>
      <c r="T116" s="126">
        <v>584872452.65999997</v>
      </c>
      <c r="U116" s="127">
        <v>1.0889</v>
      </c>
      <c r="V116" s="79">
        <f t="shared" si="102"/>
        <v>-2.4290703369131248E-3</v>
      </c>
      <c r="W116" s="79">
        <f t="shared" si="102"/>
        <v>-1.688335139039359E-2</v>
      </c>
      <c r="X116" s="126">
        <v>583216265.30999994</v>
      </c>
      <c r="Y116" s="127">
        <v>1.0861000000000001</v>
      </c>
      <c r="Z116" s="79">
        <f t="shared" si="103"/>
        <v>-2.8317068832147655E-3</v>
      </c>
      <c r="AA116" s="79">
        <f t="shared" si="104"/>
        <v>-2.5714023326291798E-3</v>
      </c>
      <c r="AB116" s="126">
        <v>585616156.73000002</v>
      </c>
      <c r="AC116" s="127">
        <v>1.1068</v>
      </c>
      <c r="AD116" s="79">
        <f t="shared" si="105"/>
        <v>4.1149253934549468E-3</v>
      </c>
      <c r="AE116" s="79">
        <f t="shared" si="106"/>
        <v>1.905901850658313E-2</v>
      </c>
      <c r="AF116" s="126">
        <v>582854709.75</v>
      </c>
      <c r="AG116" s="127">
        <v>1.1015999999999999</v>
      </c>
      <c r="AH116" s="79">
        <f t="shared" si="107"/>
        <v>-4.7154555902616463E-3</v>
      </c>
      <c r="AI116" s="79">
        <f t="shared" si="108"/>
        <v>-4.6982291290206847E-3</v>
      </c>
      <c r="AJ116" s="80">
        <f t="shared" si="66"/>
        <v>4.1278771330974483E-3</v>
      </c>
      <c r="AK116" s="80">
        <f t="shared" si="67"/>
        <v>4.1555824690065139E-3</v>
      </c>
      <c r="AL116" s="81">
        <f t="shared" si="68"/>
        <v>1.4544493215937548E-2</v>
      </c>
      <c r="AM116" s="81">
        <f t="shared" si="69"/>
        <v>1.4458053227737199E-2</v>
      </c>
      <c r="AN116" s="82">
        <f t="shared" si="70"/>
        <v>7.7350482690298717E-3</v>
      </c>
      <c r="AO116" s="158">
        <f t="shared" si="71"/>
        <v>1.2141251419979807E-2</v>
      </c>
      <c r="AP116" s="86"/>
      <c r="AQ116" s="84"/>
      <c r="AR116" s="88"/>
      <c r="AS116" s="85"/>
      <c r="AT116" s="85"/>
    </row>
    <row r="117" spans="1:46">
      <c r="A117" s="153" t="s">
        <v>134</v>
      </c>
      <c r="B117" s="126">
        <v>243857405.03999999</v>
      </c>
      <c r="C117" s="127">
        <v>1.218</v>
      </c>
      <c r="D117" s="126">
        <v>248027432.80000001</v>
      </c>
      <c r="E117" s="127">
        <v>1.2390000000000001</v>
      </c>
      <c r="F117" s="79">
        <f t="shared" si="94"/>
        <v>1.7100271198719635E-2</v>
      </c>
      <c r="G117" s="79">
        <f t="shared" si="95"/>
        <v>1.7241379310344935E-2</v>
      </c>
      <c r="H117" s="126">
        <v>124666242.52</v>
      </c>
      <c r="I117" s="127">
        <v>1.1724000000000001</v>
      </c>
      <c r="J117" s="79">
        <f t="shared" si="96"/>
        <v>-0.49736913730616983</v>
      </c>
      <c r="K117" s="79">
        <f t="shared" si="97"/>
        <v>-5.3753026634382556E-2</v>
      </c>
      <c r="L117" s="126">
        <v>131141672.13</v>
      </c>
      <c r="M117" s="127">
        <v>1.2331000000000001</v>
      </c>
      <c r="N117" s="79">
        <f t="shared" si="98"/>
        <v>5.1942125463203537E-2</v>
      </c>
      <c r="O117" s="79">
        <f t="shared" si="99"/>
        <v>5.1774138519276675E-2</v>
      </c>
      <c r="P117" s="126">
        <v>132529700.12</v>
      </c>
      <c r="Q117" s="127">
        <v>1.246</v>
      </c>
      <c r="R117" s="79">
        <f t="shared" si="100"/>
        <v>1.0584187066213897E-2</v>
      </c>
      <c r="S117" s="79">
        <f t="shared" si="101"/>
        <v>1.0461438650555438E-2</v>
      </c>
      <c r="T117" s="126">
        <v>133772141.41</v>
      </c>
      <c r="U117" s="127">
        <v>1.2426999999999999</v>
      </c>
      <c r="V117" s="79">
        <f t="shared" si="102"/>
        <v>9.3748140143304782E-3</v>
      </c>
      <c r="W117" s="79">
        <f t="shared" si="102"/>
        <v>-2.6484751203852976E-3</v>
      </c>
      <c r="X117" s="126">
        <v>118971494.52</v>
      </c>
      <c r="Y117" s="127">
        <v>1.2473000000000001</v>
      </c>
      <c r="Z117" s="79">
        <f t="shared" si="103"/>
        <v>-0.1106407263425447</v>
      </c>
      <c r="AA117" s="79">
        <f t="shared" si="104"/>
        <v>3.7016174458840909E-3</v>
      </c>
      <c r="AB117" s="126">
        <v>120784067.28</v>
      </c>
      <c r="AC117" s="127">
        <v>1.2787999999999999</v>
      </c>
      <c r="AD117" s="79">
        <f t="shared" si="105"/>
        <v>1.5235353370258775E-2</v>
      </c>
      <c r="AE117" s="79">
        <f t="shared" si="106"/>
        <v>2.5254549827627565E-2</v>
      </c>
      <c r="AF117" s="126">
        <v>120268089.19</v>
      </c>
      <c r="AG117" s="127">
        <v>1.2784</v>
      </c>
      <c r="AH117" s="79">
        <f t="shared" si="107"/>
        <v>-4.2719052406462689E-3</v>
      </c>
      <c r="AI117" s="79">
        <f t="shared" si="108"/>
        <v>-3.1279324366590241E-4</v>
      </c>
      <c r="AJ117" s="80">
        <f t="shared" si="66"/>
        <v>-6.3505627222079294E-2</v>
      </c>
      <c r="AK117" s="80">
        <f t="shared" si="67"/>
        <v>6.4648535944068679E-3</v>
      </c>
      <c r="AL117" s="81">
        <f t="shared" si="68"/>
        <v>-0.51510166503646526</v>
      </c>
      <c r="AM117" s="81">
        <f t="shared" si="69"/>
        <v>3.1799838579499494E-2</v>
      </c>
      <c r="AN117" s="82">
        <f t="shared" si="70"/>
        <v>0.18157815812339578</v>
      </c>
      <c r="AO117" s="158">
        <f t="shared" si="71"/>
        <v>3.000216185959146E-2</v>
      </c>
      <c r="AP117" s="86"/>
      <c r="AQ117" s="84"/>
      <c r="AR117" s="88"/>
      <c r="AS117" s="85"/>
      <c r="AT117" s="85"/>
    </row>
    <row r="118" spans="1:46" s="177" customFormat="1">
      <c r="A118" s="153" t="s">
        <v>136</v>
      </c>
      <c r="B118" s="126">
        <v>213178658.84527093</v>
      </c>
      <c r="C118" s="127">
        <v>137.32800731790223</v>
      </c>
      <c r="D118" s="126">
        <v>214959655.68723571</v>
      </c>
      <c r="E118" s="127">
        <v>138.51174954135669</v>
      </c>
      <c r="F118" s="79">
        <f t="shared" si="94"/>
        <v>8.354480001009211E-3</v>
      </c>
      <c r="G118" s="79">
        <f t="shared" si="95"/>
        <v>8.6198165004622851E-3</v>
      </c>
      <c r="H118" s="126">
        <v>219330683.80000001</v>
      </c>
      <c r="I118" s="127">
        <v>141.37</v>
      </c>
      <c r="J118" s="79">
        <f t="shared" si="96"/>
        <v>2.033417898251616E-2</v>
      </c>
      <c r="K118" s="79">
        <f t="shared" si="97"/>
        <v>2.0635436835558116E-2</v>
      </c>
      <c r="L118" s="126">
        <v>225684392.26287398</v>
      </c>
      <c r="M118" s="127">
        <v>145.50265122998468</v>
      </c>
      <c r="N118" s="79">
        <f t="shared" si="98"/>
        <v>2.8968625605834932E-2</v>
      </c>
      <c r="O118" s="79">
        <f t="shared" si="99"/>
        <v>2.9232872815906301E-2</v>
      </c>
      <c r="P118" s="126">
        <v>224878106.18136111</v>
      </c>
      <c r="Q118" s="127">
        <v>145.0320065195088</v>
      </c>
      <c r="R118" s="79">
        <f t="shared" si="100"/>
        <v>-3.5726266820158207E-3</v>
      </c>
      <c r="S118" s="79">
        <f t="shared" si="101"/>
        <v>-3.2346126101301721E-3</v>
      </c>
      <c r="T118" s="126">
        <v>223637546.77000001</v>
      </c>
      <c r="U118" s="127">
        <v>143.69</v>
      </c>
      <c r="V118" s="79">
        <f t="shared" si="102"/>
        <v>-5.5165859959733212E-3</v>
      </c>
      <c r="W118" s="79">
        <f t="shared" si="102"/>
        <v>-9.2531748799068135E-3</v>
      </c>
      <c r="X118" s="126">
        <v>223309016.28</v>
      </c>
      <c r="Y118" s="127">
        <v>143.47999999999999</v>
      </c>
      <c r="Z118" s="79">
        <f t="shared" si="103"/>
        <v>-1.4690310046098236E-3</v>
      </c>
      <c r="AA118" s="79">
        <f t="shared" si="104"/>
        <v>-1.4614795740831509E-3</v>
      </c>
      <c r="AB118" s="126">
        <v>225730958.72999999</v>
      </c>
      <c r="AC118" s="127">
        <v>145.03</v>
      </c>
      <c r="AD118" s="79">
        <f t="shared" si="105"/>
        <v>1.0845699337832344E-2</v>
      </c>
      <c r="AE118" s="79">
        <f t="shared" si="106"/>
        <v>1.080289935879573E-2</v>
      </c>
      <c r="AF118" s="126">
        <v>224506896.16960582</v>
      </c>
      <c r="AG118" s="127">
        <v>144.9829874890311</v>
      </c>
      <c r="AH118" s="79">
        <f t="shared" si="107"/>
        <v>-5.4226614164089321E-3</v>
      </c>
      <c r="AI118" s="79">
        <f t="shared" si="108"/>
        <v>-3.241571465827616E-4</v>
      </c>
      <c r="AJ118" s="80">
        <f t="shared" si="66"/>
        <v>6.5652598535230937E-3</v>
      </c>
      <c r="AK118" s="80">
        <f t="shared" si="67"/>
        <v>6.8772001625024412E-3</v>
      </c>
      <c r="AL118" s="81">
        <f t="shared" si="68"/>
        <v>4.441410390171658E-2</v>
      </c>
      <c r="AM118" s="81">
        <f t="shared" si="69"/>
        <v>4.671977625798622E-2</v>
      </c>
      <c r="AN118" s="82">
        <f t="shared" si="70"/>
        <v>1.2928513506604782E-2</v>
      </c>
      <c r="AO118" s="158">
        <f t="shared" si="71"/>
        <v>1.3045764969188163E-2</v>
      </c>
      <c r="AP118" s="86"/>
      <c r="AQ118" s="84"/>
      <c r="AR118" s="88"/>
      <c r="AS118" s="85"/>
      <c r="AT118" s="85"/>
    </row>
    <row r="119" spans="1:46" s="184" customFormat="1">
      <c r="A119" s="153" t="s">
        <v>142</v>
      </c>
      <c r="B119" s="126">
        <v>149502816.90000001</v>
      </c>
      <c r="C119" s="127">
        <v>3.4756</v>
      </c>
      <c r="D119" s="241">
        <v>150936140.44999999</v>
      </c>
      <c r="E119" s="127">
        <v>3.5074000000000001</v>
      </c>
      <c r="F119" s="79">
        <f t="shared" si="94"/>
        <v>9.5872678503356144E-3</v>
      </c>
      <c r="G119" s="79">
        <f t="shared" si="95"/>
        <v>9.1494993670157808E-3</v>
      </c>
      <c r="H119" s="241">
        <v>152244352.53999999</v>
      </c>
      <c r="I119" s="127">
        <v>3.5352999999999999</v>
      </c>
      <c r="J119" s="79">
        <f t="shared" si="96"/>
        <v>8.667321730234448E-3</v>
      </c>
      <c r="K119" s="79">
        <f t="shared" si="97"/>
        <v>7.954610252608716E-3</v>
      </c>
      <c r="L119" s="126">
        <v>150428924.71000001</v>
      </c>
      <c r="M119" s="127">
        <v>3.5790999999999999</v>
      </c>
      <c r="N119" s="79">
        <f t="shared" si="98"/>
        <v>-1.1924434632299455E-2</v>
      </c>
      <c r="O119" s="79">
        <f t="shared" si="99"/>
        <v>1.2389330467004233E-2</v>
      </c>
      <c r="P119" s="126">
        <v>149656408.09999999</v>
      </c>
      <c r="Q119" s="127">
        <v>3.5615999999999999</v>
      </c>
      <c r="R119" s="79">
        <f t="shared" si="100"/>
        <v>-5.1354259926359759E-3</v>
      </c>
      <c r="S119" s="79">
        <f t="shared" si="101"/>
        <v>-4.8894973596714459E-3</v>
      </c>
      <c r="T119" s="126">
        <v>150755712.52000001</v>
      </c>
      <c r="U119" s="127">
        <v>3.5865</v>
      </c>
      <c r="V119" s="79">
        <f t="shared" si="102"/>
        <v>7.3455218787922836E-3</v>
      </c>
      <c r="W119" s="79">
        <f t="shared" si="102"/>
        <v>6.9912398921833287E-3</v>
      </c>
      <c r="X119" s="126">
        <v>149976620.63999999</v>
      </c>
      <c r="Y119" s="127">
        <v>3.403</v>
      </c>
      <c r="Z119" s="79">
        <f t="shared" si="103"/>
        <v>-5.167909507221272E-3</v>
      </c>
      <c r="AA119" s="79">
        <f t="shared" si="104"/>
        <v>-5.1164087550536731E-2</v>
      </c>
      <c r="AB119" s="126">
        <v>151629492.93000001</v>
      </c>
      <c r="AC119" s="127">
        <v>3.4405000000000001</v>
      </c>
      <c r="AD119" s="79">
        <f t="shared" si="105"/>
        <v>1.1020866338677769E-2</v>
      </c>
      <c r="AE119" s="79">
        <f t="shared" si="106"/>
        <v>1.101968851013814E-2</v>
      </c>
      <c r="AF119" s="126">
        <v>150886779.41</v>
      </c>
      <c r="AG119" s="127">
        <v>3.5895000000000001</v>
      </c>
      <c r="AH119" s="79">
        <f t="shared" si="107"/>
        <v>-4.8982127793758806E-3</v>
      </c>
      <c r="AI119" s="79">
        <f t="shared" si="108"/>
        <v>4.3307658770527543E-2</v>
      </c>
      <c r="AJ119" s="80">
        <f t="shared" si="66"/>
        <v>1.1868743608134415E-3</v>
      </c>
      <c r="AK119" s="80">
        <f t="shared" si="67"/>
        <v>4.3448052936586956E-3</v>
      </c>
      <c r="AL119" s="81">
        <f t="shared" si="68"/>
        <v>-3.2703261030013741E-4</v>
      </c>
      <c r="AM119" s="81">
        <f t="shared" si="69"/>
        <v>2.3407652392085324E-2</v>
      </c>
      <c r="AN119" s="82">
        <f t="shared" si="70"/>
        <v>8.8676741183286653E-3</v>
      </c>
      <c r="AO119" s="158">
        <f t="shared" si="71"/>
        <v>2.6286882458270027E-2</v>
      </c>
      <c r="AP119" s="86"/>
      <c r="AQ119" s="84"/>
      <c r="AR119" s="88"/>
      <c r="AS119" s="85"/>
      <c r="AT119" s="85"/>
    </row>
    <row r="120" spans="1:46" s="184" customFormat="1">
      <c r="A120" s="153" t="s">
        <v>190</v>
      </c>
      <c r="B120" s="126">
        <v>328798306.20999998</v>
      </c>
      <c r="C120" s="127">
        <v>120.24</v>
      </c>
      <c r="D120" s="126">
        <v>334537462.25999999</v>
      </c>
      <c r="E120" s="127">
        <v>112.43</v>
      </c>
      <c r="F120" s="79">
        <f t="shared" si="94"/>
        <v>1.7454944084579541E-2</v>
      </c>
      <c r="G120" s="79">
        <f t="shared" si="95"/>
        <v>-6.4953426480372486E-2</v>
      </c>
      <c r="H120" s="126">
        <v>336599664.22000003</v>
      </c>
      <c r="I120" s="127">
        <v>123.34</v>
      </c>
      <c r="J120" s="79">
        <f t="shared" si="96"/>
        <v>6.1643379072365608E-3</v>
      </c>
      <c r="K120" s="79">
        <f t="shared" si="97"/>
        <v>9.7038157075513623E-2</v>
      </c>
      <c r="L120" s="246">
        <v>339247747.37</v>
      </c>
      <c r="M120" s="127">
        <v>124.94</v>
      </c>
      <c r="N120" s="79">
        <f t="shared" si="98"/>
        <v>7.8671592146010005E-3</v>
      </c>
      <c r="O120" s="79">
        <f t="shared" si="99"/>
        <v>1.2972271769093517E-2</v>
      </c>
      <c r="P120" s="126">
        <v>332704417.63999999</v>
      </c>
      <c r="Q120" s="127">
        <v>124.7</v>
      </c>
      <c r="R120" s="79">
        <f t="shared" si="100"/>
        <v>-1.9287761763274281E-2</v>
      </c>
      <c r="S120" s="79">
        <f t="shared" si="101"/>
        <v>-1.9209220425803978E-3</v>
      </c>
      <c r="T120" s="126">
        <v>334321274.11000001</v>
      </c>
      <c r="U120" s="127">
        <v>134.01</v>
      </c>
      <c r="V120" s="79">
        <f t="shared" si="102"/>
        <v>4.8597385074385597E-3</v>
      </c>
      <c r="W120" s="79">
        <f t="shared" si="102"/>
        <v>7.4659182036888441E-2</v>
      </c>
      <c r="X120" s="126">
        <v>333629476.56999999</v>
      </c>
      <c r="Y120" s="127">
        <v>133.6</v>
      </c>
      <c r="Z120" s="79">
        <f t="shared" si="103"/>
        <v>-2.0692597018890364E-3</v>
      </c>
      <c r="AA120" s="79">
        <f t="shared" si="104"/>
        <v>-3.0594731736437327E-3</v>
      </c>
      <c r="AB120" s="126">
        <v>335754730.41000003</v>
      </c>
      <c r="AC120" s="127">
        <v>134.4</v>
      </c>
      <c r="AD120" s="79">
        <f t="shared" si="105"/>
        <v>6.370102132010288E-3</v>
      </c>
      <c r="AE120" s="79">
        <f t="shared" si="106"/>
        <v>5.9880239520958937E-3</v>
      </c>
      <c r="AF120" s="126">
        <v>333991010.04000002</v>
      </c>
      <c r="AG120" s="127">
        <v>133.79</v>
      </c>
      <c r="AH120" s="79">
        <f t="shared" si="107"/>
        <v>-5.2530022967845419E-3</v>
      </c>
      <c r="AI120" s="79">
        <f t="shared" si="108"/>
        <v>-4.5386904761905772E-3</v>
      </c>
      <c r="AJ120" s="80">
        <f t="shared" si="66"/>
        <v>2.0132822604897612E-3</v>
      </c>
      <c r="AK120" s="80">
        <f t="shared" si="67"/>
        <v>1.4523140332600538E-2</v>
      </c>
      <c r="AL120" s="81">
        <f t="shared" si="68"/>
        <v>-1.6334559851932829E-3</v>
      </c>
      <c r="AM120" s="81">
        <f t="shared" si="69"/>
        <v>0.18998487948056555</v>
      </c>
      <c r="AN120" s="82">
        <f t="shared" si="70"/>
        <v>1.0955942728353187E-2</v>
      </c>
      <c r="AO120" s="158">
        <f t="shared" si="71"/>
        <v>5.0369716605093262E-2</v>
      </c>
      <c r="AP120" s="86"/>
      <c r="AQ120" s="84"/>
      <c r="AR120" s="88"/>
      <c r="AS120" s="85"/>
      <c r="AT120" s="85"/>
    </row>
    <row r="121" spans="1:46" s="184" customFormat="1">
      <c r="A121" s="153" t="s">
        <v>160</v>
      </c>
      <c r="B121" s="126">
        <v>117436757.73999999</v>
      </c>
      <c r="C121" s="127">
        <v>132.24697499999999</v>
      </c>
      <c r="D121" s="242">
        <v>172773992.43000001</v>
      </c>
      <c r="E121" s="127">
        <v>134.859004</v>
      </c>
      <c r="F121" s="79">
        <f t="shared" si="94"/>
        <v>0.47120880851048619</v>
      </c>
      <c r="G121" s="79">
        <f t="shared" si="95"/>
        <v>1.9751143646196876E-2</v>
      </c>
      <c r="H121" s="242">
        <v>121270524.81999999</v>
      </c>
      <c r="I121" s="127">
        <v>139.60860099999999</v>
      </c>
      <c r="J121" s="79">
        <f t="shared" si="96"/>
        <v>-0.29809734026298446</v>
      </c>
      <c r="K121" s="79">
        <f t="shared" si="97"/>
        <v>3.5218983227845835E-2</v>
      </c>
      <c r="L121" s="246">
        <v>124039413.11</v>
      </c>
      <c r="M121" s="127">
        <v>142.040807</v>
      </c>
      <c r="N121" s="79">
        <f t="shared" si="98"/>
        <v>2.2832327097700167E-2</v>
      </c>
      <c r="O121" s="79">
        <f t="shared" si="99"/>
        <v>1.7421605707516601E-2</v>
      </c>
      <c r="P121" s="246">
        <v>123648871.28</v>
      </c>
      <c r="Q121" s="127">
        <v>141.82816800000001</v>
      </c>
      <c r="R121" s="79">
        <f t="shared" si="100"/>
        <v>-3.1485301341571161E-3</v>
      </c>
      <c r="S121" s="79">
        <f t="shared" si="101"/>
        <v>-1.4970275408249111E-3</v>
      </c>
      <c r="T121" s="246">
        <v>123391678.78</v>
      </c>
      <c r="U121" s="127">
        <v>137.13611599999999</v>
      </c>
      <c r="V121" s="79">
        <f t="shared" si="102"/>
        <v>-2.080023030841855E-3</v>
      </c>
      <c r="W121" s="79">
        <f t="shared" si="102"/>
        <v>-3.3082652523580634E-2</v>
      </c>
      <c r="X121" s="126">
        <v>121643761.03</v>
      </c>
      <c r="Y121" s="127">
        <v>139.819804</v>
      </c>
      <c r="Z121" s="79">
        <f t="shared" si="103"/>
        <v>-1.4165604741600389E-2</v>
      </c>
      <c r="AA121" s="79">
        <f t="shared" si="104"/>
        <v>1.9569520256793753E-2</v>
      </c>
      <c r="AB121" s="126">
        <v>122203977.08</v>
      </c>
      <c r="AC121" s="127">
        <v>140.556498</v>
      </c>
      <c r="AD121" s="79">
        <f t="shared" si="105"/>
        <v>4.6053825141252874E-3</v>
      </c>
      <c r="AE121" s="79">
        <f t="shared" si="106"/>
        <v>5.2688816528451143E-3</v>
      </c>
      <c r="AF121" s="126">
        <v>115884659.70999999</v>
      </c>
      <c r="AG121" s="127">
        <v>139.51286899999999</v>
      </c>
      <c r="AH121" s="79">
        <f t="shared" si="107"/>
        <v>-5.1711225125374662E-2</v>
      </c>
      <c r="AI121" s="79">
        <f t="shared" si="108"/>
        <v>-7.4249786729889203E-3</v>
      </c>
      <c r="AJ121" s="80">
        <f t="shared" si="66"/>
        <v>1.6180474353419148E-2</v>
      </c>
      <c r="AK121" s="80">
        <f t="shared" si="67"/>
        <v>6.9031844692254646E-3</v>
      </c>
      <c r="AL121" s="81">
        <f t="shared" si="68"/>
        <v>-0.32927023286244267</v>
      </c>
      <c r="AM121" s="81">
        <f t="shared" si="69"/>
        <v>3.4509115905972408E-2</v>
      </c>
      <c r="AN121" s="82">
        <f t="shared" si="70"/>
        <v>0.2111995613819847</v>
      </c>
      <c r="AO121" s="158">
        <f t="shared" si="71"/>
        <v>2.1096125874996822E-2</v>
      </c>
      <c r="AP121" s="86"/>
      <c r="AQ121" s="84"/>
      <c r="AR121" s="88"/>
      <c r="AS121" s="85"/>
      <c r="AT121" s="85"/>
    </row>
    <row r="122" spans="1:46" s="205" customFormat="1">
      <c r="A122" s="153" t="s">
        <v>176</v>
      </c>
      <c r="B122" s="126">
        <v>1094581828.73</v>
      </c>
      <c r="C122" s="127">
        <v>2.1735000000000002</v>
      </c>
      <c r="D122" s="126">
        <v>1080537403.3900001</v>
      </c>
      <c r="E122" s="127">
        <v>2.1427</v>
      </c>
      <c r="F122" s="79">
        <f t="shared" si="94"/>
        <v>-1.2830859211590518E-2</v>
      </c>
      <c r="G122" s="79">
        <f t="shared" si="95"/>
        <v>-1.4170692431562069E-2</v>
      </c>
      <c r="H122" s="126">
        <v>1119478581.6500001</v>
      </c>
      <c r="I122" s="127">
        <v>2.2198000000000002</v>
      </c>
      <c r="J122" s="79">
        <f t="shared" si="96"/>
        <v>3.6038713826868692E-2</v>
      </c>
      <c r="K122" s="79">
        <f t="shared" si="97"/>
        <v>3.5982638726840044E-2</v>
      </c>
      <c r="L122" s="244">
        <v>1145303769.6500001</v>
      </c>
      <c r="M122" s="127">
        <v>2.2717999999999998</v>
      </c>
      <c r="N122" s="79">
        <f t="shared" si="98"/>
        <v>2.3068943366416392E-2</v>
      </c>
      <c r="O122" s="79">
        <f t="shared" si="99"/>
        <v>2.3425533831876563E-2</v>
      </c>
      <c r="P122" s="246">
        <v>1122912042.3399999</v>
      </c>
      <c r="Q122" s="127">
        <v>2.2728000000000002</v>
      </c>
      <c r="R122" s="79">
        <f t="shared" si="100"/>
        <v>-1.9550906845301832E-2</v>
      </c>
      <c r="S122" s="79">
        <f t="shared" si="101"/>
        <v>4.4017959327420284E-4</v>
      </c>
      <c r="T122" s="246">
        <v>1135529288.8599999</v>
      </c>
      <c r="U122" s="127">
        <v>2.2526000000000002</v>
      </c>
      <c r="V122" s="79">
        <f t="shared" si="102"/>
        <v>1.1236184174948654E-2</v>
      </c>
      <c r="W122" s="79">
        <f t="shared" si="102"/>
        <v>-8.8877155931010188E-3</v>
      </c>
      <c r="X122" s="246">
        <v>1124955800.1099999</v>
      </c>
      <c r="Y122" s="127">
        <v>2.2328000000000001</v>
      </c>
      <c r="Z122" s="79">
        <f t="shared" si="103"/>
        <v>-9.311506848594912E-3</v>
      </c>
      <c r="AA122" s="79">
        <f t="shared" si="104"/>
        <v>-8.7898428482642444E-3</v>
      </c>
      <c r="AB122" s="246">
        <v>1131002730.8900001</v>
      </c>
      <c r="AC122" s="127">
        <v>2.2442000000000002</v>
      </c>
      <c r="AD122" s="79">
        <f t="shared" si="105"/>
        <v>5.3752607697199585E-3</v>
      </c>
      <c r="AE122" s="79">
        <f t="shared" si="106"/>
        <v>5.1056968828377264E-3</v>
      </c>
      <c r="AF122" s="126">
        <v>1121911168.04</v>
      </c>
      <c r="AG122" s="127">
        <v>2.2713999999999999</v>
      </c>
      <c r="AH122" s="79">
        <f t="shared" si="107"/>
        <v>-8.0384976991575256E-3</v>
      </c>
      <c r="AI122" s="79">
        <f t="shared" si="108"/>
        <v>1.2120131895552833E-2</v>
      </c>
      <c r="AJ122" s="80">
        <f t="shared" si="66"/>
        <v>3.2484164416636137E-3</v>
      </c>
      <c r="AK122" s="80">
        <f t="shared" si="67"/>
        <v>5.653241257181754E-3</v>
      </c>
      <c r="AL122" s="81">
        <f t="shared" si="68"/>
        <v>3.8289988407802261E-2</v>
      </c>
      <c r="AM122" s="81">
        <f t="shared" si="69"/>
        <v>6.0064404723012936E-2</v>
      </c>
      <c r="AN122" s="82">
        <f t="shared" si="70"/>
        <v>1.9272049124122274E-2</v>
      </c>
      <c r="AO122" s="158">
        <f t="shared" si="71"/>
        <v>1.7394800853004412E-2</v>
      </c>
      <c r="AP122" s="86"/>
      <c r="AQ122" s="84"/>
      <c r="AR122" s="88"/>
      <c r="AS122" s="85"/>
      <c r="AT122" s="85"/>
    </row>
    <row r="123" spans="1:46" s="223" customFormat="1">
      <c r="A123" s="153" t="s">
        <v>197</v>
      </c>
      <c r="B123" s="126">
        <v>17057698.23</v>
      </c>
      <c r="C123" s="127">
        <v>1.0802</v>
      </c>
      <c r="D123" s="126">
        <v>17126660.879999999</v>
      </c>
      <c r="E123" s="127">
        <v>1.1003000000000001</v>
      </c>
      <c r="F123" s="79">
        <f t="shared" si="94"/>
        <v>4.0429047970089753E-3</v>
      </c>
      <c r="G123" s="79">
        <f t="shared" si="95"/>
        <v>1.8607665247176455E-2</v>
      </c>
      <c r="H123" s="126">
        <v>17179119.629999999</v>
      </c>
      <c r="I123" s="127">
        <v>1.1036999999999999</v>
      </c>
      <c r="J123" s="79">
        <f t="shared" si="96"/>
        <v>3.0629876055559527E-3</v>
      </c>
      <c r="K123" s="79">
        <f t="shared" si="97"/>
        <v>3.0900663455419863E-3</v>
      </c>
      <c r="L123" s="244">
        <v>17252106.670000002</v>
      </c>
      <c r="M123" s="127">
        <v>1.1084000000000001</v>
      </c>
      <c r="N123" s="79">
        <f t="shared" si="98"/>
        <v>4.2485902404768823E-3</v>
      </c>
      <c r="O123" s="79">
        <f t="shared" si="99"/>
        <v>4.2584035516899056E-3</v>
      </c>
      <c r="P123" s="244">
        <v>17378069.550000001</v>
      </c>
      <c r="Q123" s="127">
        <v>1.1165</v>
      </c>
      <c r="R123" s="79">
        <f t="shared" si="100"/>
        <v>7.301304264425751E-3</v>
      </c>
      <c r="S123" s="79">
        <f t="shared" si="101"/>
        <v>7.3078311079032799E-3</v>
      </c>
      <c r="T123" s="244">
        <v>17641284.59</v>
      </c>
      <c r="U123" s="127">
        <v>1.1334</v>
      </c>
      <c r="V123" s="79">
        <f t="shared" si="102"/>
        <v>1.5146391216969153E-2</v>
      </c>
      <c r="W123" s="79">
        <f t="shared" si="102"/>
        <v>1.5136587550380578E-2</v>
      </c>
      <c r="X123" s="244">
        <v>17546931.789999999</v>
      </c>
      <c r="Y123" s="127">
        <v>1.1273</v>
      </c>
      <c r="Z123" s="79">
        <f t="shared" si="103"/>
        <v>-5.3484087011149307E-3</v>
      </c>
      <c r="AA123" s="79">
        <f t="shared" si="104"/>
        <v>-5.3820363508028891E-3</v>
      </c>
      <c r="AB123" s="244">
        <v>17715966.300000001</v>
      </c>
      <c r="AC123" s="127">
        <v>1.1382000000000001</v>
      </c>
      <c r="AD123" s="79">
        <f t="shared" si="105"/>
        <v>9.6332801667545348E-3</v>
      </c>
      <c r="AE123" s="79">
        <f t="shared" si="106"/>
        <v>9.669120908365237E-3</v>
      </c>
      <c r="AF123" s="246">
        <v>17575603.739999998</v>
      </c>
      <c r="AG123" s="127">
        <v>1.1292</v>
      </c>
      <c r="AH123" s="79">
        <f t="shared" si="107"/>
        <v>-7.9229412397336958E-3</v>
      </c>
      <c r="AI123" s="79">
        <f t="shared" si="108"/>
        <v>-7.9072219293622546E-3</v>
      </c>
      <c r="AJ123" s="80">
        <f t="shared" si="66"/>
        <v>3.7705135437928281E-3</v>
      </c>
      <c r="AK123" s="80">
        <f t="shared" si="67"/>
        <v>5.5975520538615381E-3</v>
      </c>
      <c r="AL123" s="81">
        <f t="shared" si="68"/>
        <v>2.6213099164254568E-2</v>
      </c>
      <c r="AM123" s="81">
        <f t="shared" si="69"/>
        <v>2.6265563937107994E-2</v>
      </c>
      <c r="AN123" s="82">
        <f t="shared" si="70"/>
        <v>7.5303583995751568E-3</v>
      </c>
      <c r="AO123" s="158">
        <f t="shared" si="71"/>
        <v>9.1867144449274494E-3</v>
      </c>
      <c r="AP123" s="86"/>
      <c r="AQ123" s="84"/>
      <c r="AR123" s="88"/>
      <c r="AS123" s="85"/>
      <c r="AT123" s="85"/>
    </row>
    <row r="124" spans="1:46" s="223" customFormat="1">
      <c r="A124" s="153" t="s">
        <v>213</v>
      </c>
      <c r="B124" s="126">
        <v>174218177.49000001</v>
      </c>
      <c r="C124" s="127">
        <v>1.0354000000000001</v>
      </c>
      <c r="D124" s="242">
        <v>177211673.5</v>
      </c>
      <c r="E124" s="127">
        <v>1.5</v>
      </c>
      <c r="F124" s="79">
        <f t="shared" si="94"/>
        <v>1.7182455086650273E-2</v>
      </c>
      <c r="G124" s="79">
        <f t="shared" si="95"/>
        <v>0.44871547228124381</v>
      </c>
      <c r="H124" s="242">
        <v>182699516.28999999</v>
      </c>
      <c r="I124" s="127">
        <v>1.0845</v>
      </c>
      <c r="J124" s="79">
        <f t="shared" si="96"/>
        <v>3.0967727360240699E-2</v>
      </c>
      <c r="K124" s="79">
        <f t="shared" si="97"/>
        <v>-0.27699999999999997</v>
      </c>
      <c r="L124" s="244">
        <v>187866979.87</v>
      </c>
      <c r="M124" s="127">
        <v>1.1152</v>
      </c>
      <c r="N124" s="79">
        <f t="shared" si="98"/>
        <v>2.8283947789974815E-2</v>
      </c>
      <c r="O124" s="79">
        <f t="shared" si="99"/>
        <v>2.8307976025818301E-2</v>
      </c>
      <c r="P124" s="244">
        <v>190907195.05000001</v>
      </c>
      <c r="Q124" s="127">
        <v>1.1333</v>
      </c>
      <c r="R124" s="79">
        <f t="shared" si="100"/>
        <v>1.6182807548744182E-2</v>
      </c>
      <c r="S124" s="79">
        <f t="shared" si="101"/>
        <v>1.623027259684362E-2</v>
      </c>
      <c r="T124" s="244">
        <v>190570914.5</v>
      </c>
      <c r="U124" s="127">
        <v>1.1312</v>
      </c>
      <c r="V124" s="79">
        <f t="shared" si="102"/>
        <v>-1.7614870404016861E-3</v>
      </c>
      <c r="W124" s="79">
        <f t="shared" si="102"/>
        <v>-1.8529956763434139E-3</v>
      </c>
      <c r="X124" s="244">
        <v>189279143.69999999</v>
      </c>
      <c r="Y124" s="127">
        <v>1.1229</v>
      </c>
      <c r="Z124" s="79">
        <f t="shared" si="103"/>
        <v>-6.7784257812333265E-3</v>
      </c>
      <c r="AA124" s="79">
        <f t="shared" si="104"/>
        <v>-7.3373408769448149E-3</v>
      </c>
      <c r="AB124" s="244">
        <v>188690550.03</v>
      </c>
      <c r="AC124" s="127">
        <v>1.1194999999999999</v>
      </c>
      <c r="AD124" s="79">
        <f t="shared" si="105"/>
        <v>-3.1096594082910939E-3</v>
      </c>
      <c r="AE124" s="79">
        <f t="shared" si="106"/>
        <v>-3.027874254163389E-3</v>
      </c>
      <c r="AF124" s="244">
        <v>187703635.52000001</v>
      </c>
      <c r="AG124" s="127">
        <v>1.1135999999999999</v>
      </c>
      <c r="AH124" s="79">
        <f t="shared" si="107"/>
        <v>-5.2303335267350724E-3</v>
      </c>
      <c r="AI124" s="79">
        <f t="shared" si="108"/>
        <v>-5.2702099151407025E-3</v>
      </c>
      <c r="AJ124" s="80">
        <f t="shared" si="66"/>
        <v>9.4671290036185962E-3</v>
      </c>
      <c r="AK124" s="80">
        <f t="shared" si="67"/>
        <v>2.4845662522664177E-2</v>
      </c>
      <c r="AL124" s="81">
        <f t="shared" si="68"/>
        <v>5.9205817612235409E-2</v>
      </c>
      <c r="AM124" s="81">
        <f t="shared" si="69"/>
        <v>-0.25760000000000005</v>
      </c>
      <c r="AN124" s="82">
        <f t="shared" si="70"/>
        <v>1.5515733369440884E-2</v>
      </c>
      <c r="AO124" s="158">
        <f t="shared" si="71"/>
        <v>0.19795204904560476</v>
      </c>
      <c r="AP124" s="86"/>
      <c r="AQ124" s="84"/>
      <c r="AR124" s="88"/>
      <c r="AS124" s="85"/>
      <c r="AT124" s="85"/>
    </row>
    <row r="125" spans="1:46">
      <c r="A125" s="153" t="s">
        <v>222</v>
      </c>
      <c r="B125" s="126">
        <v>4780808.34</v>
      </c>
      <c r="C125" s="127">
        <v>100.035</v>
      </c>
      <c r="D125" s="126">
        <v>4790662.05</v>
      </c>
      <c r="E125" s="127">
        <v>100.251</v>
      </c>
      <c r="F125" s="79">
        <f t="shared" si="94"/>
        <v>2.0610970570721443E-3</v>
      </c>
      <c r="G125" s="79">
        <f t="shared" si="95"/>
        <v>2.1592442645075043E-3</v>
      </c>
      <c r="H125" s="126">
        <v>4780201.78</v>
      </c>
      <c r="I125" s="127">
        <v>100.02200000000001</v>
      </c>
      <c r="J125" s="79">
        <f t="shared" si="96"/>
        <v>-2.1834706541237975E-3</v>
      </c>
      <c r="K125" s="79">
        <f t="shared" si="97"/>
        <v>-2.2842664911073124E-3</v>
      </c>
      <c r="L125" s="244">
        <v>4812243.68</v>
      </c>
      <c r="M125" s="127">
        <v>100.72199999999999</v>
      </c>
      <c r="N125" s="79">
        <f t="shared" si="98"/>
        <v>6.7030434016531072E-3</v>
      </c>
      <c r="O125" s="79">
        <f t="shared" si="99"/>
        <v>6.9984603387253661E-3</v>
      </c>
      <c r="P125" s="244">
        <v>4813216.91</v>
      </c>
      <c r="Q125" s="127">
        <v>100.74299999999999</v>
      </c>
      <c r="R125" s="79">
        <f t="shared" si="100"/>
        <v>2.0224038197509713E-4</v>
      </c>
      <c r="S125" s="79">
        <f t="shared" si="101"/>
        <v>2.08494668493485E-4</v>
      </c>
      <c r="T125" s="244">
        <v>4825686.2</v>
      </c>
      <c r="U125" s="127">
        <v>100.82</v>
      </c>
      <c r="V125" s="79">
        <f t="shared" si="102"/>
        <v>2.5906353761231253E-3</v>
      </c>
      <c r="W125" s="79">
        <f t="shared" si="102"/>
        <v>7.6432109426955905E-4</v>
      </c>
      <c r="X125" s="244">
        <v>4808931.5199999996</v>
      </c>
      <c r="Y125" s="127">
        <v>108.08499999999999</v>
      </c>
      <c r="Z125" s="79">
        <f t="shared" si="103"/>
        <v>-3.4719787623158408E-3</v>
      </c>
      <c r="AA125" s="79">
        <f t="shared" si="104"/>
        <v>7.2059115254909753E-2</v>
      </c>
      <c r="AB125" s="244">
        <v>4484451.24</v>
      </c>
      <c r="AC125" s="127">
        <v>100.47499999999999</v>
      </c>
      <c r="AD125" s="79">
        <f t="shared" si="105"/>
        <v>-6.7474506270365719E-2</v>
      </c>
      <c r="AE125" s="79">
        <f t="shared" si="106"/>
        <v>-7.0407549613729928E-2</v>
      </c>
      <c r="AF125" s="244">
        <v>4471315.3763400838</v>
      </c>
      <c r="AG125" s="127">
        <v>100.16707529924449</v>
      </c>
      <c r="AH125" s="79">
        <f t="shared" si="107"/>
        <v>-2.9292020264928657E-3</v>
      </c>
      <c r="AI125" s="79">
        <f t="shared" si="108"/>
        <v>-3.0646897313312449E-3</v>
      </c>
      <c r="AJ125" s="80">
        <f t="shared" si="66"/>
        <v>-8.0627676870593436E-3</v>
      </c>
      <c r="AK125" s="80">
        <f t="shared" si="67"/>
        <v>8.0414122309214802E-4</v>
      </c>
      <c r="AL125" s="81">
        <f t="shared" si="68"/>
        <v>-6.6660238256613422E-2</v>
      </c>
      <c r="AM125" s="81">
        <f t="shared" si="69"/>
        <v>-8.3714577166828534E-4</v>
      </c>
      <c r="AN125" s="82">
        <f t="shared" si="70"/>
        <v>2.4243045612853766E-2</v>
      </c>
      <c r="AO125" s="158">
        <f t="shared" si="71"/>
        <v>3.8197689955016496E-2</v>
      </c>
      <c r="AP125" s="86"/>
      <c r="AQ125" s="112">
        <f>SUM(AQ103:AQ114)</f>
        <v>19048418430.824383</v>
      </c>
      <c r="AR125" s="113"/>
      <c r="AS125" s="85" t="e">
        <f>(#REF!/AQ125)-1</f>
        <v>#REF!</v>
      </c>
      <c r="AT125" s="85" t="e">
        <f>(#REF!/AR125)-1</f>
        <v>#REF!</v>
      </c>
    </row>
    <row r="126" spans="1:46">
      <c r="A126" s="155" t="s">
        <v>52</v>
      </c>
      <c r="B126" s="141">
        <f>SUM(B104:B125)</f>
        <v>28843373549.965279</v>
      </c>
      <c r="C126" s="46"/>
      <c r="D126" s="141">
        <f>SUM(D104:D125)</f>
        <v>29275022646.267235</v>
      </c>
      <c r="E126" s="46"/>
      <c r="F126" s="79">
        <f>((D126-B126)/B126)</f>
        <v>1.496527774582997E-2</v>
      </c>
      <c r="G126" s="79"/>
      <c r="H126" s="141">
        <f>SUM(H104:H125)</f>
        <v>29359631020.470001</v>
      </c>
      <c r="I126" s="46"/>
      <c r="J126" s="79">
        <f>((H126-D126)/D126)</f>
        <v>2.890121562845471E-3</v>
      </c>
      <c r="K126" s="79"/>
      <c r="L126" s="141">
        <f>SUM(L104:L125)</f>
        <v>29493543735.222874</v>
      </c>
      <c r="M126" s="46"/>
      <c r="N126" s="79">
        <f>((L126-H126)/H126)</f>
        <v>4.5611170882735681E-3</v>
      </c>
      <c r="O126" s="79"/>
      <c r="P126" s="141">
        <f>SUM(P104:P125)</f>
        <v>29371112964.311356</v>
      </c>
      <c r="Q126" s="46"/>
      <c r="R126" s="79">
        <f>((P126-L126)/L126)</f>
        <v>-4.1511041199604739E-3</v>
      </c>
      <c r="S126" s="79"/>
      <c r="T126" s="141">
        <f>SUM(T104:T125)</f>
        <v>29622457563.650005</v>
      </c>
      <c r="U126" s="46"/>
      <c r="V126" s="79">
        <f>((T126-P126)/P126)</f>
        <v>8.5575442661657702E-3</v>
      </c>
      <c r="W126" s="79"/>
      <c r="X126" s="141">
        <f>SUM(X104:X125)</f>
        <v>29460567605.190002</v>
      </c>
      <c r="Y126" s="46"/>
      <c r="Z126" s="79">
        <f>((X126-T126)/T126)</f>
        <v>-5.4651089671459126E-3</v>
      </c>
      <c r="AA126" s="79"/>
      <c r="AB126" s="141">
        <f>SUM(AB104:AB125)</f>
        <v>29518294585.900002</v>
      </c>
      <c r="AC126" s="415"/>
      <c r="AD126" s="79">
        <f>((AB126-X126)/X126)</f>
        <v>1.9594660049872714E-3</v>
      </c>
      <c r="AE126" s="79"/>
      <c r="AF126" s="141">
        <f>SUM(AF104:AF125)</f>
        <v>29370374411.095947</v>
      </c>
      <c r="AG126" s="415"/>
      <c r="AH126" s="79">
        <f>((AF126-AB126)/AB126)</f>
        <v>-5.0111355306654897E-3</v>
      </c>
      <c r="AI126" s="79"/>
      <c r="AJ126" s="80">
        <f t="shared" si="66"/>
        <v>2.2882722562912717E-3</v>
      </c>
      <c r="AK126" s="80"/>
      <c r="AL126" s="81">
        <f t="shared" si="68"/>
        <v>3.2571030253624915E-3</v>
      </c>
      <c r="AM126" s="81"/>
      <c r="AN126" s="82">
        <f t="shared" si="70"/>
        <v>7.1764320824270469E-3</v>
      </c>
      <c r="AO126" s="158"/>
      <c r="AP126" s="86"/>
      <c r="AQ126" s="96"/>
      <c r="AR126" s="62"/>
      <c r="AS126" s="85" t="e">
        <f>(#REF!/AQ126)-1</f>
        <v>#REF!</v>
      </c>
      <c r="AT126" s="85" t="e">
        <f>(#REF!/AR126)-1</f>
        <v>#REF!</v>
      </c>
    </row>
    <row r="127" spans="1:46">
      <c r="A127" s="156" t="s">
        <v>85</v>
      </c>
      <c r="B127" s="131"/>
      <c r="C127" s="133"/>
      <c r="D127" s="248"/>
      <c r="E127" s="248"/>
      <c r="F127" s="79"/>
      <c r="G127" s="79"/>
      <c r="H127" s="248"/>
      <c r="I127" s="248"/>
      <c r="J127" s="79"/>
      <c r="K127" s="79"/>
      <c r="L127" s="248"/>
      <c r="M127" s="248"/>
      <c r="N127" s="79"/>
      <c r="O127" s="79"/>
      <c r="P127" s="248"/>
      <c r="Q127" s="248"/>
      <c r="R127" s="79"/>
      <c r="S127" s="79"/>
      <c r="T127" s="248"/>
      <c r="U127" s="248"/>
      <c r="V127" s="79"/>
      <c r="W127" s="79"/>
      <c r="X127" s="248"/>
      <c r="Y127" s="248"/>
      <c r="Z127" s="79"/>
      <c r="AA127" s="79"/>
      <c r="AB127" s="248"/>
      <c r="AC127" s="248"/>
      <c r="AD127" s="79"/>
      <c r="AE127" s="79"/>
      <c r="AF127" s="248"/>
      <c r="AG127" s="248"/>
      <c r="AH127" s="79"/>
      <c r="AI127" s="79"/>
      <c r="AJ127" s="80"/>
      <c r="AK127" s="80"/>
      <c r="AL127" s="81"/>
      <c r="AM127" s="81"/>
      <c r="AN127" s="82"/>
      <c r="AO127" s="158"/>
      <c r="AP127" s="86"/>
      <c r="AQ127" s="84">
        <v>640873657.65999997</v>
      </c>
      <c r="AR127" s="88">
        <v>11.5358</v>
      </c>
      <c r="AS127" s="85" t="e">
        <f>(#REF!/AQ127)-1</f>
        <v>#REF!</v>
      </c>
      <c r="AT127" s="85" t="e">
        <f>(#REF!/AR127)-1</f>
        <v>#REF!</v>
      </c>
    </row>
    <row r="128" spans="1:46">
      <c r="A128" s="154" t="s">
        <v>235</v>
      </c>
      <c r="B128" s="134">
        <v>535032756.44</v>
      </c>
      <c r="C128" s="201">
        <v>14.2471</v>
      </c>
      <c r="D128" s="134">
        <v>548144785.64999998</v>
      </c>
      <c r="E128" s="201">
        <v>14.601800000000001</v>
      </c>
      <c r="F128" s="79">
        <f t="shared" ref="F128:G135" si="109">((D128-B128)/B128)</f>
        <v>2.4506965325347133E-2</v>
      </c>
      <c r="G128" s="79">
        <f t="shared" si="109"/>
        <v>2.4896294684532371E-2</v>
      </c>
      <c r="H128" s="134">
        <v>544421541.95000005</v>
      </c>
      <c r="I128" s="201">
        <v>14.7698</v>
      </c>
      <c r="J128" s="79">
        <f t="shared" ref="J128:J135" si="110">((H128-D128)/D128)</f>
        <v>-6.7924457141097109E-3</v>
      </c>
      <c r="K128" s="79">
        <f t="shared" ref="K128:K135" si="111">((I128-E128)/E128)</f>
        <v>1.1505430837293981E-2</v>
      </c>
      <c r="L128" s="134">
        <v>560512554.94000006</v>
      </c>
      <c r="M128" s="201">
        <v>14.933999999999999</v>
      </c>
      <c r="N128" s="79">
        <f t="shared" ref="N128:N135" si="112">((L128-H128)/H128)</f>
        <v>2.955616512227912E-2</v>
      </c>
      <c r="O128" s="79">
        <f t="shared" ref="O128:O135" si="113">((M128-I128)/I128)</f>
        <v>1.1117279854838876E-2</v>
      </c>
      <c r="P128" s="134">
        <v>559330901.75999999</v>
      </c>
      <c r="Q128" s="201">
        <v>14.9133</v>
      </c>
      <c r="R128" s="79">
        <f t="shared" ref="R128:R135" si="114">((P128-L128)/L128)</f>
        <v>-2.1081654096518081E-3</v>
      </c>
      <c r="S128" s="79">
        <f t="shared" ref="S128:S135" si="115">((Q128-M128)/M128)</f>
        <v>-1.3860988348734244E-3</v>
      </c>
      <c r="T128" s="134">
        <v>557650599.99000001</v>
      </c>
      <c r="U128" s="201">
        <v>14.710900000000001</v>
      </c>
      <c r="V128" s="79">
        <f t="shared" ref="V128:W135" si="116">((T128-P128)/P128)</f>
        <v>-3.0041282623804893E-3</v>
      </c>
      <c r="W128" s="79">
        <f t="shared" si="116"/>
        <v>-1.3571778211395132E-2</v>
      </c>
      <c r="X128" s="134">
        <v>555540635.35000002</v>
      </c>
      <c r="Y128" s="201">
        <v>14.8119</v>
      </c>
      <c r="Z128" s="79">
        <f t="shared" ref="Z128:Z135" si="117">((X128-T128)/T128)</f>
        <v>-3.7836678379577146E-3</v>
      </c>
      <c r="AA128" s="79">
        <f t="shared" ref="AA128:AA135" si="118">((Y128-U128)/U128)</f>
        <v>6.8656574376822011E-3</v>
      </c>
      <c r="AB128" s="134">
        <v>554917182.53999996</v>
      </c>
      <c r="AC128" s="201">
        <v>14.795299999999999</v>
      </c>
      <c r="AD128" s="79">
        <f t="shared" ref="AD128:AD135" si="119">((AB128-X128)/X128)</f>
        <v>-1.1222451974323645E-3</v>
      </c>
      <c r="AE128" s="79">
        <f t="shared" ref="AE128:AE135" si="120">((AC128-Y128)/Y128)</f>
        <v>-1.1207205017587476E-3</v>
      </c>
      <c r="AF128" s="134">
        <v>551397139.22000003</v>
      </c>
      <c r="AG128" s="201">
        <v>14.701000000000001</v>
      </c>
      <c r="AH128" s="79">
        <f t="shared" ref="AH128:AH135" si="121">((AF128-AB128)/AB128)</f>
        <v>-6.3433669577283251E-3</v>
      </c>
      <c r="AI128" s="79">
        <f t="shared" ref="AI128:AI135" si="122">((AG128-AC128)/AC128)</f>
        <v>-6.373645684778188E-3</v>
      </c>
      <c r="AJ128" s="80">
        <f t="shared" si="66"/>
        <v>3.8636388835457313E-3</v>
      </c>
      <c r="AK128" s="80">
        <f t="shared" si="67"/>
        <v>3.9915524476927429E-3</v>
      </c>
      <c r="AL128" s="81">
        <f t="shared" si="68"/>
        <v>5.9333841261362229E-3</v>
      </c>
      <c r="AM128" s="81">
        <f t="shared" si="69"/>
        <v>6.7936829705926476E-3</v>
      </c>
      <c r="AN128" s="82">
        <f t="shared" si="70"/>
        <v>1.4492150341061936E-2</v>
      </c>
      <c r="AO128" s="158">
        <f t="shared" si="71"/>
        <v>1.2091705960281045E-2</v>
      </c>
      <c r="AP128" s="86"/>
      <c r="AQ128" s="84">
        <v>2128320668.46</v>
      </c>
      <c r="AR128" s="91">
        <v>1.04</v>
      </c>
      <c r="AS128" s="85" t="e">
        <f>(#REF!/AQ128)-1</f>
        <v>#REF!</v>
      </c>
      <c r="AT128" s="85" t="e">
        <f>(#REF!/AR128)-1</f>
        <v>#REF!</v>
      </c>
    </row>
    <row r="129" spans="1:46">
      <c r="A129" s="154" t="s">
        <v>34</v>
      </c>
      <c r="B129" s="134">
        <v>2856454848.3200002</v>
      </c>
      <c r="C129" s="201">
        <v>1.45</v>
      </c>
      <c r="D129" s="134">
        <v>2897019873.23</v>
      </c>
      <c r="E129" s="201">
        <v>1.47</v>
      </c>
      <c r="F129" s="79">
        <f t="shared" si="109"/>
        <v>1.4201178406113377E-2</v>
      </c>
      <c r="G129" s="79">
        <f t="shared" si="109"/>
        <v>1.3793103448275874E-2</v>
      </c>
      <c r="H129" s="134">
        <v>2912291393.5900002</v>
      </c>
      <c r="I129" s="201">
        <v>1.48</v>
      </c>
      <c r="J129" s="79">
        <f t="shared" si="110"/>
        <v>5.2714586120437348E-3</v>
      </c>
      <c r="K129" s="79">
        <f t="shared" si="111"/>
        <v>6.80272108843538E-3</v>
      </c>
      <c r="L129" s="134">
        <v>2923907654.9099998</v>
      </c>
      <c r="M129" s="201">
        <v>1.48</v>
      </c>
      <c r="N129" s="79">
        <f t="shared" si="112"/>
        <v>3.9887015926933934E-3</v>
      </c>
      <c r="O129" s="79">
        <f t="shared" si="113"/>
        <v>0</v>
      </c>
      <c r="P129" s="134">
        <v>2926411673.9000001</v>
      </c>
      <c r="Q129" s="201">
        <v>1.49</v>
      </c>
      <c r="R129" s="79">
        <f t="shared" si="114"/>
        <v>8.5639469009746259E-4</v>
      </c>
      <c r="S129" s="79">
        <f t="shared" si="115"/>
        <v>6.7567567567567632E-3</v>
      </c>
      <c r="T129" s="134">
        <v>2928828289.8400002</v>
      </c>
      <c r="U129" s="201">
        <v>1.49</v>
      </c>
      <c r="V129" s="79">
        <f t="shared" si="116"/>
        <v>8.2579493567268921E-4</v>
      </c>
      <c r="W129" s="79">
        <f t="shared" si="116"/>
        <v>0</v>
      </c>
      <c r="X129" s="134">
        <v>2928828289.8400002</v>
      </c>
      <c r="Y129" s="201">
        <v>1.49</v>
      </c>
      <c r="Z129" s="79">
        <f t="shared" si="117"/>
        <v>0</v>
      </c>
      <c r="AA129" s="79">
        <f t="shared" si="118"/>
        <v>0</v>
      </c>
      <c r="AB129" s="134">
        <v>2976032330.9299998</v>
      </c>
      <c r="AC129" s="201">
        <v>1.51</v>
      </c>
      <c r="AD129" s="79">
        <f t="shared" si="119"/>
        <v>1.6117039450127137E-2</v>
      </c>
      <c r="AE129" s="79">
        <f t="shared" si="120"/>
        <v>1.3422818791946321E-2</v>
      </c>
      <c r="AF129" s="134">
        <v>2984061731.8400002</v>
      </c>
      <c r="AG129" s="201">
        <v>1.52</v>
      </c>
      <c r="AH129" s="79">
        <f t="shared" si="121"/>
        <v>2.6980220700395293E-3</v>
      </c>
      <c r="AI129" s="79">
        <f t="shared" si="122"/>
        <v>6.6225165562913968E-3</v>
      </c>
      <c r="AJ129" s="80">
        <f t="shared" si="66"/>
        <v>5.4948237195984158E-3</v>
      </c>
      <c r="AK129" s="80">
        <f t="shared" si="67"/>
        <v>5.9247395802132169E-3</v>
      </c>
      <c r="AL129" s="81">
        <f t="shared" si="68"/>
        <v>3.0045309462428293E-2</v>
      </c>
      <c r="AM129" s="81">
        <f t="shared" si="69"/>
        <v>3.4013605442176902E-2</v>
      </c>
      <c r="AN129" s="82">
        <f t="shared" si="70"/>
        <v>6.2367621591541446E-3</v>
      </c>
      <c r="AO129" s="158">
        <f t="shared" si="71"/>
        <v>5.67437795111728E-3</v>
      </c>
      <c r="AP129" s="86"/>
      <c r="AQ129" s="84">
        <v>1789192828.73</v>
      </c>
      <c r="AR129" s="88">
        <v>0.79</v>
      </c>
      <c r="AS129" s="85" t="e">
        <f>(#REF!/AQ129)-1</f>
        <v>#REF!</v>
      </c>
      <c r="AT129" s="85" t="e">
        <f>(#REF!/AR129)-1</f>
        <v>#REF!</v>
      </c>
    </row>
    <row r="130" spans="1:46">
      <c r="A130" s="154" t="s">
        <v>35</v>
      </c>
      <c r="B130" s="130">
        <v>1499094544.52</v>
      </c>
      <c r="C130" s="130">
        <v>1.23</v>
      </c>
      <c r="D130" s="130">
        <v>1551304737</v>
      </c>
      <c r="E130" s="130">
        <v>1.27</v>
      </c>
      <c r="F130" s="79">
        <f t="shared" si="109"/>
        <v>3.4827818345985223E-2</v>
      </c>
      <c r="G130" s="79">
        <f t="shared" si="109"/>
        <v>3.2520325203252064E-2</v>
      </c>
      <c r="H130" s="130">
        <v>1572484551.9100001</v>
      </c>
      <c r="I130" s="130">
        <v>1.29</v>
      </c>
      <c r="J130" s="79">
        <f t="shared" si="110"/>
        <v>1.3652904168241501E-2</v>
      </c>
      <c r="K130" s="79">
        <f t="shared" si="111"/>
        <v>1.5748031496063006E-2</v>
      </c>
      <c r="L130" s="130">
        <v>1592461658.1400001</v>
      </c>
      <c r="M130" s="130">
        <v>1.31</v>
      </c>
      <c r="N130" s="79">
        <f t="shared" si="112"/>
        <v>1.270416692217107E-2</v>
      </c>
      <c r="O130" s="79">
        <f t="shared" si="113"/>
        <v>1.5503875968992262E-2</v>
      </c>
      <c r="P130" s="130">
        <v>1582566406.0599999</v>
      </c>
      <c r="Q130" s="130">
        <v>1.3</v>
      </c>
      <c r="R130" s="79">
        <f t="shared" si="114"/>
        <v>-6.2138086838196445E-3</v>
      </c>
      <c r="S130" s="79">
        <f t="shared" si="115"/>
        <v>-7.6335877862595486E-3</v>
      </c>
      <c r="T130" s="130">
        <v>1585117532.6099999</v>
      </c>
      <c r="U130" s="130">
        <v>1.28</v>
      </c>
      <c r="V130" s="79">
        <f t="shared" si="116"/>
        <v>1.6120186427761385E-3</v>
      </c>
      <c r="W130" s="79">
        <f t="shared" si="116"/>
        <v>-1.5384615384615398E-2</v>
      </c>
      <c r="X130" s="130">
        <v>1577768558.4300001</v>
      </c>
      <c r="Y130" s="130">
        <v>1.27</v>
      </c>
      <c r="Z130" s="79">
        <f t="shared" si="117"/>
        <v>-4.6362329788247692E-3</v>
      </c>
      <c r="AA130" s="79">
        <f t="shared" si="118"/>
        <v>-7.8125000000000069E-3</v>
      </c>
      <c r="AB130" s="130">
        <v>1581293787.6800001</v>
      </c>
      <c r="AC130" s="130">
        <v>1.28</v>
      </c>
      <c r="AD130" s="79">
        <f t="shared" si="119"/>
        <v>2.2343132845211921E-3</v>
      </c>
      <c r="AE130" s="79">
        <f t="shared" si="120"/>
        <v>7.8740157480315029E-3</v>
      </c>
      <c r="AF130" s="130">
        <v>1564831570.51</v>
      </c>
      <c r="AG130" s="130">
        <v>1.28</v>
      </c>
      <c r="AH130" s="79">
        <f t="shared" si="121"/>
        <v>-1.0410600040459697E-2</v>
      </c>
      <c r="AI130" s="79">
        <f t="shared" si="122"/>
        <v>0</v>
      </c>
      <c r="AJ130" s="80">
        <f t="shared" si="66"/>
        <v>5.4713224575738762E-3</v>
      </c>
      <c r="AK130" s="80">
        <f t="shared" si="67"/>
        <v>5.1019431556829859E-3</v>
      </c>
      <c r="AL130" s="81">
        <f t="shared" si="68"/>
        <v>8.7196494585318803E-3</v>
      </c>
      <c r="AM130" s="81">
        <f t="shared" si="69"/>
        <v>7.8740157480315029E-3</v>
      </c>
      <c r="AN130" s="82">
        <f t="shared" si="70"/>
        <v>1.4625657750435015E-2</v>
      </c>
      <c r="AO130" s="158">
        <f t="shared" si="71"/>
        <v>1.5837103626569562E-2</v>
      </c>
      <c r="AP130" s="86"/>
      <c r="AQ130" s="84">
        <v>204378030.47999999</v>
      </c>
      <c r="AR130" s="88">
        <v>22.9087</v>
      </c>
      <c r="AS130" s="85" t="e">
        <f>(#REF!/AQ130)-1</f>
        <v>#REF!</v>
      </c>
      <c r="AT130" s="85" t="e">
        <f>(#REF!/AR130)-1</f>
        <v>#REF!</v>
      </c>
    </row>
    <row r="131" spans="1:46">
      <c r="A131" s="154" t="s">
        <v>36</v>
      </c>
      <c r="B131" s="130">
        <v>401005716.48000002</v>
      </c>
      <c r="C131" s="130">
        <v>39.356299999999997</v>
      </c>
      <c r="D131" s="130">
        <v>408835434.92000002</v>
      </c>
      <c r="E131" s="130">
        <v>39.949399999999997</v>
      </c>
      <c r="F131" s="79">
        <f t="shared" si="109"/>
        <v>1.9525204051275665E-2</v>
      </c>
      <c r="G131" s="79">
        <f t="shared" si="109"/>
        <v>1.507001420357096E-2</v>
      </c>
      <c r="H131" s="130">
        <v>410951452.62</v>
      </c>
      <c r="I131" s="130">
        <v>40.328000000000003</v>
      </c>
      <c r="J131" s="79">
        <f t="shared" si="110"/>
        <v>5.1757199089507632E-3</v>
      </c>
      <c r="K131" s="79">
        <f t="shared" si="111"/>
        <v>9.4769883903138927E-3</v>
      </c>
      <c r="L131" s="130">
        <v>410656379.41000003</v>
      </c>
      <c r="M131" s="130">
        <v>40.680500000000002</v>
      </c>
      <c r="N131" s="79">
        <f t="shared" si="112"/>
        <v>-7.1802449685663444E-4</v>
      </c>
      <c r="O131" s="79">
        <f t="shared" si="113"/>
        <v>8.7408252330886515E-3</v>
      </c>
      <c r="P131" s="130">
        <v>403748892.81999999</v>
      </c>
      <c r="Q131" s="130">
        <v>40.886499999999998</v>
      </c>
      <c r="R131" s="79">
        <f t="shared" si="114"/>
        <v>-1.6820599743084929E-2</v>
      </c>
      <c r="S131" s="79">
        <f t="shared" si="115"/>
        <v>5.0638512309336406E-3</v>
      </c>
      <c r="T131" s="130">
        <v>403210049.49000001</v>
      </c>
      <c r="U131" s="130">
        <v>39.529899999999998</v>
      </c>
      <c r="V131" s="79">
        <f t="shared" si="116"/>
        <v>-1.3346001427679737E-3</v>
      </c>
      <c r="W131" s="79">
        <f t="shared" si="116"/>
        <v>-3.3179655876634108E-2</v>
      </c>
      <c r="X131" s="130">
        <v>404883924.97000003</v>
      </c>
      <c r="Y131" s="130">
        <v>40.898699999999998</v>
      </c>
      <c r="Z131" s="79">
        <f t="shared" si="117"/>
        <v>4.1513734147182579E-3</v>
      </c>
      <c r="AA131" s="79">
        <f t="shared" si="118"/>
        <v>3.4626953268285535E-2</v>
      </c>
      <c r="AB131" s="130">
        <v>413583363.02999997</v>
      </c>
      <c r="AC131" s="130">
        <v>39.826500000000003</v>
      </c>
      <c r="AD131" s="79">
        <f t="shared" si="119"/>
        <v>2.1486252042840499E-2</v>
      </c>
      <c r="AE131" s="79">
        <f t="shared" si="120"/>
        <v>-2.6215992195350837E-2</v>
      </c>
      <c r="AF131" s="130">
        <v>413116231.23000002</v>
      </c>
      <c r="AG131" s="130">
        <v>40.959899999999998</v>
      </c>
      <c r="AH131" s="79">
        <f t="shared" si="121"/>
        <v>-1.1294743496876787E-3</v>
      </c>
      <c r="AI131" s="79">
        <f t="shared" si="122"/>
        <v>2.8458438476893388E-2</v>
      </c>
      <c r="AJ131" s="80">
        <f t="shared" si="66"/>
        <v>3.7919813356734966E-3</v>
      </c>
      <c r="AK131" s="80">
        <f t="shared" si="67"/>
        <v>5.2551778413876399E-3</v>
      </c>
      <c r="AL131" s="81">
        <f t="shared" si="68"/>
        <v>1.0470707635304799E-2</v>
      </c>
      <c r="AM131" s="81">
        <f t="shared" si="69"/>
        <v>2.5294497539387336E-2</v>
      </c>
      <c r="AN131" s="82">
        <f t="shared" si="70"/>
        <v>1.2296263213088198E-2</v>
      </c>
      <c r="AO131" s="158">
        <f t="shared" si="71"/>
        <v>2.3889939672827081E-2</v>
      </c>
      <c r="AP131" s="86"/>
      <c r="AQ131" s="84">
        <v>160273731.87</v>
      </c>
      <c r="AR131" s="88">
        <v>133.94</v>
      </c>
      <c r="AS131" s="85" t="e">
        <f>(#REF!/AQ131)-1</f>
        <v>#REF!</v>
      </c>
      <c r="AT131" s="85" t="e">
        <f>(#REF!/AR131)-1</f>
        <v>#REF!</v>
      </c>
    </row>
    <row r="132" spans="1:46" s="184" customFormat="1">
      <c r="A132" s="153" t="s">
        <v>84</v>
      </c>
      <c r="B132" s="126">
        <v>268601592.87</v>
      </c>
      <c r="C132" s="138">
        <v>227.57</v>
      </c>
      <c r="D132" s="126">
        <v>297435850</v>
      </c>
      <c r="E132" s="138">
        <v>235.91</v>
      </c>
      <c r="F132" s="79">
        <f t="shared" si="109"/>
        <v>0.10734953885383484</v>
      </c>
      <c r="G132" s="79">
        <f t="shared" si="109"/>
        <v>3.6648064331853948E-2</v>
      </c>
      <c r="H132" s="126">
        <v>267642011.75</v>
      </c>
      <c r="I132" s="138">
        <v>237.61</v>
      </c>
      <c r="J132" s="79">
        <f t="shared" si="110"/>
        <v>-0.10016895491918677</v>
      </c>
      <c r="K132" s="79">
        <f t="shared" si="111"/>
        <v>7.2061379339579375E-3</v>
      </c>
      <c r="L132" s="126">
        <v>271316421.60000002</v>
      </c>
      <c r="M132" s="138">
        <v>240.56</v>
      </c>
      <c r="N132" s="79">
        <f t="shared" si="112"/>
        <v>1.3728823161859319E-2</v>
      </c>
      <c r="O132" s="79">
        <f t="shared" si="113"/>
        <v>1.2415302386263156E-2</v>
      </c>
      <c r="P132" s="126">
        <v>269094438.19999999</v>
      </c>
      <c r="Q132" s="138">
        <v>240.19</v>
      </c>
      <c r="R132" s="79">
        <f t="shared" si="114"/>
        <v>-8.1896384557064925E-3</v>
      </c>
      <c r="S132" s="79">
        <f t="shared" si="115"/>
        <v>-1.538077818423697E-3</v>
      </c>
      <c r="T132" s="126">
        <v>269412092.17000002</v>
      </c>
      <c r="U132" s="138">
        <v>236.27</v>
      </c>
      <c r="V132" s="79">
        <f t="shared" si="116"/>
        <v>1.1804553528673735E-3</v>
      </c>
      <c r="W132" s="79">
        <f t="shared" si="116"/>
        <v>-1.6320413006369903E-2</v>
      </c>
      <c r="X132" s="126">
        <v>268370856.09999999</v>
      </c>
      <c r="Y132" s="138">
        <v>236.83</v>
      </c>
      <c r="Z132" s="79">
        <f t="shared" si="117"/>
        <v>-3.8648453438496697E-3</v>
      </c>
      <c r="AA132" s="79">
        <f t="shared" si="118"/>
        <v>2.3701697210818228E-3</v>
      </c>
      <c r="AB132" s="126">
        <v>271943849.04000002</v>
      </c>
      <c r="AC132" s="138">
        <v>240.75</v>
      </c>
      <c r="AD132" s="79">
        <f t="shared" si="119"/>
        <v>1.3313639908309059E-2</v>
      </c>
      <c r="AE132" s="79">
        <f t="shared" si="120"/>
        <v>1.6551957100029505E-2</v>
      </c>
      <c r="AF132" s="126">
        <v>276490157.97000003</v>
      </c>
      <c r="AG132" s="138">
        <v>243.54</v>
      </c>
      <c r="AH132" s="79">
        <f t="shared" si="121"/>
        <v>1.6717822249148549E-2</v>
      </c>
      <c r="AI132" s="79">
        <f t="shared" si="122"/>
        <v>1.1588785046728939E-2</v>
      </c>
      <c r="AJ132" s="80">
        <f t="shared" si="66"/>
        <v>5.0083551009095263E-3</v>
      </c>
      <c r="AK132" s="80">
        <f t="shared" si="67"/>
        <v>8.6152407118902149E-3</v>
      </c>
      <c r="AL132" s="81">
        <f t="shared" si="68"/>
        <v>-7.0420872366259726E-2</v>
      </c>
      <c r="AM132" s="81">
        <f t="shared" si="69"/>
        <v>3.2342842609469694E-2</v>
      </c>
      <c r="AN132" s="82">
        <f t="shared" si="70"/>
        <v>5.6170269094929628E-2</v>
      </c>
      <c r="AO132" s="158">
        <f t="shared" si="71"/>
        <v>1.5296947817074271E-2</v>
      </c>
      <c r="AP132" s="86"/>
      <c r="AQ132" s="84"/>
      <c r="AR132" s="88"/>
      <c r="AS132" s="85"/>
      <c r="AT132" s="85"/>
    </row>
    <row r="133" spans="1:46" s="205" customFormat="1">
      <c r="A133" s="153" t="s">
        <v>175</v>
      </c>
      <c r="B133" s="126">
        <v>5104363137.5600004</v>
      </c>
      <c r="C133" s="138">
        <v>112.92</v>
      </c>
      <c r="D133" s="126">
        <v>5189365712.9499998</v>
      </c>
      <c r="E133" s="138">
        <v>113.12</v>
      </c>
      <c r="F133" s="79">
        <f t="shared" si="109"/>
        <v>1.6652924782039023E-2</v>
      </c>
      <c r="G133" s="79">
        <f t="shared" si="109"/>
        <v>1.7711654268508931E-3</v>
      </c>
      <c r="H133" s="126">
        <v>5197256689.1099997</v>
      </c>
      <c r="I133" s="138">
        <v>113.33</v>
      </c>
      <c r="J133" s="79">
        <f t="shared" si="110"/>
        <v>1.5206051368297307E-3</v>
      </c>
      <c r="K133" s="79">
        <f t="shared" si="111"/>
        <v>1.8564356435643011E-3</v>
      </c>
      <c r="L133" s="126">
        <v>4939767991.1700001</v>
      </c>
      <c r="M133" s="138">
        <v>113.53</v>
      </c>
      <c r="N133" s="79">
        <f t="shared" si="112"/>
        <v>-4.9543194293159502E-2</v>
      </c>
      <c r="O133" s="79">
        <f t="shared" si="113"/>
        <v>1.7647577869937601E-3</v>
      </c>
      <c r="P133" s="126">
        <v>5069508914.1700001</v>
      </c>
      <c r="Q133" s="138">
        <v>113.72</v>
      </c>
      <c r="R133" s="79">
        <f t="shared" si="114"/>
        <v>2.6264578261958098E-2</v>
      </c>
      <c r="S133" s="79">
        <f t="shared" si="115"/>
        <v>1.6735664582048597E-3</v>
      </c>
      <c r="T133" s="126">
        <v>4939767991.1700001</v>
      </c>
      <c r="U133" s="138">
        <v>113.91</v>
      </c>
      <c r="V133" s="79">
        <f t="shared" si="116"/>
        <v>-2.5592404549749509E-2</v>
      </c>
      <c r="W133" s="79">
        <f t="shared" si="116"/>
        <v>1.6707703130495754E-3</v>
      </c>
      <c r="X133" s="126">
        <v>5004960500.3900003</v>
      </c>
      <c r="Y133" s="138">
        <v>114.14</v>
      </c>
      <c r="Z133" s="79">
        <f t="shared" si="117"/>
        <v>1.3197484039034637E-2</v>
      </c>
      <c r="AA133" s="79">
        <f t="shared" si="118"/>
        <v>2.0191379158985513E-3</v>
      </c>
      <c r="AB133" s="126">
        <v>4821722184.3900003</v>
      </c>
      <c r="AC133" s="138">
        <v>114.26</v>
      </c>
      <c r="AD133" s="79">
        <f t="shared" si="119"/>
        <v>-3.6611341085653233E-2</v>
      </c>
      <c r="AE133" s="79">
        <f t="shared" si="120"/>
        <v>1.0513404590853737E-3</v>
      </c>
      <c r="AF133" s="126">
        <v>4843746668</v>
      </c>
      <c r="AG133" s="138">
        <v>114.48</v>
      </c>
      <c r="AH133" s="79">
        <f t="shared" si="121"/>
        <v>4.5677628796827888E-3</v>
      </c>
      <c r="AI133" s="79">
        <f t="shared" si="122"/>
        <v>1.9254332224750469E-3</v>
      </c>
      <c r="AJ133" s="80">
        <f t="shared" si="66"/>
        <v>-6.1929481036272459E-3</v>
      </c>
      <c r="AK133" s="80">
        <f t="shared" si="67"/>
        <v>1.7165759032652952E-3</v>
      </c>
      <c r="AL133" s="81">
        <f t="shared" si="68"/>
        <v>-6.6601404500652481E-2</v>
      </c>
      <c r="AM133" s="81">
        <f t="shared" si="69"/>
        <v>1.2022630834512018E-2</v>
      </c>
      <c r="AN133" s="82">
        <f t="shared" si="70"/>
        <v>2.7535864861061722E-2</v>
      </c>
      <c r="AO133" s="158">
        <f t="shared" si="71"/>
        <v>2.9435488029885593E-4</v>
      </c>
      <c r="AP133" s="86"/>
      <c r="AQ133" s="84"/>
      <c r="AR133" s="88"/>
      <c r="AS133" s="85"/>
      <c r="AT133" s="85"/>
    </row>
    <row r="134" spans="1:46" s="223" customFormat="1">
      <c r="A134" s="153" t="s">
        <v>201</v>
      </c>
      <c r="B134" s="126">
        <v>1670117694.9400001</v>
      </c>
      <c r="C134" s="138">
        <v>1.0633999999999999</v>
      </c>
      <c r="D134" s="126">
        <v>1856653188.9300001</v>
      </c>
      <c r="E134" s="138">
        <v>1.0641</v>
      </c>
      <c r="F134" s="79">
        <f t="shared" si="109"/>
        <v>0.11169002912498416</v>
      </c>
      <c r="G134" s="79">
        <f t="shared" si="109"/>
        <v>6.5826593943966994E-4</v>
      </c>
      <c r="H134" s="126">
        <v>1871742602.3699999</v>
      </c>
      <c r="I134" s="138">
        <v>1.0648</v>
      </c>
      <c r="J134" s="79">
        <f t="shared" si="110"/>
        <v>8.1272116569578272E-3</v>
      </c>
      <c r="K134" s="79">
        <f t="shared" si="111"/>
        <v>6.5783291044067555E-4</v>
      </c>
      <c r="L134" s="126">
        <v>1833690870.55</v>
      </c>
      <c r="M134" s="138">
        <v>1.0654999999999999</v>
      </c>
      <c r="N134" s="79">
        <f t="shared" si="112"/>
        <v>-2.0329575109215788E-2</v>
      </c>
      <c r="O134" s="79">
        <f t="shared" si="113"/>
        <v>6.5740045078880812E-4</v>
      </c>
      <c r="P134" s="126">
        <v>1889901679.8399999</v>
      </c>
      <c r="Q134" s="138">
        <v>1.0662</v>
      </c>
      <c r="R134" s="79">
        <f t="shared" si="114"/>
        <v>3.0654463188301749E-2</v>
      </c>
      <c r="S134" s="79">
        <f t="shared" si="115"/>
        <v>6.5696855936193813E-4</v>
      </c>
      <c r="T134" s="126">
        <v>1874790522.25</v>
      </c>
      <c r="U134" s="138">
        <v>1.0669</v>
      </c>
      <c r="V134" s="79">
        <f t="shared" si="116"/>
        <v>-7.9957374244353455E-3</v>
      </c>
      <c r="W134" s="79">
        <f t="shared" si="116"/>
        <v>6.5653723504025777E-4</v>
      </c>
      <c r="X134" s="126">
        <v>1867800647.6300001</v>
      </c>
      <c r="Y134" s="138">
        <v>1.0676000000000001</v>
      </c>
      <c r="Z134" s="79">
        <f t="shared" si="117"/>
        <v>-3.7283496673596894E-3</v>
      </c>
      <c r="AA134" s="79">
        <f t="shared" si="118"/>
        <v>6.56106476708356E-4</v>
      </c>
      <c r="AB134" s="126">
        <v>1874761442.8800001</v>
      </c>
      <c r="AC134" s="138">
        <v>1.0683</v>
      </c>
      <c r="AD134" s="79">
        <f t="shared" si="119"/>
        <v>3.7267335027602426E-3</v>
      </c>
      <c r="AE134" s="79">
        <f t="shared" si="120"/>
        <v>6.5567628325208206E-4</v>
      </c>
      <c r="AF134" s="126">
        <v>1849467400.0599999</v>
      </c>
      <c r="AG134" s="138">
        <v>1.069</v>
      </c>
      <c r="AH134" s="79">
        <f t="shared" si="121"/>
        <v>-1.3491872747896701E-2</v>
      </c>
      <c r="AI134" s="79">
        <f t="shared" si="122"/>
        <v>6.5524665356166145E-4</v>
      </c>
      <c r="AJ134" s="80">
        <f t="shared" ref="AJ134:AJ137" si="123">AVERAGE(F134,J134,N134,R134,V134,Z134,AD134,AH134)</f>
        <v>1.3581612815512055E-2</v>
      </c>
      <c r="AK134" s="80">
        <f t="shared" ref="AK134:AK135" si="124">AVERAGE(G134,K134,O134,S134,W134,AA134,AE134,AI134)</f>
        <v>6.5675431357418122E-4</v>
      </c>
      <c r="AL134" s="81">
        <f t="shared" ref="AL134:AL137" si="125">((AF134-D134)/D134)</f>
        <v>-3.8702914000548136E-3</v>
      </c>
      <c r="AM134" s="81">
        <f t="shared" ref="AM134:AM135" si="126">((AG134-E134)/E134)</f>
        <v>4.604830373085146E-3</v>
      </c>
      <c r="AN134" s="82">
        <f t="shared" ref="AN134:AN137" si="127">STDEV(F134,J134,N134,R134,V134,Z134,AD134,AH134)</f>
        <v>4.2580632486119444E-2</v>
      </c>
      <c r="AO134" s="158">
        <f t="shared" ref="AO134:AO135" si="128">STDEV(G134,K134,O134,S134,W134,AA134,AE134,AI134)</f>
        <v>1.0565295140663027E-6</v>
      </c>
      <c r="AP134" s="86"/>
      <c r="AQ134" s="84"/>
      <c r="AR134" s="88"/>
      <c r="AS134" s="85"/>
      <c r="AT134" s="85"/>
    </row>
    <row r="135" spans="1:46">
      <c r="A135" s="153" t="s">
        <v>215</v>
      </c>
      <c r="B135" s="126">
        <v>249105275.18073738</v>
      </c>
      <c r="C135" s="138">
        <v>100.41802002945857</v>
      </c>
      <c r="D135" s="126">
        <v>248763213.24000001</v>
      </c>
      <c r="E135" s="138">
        <v>100.0001</v>
      </c>
      <c r="F135" s="79">
        <f t="shared" si="109"/>
        <v>-1.3731621720543049E-3</v>
      </c>
      <c r="G135" s="79">
        <f t="shared" si="109"/>
        <v>-4.1618031239410063E-3</v>
      </c>
      <c r="H135" s="126">
        <v>250212201.97999999</v>
      </c>
      <c r="I135" s="138">
        <v>100.1344</v>
      </c>
      <c r="J135" s="79">
        <f t="shared" si="110"/>
        <v>5.8247709584054721E-3</v>
      </c>
      <c r="K135" s="79">
        <f t="shared" si="111"/>
        <v>1.3429986570013038E-3</v>
      </c>
      <c r="L135" s="126">
        <v>300525106.7512759</v>
      </c>
      <c r="M135" s="138">
        <v>100</v>
      </c>
      <c r="N135" s="79">
        <f t="shared" si="112"/>
        <v>0.2010809399906785</v>
      </c>
      <c r="O135" s="79">
        <f t="shared" si="113"/>
        <v>-1.3421960884571077E-3</v>
      </c>
      <c r="P135" s="126">
        <v>299890310.84453082</v>
      </c>
      <c r="Q135" s="138">
        <v>100.4324970718577</v>
      </c>
      <c r="R135" s="79">
        <f t="shared" si="114"/>
        <v>-2.1122890982631058E-3</v>
      </c>
      <c r="S135" s="79">
        <f t="shared" si="115"/>
        <v>4.3249707185769636E-3</v>
      </c>
      <c r="T135" s="126">
        <v>294437466.08999997</v>
      </c>
      <c r="U135" s="138">
        <v>100.5737</v>
      </c>
      <c r="V135" s="79">
        <f t="shared" si="116"/>
        <v>-1.8182797367393814E-2</v>
      </c>
      <c r="W135" s="79">
        <f t="shared" si="116"/>
        <v>1.4059485949182138E-3</v>
      </c>
      <c r="X135" s="126">
        <v>293929158.56</v>
      </c>
      <c r="Y135" s="138">
        <v>100.724</v>
      </c>
      <c r="Z135" s="79">
        <f t="shared" si="117"/>
        <v>-1.7263683754315366E-3</v>
      </c>
      <c r="AA135" s="79">
        <f t="shared" si="118"/>
        <v>1.4944264753111542E-3</v>
      </c>
      <c r="AB135" s="126">
        <v>294252882.86000001</v>
      </c>
      <c r="AC135" s="138">
        <v>100.8746</v>
      </c>
      <c r="AD135" s="79">
        <f t="shared" si="119"/>
        <v>1.1013684439678678E-3</v>
      </c>
      <c r="AE135" s="79">
        <f t="shared" si="120"/>
        <v>1.4951749334815652E-3</v>
      </c>
      <c r="AF135" s="126">
        <v>295656771.31</v>
      </c>
      <c r="AG135" s="138">
        <v>101.03243083085202</v>
      </c>
      <c r="AH135" s="79">
        <f t="shared" si="121"/>
        <v>4.7710270035584727E-3</v>
      </c>
      <c r="AI135" s="79">
        <f t="shared" si="122"/>
        <v>1.5646241060883579E-3</v>
      </c>
      <c r="AJ135" s="80">
        <f t="shared" si="123"/>
        <v>2.3672936172933444E-2</v>
      </c>
      <c r="AK135" s="80">
        <f t="shared" si="124"/>
        <v>7.6551803412243055E-4</v>
      </c>
      <c r="AL135" s="81">
        <f t="shared" si="125"/>
        <v>0.18850680315323937</v>
      </c>
      <c r="AM135" s="81">
        <f t="shared" si="126"/>
        <v>1.0323297985222198E-2</v>
      </c>
      <c r="AN135" s="82">
        <f t="shared" si="127"/>
        <v>7.2059624762558699E-2</v>
      </c>
      <c r="AO135" s="158">
        <f t="shared" si="128"/>
        <v>2.5024721612199111E-3</v>
      </c>
      <c r="AP135" s="86"/>
      <c r="AQ135" s="114">
        <f>SUM(AQ127:AQ131)</f>
        <v>4923038917.1999998</v>
      </c>
      <c r="AR135" s="62"/>
      <c r="AS135" s="85" t="e">
        <f>(#REF!/AQ135)-1</f>
        <v>#REF!</v>
      </c>
      <c r="AT135" s="85" t="e">
        <f>(#REF!/AR135)-1</f>
        <v>#REF!</v>
      </c>
    </row>
    <row r="136" spans="1:46">
      <c r="A136" s="155" t="s">
        <v>52</v>
      </c>
      <c r="B136" s="142">
        <f>SUM(B128:B135)</f>
        <v>12583775566.310738</v>
      </c>
      <c r="C136" s="133"/>
      <c r="D136" s="142">
        <f>SUM(D128:D135)</f>
        <v>12997522795.92</v>
      </c>
      <c r="E136" s="133"/>
      <c r="F136" s="79">
        <f>((D136-B136)/B136)</f>
        <v>3.2879419012918971E-2</v>
      </c>
      <c r="G136" s="79"/>
      <c r="H136" s="142">
        <f>SUM(H128:H135)</f>
        <v>13027002445.279999</v>
      </c>
      <c r="I136" s="133"/>
      <c r="J136" s="79">
        <f>((H136-D136)/D136)</f>
        <v>2.2680975308042961E-3</v>
      </c>
      <c r="K136" s="79"/>
      <c r="L136" s="142">
        <f>SUM(L128:L135)</f>
        <v>12832838637.471275</v>
      </c>
      <c r="M136" s="133"/>
      <c r="N136" s="79">
        <f>((L136-H136)/H136)</f>
        <v>-1.4904718765833481E-2</v>
      </c>
      <c r="O136" s="79"/>
      <c r="P136" s="142">
        <f>SUM(P128:P135)</f>
        <v>13000453217.59453</v>
      </c>
      <c r="Q136" s="133"/>
      <c r="R136" s="79">
        <f>((P136-L136)/L136)</f>
        <v>1.3061379859778507E-2</v>
      </c>
      <c r="S136" s="79"/>
      <c r="T136" s="142">
        <f>SUM(T128:T135)</f>
        <v>12853214543.610001</v>
      </c>
      <c r="U136" s="133"/>
      <c r="V136" s="79">
        <f>((T136-P136)/P136)</f>
        <v>-1.1325656999808274E-2</v>
      </c>
      <c r="W136" s="79"/>
      <c r="X136" s="142">
        <f>SUM(X128:X135)</f>
        <v>12902082571.270002</v>
      </c>
      <c r="Y136" s="133"/>
      <c r="Z136" s="79">
        <f>((X136-T136)/T136)</f>
        <v>3.802008244256421E-3</v>
      </c>
      <c r="AA136" s="79"/>
      <c r="AB136" s="142">
        <f>SUM(AB128:AB135)</f>
        <v>12788507023.350002</v>
      </c>
      <c r="AC136" s="133"/>
      <c r="AD136" s="79">
        <f>((AB136-X136)/X136)</f>
        <v>-8.8028849057986136E-3</v>
      </c>
      <c r="AE136" s="79"/>
      <c r="AF136" s="142">
        <f>SUM(AF128:AF135)</f>
        <v>12778767670.139999</v>
      </c>
      <c r="AG136" s="133"/>
      <c r="AH136" s="79">
        <f>((AF136-AB136)/AB136)</f>
        <v>-7.6157077540171185E-4</v>
      </c>
      <c r="AI136" s="79"/>
      <c r="AJ136" s="80">
        <f t="shared" si="123"/>
        <v>2.0270091501145139E-3</v>
      </c>
      <c r="AK136" s="80"/>
      <c r="AL136" s="81">
        <f t="shared" si="125"/>
        <v>-1.6830524494149703E-2</v>
      </c>
      <c r="AM136" s="81"/>
      <c r="AN136" s="82">
        <f t="shared" si="127"/>
        <v>1.5431309376378523E-2</v>
      </c>
      <c r="AO136" s="158"/>
      <c r="AP136" s="86"/>
      <c r="AQ136" s="61">
        <f>SUM(AQ19,AQ50,AQ64,AQ95,AQ101,AQ125,AQ135)</f>
        <v>244289452404.71518</v>
      </c>
      <c r="AR136" s="62"/>
      <c r="AS136" s="85" t="e">
        <f>(#REF!/AQ136)-1</f>
        <v>#REF!</v>
      </c>
      <c r="AT136" s="85" t="e">
        <f>(#REF!/AR136)-1</f>
        <v>#REF!</v>
      </c>
    </row>
    <row r="137" spans="1:46" ht="15" customHeight="1">
      <c r="A137" s="155" t="s">
        <v>38</v>
      </c>
      <c r="B137" s="47">
        <f>SUM(B19,B50,B64,B96,B102,B126,B136)</f>
        <v>1286115231176.8328</v>
      </c>
      <c r="C137" s="60"/>
      <c r="D137" s="47">
        <f>SUM(D19,D50,D64,D96,D102,D126,D136)</f>
        <v>1280455828778.1833</v>
      </c>
      <c r="E137" s="60"/>
      <c r="F137" s="79">
        <f>((D137-B137)/B137)</f>
        <v>-4.4003851765839807E-3</v>
      </c>
      <c r="G137" s="79"/>
      <c r="H137" s="47">
        <f>SUM(H19,H50,H64,H96,H102,H126,H136)</f>
        <v>1288547070828.1489</v>
      </c>
      <c r="I137" s="60"/>
      <c r="J137" s="79">
        <f>((H137-D137)/D137)</f>
        <v>6.3190325414710126E-3</v>
      </c>
      <c r="K137" s="79"/>
      <c r="L137" s="47">
        <f>SUM(L19,L50,L64,L96,L102,L126,L136)</f>
        <v>1292176512264.8335</v>
      </c>
      <c r="M137" s="60"/>
      <c r="N137" s="79">
        <f>((L137-H137)/H137)</f>
        <v>2.8166929395539498E-3</v>
      </c>
      <c r="O137" s="79"/>
      <c r="P137" s="47">
        <f>SUM(P19,P50,P64,P96,P102,P126,P136)</f>
        <v>1293109788934.1821</v>
      </c>
      <c r="Q137" s="60"/>
      <c r="R137" s="79">
        <f>((P137-L137)/L137)</f>
        <v>7.2225168968042381E-4</v>
      </c>
      <c r="S137" s="79"/>
      <c r="T137" s="47">
        <f>SUM(T19,T50,T64,T96,T102,T126,T136)</f>
        <v>1297557653026.1672</v>
      </c>
      <c r="U137" s="60"/>
      <c r="V137" s="79">
        <f>((T137-P137)/P137)</f>
        <v>3.4396646982706421E-3</v>
      </c>
      <c r="W137" s="79"/>
      <c r="X137" s="47">
        <f>SUM(X19,X50,X64,X96,X102,X126,X136)</f>
        <v>1296019722507.5261</v>
      </c>
      <c r="Y137" s="60"/>
      <c r="Z137" s="79">
        <f>((X137-T137)/T137)</f>
        <v>-1.1852502392123755E-3</v>
      </c>
      <c r="AA137" s="79"/>
      <c r="AB137" s="47">
        <f>SUM(AB126,AB136,AB102,AB96,AB64,AB50,AB19)</f>
        <v>1301151513625.9861</v>
      </c>
      <c r="AC137" s="60"/>
      <c r="AD137" s="79">
        <f>((AB137-X137)/X137)</f>
        <v>3.9596551112131397E-3</v>
      </c>
      <c r="AE137" s="79"/>
      <c r="AF137" s="47">
        <f>SUM(AF126,AF136,AF102,AF96,AF64,AF50,AF19)</f>
        <v>1293972583326.1653</v>
      </c>
      <c r="AG137" s="60"/>
      <c r="AH137" s="79">
        <f>((AF137-AB137)/AB137)</f>
        <v>-5.5173669051153812E-3</v>
      </c>
      <c r="AI137" s="79"/>
      <c r="AJ137" s="80">
        <f t="shared" si="123"/>
        <v>7.6928683240967905E-4</v>
      </c>
      <c r="AK137" s="80"/>
      <c r="AL137" s="81">
        <f t="shared" si="125"/>
        <v>1.0556205254561324E-2</v>
      </c>
      <c r="AM137" s="81"/>
      <c r="AN137" s="82">
        <f t="shared" si="127"/>
        <v>4.1810946664514051E-3</v>
      </c>
      <c r="AO137" s="158"/>
      <c r="AP137" s="86"/>
      <c r="AQ137" s="115"/>
      <c r="AR137" s="116"/>
      <c r="AS137" s="85" t="e">
        <f>(#REF!/AQ137)-1</f>
        <v>#REF!</v>
      </c>
      <c r="AT137" s="85" t="e">
        <f>(#REF!/AR137)-1</f>
        <v>#REF!</v>
      </c>
    </row>
    <row r="138" spans="1:46" ht="17.25" customHeight="1" thickBot="1">
      <c r="A138" s="154"/>
      <c r="B138" s="182"/>
      <c r="C138" s="182"/>
      <c r="D138" s="182"/>
      <c r="E138" s="182"/>
      <c r="F138" s="79"/>
      <c r="G138" s="79"/>
      <c r="H138" s="182"/>
      <c r="I138" s="182"/>
      <c r="J138" s="79"/>
      <c r="K138" s="79"/>
      <c r="L138" s="182"/>
      <c r="M138" s="182"/>
      <c r="N138" s="79"/>
      <c r="O138" s="79"/>
      <c r="P138" s="182"/>
      <c r="Q138" s="182"/>
      <c r="R138" s="79"/>
      <c r="S138" s="79"/>
      <c r="T138" s="79"/>
      <c r="U138" s="79"/>
      <c r="V138" s="79"/>
      <c r="W138" s="79"/>
      <c r="X138" s="182"/>
      <c r="Y138" s="182"/>
      <c r="Z138" s="79"/>
      <c r="AA138" s="79"/>
      <c r="AB138" s="182"/>
      <c r="AC138" s="182"/>
      <c r="AD138" s="79"/>
      <c r="AE138" s="79"/>
      <c r="AF138" s="182"/>
      <c r="AG138" s="182"/>
      <c r="AH138" s="79"/>
      <c r="AI138" s="79"/>
      <c r="AJ138" s="80"/>
      <c r="AK138" s="80"/>
      <c r="AL138" s="81"/>
      <c r="AM138" s="81"/>
      <c r="AN138" s="82"/>
      <c r="AO138" s="158"/>
      <c r="AP138" s="86"/>
      <c r="AQ138" s="459" t="s">
        <v>104</v>
      </c>
      <c r="AR138" s="459"/>
      <c r="AS138" s="85" t="e">
        <f>(#REF!/AQ138)-1</f>
        <v>#REF!</v>
      </c>
      <c r="AT138" s="85" t="e">
        <f>(#REF!/AR138)-1</f>
        <v>#REF!</v>
      </c>
    </row>
    <row r="139" spans="1:46" ht="29.25" customHeight="1">
      <c r="A139" s="157" t="s">
        <v>58</v>
      </c>
      <c r="B139" s="451" t="s">
        <v>229</v>
      </c>
      <c r="C139" s="452"/>
      <c r="D139" s="451" t="s">
        <v>231</v>
      </c>
      <c r="E139" s="452"/>
      <c r="F139" s="451" t="s">
        <v>79</v>
      </c>
      <c r="G139" s="452"/>
      <c r="H139" s="451" t="s">
        <v>232</v>
      </c>
      <c r="I139" s="452"/>
      <c r="J139" s="451" t="s">
        <v>79</v>
      </c>
      <c r="K139" s="452"/>
      <c r="L139" s="451" t="s">
        <v>234</v>
      </c>
      <c r="M139" s="452"/>
      <c r="N139" s="451" t="s">
        <v>79</v>
      </c>
      <c r="O139" s="452"/>
      <c r="P139" s="451" t="s">
        <v>237</v>
      </c>
      <c r="Q139" s="452"/>
      <c r="R139" s="451" t="s">
        <v>79</v>
      </c>
      <c r="S139" s="452"/>
      <c r="T139" s="451" t="s">
        <v>244</v>
      </c>
      <c r="U139" s="452"/>
      <c r="V139" s="451" t="s">
        <v>79</v>
      </c>
      <c r="W139" s="452"/>
      <c r="X139" s="451" t="s">
        <v>245</v>
      </c>
      <c r="Y139" s="452"/>
      <c r="Z139" s="451" t="s">
        <v>79</v>
      </c>
      <c r="AA139" s="452"/>
      <c r="AB139" s="451" t="s">
        <v>247</v>
      </c>
      <c r="AC139" s="452"/>
      <c r="AD139" s="451" t="s">
        <v>79</v>
      </c>
      <c r="AE139" s="452"/>
      <c r="AF139" s="451" t="s">
        <v>249</v>
      </c>
      <c r="AG139" s="452"/>
      <c r="AH139" s="451" t="s">
        <v>79</v>
      </c>
      <c r="AI139" s="452"/>
      <c r="AJ139" s="458" t="s">
        <v>98</v>
      </c>
      <c r="AK139" s="458"/>
      <c r="AL139" s="458" t="s">
        <v>99</v>
      </c>
      <c r="AM139" s="458"/>
      <c r="AN139" s="458" t="s">
        <v>89</v>
      </c>
      <c r="AO139" s="460"/>
      <c r="AP139" s="86"/>
      <c r="AQ139" s="117" t="s">
        <v>92</v>
      </c>
      <c r="AR139" s="118" t="s">
        <v>93</v>
      </c>
      <c r="AS139" s="85" t="e">
        <f>(#REF!/AQ139)-1</f>
        <v>#REF!</v>
      </c>
      <c r="AT139" s="85" t="e">
        <f>(#REF!/AR139)-1</f>
        <v>#REF!</v>
      </c>
    </row>
    <row r="140" spans="1:46" ht="25.5" customHeight="1">
      <c r="A140" s="157"/>
      <c r="B140" s="161" t="s">
        <v>92</v>
      </c>
      <c r="C140" s="162" t="s">
        <v>93</v>
      </c>
      <c r="D140" s="161" t="s">
        <v>92</v>
      </c>
      <c r="E140" s="162" t="s">
        <v>93</v>
      </c>
      <c r="F140" s="240" t="s">
        <v>91</v>
      </c>
      <c r="G140" s="240" t="s">
        <v>5</v>
      </c>
      <c r="H140" s="161" t="s">
        <v>92</v>
      </c>
      <c r="I140" s="162" t="s">
        <v>93</v>
      </c>
      <c r="J140" s="249" t="s">
        <v>91</v>
      </c>
      <c r="K140" s="249" t="s">
        <v>5</v>
      </c>
      <c r="L140" s="161" t="s">
        <v>92</v>
      </c>
      <c r="M140" s="162" t="s">
        <v>93</v>
      </c>
      <c r="N140" s="311" t="s">
        <v>91</v>
      </c>
      <c r="O140" s="311" t="s">
        <v>5</v>
      </c>
      <c r="P140" s="161" t="s">
        <v>92</v>
      </c>
      <c r="Q140" s="162" t="s">
        <v>93</v>
      </c>
      <c r="R140" s="340" t="s">
        <v>91</v>
      </c>
      <c r="S140" s="340" t="s">
        <v>5</v>
      </c>
      <c r="T140" s="161" t="s">
        <v>92</v>
      </c>
      <c r="U140" s="162" t="s">
        <v>93</v>
      </c>
      <c r="V140" s="345" t="s">
        <v>91</v>
      </c>
      <c r="W140" s="345" t="s">
        <v>5</v>
      </c>
      <c r="X140" s="161" t="s">
        <v>92</v>
      </c>
      <c r="Y140" s="162" t="s">
        <v>93</v>
      </c>
      <c r="Z140" s="345" t="s">
        <v>91</v>
      </c>
      <c r="AA140" s="345" t="s">
        <v>5</v>
      </c>
      <c r="AB140" s="161" t="s">
        <v>92</v>
      </c>
      <c r="AC140" s="162" t="s">
        <v>93</v>
      </c>
      <c r="AD140" s="413" t="s">
        <v>91</v>
      </c>
      <c r="AE140" s="413" t="s">
        <v>5</v>
      </c>
      <c r="AF140" s="161" t="s">
        <v>92</v>
      </c>
      <c r="AG140" s="162" t="s">
        <v>93</v>
      </c>
      <c r="AH140" s="425" t="s">
        <v>91</v>
      </c>
      <c r="AI140" s="425" t="s">
        <v>5</v>
      </c>
      <c r="AJ140" s="170" t="s">
        <v>97</v>
      </c>
      <c r="AK140" s="170" t="s">
        <v>97</v>
      </c>
      <c r="AL140" s="170" t="s">
        <v>97</v>
      </c>
      <c r="AM140" s="170" t="s">
        <v>97</v>
      </c>
      <c r="AN140" s="170" t="s">
        <v>97</v>
      </c>
      <c r="AO140" s="171" t="s">
        <v>97</v>
      </c>
      <c r="AP140" s="86"/>
      <c r="AQ140" s="111">
        <v>1901056000</v>
      </c>
      <c r="AR140" s="103">
        <v>12.64</v>
      </c>
      <c r="AS140" s="85" t="e">
        <f>(#REF!/AQ140)-1</f>
        <v>#REF!</v>
      </c>
      <c r="AT140" s="85" t="e">
        <f>(#REF!/AR140)-1</f>
        <v>#REF!</v>
      </c>
    </row>
    <row r="141" spans="1:46">
      <c r="A141" s="154" t="s">
        <v>40</v>
      </c>
      <c r="B141" s="140">
        <v>2544325000</v>
      </c>
      <c r="C141" s="139">
        <v>16.75</v>
      </c>
      <c r="D141" s="140">
        <v>2513945000</v>
      </c>
      <c r="E141" s="139">
        <v>16.55</v>
      </c>
      <c r="F141" s="79">
        <f t="shared" ref="F141:F152" si="129">((D141-B141)/B141)</f>
        <v>-1.1940298507462687E-2</v>
      </c>
      <c r="G141" s="79">
        <f t="shared" ref="G141:G152" si="130">((E141-C141)/C141)</f>
        <v>-1.1940298507462643E-2</v>
      </c>
      <c r="H141" s="140">
        <v>2513945000</v>
      </c>
      <c r="I141" s="139">
        <v>16.55</v>
      </c>
      <c r="J141" s="79">
        <f t="shared" ref="J141:J152" si="131">((H141-D141)/D141)</f>
        <v>0</v>
      </c>
      <c r="K141" s="79">
        <f t="shared" ref="K141:K152" si="132">((I141-E141)/E141)</f>
        <v>0</v>
      </c>
      <c r="L141" s="140">
        <v>2513945000</v>
      </c>
      <c r="M141" s="139">
        <v>16.55</v>
      </c>
      <c r="N141" s="79">
        <f t="shared" ref="N141:N152" si="133">((L141-H141)/H141)</f>
        <v>0</v>
      </c>
      <c r="O141" s="79">
        <f t="shared" ref="O141:O152" si="134">((M141-I141)/I141)</f>
        <v>0</v>
      </c>
      <c r="P141" s="140">
        <v>2513945000</v>
      </c>
      <c r="Q141" s="139">
        <v>16.55</v>
      </c>
      <c r="R141" s="79">
        <f t="shared" ref="R141:R152" si="135">((P141-L141)/L141)</f>
        <v>0</v>
      </c>
      <c r="S141" s="79">
        <f t="shared" ref="S141:S152" si="136">((Q141-M141)/M141)</f>
        <v>0</v>
      </c>
      <c r="T141" s="140">
        <v>2255715000</v>
      </c>
      <c r="U141" s="139">
        <v>14.85</v>
      </c>
      <c r="V141" s="79">
        <f t="shared" ref="V141:W152" si="137">((T141-P141)/P141)</f>
        <v>-0.1027190332326284</v>
      </c>
      <c r="W141" s="79">
        <f t="shared" si="137"/>
        <v>-0.10271903323262846</v>
      </c>
      <c r="X141" s="140">
        <v>2582300000</v>
      </c>
      <c r="Y141" s="139">
        <v>17</v>
      </c>
      <c r="Z141" s="79">
        <f t="shared" ref="Z141:Z152" si="138">((X141-T141)/T141)</f>
        <v>0.14478114478114479</v>
      </c>
      <c r="AA141" s="79">
        <f t="shared" ref="AA141:AA152" si="139">((Y141-U141)/U141)</f>
        <v>0.14478114478114482</v>
      </c>
      <c r="AB141" s="140">
        <v>2810150000</v>
      </c>
      <c r="AC141" s="139">
        <v>18.5</v>
      </c>
      <c r="AD141" s="79">
        <f t="shared" ref="AD141:AD152" si="140">((AB141-X141)/X141)</f>
        <v>8.8235294117647065E-2</v>
      </c>
      <c r="AE141" s="79">
        <f t="shared" ref="AE141:AE152" si="141">((AC141-Y141)/Y141)</f>
        <v>8.8235294117647065E-2</v>
      </c>
      <c r="AF141" s="140">
        <v>2810150000</v>
      </c>
      <c r="AG141" s="139">
        <v>18.5</v>
      </c>
      <c r="AH141" s="79">
        <f t="shared" ref="AH141:AH152" si="142">((AF141-AB141)/AB141)</f>
        <v>0</v>
      </c>
      <c r="AI141" s="79">
        <f t="shared" ref="AI141:AI152" si="143">((AG141-AC141)/AC141)</f>
        <v>0</v>
      </c>
      <c r="AJ141" s="80">
        <f t="shared" ref="AJ141" si="144">AVERAGE(F141,J141,N141,R141,V141,Z141,AD141,AH141)</f>
        <v>1.4794638394837595E-2</v>
      </c>
      <c r="AK141" s="80">
        <f t="shared" ref="AK141" si="145">AVERAGE(G141,K141,O141,S141,W141,AA141,AE141,AI141)</f>
        <v>1.4794638394837597E-2</v>
      </c>
      <c r="AL141" s="81">
        <f t="shared" ref="AL141" si="146">((AF141-D141)/D141)</f>
        <v>0.11782477341389729</v>
      </c>
      <c r="AM141" s="81">
        <f t="shared" ref="AM141" si="147">((AG141-E141)/E141)</f>
        <v>0.11782477341389723</v>
      </c>
      <c r="AN141" s="82">
        <f t="shared" ref="AN141" si="148">STDEV(F141,J141,N141,R141,V141,Z141,AD141,AH141)</f>
        <v>7.3377465329221375E-2</v>
      </c>
      <c r="AO141" s="158">
        <f t="shared" ref="AO141" si="149">STDEV(G141,K141,O141,S141,W141,AA141,AE141,AI141)</f>
        <v>7.3377465329221403E-2</v>
      </c>
      <c r="AP141" s="86"/>
      <c r="AQ141" s="111">
        <v>106884243.56</v>
      </c>
      <c r="AR141" s="103">
        <v>2.92</v>
      </c>
      <c r="AS141" s="85" t="e">
        <f>(#REF!/AQ141)-1</f>
        <v>#REF!</v>
      </c>
      <c r="AT141" s="85" t="e">
        <f>(#REF!/AR141)-1</f>
        <v>#REF!</v>
      </c>
    </row>
    <row r="142" spans="1:46">
      <c r="A142" s="154" t="s">
        <v>75</v>
      </c>
      <c r="B142" s="140">
        <v>314403472.17000002</v>
      </c>
      <c r="C142" s="139">
        <v>3.69</v>
      </c>
      <c r="D142" s="140">
        <v>316107556.02999997</v>
      </c>
      <c r="E142" s="139">
        <v>3.71</v>
      </c>
      <c r="F142" s="79">
        <f t="shared" si="129"/>
        <v>5.4200542005418614E-3</v>
      </c>
      <c r="G142" s="79">
        <f t="shared" si="130"/>
        <v>5.4200542005420106E-3</v>
      </c>
      <c r="H142" s="140">
        <v>316107556.02999997</v>
      </c>
      <c r="I142" s="139">
        <v>3.71</v>
      </c>
      <c r="J142" s="79">
        <f t="shared" si="131"/>
        <v>0</v>
      </c>
      <c r="K142" s="79">
        <f t="shared" si="132"/>
        <v>0</v>
      </c>
      <c r="L142" s="140">
        <v>339112688.13999999</v>
      </c>
      <c r="M142" s="139">
        <v>3.98</v>
      </c>
      <c r="N142" s="79">
        <f t="shared" si="133"/>
        <v>7.2776280323450182E-2</v>
      </c>
      <c r="O142" s="79">
        <f t="shared" si="134"/>
        <v>7.277628032345014E-2</v>
      </c>
      <c r="P142" s="140">
        <v>340816772</v>
      </c>
      <c r="Q142" s="139">
        <v>4</v>
      </c>
      <c r="R142" s="79">
        <f t="shared" si="135"/>
        <v>5.0251256281407461E-3</v>
      </c>
      <c r="S142" s="79">
        <f t="shared" si="136"/>
        <v>5.0251256281407079E-3</v>
      </c>
      <c r="T142" s="140">
        <v>347633107.44</v>
      </c>
      <c r="U142" s="139">
        <v>4.08</v>
      </c>
      <c r="V142" s="79">
        <f t="shared" si="137"/>
        <v>1.9999999999999993E-2</v>
      </c>
      <c r="W142" s="79">
        <f t="shared" si="137"/>
        <v>2.0000000000000018E-2</v>
      </c>
      <c r="X142" s="140">
        <v>347633107.44</v>
      </c>
      <c r="Y142" s="139">
        <v>4.08</v>
      </c>
      <c r="Z142" s="79">
        <f t="shared" si="138"/>
        <v>0</v>
      </c>
      <c r="AA142" s="79">
        <f t="shared" si="139"/>
        <v>0</v>
      </c>
      <c r="AB142" s="140">
        <v>339112688.13999999</v>
      </c>
      <c r="AC142" s="139">
        <v>3.98</v>
      </c>
      <c r="AD142" s="79">
        <f t="shared" si="140"/>
        <v>-2.4509803921568662E-2</v>
      </c>
      <c r="AE142" s="79">
        <f t="shared" si="141"/>
        <v>-2.4509803921568648E-2</v>
      </c>
      <c r="AF142" s="140">
        <v>334000436.56</v>
      </c>
      <c r="AG142" s="139">
        <v>3.92</v>
      </c>
      <c r="AH142" s="79">
        <f t="shared" si="142"/>
        <v>-1.5075376884422061E-2</v>
      </c>
      <c r="AI142" s="79">
        <f t="shared" si="143"/>
        <v>-1.5075376884422124E-2</v>
      </c>
      <c r="AJ142" s="80">
        <f t="shared" ref="AJ142:AJ154" si="150">AVERAGE(F142,J142,N142,R142,V142,Z142,AD142,AH142)</f>
        <v>7.9545349182677579E-3</v>
      </c>
      <c r="AK142" s="80">
        <f t="shared" ref="AK142:AK152" si="151">AVERAGE(G142,K142,O142,S142,W142,AA142,AE142,AI142)</f>
        <v>7.9545349182677631E-3</v>
      </c>
      <c r="AL142" s="81">
        <f t="shared" ref="AL142:AL154" si="152">((AF142-D142)/D142)</f>
        <v>5.6603773584905766E-2</v>
      </c>
      <c r="AM142" s="81">
        <f t="shared" ref="AM142:AM152" si="153">((AG142-E142)/E142)</f>
        <v>5.6603773584905655E-2</v>
      </c>
      <c r="AN142" s="82">
        <f t="shared" ref="AN142:AN154" si="154">STDEV(F142,J142,N142,R142,V142,Z142,AD142,AH142)</f>
        <v>2.9454120068788801E-2</v>
      </c>
      <c r="AO142" s="158">
        <f t="shared" ref="AO142:AO152" si="155">STDEV(G142,K142,O142,S142,W142,AA142,AE142,AI142)</f>
        <v>2.9454120068788794E-2</v>
      </c>
      <c r="AP142" s="86"/>
      <c r="AQ142" s="111">
        <v>84059843.040000007</v>
      </c>
      <c r="AR142" s="103">
        <v>7.19</v>
      </c>
      <c r="AS142" s="85" t="e">
        <f>(#REF!/AQ142)-1</f>
        <v>#REF!</v>
      </c>
      <c r="AT142" s="85" t="e">
        <f>(#REF!/AR142)-1</f>
        <v>#REF!</v>
      </c>
    </row>
    <row r="143" spans="1:46">
      <c r="A143" s="154" t="s">
        <v>64</v>
      </c>
      <c r="B143" s="140">
        <v>140989875.84</v>
      </c>
      <c r="C143" s="139">
        <v>5.49</v>
      </c>
      <c r="D143" s="140">
        <v>141760312.31999999</v>
      </c>
      <c r="E143" s="139">
        <v>5.52</v>
      </c>
      <c r="F143" s="79">
        <f t="shared" si="129"/>
        <v>5.4644808743168636E-3</v>
      </c>
      <c r="G143" s="79">
        <f t="shared" si="130"/>
        <v>5.4644808743168228E-3</v>
      </c>
      <c r="H143" s="140">
        <v>141760312.31999999</v>
      </c>
      <c r="I143" s="139">
        <v>5.52</v>
      </c>
      <c r="J143" s="79">
        <f t="shared" si="131"/>
        <v>0</v>
      </c>
      <c r="K143" s="79">
        <f t="shared" si="132"/>
        <v>0</v>
      </c>
      <c r="L143" s="140">
        <v>145098870.40000001</v>
      </c>
      <c r="M143" s="139">
        <v>5.65</v>
      </c>
      <c r="N143" s="79">
        <f t="shared" si="133"/>
        <v>2.3550724637681254E-2</v>
      </c>
      <c r="O143" s="79">
        <f t="shared" si="134"/>
        <v>2.3550724637681302E-2</v>
      </c>
      <c r="P143" s="140">
        <v>144071621.75999999</v>
      </c>
      <c r="Q143" s="139">
        <v>5.61</v>
      </c>
      <c r="R143" s="79">
        <f t="shared" si="135"/>
        <v>-7.0796460176992216E-3</v>
      </c>
      <c r="S143" s="79">
        <f t="shared" si="136"/>
        <v>-7.079646017699121E-3</v>
      </c>
      <c r="T143" s="140">
        <v>145869306.88</v>
      </c>
      <c r="U143" s="139">
        <v>5.68</v>
      </c>
      <c r="V143" s="79">
        <f t="shared" si="137"/>
        <v>1.2477718360071334E-2</v>
      </c>
      <c r="W143" s="79">
        <f t="shared" si="137"/>
        <v>1.2477718360071192E-2</v>
      </c>
      <c r="X143" s="140">
        <v>145098870.40000001</v>
      </c>
      <c r="Y143" s="139">
        <v>5.65</v>
      </c>
      <c r="Z143" s="79">
        <f t="shared" si="138"/>
        <v>-5.2816901408449975E-3</v>
      </c>
      <c r="AA143" s="79">
        <f t="shared" si="139"/>
        <v>-5.2816901408449584E-3</v>
      </c>
      <c r="AB143" s="140">
        <v>146126119.03999999</v>
      </c>
      <c r="AC143" s="139">
        <v>5.69</v>
      </c>
      <c r="AD143" s="79">
        <f t="shared" si="140"/>
        <v>7.0796460176990161E-3</v>
      </c>
      <c r="AE143" s="79">
        <f t="shared" si="141"/>
        <v>7.079646017699121E-3</v>
      </c>
      <c r="AF143" s="140">
        <v>144071621.75999999</v>
      </c>
      <c r="AG143" s="139">
        <v>5.61</v>
      </c>
      <c r="AH143" s="79">
        <f t="shared" si="142"/>
        <v>-1.4059753954305809E-2</v>
      </c>
      <c r="AI143" s="79">
        <f t="shared" si="143"/>
        <v>-1.4059753954305811E-2</v>
      </c>
      <c r="AJ143" s="80">
        <f t="shared" si="150"/>
        <v>2.7689349721148043E-3</v>
      </c>
      <c r="AK143" s="80">
        <f t="shared" si="151"/>
        <v>2.768934972114819E-3</v>
      </c>
      <c r="AL143" s="81">
        <f t="shared" si="152"/>
        <v>1.6304347826086942E-2</v>
      </c>
      <c r="AM143" s="81">
        <f t="shared" si="153"/>
        <v>1.6304347826087091E-2</v>
      </c>
      <c r="AN143" s="82">
        <f t="shared" si="154"/>
        <v>1.1980164189739894E-2</v>
      </c>
      <c r="AO143" s="158">
        <f t="shared" si="155"/>
        <v>1.1980164189739876E-2</v>
      </c>
      <c r="AP143" s="86"/>
      <c r="AQ143" s="111">
        <v>82672021.189999998</v>
      </c>
      <c r="AR143" s="103">
        <v>18.53</v>
      </c>
      <c r="AS143" s="85" t="e">
        <f>(#REF!/AQ143)-1</f>
        <v>#REF!</v>
      </c>
      <c r="AT143" s="85" t="e">
        <f>(#REF!/AR143)-1</f>
        <v>#REF!</v>
      </c>
    </row>
    <row r="144" spans="1:46">
      <c r="A144" s="154" t="s">
        <v>65</v>
      </c>
      <c r="B144" s="140">
        <v>206214585.56999999</v>
      </c>
      <c r="C144" s="139">
        <v>19.59</v>
      </c>
      <c r="D144" s="140">
        <v>206004055.11000001</v>
      </c>
      <c r="E144" s="139">
        <v>19.57</v>
      </c>
      <c r="F144" s="79">
        <f t="shared" si="129"/>
        <v>-1.0209290454312385E-3</v>
      </c>
      <c r="G144" s="79">
        <f t="shared" si="130"/>
        <v>-1.0209290454313207E-3</v>
      </c>
      <c r="H144" s="140">
        <v>206004055.11000001</v>
      </c>
      <c r="I144" s="139">
        <v>19.57</v>
      </c>
      <c r="J144" s="79">
        <f t="shared" si="131"/>
        <v>0</v>
      </c>
      <c r="K144" s="79">
        <f t="shared" si="132"/>
        <v>0</v>
      </c>
      <c r="L144" s="140">
        <v>222320165.75999999</v>
      </c>
      <c r="M144" s="139">
        <v>21.12</v>
      </c>
      <c r="N144" s="79">
        <f t="shared" si="133"/>
        <v>7.9202861522738768E-2</v>
      </c>
      <c r="O144" s="79">
        <f t="shared" si="134"/>
        <v>7.9202861522738921E-2</v>
      </c>
      <c r="P144" s="140">
        <v>228109753.41</v>
      </c>
      <c r="Q144" s="139">
        <v>21.67</v>
      </c>
      <c r="R144" s="79">
        <f t="shared" si="135"/>
        <v>2.6041666666666696E-2</v>
      </c>
      <c r="S144" s="79">
        <f t="shared" si="136"/>
        <v>2.6041666666666699E-2</v>
      </c>
      <c r="T144" s="140">
        <v>229162405.71000001</v>
      </c>
      <c r="U144" s="139">
        <v>21.77</v>
      </c>
      <c r="V144" s="79">
        <f t="shared" si="137"/>
        <v>4.6146746654361394E-3</v>
      </c>
      <c r="W144" s="79">
        <f t="shared" si="137"/>
        <v>4.6146746654359876E-3</v>
      </c>
      <c r="X144" s="140">
        <v>229162405.71000001</v>
      </c>
      <c r="Y144" s="139">
        <v>21.77</v>
      </c>
      <c r="Z144" s="79">
        <f t="shared" si="138"/>
        <v>0</v>
      </c>
      <c r="AA144" s="79">
        <f t="shared" si="139"/>
        <v>0</v>
      </c>
      <c r="AB144" s="140">
        <v>231267710.31</v>
      </c>
      <c r="AC144" s="139">
        <v>21.97</v>
      </c>
      <c r="AD144" s="79">
        <f t="shared" si="140"/>
        <v>9.1869545245750767E-3</v>
      </c>
      <c r="AE144" s="79">
        <f t="shared" si="141"/>
        <v>9.1869545245750715E-3</v>
      </c>
      <c r="AF144" s="140">
        <v>231057179.84999999</v>
      </c>
      <c r="AG144" s="139">
        <v>21.95</v>
      </c>
      <c r="AH144" s="79">
        <f t="shared" si="142"/>
        <v>-9.1033227127905296E-4</v>
      </c>
      <c r="AI144" s="79">
        <f t="shared" si="143"/>
        <v>-9.1033227127899745E-4</v>
      </c>
      <c r="AJ144" s="80">
        <f t="shared" si="150"/>
        <v>1.4639362007838299E-2</v>
      </c>
      <c r="AK144" s="80">
        <f t="shared" si="151"/>
        <v>1.4639362007838295E-2</v>
      </c>
      <c r="AL144" s="81">
        <f t="shared" si="152"/>
        <v>0.12161471640265702</v>
      </c>
      <c r="AM144" s="81">
        <f t="shared" si="153"/>
        <v>0.12161471640265707</v>
      </c>
      <c r="AN144" s="82">
        <f t="shared" si="154"/>
        <v>2.7631091889029555E-2</v>
      </c>
      <c r="AO144" s="158">
        <f t="shared" si="155"/>
        <v>2.7631091889029617E-2</v>
      </c>
      <c r="AP144" s="86"/>
      <c r="AQ144" s="111">
        <v>541500000</v>
      </c>
      <c r="AR144" s="103">
        <v>3610</v>
      </c>
      <c r="AS144" s="85" t="e">
        <f>(#REF!/AQ144)-1</f>
        <v>#REF!</v>
      </c>
      <c r="AT144" s="85" t="e">
        <f>(#REF!/AR144)-1</f>
        <v>#REF!</v>
      </c>
    </row>
    <row r="145" spans="1:46">
      <c r="A145" s="154" t="s">
        <v>112</v>
      </c>
      <c r="B145" s="140">
        <v>635354392.32000005</v>
      </c>
      <c r="C145" s="139">
        <v>180.48</v>
      </c>
      <c r="D145" s="140">
        <v>635354392.32000005</v>
      </c>
      <c r="E145" s="139">
        <v>180.48</v>
      </c>
      <c r="F145" s="79">
        <f t="shared" si="129"/>
        <v>0</v>
      </c>
      <c r="G145" s="79">
        <f t="shared" si="130"/>
        <v>0</v>
      </c>
      <c r="H145" s="140">
        <v>635354392.32000005</v>
      </c>
      <c r="I145" s="139">
        <v>180.48</v>
      </c>
      <c r="J145" s="79">
        <f t="shared" si="131"/>
        <v>0</v>
      </c>
      <c r="K145" s="79">
        <f t="shared" si="132"/>
        <v>0</v>
      </c>
      <c r="L145" s="140">
        <v>635354392.32000005</v>
      </c>
      <c r="M145" s="139">
        <v>180.48</v>
      </c>
      <c r="N145" s="79">
        <f t="shared" si="133"/>
        <v>0</v>
      </c>
      <c r="O145" s="79">
        <f t="shared" si="134"/>
        <v>0</v>
      </c>
      <c r="P145" s="140">
        <v>635354392.32000005</v>
      </c>
      <c r="Q145" s="139">
        <v>180.48</v>
      </c>
      <c r="R145" s="79">
        <f t="shared" si="135"/>
        <v>0</v>
      </c>
      <c r="S145" s="79">
        <f t="shared" si="136"/>
        <v>0</v>
      </c>
      <c r="T145" s="140">
        <v>635354392.32000005</v>
      </c>
      <c r="U145" s="139">
        <v>180.48</v>
      </c>
      <c r="V145" s="79">
        <f t="shared" si="137"/>
        <v>0</v>
      </c>
      <c r="W145" s="79">
        <f t="shared" si="137"/>
        <v>0</v>
      </c>
      <c r="X145" s="140">
        <v>635354392.32000005</v>
      </c>
      <c r="Y145" s="139">
        <v>180.48</v>
      </c>
      <c r="Z145" s="79">
        <f t="shared" si="138"/>
        <v>0</v>
      </c>
      <c r="AA145" s="79">
        <f t="shared" si="139"/>
        <v>0</v>
      </c>
      <c r="AB145" s="140">
        <v>635354392.32000005</v>
      </c>
      <c r="AC145" s="139">
        <v>180.48</v>
      </c>
      <c r="AD145" s="79">
        <f t="shared" si="140"/>
        <v>0</v>
      </c>
      <c r="AE145" s="79">
        <f t="shared" si="141"/>
        <v>0</v>
      </c>
      <c r="AF145" s="140">
        <v>635354392.32000005</v>
      </c>
      <c r="AG145" s="139">
        <v>180.48</v>
      </c>
      <c r="AH145" s="79">
        <f t="shared" si="142"/>
        <v>0</v>
      </c>
      <c r="AI145" s="79">
        <f t="shared" si="143"/>
        <v>0</v>
      </c>
      <c r="AJ145" s="80">
        <f t="shared" si="150"/>
        <v>0</v>
      </c>
      <c r="AK145" s="80">
        <f t="shared" si="151"/>
        <v>0</v>
      </c>
      <c r="AL145" s="81">
        <f t="shared" si="152"/>
        <v>0</v>
      </c>
      <c r="AM145" s="81">
        <f t="shared" si="153"/>
        <v>0</v>
      </c>
      <c r="AN145" s="82">
        <f t="shared" si="154"/>
        <v>0</v>
      </c>
      <c r="AO145" s="158">
        <f t="shared" si="155"/>
        <v>0</v>
      </c>
      <c r="AP145" s="86"/>
      <c r="AQ145" s="111">
        <v>551092000</v>
      </c>
      <c r="AR145" s="103">
        <v>8.86</v>
      </c>
      <c r="AS145" s="85" t="e">
        <f>(#REF!/AQ145)-1</f>
        <v>#REF!</v>
      </c>
      <c r="AT145" s="85" t="e">
        <f>(#REF!/AR145)-1</f>
        <v>#REF!</v>
      </c>
    </row>
    <row r="146" spans="1:46">
      <c r="A146" s="154" t="s">
        <v>42</v>
      </c>
      <c r="B146" s="140">
        <v>550279600</v>
      </c>
      <c r="C146" s="139">
        <v>8600</v>
      </c>
      <c r="D146" s="140">
        <v>575874000</v>
      </c>
      <c r="E146" s="139">
        <v>9000</v>
      </c>
      <c r="F146" s="79">
        <f t="shared" si="129"/>
        <v>4.6511627906976744E-2</v>
      </c>
      <c r="G146" s="79">
        <f t="shared" si="130"/>
        <v>4.6511627906976744E-2</v>
      </c>
      <c r="H146" s="140">
        <v>563454000</v>
      </c>
      <c r="I146" s="139">
        <v>9000</v>
      </c>
      <c r="J146" s="79">
        <f t="shared" si="131"/>
        <v>-2.1567217828900073E-2</v>
      </c>
      <c r="K146" s="79">
        <f t="shared" si="132"/>
        <v>0</v>
      </c>
      <c r="L146" s="140">
        <v>507108600</v>
      </c>
      <c r="M146" s="139">
        <v>9100</v>
      </c>
      <c r="N146" s="79">
        <f t="shared" si="133"/>
        <v>-0.1</v>
      </c>
      <c r="O146" s="79">
        <f t="shared" si="134"/>
        <v>1.1111111111111112E-2</v>
      </c>
      <c r="P146" s="140">
        <v>507108600</v>
      </c>
      <c r="Q146" s="139">
        <v>8100</v>
      </c>
      <c r="R146" s="79">
        <f t="shared" si="135"/>
        <v>0</v>
      </c>
      <c r="S146" s="79">
        <f t="shared" si="136"/>
        <v>-0.10989010989010989</v>
      </c>
      <c r="T146" s="140">
        <v>507108600</v>
      </c>
      <c r="U146" s="139">
        <v>8100</v>
      </c>
      <c r="V146" s="79">
        <f t="shared" si="137"/>
        <v>0</v>
      </c>
      <c r="W146" s="79">
        <f t="shared" si="137"/>
        <v>0</v>
      </c>
      <c r="X146" s="140">
        <v>575974574</v>
      </c>
      <c r="Y146" s="139">
        <v>9199.99</v>
      </c>
      <c r="Z146" s="79">
        <f t="shared" si="138"/>
        <v>0.13580123468621907</v>
      </c>
      <c r="AA146" s="79">
        <f t="shared" si="139"/>
        <v>0.13580123456790122</v>
      </c>
      <c r="AB146" s="140">
        <v>575974574</v>
      </c>
      <c r="AC146" s="139">
        <v>9199.99</v>
      </c>
      <c r="AD146" s="79">
        <f t="shared" si="140"/>
        <v>0</v>
      </c>
      <c r="AE146" s="79">
        <f t="shared" si="141"/>
        <v>0</v>
      </c>
      <c r="AF146" s="140">
        <v>575974574</v>
      </c>
      <c r="AG146" s="139">
        <v>9199.99</v>
      </c>
      <c r="AH146" s="79">
        <f t="shared" si="142"/>
        <v>0</v>
      </c>
      <c r="AI146" s="79">
        <f t="shared" si="143"/>
        <v>0</v>
      </c>
      <c r="AJ146" s="80">
        <f t="shared" si="150"/>
        <v>7.5932055955369674E-3</v>
      </c>
      <c r="AK146" s="80">
        <f t="shared" si="151"/>
        <v>1.0441732961984898E-2</v>
      </c>
      <c r="AL146" s="81">
        <f t="shared" si="152"/>
        <v>1.746458426669723E-4</v>
      </c>
      <c r="AM146" s="81">
        <f t="shared" si="153"/>
        <v>2.2221111111111087E-2</v>
      </c>
      <c r="AN146" s="82">
        <f t="shared" si="154"/>
        <v>6.6126715573758293E-2</v>
      </c>
      <c r="AO146" s="158">
        <f t="shared" si="155"/>
        <v>6.7540846460823617E-2</v>
      </c>
      <c r="AP146" s="86"/>
      <c r="AQ146" s="84">
        <v>913647681</v>
      </c>
      <c r="AR146" s="88">
        <v>81</v>
      </c>
      <c r="AS146" s="85" t="e">
        <f>(#REF!/AQ146)-1</f>
        <v>#REF!</v>
      </c>
      <c r="AT146" s="85" t="e">
        <f>(#REF!/AR146)-1</f>
        <v>#REF!</v>
      </c>
    </row>
    <row r="147" spans="1:46">
      <c r="A147" s="154" t="s">
        <v>59</v>
      </c>
      <c r="B147" s="140">
        <v>550800000</v>
      </c>
      <c r="C147" s="139">
        <v>13.5</v>
      </c>
      <c r="D147" s="140">
        <v>550800000</v>
      </c>
      <c r="E147" s="139">
        <v>13.5</v>
      </c>
      <c r="F147" s="79">
        <f t="shared" si="129"/>
        <v>0</v>
      </c>
      <c r="G147" s="79">
        <f t="shared" si="130"/>
        <v>0</v>
      </c>
      <c r="H147" s="140">
        <v>550800000</v>
      </c>
      <c r="I147" s="139">
        <v>13.5</v>
      </c>
      <c r="J147" s="79">
        <f t="shared" si="131"/>
        <v>0</v>
      </c>
      <c r="K147" s="79">
        <f t="shared" si="132"/>
        <v>0</v>
      </c>
      <c r="L147" s="140">
        <v>567120000</v>
      </c>
      <c r="M147" s="139">
        <v>13.9</v>
      </c>
      <c r="N147" s="79">
        <f t="shared" si="133"/>
        <v>2.9629629629629631E-2</v>
      </c>
      <c r="O147" s="79">
        <f t="shared" si="134"/>
        <v>2.9629629629629655E-2</v>
      </c>
      <c r="P147" s="140">
        <v>567120000</v>
      </c>
      <c r="Q147" s="139">
        <v>13.9</v>
      </c>
      <c r="R147" s="79">
        <f t="shared" si="135"/>
        <v>0</v>
      </c>
      <c r="S147" s="79">
        <f t="shared" si="136"/>
        <v>0</v>
      </c>
      <c r="T147" s="140">
        <v>550800000</v>
      </c>
      <c r="U147" s="139">
        <v>13.5</v>
      </c>
      <c r="V147" s="79">
        <f t="shared" si="137"/>
        <v>-2.8776978417266189E-2</v>
      </c>
      <c r="W147" s="79">
        <f t="shared" si="137"/>
        <v>-2.8776978417266213E-2</v>
      </c>
      <c r="X147" s="140">
        <v>550800000</v>
      </c>
      <c r="Y147" s="139">
        <v>13.5</v>
      </c>
      <c r="Z147" s="79">
        <f t="shared" si="138"/>
        <v>0</v>
      </c>
      <c r="AA147" s="79">
        <f t="shared" si="139"/>
        <v>0</v>
      </c>
      <c r="AB147" s="140">
        <v>550800000</v>
      </c>
      <c r="AC147" s="139">
        <v>13.5</v>
      </c>
      <c r="AD147" s="79">
        <f t="shared" si="140"/>
        <v>0</v>
      </c>
      <c r="AE147" s="79">
        <f t="shared" si="141"/>
        <v>0</v>
      </c>
      <c r="AF147" s="140">
        <v>567120000</v>
      </c>
      <c r="AG147" s="139">
        <v>13.9</v>
      </c>
      <c r="AH147" s="79">
        <f t="shared" si="142"/>
        <v>2.9629629629629631E-2</v>
      </c>
      <c r="AI147" s="79">
        <f t="shared" si="143"/>
        <v>2.9629629629629655E-2</v>
      </c>
      <c r="AJ147" s="80">
        <f t="shared" si="150"/>
        <v>3.8102851052491341E-3</v>
      </c>
      <c r="AK147" s="80">
        <f t="shared" si="151"/>
        <v>3.8102851052491372E-3</v>
      </c>
      <c r="AL147" s="81">
        <f t="shared" si="152"/>
        <v>2.9629629629629631E-2</v>
      </c>
      <c r="AM147" s="81">
        <f t="shared" si="153"/>
        <v>2.9629629629629655E-2</v>
      </c>
      <c r="AN147" s="82">
        <f t="shared" si="154"/>
        <v>1.8776117848173852E-2</v>
      </c>
      <c r="AO147" s="158">
        <f t="shared" si="155"/>
        <v>1.877611784817387E-2</v>
      </c>
      <c r="AP147" s="86"/>
      <c r="AQ147" s="119">
        <f>SUM(AQ140:AQ146)</f>
        <v>4180911788.79</v>
      </c>
      <c r="AR147" s="120"/>
      <c r="AS147" s="85" t="e">
        <f>(#REF!/AQ147)-1</f>
        <v>#REF!</v>
      </c>
      <c r="AT147" s="85" t="e">
        <f>(#REF!/AR147)-1</f>
        <v>#REF!</v>
      </c>
    </row>
    <row r="148" spans="1:46">
      <c r="A148" s="154" t="s">
        <v>50</v>
      </c>
      <c r="B148" s="140">
        <v>488938778.49000001</v>
      </c>
      <c r="C148" s="138">
        <v>40</v>
      </c>
      <c r="D148" s="140">
        <v>506122815</v>
      </c>
      <c r="E148" s="138">
        <v>40</v>
      </c>
      <c r="F148" s="79">
        <f t="shared" si="129"/>
        <v>3.5145579090842038E-2</v>
      </c>
      <c r="G148" s="79">
        <f t="shared" si="130"/>
        <v>0</v>
      </c>
      <c r="H148" s="140">
        <v>511280533.44999999</v>
      </c>
      <c r="I148" s="138">
        <v>40</v>
      </c>
      <c r="J148" s="79">
        <f t="shared" si="131"/>
        <v>1.0190646019385607E-2</v>
      </c>
      <c r="K148" s="79">
        <f t="shared" si="132"/>
        <v>0</v>
      </c>
      <c r="L148" s="140">
        <v>519515445.77999997</v>
      </c>
      <c r="M148" s="138">
        <v>40.1</v>
      </c>
      <c r="N148" s="79">
        <f t="shared" si="133"/>
        <v>1.6106446053075294E-2</v>
      </c>
      <c r="O148" s="79">
        <f t="shared" si="134"/>
        <v>2.5000000000000356E-3</v>
      </c>
      <c r="P148" s="140">
        <v>523360701.56</v>
      </c>
      <c r="Q148" s="138">
        <v>41.6</v>
      </c>
      <c r="R148" s="79">
        <f t="shared" si="135"/>
        <v>7.4016197424636105E-3</v>
      </c>
      <c r="S148" s="79">
        <f t="shared" si="136"/>
        <v>3.7406483790523692E-2</v>
      </c>
      <c r="T148" s="140">
        <v>529302370.25</v>
      </c>
      <c r="U148" s="138">
        <v>45.81</v>
      </c>
      <c r="V148" s="79">
        <f t="shared" si="137"/>
        <v>1.1352913339288664E-2</v>
      </c>
      <c r="W148" s="79">
        <f t="shared" si="137"/>
        <v>0.10120192307692309</v>
      </c>
      <c r="X148" s="140">
        <v>526403987.93000001</v>
      </c>
      <c r="Y148" s="138">
        <v>45.81</v>
      </c>
      <c r="Z148" s="79">
        <f t="shared" si="138"/>
        <v>-5.4758536573925208E-3</v>
      </c>
      <c r="AA148" s="79">
        <f t="shared" si="139"/>
        <v>0</v>
      </c>
      <c r="AB148" s="140">
        <v>533800075.87</v>
      </c>
      <c r="AC148" s="138">
        <v>50</v>
      </c>
      <c r="AD148" s="79">
        <f t="shared" si="140"/>
        <v>1.4050212592583003E-2</v>
      </c>
      <c r="AE148" s="79">
        <f t="shared" si="141"/>
        <v>9.1464745688714197E-2</v>
      </c>
      <c r="AF148" s="140">
        <v>474944359.30000001</v>
      </c>
      <c r="AG148" s="138">
        <v>45</v>
      </c>
      <c r="AH148" s="79">
        <f t="shared" si="142"/>
        <v>-0.11025797715385401</v>
      </c>
      <c r="AI148" s="79">
        <f t="shared" si="143"/>
        <v>-0.1</v>
      </c>
      <c r="AJ148" s="80">
        <f t="shared" si="150"/>
        <v>-2.6858017467010376E-3</v>
      </c>
      <c r="AK148" s="80">
        <f t="shared" si="151"/>
        <v>1.6571644069520126E-2</v>
      </c>
      <c r="AL148" s="81">
        <f t="shared" si="152"/>
        <v>-6.1602549373317599E-2</v>
      </c>
      <c r="AM148" s="81">
        <f t="shared" si="153"/>
        <v>0.125</v>
      </c>
      <c r="AN148" s="82">
        <f t="shared" si="154"/>
        <v>4.4894571643762066E-2</v>
      </c>
      <c r="AO148" s="158">
        <f t="shared" si="155"/>
        <v>6.3037595211796818E-2</v>
      </c>
      <c r="AP148" s="86"/>
      <c r="AQ148" s="159"/>
      <c r="AR148" s="160"/>
      <c r="AS148" s="85"/>
      <c r="AT148" s="85"/>
    </row>
    <row r="149" spans="1:46" s="184" customFormat="1">
      <c r="A149" s="154" t="s">
        <v>114</v>
      </c>
      <c r="B149" s="140">
        <v>779131465.55999994</v>
      </c>
      <c r="C149" s="128">
        <v>118.21</v>
      </c>
      <c r="D149" s="140">
        <v>779131466</v>
      </c>
      <c r="E149" s="128">
        <v>118.21</v>
      </c>
      <c r="F149" s="79">
        <f t="shared" si="129"/>
        <v>5.647314691676704E-10</v>
      </c>
      <c r="G149" s="79">
        <f t="shared" si="130"/>
        <v>0</v>
      </c>
      <c r="H149" s="140">
        <v>825999925.69000006</v>
      </c>
      <c r="I149" s="128">
        <v>118.21</v>
      </c>
      <c r="J149" s="79">
        <f t="shared" si="131"/>
        <v>6.015475145756731E-2</v>
      </c>
      <c r="K149" s="79">
        <f t="shared" si="132"/>
        <v>0</v>
      </c>
      <c r="L149" s="140">
        <v>854330592.44000006</v>
      </c>
      <c r="M149" s="128">
        <v>118.21</v>
      </c>
      <c r="N149" s="79">
        <f t="shared" si="133"/>
        <v>3.4298631112265464E-2</v>
      </c>
      <c r="O149" s="79">
        <f t="shared" si="134"/>
        <v>0</v>
      </c>
      <c r="P149" s="140">
        <v>848275702.75</v>
      </c>
      <c r="Q149" s="128">
        <v>118.21</v>
      </c>
      <c r="R149" s="79">
        <f t="shared" si="135"/>
        <v>-7.0872912003619891E-3</v>
      </c>
      <c r="S149" s="79">
        <f t="shared" si="136"/>
        <v>0</v>
      </c>
      <c r="T149" s="140">
        <v>851922677.85000002</v>
      </c>
      <c r="U149" s="128">
        <v>118.21</v>
      </c>
      <c r="V149" s="79">
        <f t="shared" si="137"/>
        <v>4.2992803969004447E-3</v>
      </c>
      <c r="W149" s="79">
        <f t="shared" si="137"/>
        <v>0</v>
      </c>
      <c r="X149" s="140">
        <v>845554145.21000004</v>
      </c>
      <c r="Y149" s="128">
        <v>118.21</v>
      </c>
      <c r="Z149" s="79">
        <f t="shared" si="138"/>
        <v>-7.4754819957044364E-3</v>
      </c>
      <c r="AA149" s="79">
        <f t="shared" si="139"/>
        <v>0</v>
      </c>
      <c r="AB149" s="140">
        <v>853630884.32000005</v>
      </c>
      <c r="AC149" s="128">
        <v>181.21</v>
      </c>
      <c r="AD149" s="79">
        <f t="shared" si="140"/>
        <v>9.5520069953581657E-3</v>
      </c>
      <c r="AE149" s="79">
        <f t="shared" si="141"/>
        <v>0.53294983503933691</v>
      </c>
      <c r="AF149" s="140">
        <v>836979946.47000003</v>
      </c>
      <c r="AG149" s="128">
        <v>181.21</v>
      </c>
      <c r="AH149" s="79">
        <f t="shared" si="142"/>
        <v>-1.950601619019925E-2</v>
      </c>
      <c r="AI149" s="79">
        <f t="shared" si="143"/>
        <v>0</v>
      </c>
      <c r="AJ149" s="80">
        <f t="shared" si="150"/>
        <v>9.2794851425696493E-3</v>
      </c>
      <c r="AK149" s="80">
        <f t="shared" si="151"/>
        <v>6.6618729379917113E-2</v>
      </c>
      <c r="AL149" s="81">
        <f t="shared" si="152"/>
        <v>7.4247393404593964E-2</v>
      </c>
      <c r="AM149" s="81">
        <f t="shared" si="153"/>
        <v>0.53294983503933691</v>
      </c>
      <c r="AN149" s="82">
        <f t="shared" si="154"/>
        <v>2.5918667590911833E-2</v>
      </c>
      <c r="AO149" s="158">
        <f t="shared" si="155"/>
        <v>0.18842622119428351</v>
      </c>
      <c r="AP149" s="86"/>
      <c r="AQ149" s="159"/>
      <c r="AR149" s="160"/>
      <c r="AS149" s="85"/>
      <c r="AT149" s="85"/>
    </row>
    <row r="150" spans="1:46" s="228" customFormat="1">
      <c r="A150" s="154" t="s">
        <v>173</v>
      </c>
      <c r="B150" s="140">
        <v>676814992.92100549</v>
      </c>
      <c r="C150" s="138">
        <v>118.24015359275703</v>
      </c>
      <c r="D150" s="140">
        <v>699705176.16774738</v>
      </c>
      <c r="E150" s="138">
        <v>122.26775500652911</v>
      </c>
      <c r="F150" s="79">
        <f t="shared" si="129"/>
        <v>3.3820443527635503E-2</v>
      </c>
      <c r="G150" s="79">
        <f t="shared" si="130"/>
        <v>3.4062890578136107E-2</v>
      </c>
      <c r="H150" s="140">
        <v>706700420.00999999</v>
      </c>
      <c r="I150" s="138">
        <v>123.54</v>
      </c>
      <c r="J150" s="79">
        <f t="shared" si="131"/>
        <v>9.9974161697148449E-3</v>
      </c>
      <c r="K150" s="79">
        <f t="shared" si="132"/>
        <v>1.0405400781284926E-2</v>
      </c>
      <c r="L150" s="140">
        <v>698987738.27020407</v>
      </c>
      <c r="M150" s="138">
        <v>122.25002578741184</v>
      </c>
      <c r="N150" s="79">
        <f t="shared" si="133"/>
        <v>-1.091365099186836E-2</v>
      </c>
      <c r="O150" s="79">
        <f t="shared" si="134"/>
        <v>-1.0441753380185874E-2</v>
      </c>
      <c r="P150" s="140">
        <v>704336874.66740298</v>
      </c>
      <c r="Q150" s="128">
        <v>123.23114466092106</v>
      </c>
      <c r="R150" s="79">
        <f t="shared" si="135"/>
        <v>7.6526898890050734E-3</v>
      </c>
      <c r="S150" s="79">
        <f t="shared" si="136"/>
        <v>8.025510564843118E-3</v>
      </c>
      <c r="T150" s="140">
        <v>708801211.59000003</v>
      </c>
      <c r="U150" s="138">
        <v>123.41</v>
      </c>
      <c r="V150" s="79">
        <f t="shared" si="137"/>
        <v>6.3383546753890581E-3</v>
      </c>
      <c r="W150" s="79">
        <f t="shared" si="137"/>
        <v>1.4513809765467061E-3</v>
      </c>
      <c r="X150" s="140">
        <v>708401968.00999999</v>
      </c>
      <c r="Y150" s="138">
        <v>123.34</v>
      </c>
      <c r="Z150" s="79">
        <f t="shared" si="138"/>
        <v>-5.6326593898513527E-4</v>
      </c>
      <c r="AA150" s="79">
        <f t="shared" si="139"/>
        <v>-5.672149744752709E-4</v>
      </c>
      <c r="AB150" s="140">
        <v>708464788.95000005</v>
      </c>
      <c r="AC150" s="138">
        <v>123.35</v>
      </c>
      <c r="AD150" s="79">
        <f t="shared" si="140"/>
        <v>8.8679793163943361E-5</v>
      </c>
      <c r="AE150" s="79">
        <f t="shared" si="141"/>
        <v>8.1076698556761028E-5</v>
      </c>
      <c r="AF150" s="140">
        <v>700388710.38935566</v>
      </c>
      <c r="AG150" s="128">
        <v>122.74476829633497</v>
      </c>
      <c r="AH150" s="79">
        <f t="shared" si="142"/>
        <v>-1.139940712171986E-2</v>
      </c>
      <c r="AI150" s="79">
        <f t="shared" si="143"/>
        <v>-4.9066210268749622E-3</v>
      </c>
      <c r="AJ150" s="80">
        <f t="shared" si="150"/>
        <v>4.3776575002918844E-3</v>
      </c>
      <c r="AK150" s="80">
        <f t="shared" si="151"/>
        <v>4.7638337772289395E-3</v>
      </c>
      <c r="AL150" s="81">
        <f t="shared" si="152"/>
        <v>9.7688890248313746E-4</v>
      </c>
      <c r="AM150" s="81">
        <f t="shared" si="153"/>
        <v>3.9013825826799621E-3</v>
      </c>
      <c r="AN150" s="82">
        <f t="shared" si="154"/>
        <v>1.4335657067051045E-2</v>
      </c>
      <c r="AO150" s="158">
        <f t="shared" si="155"/>
        <v>1.3559123224280196E-2</v>
      </c>
      <c r="AP150" s="86"/>
      <c r="AQ150" s="159"/>
      <c r="AR150" s="160"/>
      <c r="AS150" s="85"/>
      <c r="AT150" s="85"/>
    </row>
    <row r="151" spans="1:46" s="228" customFormat="1">
      <c r="A151" s="154" t="s">
        <v>225</v>
      </c>
      <c r="B151" s="140">
        <v>188024953.79251474</v>
      </c>
      <c r="C151" s="138">
        <v>18.22</v>
      </c>
      <c r="D151" s="242">
        <v>190836259.09999999</v>
      </c>
      <c r="E151" s="138">
        <v>18.72</v>
      </c>
      <c r="F151" s="79">
        <f t="shared" si="129"/>
        <v>1.495176704357829E-2</v>
      </c>
      <c r="G151" s="79">
        <f t="shared" si="130"/>
        <v>2.7442371020856202E-2</v>
      </c>
      <c r="H151" s="244">
        <v>206702342.73675501</v>
      </c>
      <c r="I151" s="138">
        <v>20.239999999999998</v>
      </c>
      <c r="J151" s="79">
        <f t="shared" si="131"/>
        <v>8.3139774965097391E-2</v>
      </c>
      <c r="K151" s="79">
        <f t="shared" si="132"/>
        <v>8.1196581196581186E-2</v>
      </c>
      <c r="L151" s="140">
        <v>227634439.12</v>
      </c>
      <c r="M151" s="138">
        <v>21.65</v>
      </c>
      <c r="N151" s="79">
        <f t="shared" si="133"/>
        <v>0.10126685603124964</v>
      </c>
      <c r="O151" s="79">
        <f t="shared" si="134"/>
        <v>6.9664031620553374E-2</v>
      </c>
      <c r="P151" s="140">
        <v>226961305.72999999</v>
      </c>
      <c r="Q151" s="138">
        <v>22.01</v>
      </c>
      <c r="R151" s="79">
        <f t="shared" si="135"/>
        <v>-2.95708062717683E-3</v>
      </c>
      <c r="S151" s="79">
        <f t="shared" si="136"/>
        <v>1.6628175519630625E-2</v>
      </c>
      <c r="T151" s="140">
        <v>217505254.77000001</v>
      </c>
      <c r="U151" s="138">
        <v>20.92</v>
      </c>
      <c r="V151" s="79">
        <f t="shared" si="137"/>
        <v>-4.1663714127769348E-2</v>
      </c>
      <c r="W151" s="79">
        <f t="shared" si="137"/>
        <v>-4.9522944116310759E-2</v>
      </c>
      <c r="X151" s="140">
        <v>217505254.77000001</v>
      </c>
      <c r="Y151" s="138">
        <v>20.92</v>
      </c>
      <c r="Z151" s="79">
        <f t="shared" si="138"/>
        <v>0</v>
      </c>
      <c r="AA151" s="79">
        <f t="shared" si="139"/>
        <v>0</v>
      </c>
      <c r="AB151" s="140">
        <v>222414791.90000001</v>
      </c>
      <c r="AC151" s="138">
        <v>21.25</v>
      </c>
      <c r="AD151" s="79">
        <f t="shared" si="140"/>
        <v>2.2572039168394179E-2</v>
      </c>
      <c r="AE151" s="79">
        <f t="shared" si="141"/>
        <v>1.5774378585085961E-2</v>
      </c>
      <c r="AF151" s="140">
        <v>216965962.80000001</v>
      </c>
      <c r="AG151" s="138">
        <v>21.33</v>
      </c>
      <c r="AH151" s="79">
        <f t="shared" si="142"/>
        <v>-2.4498501441621041E-2</v>
      </c>
      <c r="AI151" s="79">
        <f t="shared" si="143"/>
        <v>3.764705882352861E-3</v>
      </c>
      <c r="AJ151" s="80">
        <f t="shared" si="150"/>
        <v>1.9101392626469035E-2</v>
      </c>
      <c r="AK151" s="80">
        <f t="shared" si="151"/>
        <v>2.0618412463593683E-2</v>
      </c>
      <c r="AL151" s="81">
        <f t="shared" si="152"/>
        <v>0.13692211230313317</v>
      </c>
      <c r="AM151" s="81">
        <f t="shared" si="153"/>
        <v>0.1394230769230769</v>
      </c>
      <c r="AN151" s="82">
        <f t="shared" si="154"/>
        <v>4.9750995644197701E-2</v>
      </c>
      <c r="AO151" s="158">
        <f t="shared" si="155"/>
        <v>4.1040253083184611E-2</v>
      </c>
      <c r="AP151" s="86"/>
      <c r="AQ151" s="159"/>
      <c r="AR151" s="160"/>
      <c r="AS151" s="85"/>
      <c r="AT151" s="85"/>
    </row>
    <row r="152" spans="1:46" ht="15.75" thickBot="1">
      <c r="A152" s="154" t="s">
        <v>226</v>
      </c>
      <c r="B152" s="140">
        <v>152758900.03718245</v>
      </c>
      <c r="C152" s="138">
        <v>17.25</v>
      </c>
      <c r="D152" s="242">
        <v>156302226.72</v>
      </c>
      <c r="E152" s="138">
        <v>17.66</v>
      </c>
      <c r="F152" s="79">
        <f t="shared" si="129"/>
        <v>2.3195549862921775E-2</v>
      </c>
      <c r="G152" s="79">
        <f t="shared" si="130"/>
        <v>2.3768115942028992E-2</v>
      </c>
      <c r="H152" s="244">
        <v>161681072.352579</v>
      </c>
      <c r="I152" s="138">
        <v>17.84</v>
      </c>
      <c r="J152" s="79">
        <f t="shared" si="131"/>
        <v>3.4413109431989539E-2</v>
      </c>
      <c r="K152" s="79">
        <f t="shared" si="132"/>
        <v>1.0192525481313688E-2</v>
      </c>
      <c r="L152" s="140">
        <v>164423197.84</v>
      </c>
      <c r="M152" s="138">
        <v>18.010000000000002</v>
      </c>
      <c r="N152" s="79">
        <f t="shared" si="133"/>
        <v>1.6960089684717298E-2</v>
      </c>
      <c r="O152" s="79">
        <f t="shared" si="134"/>
        <v>9.5291479820628754E-3</v>
      </c>
      <c r="P152" s="140">
        <v>163019941.49000001</v>
      </c>
      <c r="Q152" s="138">
        <v>17.97</v>
      </c>
      <c r="R152" s="79">
        <f t="shared" si="135"/>
        <v>-8.5344183085740797E-3</v>
      </c>
      <c r="S152" s="79">
        <f t="shared" si="136"/>
        <v>-2.2209883398113658E-3</v>
      </c>
      <c r="T152" s="140">
        <v>163356369.53</v>
      </c>
      <c r="U152" s="138">
        <v>18.12</v>
      </c>
      <c r="V152" s="79">
        <f t="shared" si="137"/>
        <v>2.0637232287353561E-3</v>
      </c>
      <c r="W152" s="79">
        <f t="shared" si="137"/>
        <v>8.3472454090151443E-3</v>
      </c>
      <c r="X152" s="140">
        <v>163356369.53</v>
      </c>
      <c r="Y152" s="138">
        <v>18.12</v>
      </c>
      <c r="Z152" s="79">
        <f t="shared" si="138"/>
        <v>0</v>
      </c>
      <c r="AA152" s="79">
        <f t="shared" si="139"/>
        <v>0</v>
      </c>
      <c r="AB152" s="140">
        <v>161996724.13</v>
      </c>
      <c r="AC152" s="138">
        <v>17.899999999999999</v>
      </c>
      <c r="AD152" s="79">
        <f t="shared" si="140"/>
        <v>-8.3231857068806273E-3</v>
      </c>
      <c r="AE152" s="79">
        <f t="shared" si="141"/>
        <v>-1.2141280353201016E-2</v>
      </c>
      <c r="AF152" s="140">
        <v>158879030.21000001</v>
      </c>
      <c r="AG152" s="138">
        <v>17.829999999999998</v>
      </c>
      <c r="AH152" s="79">
        <f t="shared" si="142"/>
        <v>-1.9245413367112801E-2</v>
      </c>
      <c r="AI152" s="79">
        <f t="shared" si="143"/>
        <v>-3.9106145251396806E-3</v>
      </c>
      <c r="AJ152" s="80">
        <f t="shared" si="150"/>
        <v>5.0661818532245556E-3</v>
      </c>
      <c r="AK152" s="80">
        <f t="shared" si="151"/>
        <v>4.1955189495335799E-3</v>
      </c>
      <c r="AL152" s="81">
        <f t="shared" si="152"/>
        <v>1.6486031863231856E-2</v>
      </c>
      <c r="AM152" s="81">
        <f t="shared" si="153"/>
        <v>9.6262740656850587E-3</v>
      </c>
      <c r="AN152" s="82">
        <f t="shared" si="154"/>
        <v>1.8210543622497969E-2</v>
      </c>
      <c r="AO152" s="158">
        <f t="shared" si="155"/>
        <v>1.1058993935390407E-2</v>
      </c>
      <c r="AP152" s="86"/>
      <c r="AQ152" s="122">
        <f>SUM(AQ136,AQ147)</f>
        <v>248470364193.50519</v>
      </c>
      <c r="AR152" s="123"/>
      <c r="AS152" s="85" t="e">
        <f>(#REF!/AQ152)-1</f>
        <v>#REF!</v>
      </c>
      <c r="AT152" s="85" t="e">
        <f>(#REF!/AR152)-1</f>
        <v>#REF!</v>
      </c>
    </row>
    <row r="153" spans="1:46">
      <c r="A153" s="155" t="s">
        <v>43</v>
      </c>
      <c r="B153" s="143">
        <f>SUM(B141:B152)</f>
        <v>7228036016.7007036</v>
      </c>
      <c r="C153" s="133"/>
      <c r="D153" s="143">
        <f>SUM(D141:D152)</f>
        <v>7271943258.7677488</v>
      </c>
      <c r="E153" s="133"/>
      <c r="F153" s="79">
        <f>((D153-B153)/B153)</f>
        <v>6.0745743332760857E-3</v>
      </c>
      <c r="G153" s="79"/>
      <c r="H153" s="143">
        <f>SUM(H141:H152)</f>
        <v>7339789610.0193348</v>
      </c>
      <c r="I153" s="133"/>
      <c r="J153" s="79">
        <f>((H153-D153)/D153)</f>
        <v>9.3298790759655508E-3</v>
      </c>
      <c r="K153" s="79"/>
      <c r="L153" s="143">
        <f>SUM(L141:L152)</f>
        <v>7394951130.0702047</v>
      </c>
      <c r="M153" s="133"/>
      <c r="N153" s="79">
        <f>((L153-H153)/H153)</f>
        <v>7.5154088852316071E-3</v>
      </c>
      <c r="O153" s="79"/>
      <c r="P153" s="143">
        <f>SUM(P141:P152)</f>
        <v>7402480665.6874027</v>
      </c>
      <c r="Q153" s="133"/>
      <c r="R153" s="79">
        <f>((P153-L153)/L153)</f>
        <v>1.0181995100117054E-3</v>
      </c>
      <c r="S153" s="79"/>
      <c r="T153" s="143">
        <f>SUM(T141:T152)</f>
        <v>7142530696.3400011</v>
      </c>
      <c r="U153" s="133"/>
      <c r="V153" s="79">
        <f>((T153-P153)/P153)</f>
        <v>-3.5116602269877374E-2</v>
      </c>
      <c r="W153" s="79"/>
      <c r="X153" s="143">
        <f>SUM(X141:X152)</f>
        <v>7527545075.3200016</v>
      </c>
      <c r="Y153" s="133"/>
      <c r="Z153" s="79">
        <f>((X153-T153)/T153)</f>
        <v>5.3904476627211532E-2</v>
      </c>
      <c r="AA153" s="79"/>
      <c r="AB153" s="143">
        <f>SUM(AB141:AB152)</f>
        <v>7769092748.9799986</v>
      </c>
      <c r="AC153" s="133"/>
      <c r="AD153" s="79">
        <f>((AB153-X153)/X153)</f>
        <v>3.20885057801834E-2</v>
      </c>
      <c r="AE153" s="79"/>
      <c r="AF153" s="143">
        <f>SUM(AF141:AF152)</f>
        <v>7685886213.6593561</v>
      </c>
      <c r="AG153" s="133"/>
      <c r="AH153" s="79">
        <f>((AF153-AB153)/AB153)</f>
        <v>-1.0709942332914823E-2</v>
      </c>
      <c r="AI153" s="79"/>
      <c r="AJ153" s="80">
        <f t="shared" si="150"/>
        <v>8.0130624511359615E-3</v>
      </c>
      <c r="AK153" s="80"/>
      <c r="AL153" s="81">
        <f t="shared" si="152"/>
        <v>5.6923292737813672E-2</v>
      </c>
      <c r="AM153" s="81"/>
      <c r="AN153" s="82">
        <f t="shared" si="154"/>
        <v>2.6594938461788384E-2</v>
      </c>
      <c r="AO153" s="158"/>
    </row>
    <row r="154" spans="1:46" ht="15.75" thickBot="1">
      <c r="A154" s="121" t="s">
        <v>53</v>
      </c>
      <c r="B154" s="144">
        <f>SUM(B137,B153)</f>
        <v>1293343267193.5334</v>
      </c>
      <c r="C154" s="145"/>
      <c r="D154" s="144">
        <f>SUM(D137,D153)</f>
        <v>1287727772036.9512</v>
      </c>
      <c r="E154" s="145"/>
      <c r="F154" s="79">
        <f>((D154-B154)/B154)</f>
        <v>-4.3418443494645598E-3</v>
      </c>
      <c r="G154" s="79"/>
      <c r="H154" s="144">
        <f>SUM(H137,H153)</f>
        <v>1295886860438.1682</v>
      </c>
      <c r="I154" s="145"/>
      <c r="J154" s="79">
        <f>((H154-D154)/D154)</f>
        <v>6.336035129778126E-3</v>
      </c>
      <c r="K154" s="79"/>
      <c r="L154" s="144">
        <f>SUM(L137,L153)</f>
        <v>1299571463394.9038</v>
      </c>
      <c r="M154" s="321"/>
      <c r="N154" s="79">
        <f>((L154-H154)/H154)</f>
        <v>2.843306054889506E-3</v>
      </c>
      <c r="O154" s="79"/>
      <c r="P154" s="144">
        <f>SUM(P137,P153)</f>
        <v>1300512269599.8696</v>
      </c>
      <c r="Q154" s="321"/>
      <c r="R154" s="79">
        <f>((P154-L154)/L154)</f>
        <v>7.2393572147862358E-4</v>
      </c>
      <c r="S154" s="79"/>
      <c r="T154" s="144">
        <f>SUM(T137,T153)</f>
        <v>1304700183722.5073</v>
      </c>
      <c r="U154" s="321"/>
      <c r="V154" s="79">
        <f>((T154-P154)/P154)</f>
        <v>3.2202034694576134E-3</v>
      </c>
      <c r="W154" s="79"/>
      <c r="X154" s="144">
        <f>SUM(X137,X153)</f>
        <v>1303547267582.8462</v>
      </c>
      <c r="Y154" s="321"/>
      <c r="Z154" s="79">
        <f>((X154-T154)/T154)</f>
        <v>-8.8366366008448655E-4</v>
      </c>
      <c r="AA154" s="79"/>
      <c r="AB154" s="144">
        <f>SUM(AB137,AB153)</f>
        <v>1308920606374.9661</v>
      </c>
      <c r="AC154" s="321"/>
      <c r="AD154" s="79">
        <f>((AB154-X154)/X154)</f>
        <v>4.1220897206770248E-3</v>
      </c>
      <c r="AE154" s="79"/>
      <c r="AF154" s="144">
        <f>SUM(AF137,AF153)</f>
        <v>1301658469539.8247</v>
      </c>
      <c r="AG154" s="321"/>
      <c r="AH154" s="79">
        <f>((AF154-AB154)/AB154)</f>
        <v>-5.5481874147078527E-3</v>
      </c>
      <c r="AI154" s="79"/>
      <c r="AJ154" s="80">
        <f t="shared" si="150"/>
        <v>8.0898433400299909E-4</v>
      </c>
      <c r="AK154" s="80"/>
      <c r="AL154" s="81">
        <f t="shared" si="152"/>
        <v>1.0818045401659471E-2</v>
      </c>
      <c r="AM154" s="81"/>
      <c r="AN154" s="82">
        <f t="shared" si="154"/>
        <v>4.1626632898552592E-3</v>
      </c>
      <c r="AO154" s="158"/>
    </row>
  </sheetData>
  <protectedRanges>
    <protectedRange password="CADF" sqref="B44:B47" name="Yield_2_1_2_9"/>
    <protectedRange password="CADF" sqref="C86" name="Fund Name_2_2_4"/>
    <protectedRange password="CADF" sqref="B48:B49" name="Yield_2_1_2_2_3"/>
    <protectedRange password="CADF" sqref="B125" name="Fund Name_1_1_1"/>
    <protectedRange password="CADF" sqref="C125" name="Fund Name_1_1_1_4_3"/>
    <protectedRange password="CADF" sqref="C83" name="BidOffer Prices_2_1_1_1_1_1_1_1_1_1_3"/>
    <protectedRange password="CADF" sqref="B86" name="Yield_2_1_2_3_2"/>
    <protectedRange password="CADF" sqref="B43" name="Yield_2_1_2_4_1"/>
    <protectedRange password="CADF" sqref="B18" name="Fund Name_1_1_1_5_1"/>
    <protectedRange password="CADF" sqref="C18" name="Fund Name_1_1_1_6_1"/>
    <protectedRange password="CADF" sqref="D44:D47" name="Yield_2_1_2_8"/>
    <protectedRange password="CADF" sqref="D43" name="Yield_2_1_2_4_4"/>
    <protectedRange password="CADF" sqref="D18" name="Fund Name_1_1_1_1_7"/>
    <protectedRange password="CADF" sqref="D86" name="Yield_2_1_2_2_1_4"/>
    <protectedRange password="CADF" sqref="D48:D49" name="Yield_2_1_2_1_7"/>
    <protectedRange password="CADF" sqref="D125" name="Fund Name_1_1_1_2_7"/>
    <protectedRange password="CADF" sqref="E83" name="BidOffer Prices_2_1_1_1_1_1_1_1_1_5"/>
    <protectedRange password="CADF" sqref="E18" name="Fund Name_1_1_1_1_1_4"/>
    <protectedRange password="CADF" sqref="E86" name="Fund Name_2_2_1_3"/>
    <protectedRange password="CADF" sqref="E125" name="Fund Name_1_1_1_3_7"/>
    <protectedRange password="CADF" sqref="H44:H47" name="Yield_2_1_2"/>
    <protectedRange password="CADF" sqref="H43" name="Yield_2_1_2_4_2"/>
    <protectedRange password="CADF" sqref="I83" name="BidOffer Prices_2_1_1_1_1_1_1_1_1"/>
    <protectedRange password="CADF" sqref="H18" name="Fund Name_1_1_1_1_5"/>
    <protectedRange password="CADF" sqref="I18" name="Fund Name_1_1_1_1_1_3"/>
    <protectedRange password="CADF" sqref="H86" name="Yield_2_1_2_2_1_3"/>
    <protectedRange password="CADF" sqref="I86" name="Fund Name_2_2_1_2"/>
    <protectedRange password="CADF" sqref="H48:H49" name="Yield_2_1_2_1_2"/>
    <protectedRange password="CADF" sqref="H125" name="Fund Name_1_1_1_2_4"/>
    <protectedRange password="CADF" sqref="I125" name="Fund Name_1_1_1_3_4"/>
    <protectedRange password="CADF" sqref="L44:L47" name="Yield_2_1_2_10"/>
    <protectedRange password="CADF" sqref="L49" name="Yield_2_1_2_1_8"/>
    <protectedRange password="CADF" sqref="M83" name="BidOffer Prices_2_1_1_1_1_1_1_1_1_1_4"/>
    <protectedRange password="CADF" sqref="L48" name="Yield_2_1_2_2_4"/>
    <protectedRange password="CADF" sqref="L125" name="Fund Name_1_1_1_2"/>
    <protectedRange password="CADF" sqref="M125" name="Fund Name_1_1_1_4_2"/>
    <protectedRange password="CADF" sqref="L18" name="Fund Name_1_1_1_1_2_1"/>
    <protectedRange password="CADF" sqref="M18" name="Fund Name_1_1_1_1_3"/>
    <protectedRange password="CADF" sqref="L43" name="Yield_2_1_2_2_2_3"/>
    <protectedRange password="CADF" sqref="L86" name="Yield_2_1_2_2_3_2"/>
    <protectedRange password="CADF" sqref="M86" name="Fund Name_2_2"/>
    <protectedRange password="CADF" sqref="P44:P47" name="Yield_2_1_2_1"/>
    <protectedRange password="CADF" sqref="P49" name="Yield_2_1_2_1_4"/>
    <protectedRange password="CADF" sqref="Q83" name="BidOffer Prices_2_1_1_1_1_1_1_1_1_1"/>
    <protectedRange password="CADF" sqref="P48" name="Yield_2_1_2_3_3"/>
    <protectedRange password="CADF" sqref="P125" name="Fund Name_1_1_1_1_1"/>
    <protectedRange password="CADF" sqref="Q125" name="Fund Name_1_1_1_2_5"/>
    <protectedRange password="CADF" sqref="P18" name="Fund Name_1_1_1_3_5"/>
    <protectedRange password="CADF" sqref="Q18" name="Fund Name_1_1_1_5_2"/>
    <protectedRange password="CADF" sqref="P43" name="Yield_2_1_2_4_5"/>
    <protectedRange password="CADF" sqref="P86" name="Yield_2_1_2_5_1"/>
    <protectedRange password="CADF" sqref="Q86" name="Fund Name_2_3"/>
    <protectedRange password="CADF" sqref="T44:T47" name="Yield_2_1_2_2"/>
    <protectedRange password="CADF" sqref="T49" name="Yield_2_1_2_1_3"/>
    <protectedRange password="CADF" sqref="U83" name="BidOffer Prices_2_1_1_1_1_1_1_1_1_2"/>
    <protectedRange password="CADF" sqref="T48" name="Yield_2_1_2_3"/>
    <protectedRange password="CADF" sqref="T125" name="Fund Name_1_1_1_1_2"/>
    <protectedRange password="CADF" sqref="U125" name="Fund Name_1_1_1_2_1"/>
    <protectedRange password="CADF" sqref="T18" name="Fund Name_1_1_1_3"/>
    <protectedRange password="CADF" sqref="U18" name="Fund Name_1_1_1_5"/>
    <protectedRange password="CADF" sqref="T43" name="Yield_2_1_2_4_3"/>
    <protectedRange password="CADF" sqref="T86" name="Yield_2_1_2_5"/>
    <protectedRange password="CADF" sqref="U86" name="Fund Name_2"/>
    <protectedRange password="CADF" sqref="X44:X47" name="Yield_2_1_2_11"/>
    <protectedRange password="CADF" sqref="X49" name="Yield_2_1_2_1_9"/>
    <protectedRange password="CADF" sqref="Y83" name="BidOffer Prices_2_1_1_1_1_1_1_1_1_6"/>
    <protectedRange password="CADF" sqref="X125" name="Fund Name_1_1_1_4"/>
    <protectedRange password="CADF" sqref="Y125" name="Fund Name_1_1_1_4_4"/>
    <protectedRange password="CADF" sqref="X48" name="Yield_2_1_2_2_2"/>
    <protectedRange password="CADF" sqref="X43" name="Yield_2_1_2_1_1_2"/>
    <protectedRange password="CADF" sqref="X18" name="Fund Name_1_1_1_6"/>
    <protectedRange password="CADF" sqref="Y18" name="Fund Name_1_1_1_7_1"/>
    <protectedRange password="CADF" sqref="X86" name="Yield_2_1_2_1_2_2"/>
    <protectedRange password="CADF" sqref="Y86" name="Fund Name_2_1_1"/>
    <protectedRange password="CADF" sqref="AB44:AB47" name="Yield_2_1_2_4"/>
    <protectedRange password="CADF" sqref="AB49" name="Yield_2_1_2_1_5"/>
    <protectedRange password="CADF" sqref="AC83" name="BidOffer Prices_2_1_1_1_1_1_1_1_1_3"/>
    <protectedRange password="CADF" sqref="AB125" name="Fund Name_1_1_1_8"/>
    <protectedRange password="CADF" sqref="AC125" name="Fund Name_1_1_1_4_5"/>
    <protectedRange password="CADF" sqref="AB48" name="Yield_2_1_2_2_5"/>
    <protectedRange password="CADF" sqref="AB43" name="Yield_2_1_2_1_1_3"/>
    <protectedRange password="CADF" sqref="AB18" name="Fund Name_1_1_1_6_2"/>
    <protectedRange password="CADF" sqref="AC18" name="Fund Name_1_1_1_7_2"/>
    <protectedRange password="CADF" sqref="AB86" name="Yield_2_1_2_1_2_3"/>
    <protectedRange password="CADF" sqref="AC86" name="Fund Name_2_1_2"/>
    <protectedRange password="CADF" sqref="AF44:AF47" name="Yield_2_1_2_6"/>
    <protectedRange password="CADF" sqref="AF49" name="Yield_2_1_2_1_6"/>
    <protectedRange password="CADF" sqref="AF125" name="Fund Name_1_1_1_1_4"/>
    <protectedRange password="CADF" sqref="AG125" name="Fund Name_1_1_1_3_1"/>
    <protectedRange password="CADF" sqref="AF48" name="Yield_2_1_2_3_1"/>
    <protectedRange password="CADF" sqref="AF18" name="Fund Name_1_1_1_2_2"/>
    <protectedRange password="CADF" sqref="AG18" name="Fund Name_1_1_1_5_3"/>
    <protectedRange password="CADF" sqref="AF43" name="Yield_2_1_2_4_6"/>
    <protectedRange password="CADF" sqref="AF86" name="Yield_2_1_2_5_2"/>
    <protectedRange password="CADF" sqref="AG86" name="Fund Name_2_1"/>
    <protectedRange password="CADF" sqref="AG83" name="BidOffer Prices_2_1_1_1_1_1_1_1_1_1_1"/>
  </protectedRanges>
  <mergeCells count="43">
    <mergeCell ref="X2:Y2"/>
    <mergeCell ref="AD139:AE139"/>
    <mergeCell ref="AB2:AC2"/>
    <mergeCell ref="AB139:AC139"/>
    <mergeCell ref="Z139:AA139"/>
    <mergeCell ref="X139:Y139"/>
    <mergeCell ref="J139:K139"/>
    <mergeCell ref="T139:U139"/>
    <mergeCell ref="V139:W139"/>
    <mergeCell ref="T2:U2"/>
    <mergeCell ref="V2:W2"/>
    <mergeCell ref="B139:C139"/>
    <mergeCell ref="AQ2:AR2"/>
    <mergeCell ref="AJ139:AK139"/>
    <mergeCell ref="AL139:AM139"/>
    <mergeCell ref="AQ138:AR138"/>
    <mergeCell ref="AN139:AO139"/>
    <mergeCell ref="R139:S139"/>
    <mergeCell ref="P2:Q2"/>
    <mergeCell ref="P139:Q139"/>
    <mergeCell ref="F139:G139"/>
    <mergeCell ref="H2:I2"/>
    <mergeCell ref="H139:I139"/>
    <mergeCell ref="N2:O2"/>
    <mergeCell ref="N139:O139"/>
    <mergeCell ref="L2:M2"/>
    <mergeCell ref="L139:M139"/>
    <mergeCell ref="AH139:AI139"/>
    <mergeCell ref="AF2:AG2"/>
    <mergeCell ref="AF139:AG139"/>
    <mergeCell ref="A1:AO1"/>
    <mergeCell ref="AN2:AO2"/>
    <mergeCell ref="AL2:AM2"/>
    <mergeCell ref="AJ2:AK2"/>
    <mergeCell ref="F2:G2"/>
    <mergeCell ref="J2:K2"/>
    <mergeCell ref="D2:E2"/>
    <mergeCell ref="B2:C2"/>
    <mergeCell ref="R2:S2"/>
    <mergeCell ref="Z2:AA2"/>
    <mergeCell ref="AD2:AE2"/>
    <mergeCell ref="AH2:AI2"/>
    <mergeCell ref="D139:E13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2021-11-25T17:00:36Z</dcterms:modified>
</cp:coreProperties>
</file>