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465" windowWidth="28800" windowHeight="16425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Data!$F$165</definedName>
    <definedName name="OLE_LINK6" localSheetId="0">Data!$H$70</definedName>
    <definedName name="_xlnm.Print_Area" localSheetId="4">'NAV Trend'!$B$1:$J$9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J141" i="11" l="1"/>
  <c r="AK141" i="11"/>
  <c r="AL141" i="11"/>
  <c r="AM141" i="11"/>
  <c r="AN141" i="11"/>
  <c r="AO141" i="11"/>
  <c r="AJ142" i="11"/>
  <c r="AK142" i="11"/>
  <c r="AL142" i="11"/>
  <c r="AM142" i="11"/>
  <c r="AN142" i="11"/>
  <c r="AO142" i="11"/>
  <c r="AJ143" i="11"/>
  <c r="AK143" i="11"/>
  <c r="AL143" i="11"/>
  <c r="AM143" i="11"/>
  <c r="AN143" i="11"/>
  <c r="AO143" i="11"/>
  <c r="AJ144" i="11"/>
  <c r="AK144" i="11"/>
  <c r="AL144" i="11"/>
  <c r="AM144" i="11"/>
  <c r="AN144" i="11"/>
  <c r="AO144" i="11"/>
  <c r="AJ145" i="11"/>
  <c r="AK145" i="11"/>
  <c r="AL145" i="11"/>
  <c r="AM145" i="11"/>
  <c r="AN145" i="11"/>
  <c r="AO145" i="11"/>
  <c r="AJ146" i="11"/>
  <c r="AK146" i="11"/>
  <c r="AL146" i="11"/>
  <c r="AM146" i="11"/>
  <c r="AN146" i="11"/>
  <c r="AO146" i="11"/>
  <c r="AJ147" i="11"/>
  <c r="AK147" i="11"/>
  <c r="AL147" i="11"/>
  <c r="AM147" i="11"/>
  <c r="AN147" i="11"/>
  <c r="AO147" i="11"/>
  <c r="AJ148" i="11"/>
  <c r="AK148" i="11"/>
  <c r="AL148" i="11"/>
  <c r="AM148" i="11"/>
  <c r="AN148" i="11"/>
  <c r="AO148" i="11"/>
  <c r="AJ149" i="11"/>
  <c r="AK149" i="11"/>
  <c r="AL149" i="11"/>
  <c r="AM149" i="11"/>
  <c r="AN149" i="11"/>
  <c r="AO149" i="11"/>
  <c r="AJ150" i="11"/>
  <c r="AK150" i="11"/>
  <c r="AL150" i="11"/>
  <c r="AM150" i="11"/>
  <c r="AN150" i="11"/>
  <c r="AO150" i="11"/>
  <c r="AJ151" i="11"/>
  <c r="AK151" i="11"/>
  <c r="AL151" i="11"/>
  <c r="AM151" i="11"/>
  <c r="AN151" i="11"/>
  <c r="AO151" i="11"/>
  <c r="AJ152" i="11"/>
  <c r="AL152" i="11"/>
  <c r="AN152" i="11"/>
  <c r="AJ153" i="11"/>
  <c r="AL153" i="11"/>
  <c r="AN153" i="11"/>
  <c r="AO140" i="11"/>
  <c r="AN140" i="11"/>
  <c r="AM140" i="11"/>
  <c r="AL140" i="11"/>
  <c r="AK140" i="11"/>
  <c r="AJ140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L19" i="11"/>
  <c r="AN19" i="11"/>
  <c r="AJ21" i="11"/>
  <c r="AK21" i="11"/>
  <c r="AL21" i="11"/>
  <c r="AM21" i="11"/>
  <c r="AN21" i="11"/>
  <c r="AO21" i="11"/>
  <c r="AJ22" i="11"/>
  <c r="AK22" i="11"/>
  <c r="AL22" i="11"/>
  <c r="AM22" i="11"/>
  <c r="AN22" i="11"/>
  <c r="AO22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L50" i="11"/>
  <c r="AN50" i="11"/>
  <c r="AJ52" i="11"/>
  <c r="AK52" i="11"/>
  <c r="AL52" i="11"/>
  <c r="AM52" i="11"/>
  <c r="AN52" i="11"/>
  <c r="AO52" i="11"/>
  <c r="AJ53" i="11"/>
  <c r="AK53" i="11"/>
  <c r="AL53" i="11"/>
  <c r="AM53" i="11"/>
  <c r="AN53" i="11"/>
  <c r="AO53" i="11"/>
  <c r="AJ54" i="11"/>
  <c r="AK54" i="11"/>
  <c r="AL54" i="11"/>
  <c r="AM54" i="11"/>
  <c r="AN54" i="11"/>
  <c r="AO54" i="11"/>
  <c r="AJ55" i="11"/>
  <c r="AK55" i="11"/>
  <c r="AL55" i="11"/>
  <c r="AM55" i="11"/>
  <c r="AN55" i="11"/>
  <c r="AO55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L64" i="11"/>
  <c r="AN64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K83" i="11"/>
  <c r="AL83" i="11"/>
  <c r="AM83" i="11"/>
  <c r="AN83" i="11"/>
  <c r="AO83" i="11"/>
  <c r="AJ84" i="11"/>
  <c r="AK84" i="11"/>
  <c r="AL84" i="11"/>
  <c r="AM84" i="11"/>
  <c r="AN84" i="11"/>
  <c r="AO84" i="11"/>
  <c r="AJ85" i="11"/>
  <c r="AK85" i="11"/>
  <c r="AL85" i="11"/>
  <c r="AM85" i="11"/>
  <c r="AN85" i="11"/>
  <c r="AO85" i="11"/>
  <c r="AJ86" i="11"/>
  <c r="AK86" i="11"/>
  <c r="AL86" i="11"/>
  <c r="AM86" i="11"/>
  <c r="AN86" i="11"/>
  <c r="AO86" i="11"/>
  <c r="AJ87" i="11"/>
  <c r="AK87" i="11"/>
  <c r="AL87" i="11"/>
  <c r="AM87" i="11"/>
  <c r="AN87" i="11"/>
  <c r="AO87" i="11"/>
  <c r="AJ88" i="11"/>
  <c r="AK88" i="11"/>
  <c r="AL88" i="11"/>
  <c r="AM88" i="11"/>
  <c r="AN88" i="11"/>
  <c r="AO88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5" i="11"/>
  <c r="AL95" i="11"/>
  <c r="AN95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L101" i="11"/>
  <c r="AN101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K111" i="11"/>
  <c r="AL111" i="11"/>
  <c r="AM111" i="11"/>
  <c r="AN111" i="11"/>
  <c r="AO111" i="11"/>
  <c r="AJ112" i="11"/>
  <c r="AK112" i="11"/>
  <c r="AL112" i="11"/>
  <c r="AM112" i="11"/>
  <c r="AN112" i="11"/>
  <c r="AO112" i="11"/>
  <c r="AJ113" i="11"/>
  <c r="AK113" i="11"/>
  <c r="AL113" i="11"/>
  <c r="AM113" i="11"/>
  <c r="AN113" i="11"/>
  <c r="AO113" i="11"/>
  <c r="AJ114" i="11"/>
  <c r="AK114" i="11"/>
  <c r="AL114" i="11"/>
  <c r="AM114" i="11"/>
  <c r="AN114" i="11"/>
  <c r="AO114" i="11"/>
  <c r="AJ115" i="11"/>
  <c r="AK115" i="11"/>
  <c r="AL115" i="11"/>
  <c r="AM115" i="11"/>
  <c r="AN115" i="11"/>
  <c r="AO115" i="1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L125" i="11"/>
  <c r="AN125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K134" i="11"/>
  <c r="AL134" i="11"/>
  <c r="AM134" i="11"/>
  <c r="AN134" i="11"/>
  <c r="AO134" i="11"/>
  <c r="AJ135" i="11"/>
  <c r="AL135" i="11"/>
  <c r="AN135" i="11"/>
  <c r="AJ136" i="11"/>
  <c r="AL136" i="11"/>
  <c r="AN136" i="11"/>
  <c r="AO5" i="11"/>
  <c r="AN5" i="11"/>
  <c r="AM5" i="11"/>
  <c r="AL5" i="11"/>
  <c r="AK5" i="11"/>
  <c r="AJ5" i="11"/>
  <c r="AH153" i="11"/>
  <c r="AH152" i="11"/>
  <c r="AI151" i="11"/>
  <c r="AH151" i="11"/>
  <c r="AI150" i="11"/>
  <c r="AH150" i="11"/>
  <c r="AI149" i="11"/>
  <c r="AH149" i="11"/>
  <c r="AI148" i="11"/>
  <c r="AH148" i="11"/>
  <c r="AI147" i="11"/>
  <c r="AH147" i="11"/>
  <c r="AI146" i="11"/>
  <c r="AH146" i="11"/>
  <c r="AI145" i="11"/>
  <c r="AH145" i="11"/>
  <c r="AI144" i="11"/>
  <c r="AH144" i="11"/>
  <c r="AI143" i="11"/>
  <c r="AH143" i="11"/>
  <c r="AI142" i="11"/>
  <c r="AH142" i="11"/>
  <c r="AI141" i="11"/>
  <c r="AH141" i="11"/>
  <c r="AI140" i="11"/>
  <c r="AH140" i="11"/>
  <c r="AH136" i="11"/>
  <c r="AH135" i="11"/>
  <c r="AI134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H125" i="11"/>
  <c r="AI124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I116" i="11"/>
  <c r="AH116" i="11"/>
  <c r="AI115" i="11"/>
  <c r="AH115" i="11"/>
  <c r="AI114" i="11"/>
  <c r="AH114" i="11"/>
  <c r="AI113" i="11"/>
  <c r="AH113" i="11"/>
  <c r="AI112" i="11"/>
  <c r="AH112" i="11"/>
  <c r="AI111" i="11"/>
  <c r="AH111" i="11"/>
  <c r="AI110" i="11"/>
  <c r="AH110" i="11"/>
  <c r="AI109" i="11"/>
  <c r="AH109" i="11"/>
  <c r="AI108" i="11"/>
  <c r="AH108" i="11"/>
  <c r="AI107" i="11"/>
  <c r="AH107" i="11"/>
  <c r="AI106" i="11"/>
  <c r="AH106" i="11"/>
  <c r="AI105" i="11"/>
  <c r="AH105" i="11"/>
  <c r="AI104" i="11"/>
  <c r="AH104" i="11"/>
  <c r="AI103" i="11"/>
  <c r="AH103" i="11"/>
  <c r="AH101" i="11"/>
  <c r="AI100" i="11"/>
  <c r="AH100" i="11"/>
  <c r="AI99" i="11"/>
  <c r="AH99" i="11"/>
  <c r="AI98" i="11"/>
  <c r="AH98" i="11"/>
  <c r="AI97" i="11"/>
  <c r="AH97" i="11"/>
  <c r="AH95" i="11"/>
  <c r="AI94" i="11"/>
  <c r="AH94" i="11"/>
  <c r="AI93" i="11"/>
  <c r="AH93" i="11"/>
  <c r="AI92" i="11"/>
  <c r="AH92" i="11"/>
  <c r="AI91" i="11"/>
  <c r="AH91" i="11"/>
  <c r="AI90" i="11"/>
  <c r="AH90" i="11"/>
  <c r="AI89" i="11"/>
  <c r="AH89" i="11"/>
  <c r="AI88" i="11"/>
  <c r="AH88" i="11"/>
  <c r="AI87" i="11"/>
  <c r="AH87" i="11"/>
  <c r="AI86" i="11"/>
  <c r="AH86" i="11"/>
  <c r="AI85" i="11"/>
  <c r="AH85" i="11"/>
  <c r="AI84" i="11"/>
  <c r="AH84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I55" i="11"/>
  <c r="AH55" i="11"/>
  <c r="AI54" i="11"/>
  <c r="AH54" i="11"/>
  <c r="AI53" i="11"/>
  <c r="AH53" i="11"/>
  <c r="AI52" i="11"/>
  <c r="AH52" i="11"/>
  <c r="AH50" i="11"/>
  <c r="AI49" i="11"/>
  <c r="AH49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22" i="11"/>
  <c r="AH22" i="11"/>
  <c r="AI21" i="11"/>
  <c r="AH21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153" i="11"/>
  <c r="AF152" i="11"/>
  <c r="AF135" i="11"/>
  <c r="AF125" i="11"/>
  <c r="AF101" i="11"/>
  <c r="AF95" i="11"/>
  <c r="AF90" i="11"/>
  <c r="AG60" i="11"/>
  <c r="AF60" i="11"/>
  <c r="AF64" i="11" s="1"/>
  <c r="AF50" i="11"/>
  <c r="AF19" i="11"/>
  <c r="AF136" i="11" l="1"/>
  <c r="I9" i="1" l="1"/>
  <c r="H9" i="1"/>
  <c r="G9" i="1"/>
  <c r="F9" i="1"/>
  <c r="E9" i="1"/>
  <c r="D9" i="1"/>
  <c r="C9" i="1"/>
  <c r="AE151" i="11"/>
  <c r="AD151" i="11"/>
  <c r="AE150" i="11"/>
  <c r="AD150" i="11"/>
  <c r="AE149" i="11"/>
  <c r="AD149" i="11"/>
  <c r="AE148" i="11"/>
  <c r="AD148" i="11"/>
  <c r="AE147" i="11"/>
  <c r="AD147" i="11"/>
  <c r="AE146" i="11"/>
  <c r="AD146" i="11"/>
  <c r="AE145" i="11"/>
  <c r="AD145" i="11"/>
  <c r="AE144" i="11"/>
  <c r="AD144" i="11"/>
  <c r="AE143" i="11"/>
  <c r="AD143" i="11"/>
  <c r="AE142" i="11"/>
  <c r="AD142" i="11"/>
  <c r="AE141" i="11"/>
  <c r="AD141" i="11"/>
  <c r="AE140" i="11"/>
  <c r="AD140" i="11"/>
  <c r="AE134" i="11"/>
  <c r="AD134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6" i="11"/>
  <c r="AD116" i="11"/>
  <c r="AE115" i="11"/>
  <c r="AD115" i="11"/>
  <c r="AE114" i="11"/>
  <c r="AD114" i="11"/>
  <c r="AE113" i="11"/>
  <c r="AD113" i="11"/>
  <c r="AE112" i="11"/>
  <c r="AD112" i="11"/>
  <c r="AE111" i="11"/>
  <c r="AD111" i="11"/>
  <c r="AE110" i="11"/>
  <c r="AD110" i="11"/>
  <c r="AE109" i="11"/>
  <c r="AD109" i="11"/>
  <c r="AE108" i="11"/>
  <c r="AD108" i="11"/>
  <c r="AE107" i="11"/>
  <c r="AD107" i="11"/>
  <c r="AE106" i="11"/>
  <c r="AD106" i="11"/>
  <c r="AE105" i="11"/>
  <c r="AD105" i="11"/>
  <c r="AE104" i="11"/>
  <c r="AD104" i="11"/>
  <c r="AE103" i="11"/>
  <c r="AD103" i="11"/>
  <c r="AE100" i="11"/>
  <c r="AD100" i="11"/>
  <c r="AE99" i="11"/>
  <c r="AD99" i="11"/>
  <c r="AE98" i="11"/>
  <c r="AD98" i="11"/>
  <c r="AE97" i="11"/>
  <c r="AD97" i="11"/>
  <c r="AE94" i="11"/>
  <c r="AD94" i="11"/>
  <c r="AE93" i="11"/>
  <c r="AD93" i="11"/>
  <c r="AE92" i="11"/>
  <c r="AD92" i="11"/>
  <c r="AE91" i="11"/>
  <c r="AD91" i="11"/>
  <c r="AE89" i="11"/>
  <c r="AD89" i="11"/>
  <c r="AE88" i="11"/>
  <c r="AD88" i="11"/>
  <c r="AE87" i="11"/>
  <c r="AD87" i="11"/>
  <c r="AE86" i="11"/>
  <c r="AD86" i="11"/>
  <c r="AE85" i="11"/>
  <c r="AD85" i="11"/>
  <c r="AE84" i="11"/>
  <c r="AD84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3" i="11"/>
  <c r="AD63" i="11"/>
  <c r="AE62" i="11"/>
  <c r="AD62" i="11"/>
  <c r="AE61" i="11"/>
  <c r="AD60" i="11"/>
  <c r="AE59" i="11"/>
  <c r="AD59" i="11"/>
  <c r="AE58" i="11"/>
  <c r="AD58" i="11"/>
  <c r="AE57" i="11"/>
  <c r="AD57" i="11"/>
  <c r="AE56" i="11"/>
  <c r="AD56" i="11"/>
  <c r="AE55" i="11"/>
  <c r="AD55" i="11"/>
  <c r="AE54" i="11"/>
  <c r="AD54" i="11"/>
  <c r="AE53" i="11"/>
  <c r="AD53" i="11"/>
  <c r="AE52" i="11"/>
  <c r="AD52" i="11"/>
  <c r="AE49" i="11"/>
  <c r="AD49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22" i="11"/>
  <c r="AD22" i="11"/>
  <c r="AE21" i="11"/>
  <c r="AD21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52" i="11"/>
  <c r="AB135" i="11"/>
  <c r="AB125" i="11"/>
  <c r="AB101" i="11"/>
  <c r="AB95" i="11"/>
  <c r="AB61" i="11"/>
  <c r="AD61" i="11" s="1"/>
  <c r="AC60" i="11"/>
  <c r="AB50" i="11"/>
  <c r="AB19" i="11"/>
  <c r="AB64" i="11" l="1"/>
  <c r="AE60" i="11"/>
  <c r="AB136" i="11"/>
  <c r="AB153" i="11" l="1"/>
  <c r="K128" i="9"/>
  <c r="K130" i="9"/>
  <c r="J128" i="9"/>
  <c r="K129" i="9"/>
  <c r="J149" i="9"/>
  <c r="I60" i="9" l="1"/>
  <c r="G60" i="9"/>
  <c r="J141" i="9"/>
  <c r="G90" i="9" l="1"/>
  <c r="F60" i="9" l="1"/>
  <c r="D61" i="9"/>
  <c r="AA151" i="11" l="1"/>
  <c r="Z151" i="11"/>
  <c r="AA150" i="11"/>
  <c r="Z150" i="11"/>
  <c r="AA149" i="11"/>
  <c r="Z149" i="11"/>
  <c r="AA148" i="11"/>
  <c r="Z148" i="11"/>
  <c r="AA147" i="11"/>
  <c r="Z147" i="11"/>
  <c r="AA146" i="11"/>
  <c r="Z146" i="11"/>
  <c r="AA145" i="11"/>
  <c r="Z145" i="11"/>
  <c r="AA144" i="11"/>
  <c r="Z144" i="11"/>
  <c r="AA143" i="11"/>
  <c r="Z143" i="11"/>
  <c r="AA142" i="11"/>
  <c r="Z142" i="11"/>
  <c r="AA141" i="11"/>
  <c r="Z141" i="11"/>
  <c r="AA140" i="11"/>
  <c r="Z140" i="11"/>
  <c r="AA134" i="11"/>
  <c r="Z134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7" i="11"/>
  <c r="Z117" i="11"/>
  <c r="AA116" i="11"/>
  <c r="Z116" i="11"/>
  <c r="AA115" i="11"/>
  <c r="Z115" i="11"/>
  <c r="AA114" i="11"/>
  <c r="Z114" i="11"/>
  <c r="AA113" i="11"/>
  <c r="Z113" i="11"/>
  <c r="AA112" i="11"/>
  <c r="Z112" i="11"/>
  <c r="AA111" i="11"/>
  <c r="Z111" i="11"/>
  <c r="AA110" i="11"/>
  <c r="Z110" i="11"/>
  <c r="AA109" i="11"/>
  <c r="Z109" i="11"/>
  <c r="AA108" i="11"/>
  <c r="Z108" i="11"/>
  <c r="AA107" i="11"/>
  <c r="Z107" i="11"/>
  <c r="AA106" i="11"/>
  <c r="Z106" i="11"/>
  <c r="AA105" i="11"/>
  <c r="Z105" i="11"/>
  <c r="AA104" i="11"/>
  <c r="Z104" i="11"/>
  <c r="AA103" i="11"/>
  <c r="Z103" i="11"/>
  <c r="AA100" i="11"/>
  <c r="Z100" i="11"/>
  <c r="AA99" i="11"/>
  <c r="Z99" i="11"/>
  <c r="AA98" i="11"/>
  <c r="Z98" i="11"/>
  <c r="AA97" i="11"/>
  <c r="Z97" i="11"/>
  <c r="AA94" i="11"/>
  <c r="Z94" i="11"/>
  <c r="AA93" i="11"/>
  <c r="Z93" i="11"/>
  <c r="AA92" i="11"/>
  <c r="Z92" i="11"/>
  <c r="AA91" i="11"/>
  <c r="Z91" i="11"/>
  <c r="AA89" i="11"/>
  <c r="Z89" i="11"/>
  <c r="AA88" i="11"/>
  <c r="Z88" i="11"/>
  <c r="AA87" i="11"/>
  <c r="Z87" i="11"/>
  <c r="AA86" i="11"/>
  <c r="Z86" i="11"/>
  <c r="AA85" i="11"/>
  <c r="Z85" i="11"/>
  <c r="AA84" i="11"/>
  <c r="Z84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5" i="11"/>
  <c r="Z55" i="11"/>
  <c r="AA54" i="11"/>
  <c r="Z54" i="11"/>
  <c r="AA53" i="11"/>
  <c r="Z53" i="11"/>
  <c r="AA52" i="11"/>
  <c r="Z52" i="11"/>
  <c r="AA49" i="11"/>
  <c r="Z49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22" i="11"/>
  <c r="Z22" i="11"/>
  <c r="AA21" i="11"/>
  <c r="Z21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52" i="11"/>
  <c r="AD152" i="11" s="1"/>
  <c r="X135" i="11"/>
  <c r="AD135" i="11" s="1"/>
  <c r="X125" i="11"/>
  <c r="AD125" i="11" s="1"/>
  <c r="X101" i="11"/>
  <c r="AD101" i="11" s="1"/>
  <c r="Y90" i="11"/>
  <c r="AE90" i="11" s="1"/>
  <c r="X90" i="11"/>
  <c r="X64" i="11"/>
  <c r="AD64" i="11" s="1"/>
  <c r="X50" i="11"/>
  <c r="AD50" i="11" s="1"/>
  <c r="X19" i="11"/>
  <c r="AD19" i="11" s="1"/>
  <c r="X95" i="11" l="1"/>
  <c r="AD95" i="11" s="1"/>
  <c r="AD90" i="11"/>
  <c r="X136" i="11" l="1"/>
  <c r="AD136" i="11" s="1"/>
  <c r="X153" i="11"/>
  <c r="AD153" i="11" s="1"/>
  <c r="W151" i="11"/>
  <c r="V151" i="11"/>
  <c r="W150" i="11"/>
  <c r="V150" i="11"/>
  <c r="W149" i="11"/>
  <c r="V149" i="11"/>
  <c r="W148" i="11"/>
  <c r="V148" i="11"/>
  <c r="W147" i="11"/>
  <c r="V147" i="11"/>
  <c r="W146" i="11"/>
  <c r="V146" i="11"/>
  <c r="W145" i="11"/>
  <c r="V145" i="11"/>
  <c r="W144" i="11"/>
  <c r="V144" i="11"/>
  <c r="W143" i="11"/>
  <c r="V143" i="11"/>
  <c r="W142" i="11"/>
  <c r="V142" i="11"/>
  <c r="W141" i="11"/>
  <c r="V141" i="11"/>
  <c r="W140" i="11"/>
  <c r="V140" i="11"/>
  <c r="W134" i="11"/>
  <c r="V134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4" i="11"/>
  <c r="V124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7" i="11"/>
  <c r="V117" i="11"/>
  <c r="W116" i="11"/>
  <c r="V116" i="11"/>
  <c r="W115" i="11"/>
  <c r="V115" i="11"/>
  <c r="W114" i="11"/>
  <c r="V114" i="11"/>
  <c r="W113" i="11"/>
  <c r="V113" i="11"/>
  <c r="W112" i="11"/>
  <c r="V112" i="11"/>
  <c r="W111" i="11"/>
  <c r="V111" i="11"/>
  <c r="W110" i="11"/>
  <c r="V110" i="11"/>
  <c r="W109" i="11"/>
  <c r="V109" i="11"/>
  <c r="W108" i="11"/>
  <c r="V108" i="11"/>
  <c r="W107" i="11"/>
  <c r="V107" i="11"/>
  <c r="W106" i="11"/>
  <c r="V106" i="11"/>
  <c r="W105" i="11"/>
  <c r="V105" i="11"/>
  <c r="W104" i="11"/>
  <c r="V104" i="11"/>
  <c r="W103" i="11"/>
  <c r="V103" i="11"/>
  <c r="W100" i="11"/>
  <c r="V100" i="11"/>
  <c r="W99" i="11"/>
  <c r="V99" i="11"/>
  <c r="W98" i="11"/>
  <c r="V98" i="11"/>
  <c r="W97" i="11"/>
  <c r="V97" i="11"/>
  <c r="W94" i="11"/>
  <c r="V94" i="11"/>
  <c r="W93" i="11"/>
  <c r="V93" i="11"/>
  <c r="W92" i="11"/>
  <c r="V92" i="11"/>
  <c r="W91" i="11"/>
  <c r="V91" i="11"/>
  <c r="W89" i="11"/>
  <c r="V89" i="11"/>
  <c r="W88" i="11"/>
  <c r="V88" i="11"/>
  <c r="W87" i="11"/>
  <c r="V87" i="11"/>
  <c r="W86" i="11"/>
  <c r="V86" i="11"/>
  <c r="W85" i="11"/>
  <c r="V85" i="11"/>
  <c r="W84" i="11"/>
  <c r="V84" i="11"/>
  <c r="W83" i="11"/>
  <c r="V83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3" i="11"/>
  <c r="W62" i="11"/>
  <c r="V62" i="11"/>
  <c r="W61" i="11"/>
  <c r="V60" i="11"/>
  <c r="W59" i="11"/>
  <c r="V59" i="11"/>
  <c r="W58" i="11"/>
  <c r="V58" i="11"/>
  <c r="W57" i="11"/>
  <c r="V57" i="11"/>
  <c r="W56" i="11"/>
  <c r="V56" i="11"/>
  <c r="W55" i="11"/>
  <c r="V55" i="11"/>
  <c r="W54" i="11"/>
  <c r="V54" i="11"/>
  <c r="W53" i="11"/>
  <c r="V53" i="11"/>
  <c r="W52" i="11"/>
  <c r="V52" i="11"/>
  <c r="W49" i="11"/>
  <c r="V49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22" i="11"/>
  <c r="V22" i="11"/>
  <c r="W21" i="11"/>
  <c r="V21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52" i="11"/>
  <c r="Z152" i="11" s="1"/>
  <c r="T135" i="11"/>
  <c r="Z135" i="11" s="1"/>
  <c r="T125" i="11"/>
  <c r="Z125" i="11" s="1"/>
  <c r="T101" i="11"/>
  <c r="Z101" i="11" s="1"/>
  <c r="U90" i="11"/>
  <c r="AA90" i="11" s="1"/>
  <c r="T90" i="11"/>
  <c r="Z90" i="11" s="1"/>
  <c r="T64" i="11"/>
  <c r="Z64" i="11" s="1"/>
  <c r="T50" i="11"/>
  <c r="Z50" i="11" s="1"/>
  <c r="T19" i="11"/>
  <c r="Z19" i="11" s="1"/>
  <c r="V90" i="11" l="1"/>
  <c r="T95" i="11"/>
  <c r="W90" i="11"/>
  <c r="S151" i="11"/>
  <c r="R151" i="11"/>
  <c r="S150" i="11"/>
  <c r="R150" i="11"/>
  <c r="S149" i="11"/>
  <c r="R149" i="11"/>
  <c r="S148" i="11"/>
  <c r="R148" i="11"/>
  <c r="S147" i="11"/>
  <c r="R147" i="11"/>
  <c r="S146" i="11"/>
  <c r="R146" i="11"/>
  <c r="S145" i="11"/>
  <c r="R145" i="11"/>
  <c r="S144" i="11"/>
  <c r="R144" i="11"/>
  <c r="S143" i="11"/>
  <c r="R143" i="11"/>
  <c r="S142" i="11"/>
  <c r="R142" i="11"/>
  <c r="S141" i="11"/>
  <c r="R141" i="11"/>
  <c r="S140" i="11"/>
  <c r="R140" i="11"/>
  <c r="S134" i="11"/>
  <c r="R134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4" i="11"/>
  <c r="R124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7" i="11"/>
  <c r="R117" i="11"/>
  <c r="S116" i="11"/>
  <c r="R116" i="11"/>
  <c r="S115" i="11"/>
  <c r="R115" i="11"/>
  <c r="S114" i="11"/>
  <c r="R114" i="11"/>
  <c r="S113" i="11"/>
  <c r="R113" i="11"/>
  <c r="S112" i="11"/>
  <c r="R112" i="11"/>
  <c r="S111" i="11"/>
  <c r="R111" i="11"/>
  <c r="S110" i="11"/>
  <c r="R110" i="11"/>
  <c r="S109" i="11"/>
  <c r="R109" i="11"/>
  <c r="S108" i="11"/>
  <c r="R108" i="11"/>
  <c r="S107" i="11"/>
  <c r="R107" i="11"/>
  <c r="S106" i="11"/>
  <c r="R106" i="11"/>
  <c r="S105" i="11"/>
  <c r="R105" i="11"/>
  <c r="S104" i="11"/>
  <c r="R104" i="11"/>
  <c r="S103" i="11"/>
  <c r="R103" i="11"/>
  <c r="S100" i="11"/>
  <c r="R100" i="11"/>
  <c r="S99" i="11"/>
  <c r="R99" i="11"/>
  <c r="S98" i="11"/>
  <c r="R98" i="11"/>
  <c r="S97" i="11"/>
  <c r="R97" i="11"/>
  <c r="S94" i="11"/>
  <c r="R94" i="11"/>
  <c r="S93" i="11"/>
  <c r="R93" i="11"/>
  <c r="S92" i="11"/>
  <c r="R92" i="11"/>
  <c r="S91" i="11"/>
  <c r="R91" i="11"/>
  <c r="S90" i="11"/>
  <c r="R90" i="11"/>
  <c r="S89" i="11"/>
  <c r="R89" i="11"/>
  <c r="S88" i="11"/>
  <c r="R88" i="11"/>
  <c r="S87" i="11"/>
  <c r="R87" i="11"/>
  <c r="S86" i="11"/>
  <c r="R86" i="11"/>
  <c r="S85" i="11"/>
  <c r="R85" i="11"/>
  <c r="S84" i="11"/>
  <c r="R84" i="11"/>
  <c r="S83" i="11"/>
  <c r="R83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3" i="11"/>
  <c r="S62" i="11"/>
  <c r="R62" i="11"/>
  <c r="S61" i="11"/>
  <c r="R60" i="11"/>
  <c r="S59" i="11"/>
  <c r="R59" i="11"/>
  <c r="S58" i="11"/>
  <c r="R58" i="11"/>
  <c r="S57" i="11"/>
  <c r="R57" i="11"/>
  <c r="S56" i="11"/>
  <c r="R56" i="11"/>
  <c r="S55" i="11"/>
  <c r="R55" i="11"/>
  <c r="S54" i="11"/>
  <c r="R54" i="11"/>
  <c r="S53" i="11"/>
  <c r="R53" i="11"/>
  <c r="S52" i="11"/>
  <c r="R52" i="11"/>
  <c r="S49" i="11"/>
  <c r="R49" i="11"/>
  <c r="S48" i="11"/>
  <c r="R48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22" i="11"/>
  <c r="R22" i="11"/>
  <c r="S21" i="11"/>
  <c r="R21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52" i="11"/>
  <c r="V152" i="11" s="1"/>
  <c r="P135" i="11"/>
  <c r="V135" i="11" s="1"/>
  <c r="P125" i="11"/>
  <c r="V125" i="11" s="1"/>
  <c r="P101" i="11"/>
  <c r="V101" i="11" s="1"/>
  <c r="P95" i="11"/>
  <c r="P63" i="11"/>
  <c r="V63" i="11" s="1"/>
  <c r="P61" i="11"/>
  <c r="Q60" i="11"/>
  <c r="P50" i="11"/>
  <c r="V50" i="11" s="1"/>
  <c r="P19" i="11"/>
  <c r="V19" i="11" s="1"/>
  <c r="O48" i="11"/>
  <c r="N48" i="11"/>
  <c r="K48" i="11"/>
  <c r="J48" i="11"/>
  <c r="G48" i="11"/>
  <c r="F48" i="11"/>
  <c r="T136" i="11" l="1"/>
  <c r="Z136" i="11" s="1"/>
  <c r="Z95" i="11"/>
  <c r="S60" i="11"/>
  <c r="W60" i="11"/>
  <c r="R61" i="11"/>
  <c r="V61" i="11"/>
  <c r="V95" i="11"/>
  <c r="R63" i="11"/>
  <c r="P64" i="11"/>
  <c r="V64" i="11" s="1"/>
  <c r="T153" i="11" l="1"/>
  <c r="Z153" i="11" s="1"/>
  <c r="P136" i="11"/>
  <c r="V136" i="11" s="1"/>
  <c r="P153" i="11" l="1"/>
  <c r="V153" i="11" s="1"/>
  <c r="J49" i="9"/>
  <c r="K48" i="9"/>
  <c r="J48" i="9"/>
  <c r="J93" i="9" l="1"/>
  <c r="K93" i="9"/>
  <c r="L135" i="11" l="1"/>
  <c r="R135" i="11" s="1"/>
  <c r="L125" i="11"/>
  <c r="R125" i="11" s="1"/>
  <c r="L101" i="11"/>
  <c r="R101" i="11" s="1"/>
  <c r="L95" i="11"/>
  <c r="R95" i="11" s="1"/>
  <c r="L64" i="11"/>
  <c r="R64" i="11" s="1"/>
  <c r="L50" i="11"/>
  <c r="R50" i="11" s="1"/>
  <c r="L19" i="11"/>
  <c r="R19" i="11" s="1"/>
  <c r="O150" i="11"/>
  <c r="N150" i="11"/>
  <c r="K150" i="11"/>
  <c r="J150" i="11"/>
  <c r="G150" i="11"/>
  <c r="F150" i="11"/>
  <c r="O151" i="11"/>
  <c r="N151" i="11"/>
  <c r="O149" i="11"/>
  <c r="N149" i="11"/>
  <c r="O148" i="11"/>
  <c r="N148" i="11"/>
  <c r="O147" i="11"/>
  <c r="N147" i="11"/>
  <c r="O146" i="11"/>
  <c r="N146" i="11"/>
  <c r="O145" i="11"/>
  <c r="N145" i="11"/>
  <c r="O144" i="11"/>
  <c r="N144" i="11"/>
  <c r="O143" i="11"/>
  <c r="N143" i="11"/>
  <c r="O142" i="11"/>
  <c r="N142" i="11"/>
  <c r="O141" i="11"/>
  <c r="N141" i="11"/>
  <c r="O140" i="11"/>
  <c r="N140" i="11"/>
  <c r="O134" i="11"/>
  <c r="N134" i="11"/>
  <c r="O133" i="11"/>
  <c r="N133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4" i="11"/>
  <c r="N124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7" i="11"/>
  <c r="N117" i="11"/>
  <c r="O116" i="11"/>
  <c r="N116" i="11"/>
  <c r="O115" i="11"/>
  <c r="N115" i="11"/>
  <c r="O114" i="11"/>
  <c r="N114" i="11"/>
  <c r="O113" i="11"/>
  <c r="N113" i="11"/>
  <c r="O112" i="11"/>
  <c r="N112" i="11"/>
  <c r="O111" i="11"/>
  <c r="N111" i="11"/>
  <c r="O110" i="11"/>
  <c r="N110" i="11"/>
  <c r="O109" i="11"/>
  <c r="N109" i="11"/>
  <c r="O108" i="11"/>
  <c r="N108" i="11"/>
  <c r="O107" i="11"/>
  <c r="N107" i="11"/>
  <c r="O106" i="11"/>
  <c r="N106" i="11"/>
  <c r="O105" i="11"/>
  <c r="N105" i="11"/>
  <c r="O104" i="11"/>
  <c r="N104" i="11"/>
  <c r="O103" i="11"/>
  <c r="N103" i="11"/>
  <c r="O100" i="11"/>
  <c r="N100" i="11"/>
  <c r="O99" i="11"/>
  <c r="N99" i="11"/>
  <c r="O98" i="11"/>
  <c r="N98" i="11"/>
  <c r="O97" i="11"/>
  <c r="N97" i="11"/>
  <c r="O94" i="11"/>
  <c r="N94" i="11"/>
  <c r="O93" i="11"/>
  <c r="N93" i="11"/>
  <c r="O92" i="11"/>
  <c r="N92" i="11"/>
  <c r="O91" i="11"/>
  <c r="N91" i="11"/>
  <c r="O89" i="11"/>
  <c r="N89" i="11"/>
  <c r="O88" i="11"/>
  <c r="N88" i="11"/>
  <c r="O87" i="11"/>
  <c r="N87" i="11"/>
  <c r="O86" i="11"/>
  <c r="N86" i="11"/>
  <c r="O85" i="11"/>
  <c r="N85" i="11"/>
  <c r="O84" i="11"/>
  <c r="N84" i="11"/>
  <c r="O83" i="11"/>
  <c r="N83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5" i="11"/>
  <c r="N55" i="11"/>
  <c r="O54" i="11"/>
  <c r="N54" i="11"/>
  <c r="O53" i="11"/>
  <c r="N53" i="11"/>
  <c r="O52" i="11"/>
  <c r="N52" i="11"/>
  <c r="O49" i="11"/>
  <c r="N49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22" i="11"/>
  <c r="N22" i="11"/>
  <c r="O21" i="11"/>
  <c r="N21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52" i="11"/>
  <c r="R152" i="11" s="1"/>
  <c r="G64" i="9"/>
  <c r="L136" i="11" l="1"/>
  <c r="L153" i="11" l="1"/>
  <c r="R153" i="11" s="1"/>
  <c r="R136" i="11"/>
  <c r="K62" i="9"/>
  <c r="K61" i="9"/>
  <c r="J62" i="9"/>
  <c r="J61" i="9"/>
  <c r="K79" i="9" l="1"/>
  <c r="J72" i="9" l="1"/>
  <c r="K72" i="9"/>
  <c r="J73" i="9"/>
  <c r="K73" i="9"/>
  <c r="K151" i="11" l="1"/>
  <c r="J151" i="11"/>
  <c r="K149" i="11"/>
  <c r="J149" i="11"/>
  <c r="K148" i="11"/>
  <c r="J148" i="11"/>
  <c r="K147" i="11"/>
  <c r="J147" i="11"/>
  <c r="K146" i="11"/>
  <c r="J146" i="11"/>
  <c r="K145" i="11"/>
  <c r="J145" i="11"/>
  <c r="K144" i="11"/>
  <c r="J144" i="11"/>
  <c r="K143" i="11"/>
  <c r="J143" i="11"/>
  <c r="K142" i="11"/>
  <c r="J142" i="11"/>
  <c r="K141" i="11"/>
  <c r="J141" i="11"/>
  <c r="K140" i="11"/>
  <c r="J140" i="11"/>
  <c r="K134" i="11"/>
  <c r="J134" i="11"/>
  <c r="K133" i="11"/>
  <c r="J133" i="1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4" i="11"/>
  <c r="J124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7" i="11"/>
  <c r="J117" i="11"/>
  <c r="K116" i="11"/>
  <c r="J116" i="11"/>
  <c r="K115" i="11"/>
  <c r="J115" i="11"/>
  <c r="K114" i="11"/>
  <c r="J114" i="11"/>
  <c r="K113" i="11"/>
  <c r="J113" i="11"/>
  <c r="K112" i="11"/>
  <c r="J112" i="11"/>
  <c r="K111" i="11"/>
  <c r="J111" i="11"/>
  <c r="K110" i="11"/>
  <c r="J110" i="11"/>
  <c r="K109" i="11"/>
  <c r="J109" i="11"/>
  <c r="K108" i="11"/>
  <c r="J108" i="11"/>
  <c r="K107" i="11"/>
  <c r="J107" i="11"/>
  <c r="K106" i="11"/>
  <c r="J106" i="11"/>
  <c r="K105" i="11"/>
  <c r="J105" i="11"/>
  <c r="K104" i="11"/>
  <c r="J104" i="11"/>
  <c r="K103" i="11"/>
  <c r="J103" i="11"/>
  <c r="K100" i="11"/>
  <c r="J100" i="11"/>
  <c r="K99" i="11"/>
  <c r="J99" i="11"/>
  <c r="K98" i="11"/>
  <c r="J98" i="11"/>
  <c r="K97" i="11"/>
  <c r="J97" i="11"/>
  <c r="K94" i="11"/>
  <c r="J94" i="11"/>
  <c r="K93" i="11"/>
  <c r="J93" i="11"/>
  <c r="K92" i="11"/>
  <c r="J92" i="11"/>
  <c r="K91" i="11"/>
  <c r="J91" i="11"/>
  <c r="K89" i="11"/>
  <c r="J89" i="11"/>
  <c r="K88" i="11"/>
  <c r="J88" i="11"/>
  <c r="K87" i="11"/>
  <c r="J87" i="11"/>
  <c r="K86" i="11"/>
  <c r="J86" i="11"/>
  <c r="K85" i="11"/>
  <c r="J85" i="11"/>
  <c r="K84" i="11"/>
  <c r="J84" i="11"/>
  <c r="K83" i="11"/>
  <c r="J83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5" i="11"/>
  <c r="J55" i="11"/>
  <c r="K54" i="11"/>
  <c r="J54" i="11"/>
  <c r="K53" i="11"/>
  <c r="J53" i="11"/>
  <c r="K52" i="11"/>
  <c r="J52" i="11"/>
  <c r="K49" i="11"/>
  <c r="J49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22" i="11"/>
  <c r="J22" i="11"/>
  <c r="K21" i="11"/>
  <c r="J21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152" i="11"/>
  <c r="N152" i="11" s="1"/>
  <c r="H135" i="11"/>
  <c r="N135" i="11" s="1"/>
  <c r="H125" i="11"/>
  <c r="N125" i="11" s="1"/>
  <c r="H101" i="11"/>
  <c r="N101" i="11" s="1"/>
  <c r="I90" i="11"/>
  <c r="O90" i="11" s="1"/>
  <c r="H90" i="11"/>
  <c r="H64" i="11"/>
  <c r="N64" i="11" s="1"/>
  <c r="H50" i="11"/>
  <c r="N50" i="11" s="1"/>
  <c r="H19" i="11"/>
  <c r="N19" i="11" s="1"/>
  <c r="H95" i="11" l="1"/>
  <c r="N95" i="11" s="1"/>
  <c r="N90" i="11"/>
  <c r="H136" i="11" l="1"/>
  <c r="N136" i="11" s="1"/>
  <c r="H153" i="11" l="1"/>
  <c r="N153" i="11" s="1"/>
  <c r="G151" i="11"/>
  <c r="F151" i="11"/>
  <c r="G149" i="11"/>
  <c r="F149" i="11"/>
  <c r="G148" i="11"/>
  <c r="F148" i="11"/>
  <c r="G147" i="11"/>
  <c r="F147" i="11"/>
  <c r="G146" i="11"/>
  <c r="F146" i="11"/>
  <c r="G145" i="11"/>
  <c r="F145" i="11"/>
  <c r="G144" i="11"/>
  <c r="F144" i="11"/>
  <c r="G143" i="11"/>
  <c r="F143" i="11"/>
  <c r="G142" i="11"/>
  <c r="F142" i="11"/>
  <c r="G141" i="11"/>
  <c r="F141" i="11"/>
  <c r="G140" i="11"/>
  <c r="F140" i="11"/>
  <c r="G134" i="11"/>
  <c r="F134" i="11"/>
  <c r="G133" i="11"/>
  <c r="F133" i="1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4" i="11"/>
  <c r="F124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7" i="11"/>
  <c r="F117" i="11"/>
  <c r="G116" i="11"/>
  <c r="F116" i="11"/>
  <c r="G115" i="11"/>
  <c r="F115" i="11"/>
  <c r="G114" i="11"/>
  <c r="F114" i="11"/>
  <c r="G113" i="11"/>
  <c r="F113" i="11"/>
  <c r="G112" i="11"/>
  <c r="F112" i="11"/>
  <c r="G111" i="11"/>
  <c r="F111" i="11"/>
  <c r="G110" i="11"/>
  <c r="F110" i="11"/>
  <c r="G109" i="11"/>
  <c r="F109" i="11"/>
  <c r="G108" i="11"/>
  <c r="F108" i="11"/>
  <c r="G107" i="11"/>
  <c r="F107" i="11"/>
  <c r="G106" i="11"/>
  <c r="F106" i="11"/>
  <c r="G105" i="11"/>
  <c r="F105" i="11"/>
  <c r="G104" i="11"/>
  <c r="F104" i="11"/>
  <c r="G103" i="11"/>
  <c r="F103" i="11"/>
  <c r="G100" i="11"/>
  <c r="F100" i="11"/>
  <c r="G99" i="11"/>
  <c r="F99" i="11"/>
  <c r="G98" i="11"/>
  <c r="F98" i="11"/>
  <c r="G97" i="11"/>
  <c r="F97" i="11"/>
  <c r="G94" i="11"/>
  <c r="F94" i="11"/>
  <c r="G93" i="11"/>
  <c r="F93" i="11"/>
  <c r="G92" i="11"/>
  <c r="F92" i="11"/>
  <c r="G91" i="11"/>
  <c r="F91" i="11"/>
  <c r="G89" i="11"/>
  <c r="F89" i="11"/>
  <c r="G88" i="11"/>
  <c r="F88" i="11"/>
  <c r="G87" i="11"/>
  <c r="F87" i="11"/>
  <c r="G86" i="11"/>
  <c r="F86" i="11"/>
  <c r="G85" i="11"/>
  <c r="F85" i="11"/>
  <c r="G84" i="11"/>
  <c r="F84" i="11"/>
  <c r="G83" i="11"/>
  <c r="F83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5" i="11"/>
  <c r="F55" i="11"/>
  <c r="G54" i="11"/>
  <c r="F54" i="11"/>
  <c r="G53" i="11"/>
  <c r="F53" i="11"/>
  <c r="G52" i="11"/>
  <c r="F52" i="11"/>
  <c r="G49" i="11"/>
  <c r="F49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22" i="11"/>
  <c r="F22" i="11"/>
  <c r="G21" i="11"/>
  <c r="F21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152" i="11"/>
  <c r="J152" i="11" s="1"/>
  <c r="D135" i="11"/>
  <c r="J135" i="11" s="1"/>
  <c r="D125" i="11"/>
  <c r="J125" i="11" s="1"/>
  <c r="D101" i="11"/>
  <c r="J101" i="11" s="1"/>
  <c r="E90" i="11"/>
  <c r="K90" i="11" s="1"/>
  <c r="D90" i="11"/>
  <c r="D64" i="11"/>
  <c r="J64" i="11" s="1"/>
  <c r="D50" i="11"/>
  <c r="J50" i="11" s="1"/>
  <c r="D19" i="11"/>
  <c r="J19" i="11" s="1"/>
  <c r="D95" i="11" l="1"/>
  <c r="J95" i="11" s="1"/>
  <c r="J90" i="11"/>
  <c r="D136" i="11" l="1"/>
  <c r="J136" i="11" s="1"/>
  <c r="B152" i="11"/>
  <c r="B135" i="11"/>
  <c r="B125" i="11"/>
  <c r="B101" i="11"/>
  <c r="C90" i="11"/>
  <c r="B90" i="11"/>
  <c r="B64" i="11"/>
  <c r="B50" i="11"/>
  <c r="B19" i="11"/>
  <c r="F19" i="11" l="1"/>
  <c r="F64" i="11"/>
  <c r="G90" i="11"/>
  <c r="F50" i="11"/>
  <c r="F125" i="11"/>
  <c r="F152" i="11"/>
  <c r="F101" i="11"/>
  <c r="F135" i="11"/>
  <c r="D153" i="11"/>
  <c r="J153" i="11" s="1"/>
  <c r="B95" i="11"/>
  <c r="F90" i="11"/>
  <c r="F95" i="11" l="1"/>
  <c r="B136" i="11"/>
  <c r="K151" i="9"/>
  <c r="J151" i="9"/>
  <c r="K150" i="9"/>
  <c r="J150" i="9"/>
  <c r="F136" i="11" l="1"/>
  <c r="B153" i="11"/>
  <c r="F153" i="11" l="1"/>
  <c r="J76" i="9" l="1"/>
  <c r="K76" i="9"/>
  <c r="J77" i="9"/>
  <c r="K77" i="9"/>
  <c r="K123" i="9" l="1"/>
  <c r="J123" i="9"/>
  <c r="K47" i="9"/>
  <c r="J47" i="9"/>
  <c r="K133" i="9" l="1"/>
  <c r="J133" i="9"/>
  <c r="K122" i="9" l="1"/>
  <c r="J122" i="9"/>
  <c r="K46" i="9"/>
  <c r="J46" i="9"/>
  <c r="K92" i="9" l="1"/>
  <c r="J92" i="9"/>
  <c r="J82" i="9" l="1"/>
  <c r="K82" i="9"/>
  <c r="J83" i="9"/>
  <c r="K83" i="9"/>
  <c r="K91" i="9" l="1"/>
  <c r="J91" i="9"/>
  <c r="K99" i="9" l="1"/>
  <c r="J99" i="9"/>
  <c r="K132" i="9"/>
  <c r="J132" i="9"/>
  <c r="K45" i="9" l="1"/>
  <c r="J45" i="9"/>
  <c r="K90" i="9"/>
  <c r="J90" i="9"/>
  <c r="K121" i="9"/>
  <c r="J121" i="9"/>
  <c r="K44" i="9" l="1"/>
  <c r="J44" i="9"/>
  <c r="K67" i="9"/>
  <c r="J67" i="9"/>
  <c r="K89" i="9" l="1"/>
  <c r="J89" i="9"/>
  <c r="AT151" i="11" l="1"/>
  <c r="AT146" i="11"/>
  <c r="AQ146" i="11"/>
  <c r="AS146" i="11" s="1"/>
  <c r="AT145" i="11"/>
  <c r="AS145" i="11"/>
  <c r="AT144" i="11"/>
  <c r="AS144" i="11"/>
  <c r="AT143" i="11"/>
  <c r="AS143" i="11"/>
  <c r="AT142" i="11"/>
  <c r="AS142" i="11"/>
  <c r="AT141" i="11"/>
  <c r="AS141" i="11"/>
  <c r="AT140" i="11"/>
  <c r="AS140" i="11"/>
  <c r="AT139" i="11"/>
  <c r="AS139" i="11"/>
  <c r="AT138" i="11"/>
  <c r="AS138" i="11"/>
  <c r="AT137" i="11"/>
  <c r="AS137" i="11"/>
  <c r="AT136" i="11"/>
  <c r="AS136" i="11"/>
  <c r="AT135" i="11"/>
  <c r="AT134" i="11"/>
  <c r="AQ134" i="11"/>
  <c r="AS134" i="11" s="1"/>
  <c r="AT130" i="11"/>
  <c r="AS130" i="11"/>
  <c r="AT129" i="11"/>
  <c r="AS129" i="11"/>
  <c r="AT128" i="11"/>
  <c r="AS128" i="11"/>
  <c r="AT127" i="11"/>
  <c r="AS127" i="11"/>
  <c r="AT126" i="11"/>
  <c r="AS126" i="11"/>
  <c r="AT125" i="11"/>
  <c r="AS125" i="11"/>
  <c r="AT124" i="11"/>
  <c r="AQ124" i="11"/>
  <c r="AS124" i="11" s="1"/>
  <c r="AT113" i="11"/>
  <c r="AS113" i="11"/>
  <c r="AT112" i="11"/>
  <c r="AS112" i="11"/>
  <c r="AT111" i="11"/>
  <c r="AS111" i="11"/>
  <c r="AT110" i="11"/>
  <c r="AS110" i="11"/>
  <c r="AT109" i="11"/>
  <c r="AS109" i="11"/>
  <c r="AT108" i="11"/>
  <c r="AS108" i="11"/>
  <c r="AT107" i="11"/>
  <c r="AS107" i="11"/>
  <c r="AT106" i="11"/>
  <c r="AS106" i="11"/>
  <c r="AT105" i="11"/>
  <c r="AS105" i="11"/>
  <c r="AT104" i="11"/>
  <c r="AS104" i="11"/>
  <c r="AT103" i="11"/>
  <c r="AS103" i="11"/>
  <c r="AT102" i="11"/>
  <c r="AS102" i="11"/>
  <c r="AT101" i="11"/>
  <c r="AS101" i="11"/>
  <c r="AT100" i="11"/>
  <c r="AQ100" i="11"/>
  <c r="AS100" i="11" s="1"/>
  <c r="AT98" i="11"/>
  <c r="AS98" i="11"/>
  <c r="AT97" i="11"/>
  <c r="AS97" i="11"/>
  <c r="AT96" i="11"/>
  <c r="AS96" i="11"/>
  <c r="AT95" i="11"/>
  <c r="AS95" i="11"/>
  <c r="AT94" i="11"/>
  <c r="AQ94" i="11"/>
  <c r="AS94" i="11" s="1"/>
  <c r="AT76" i="11"/>
  <c r="AS76" i="11"/>
  <c r="AT74" i="11"/>
  <c r="AS74" i="11"/>
  <c r="AT73" i="11"/>
  <c r="AS73" i="11"/>
  <c r="AT72" i="11"/>
  <c r="AS72" i="11"/>
  <c r="AT71" i="11"/>
  <c r="AS71" i="11"/>
  <c r="AT70" i="11"/>
  <c r="AS70" i="11"/>
  <c r="AT69" i="11"/>
  <c r="AS69" i="11"/>
  <c r="AT68" i="11"/>
  <c r="AS68" i="11"/>
  <c r="AT66" i="11"/>
  <c r="AS66" i="11"/>
  <c r="AT65" i="11"/>
  <c r="AS65" i="11"/>
  <c r="AT64" i="11"/>
  <c r="AQ64" i="11"/>
  <c r="AS64" i="11" s="1"/>
  <c r="AT63" i="11"/>
  <c r="AS63" i="11"/>
  <c r="AT55" i="11"/>
  <c r="AS55" i="11"/>
  <c r="AT54" i="11"/>
  <c r="AS54" i="11"/>
  <c r="AT53" i="11"/>
  <c r="AS53" i="11"/>
  <c r="AT67" i="11"/>
  <c r="AS67" i="11"/>
  <c r="AT52" i="11"/>
  <c r="AS52" i="11"/>
  <c r="AT51" i="11"/>
  <c r="AS51" i="11"/>
  <c r="AT50" i="11"/>
  <c r="AQ50" i="11"/>
  <c r="AS50" i="11" s="1"/>
  <c r="AT49" i="11"/>
  <c r="AS49" i="11"/>
  <c r="AT26" i="11"/>
  <c r="AS26" i="11"/>
  <c r="AT25" i="11"/>
  <c r="AS25" i="11"/>
  <c r="AT24" i="11"/>
  <c r="AS24" i="11"/>
  <c r="AT23" i="11"/>
  <c r="AS23" i="11"/>
  <c r="AT22" i="11"/>
  <c r="AS22" i="11"/>
  <c r="AT21" i="11"/>
  <c r="AS21" i="11"/>
  <c r="AT20" i="11"/>
  <c r="AS20" i="11"/>
  <c r="AT19" i="11"/>
  <c r="AQ19" i="11"/>
  <c r="AS19" i="11" s="1"/>
  <c r="AT18" i="11"/>
  <c r="AS18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F13" i="12"/>
  <c r="F12" i="12"/>
  <c r="F11" i="12"/>
  <c r="F10" i="12"/>
  <c r="F9" i="12"/>
  <c r="F8" i="12"/>
  <c r="F7" i="12"/>
  <c r="I11" i="1"/>
  <c r="H11" i="1"/>
  <c r="G11" i="1"/>
  <c r="F11" i="1"/>
  <c r="E11" i="1"/>
  <c r="D11" i="1"/>
  <c r="J9" i="1"/>
  <c r="J11" i="1" s="1"/>
  <c r="K160" i="9"/>
  <c r="J160" i="9"/>
  <c r="G153" i="9"/>
  <c r="H151" i="9" s="1"/>
  <c r="D153" i="9"/>
  <c r="K152" i="9"/>
  <c r="J152" i="9"/>
  <c r="K149" i="9"/>
  <c r="K148" i="9"/>
  <c r="J148" i="9"/>
  <c r="K147" i="9"/>
  <c r="J147" i="9"/>
  <c r="K146" i="9"/>
  <c r="J146" i="9"/>
  <c r="K145" i="9"/>
  <c r="J145" i="9"/>
  <c r="K144" i="9"/>
  <c r="J144" i="9"/>
  <c r="K143" i="9"/>
  <c r="J143" i="9"/>
  <c r="K142" i="9"/>
  <c r="J142" i="9"/>
  <c r="K141" i="9"/>
  <c r="G135" i="9"/>
  <c r="H129" i="9" s="1"/>
  <c r="D135" i="9"/>
  <c r="K134" i="9"/>
  <c r="J134" i="9"/>
  <c r="K131" i="9"/>
  <c r="J131" i="9"/>
  <c r="J130" i="9"/>
  <c r="J129" i="9"/>
  <c r="K127" i="9"/>
  <c r="J127" i="9"/>
  <c r="G125" i="9"/>
  <c r="D125" i="9"/>
  <c r="E123" i="9" s="1"/>
  <c r="K124" i="9"/>
  <c r="J124" i="9"/>
  <c r="K120" i="9"/>
  <c r="J120" i="9"/>
  <c r="K119" i="9"/>
  <c r="J119" i="9"/>
  <c r="K118" i="9"/>
  <c r="J118" i="9"/>
  <c r="K117" i="9"/>
  <c r="J117" i="9"/>
  <c r="K116" i="9"/>
  <c r="J116" i="9"/>
  <c r="K115" i="9"/>
  <c r="J115" i="9"/>
  <c r="K114" i="9"/>
  <c r="J114" i="9"/>
  <c r="K113" i="9"/>
  <c r="J113" i="9"/>
  <c r="K112" i="9"/>
  <c r="J112" i="9"/>
  <c r="K111" i="9"/>
  <c r="J111" i="9"/>
  <c r="K110" i="9"/>
  <c r="J110" i="9"/>
  <c r="K109" i="9"/>
  <c r="J109" i="9"/>
  <c r="K108" i="9"/>
  <c r="J108" i="9"/>
  <c r="K107" i="9"/>
  <c r="J107" i="9"/>
  <c r="K106" i="9"/>
  <c r="J106" i="9"/>
  <c r="K105" i="9"/>
  <c r="J105" i="9"/>
  <c r="K104" i="9"/>
  <c r="J104" i="9"/>
  <c r="K103" i="9"/>
  <c r="J103" i="9"/>
  <c r="G101" i="9"/>
  <c r="H99" i="9" s="1"/>
  <c r="D101" i="9"/>
  <c r="E99" i="9" s="1"/>
  <c r="K100" i="9"/>
  <c r="J100" i="9"/>
  <c r="K98" i="9"/>
  <c r="J98" i="9"/>
  <c r="K97" i="9"/>
  <c r="J97" i="9"/>
  <c r="D95" i="9"/>
  <c r="E67" i="9" s="1"/>
  <c r="K94" i="9"/>
  <c r="K88" i="9"/>
  <c r="J88" i="9"/>
  <c r="K87" i="9"/>
  <c r="J87" i="9"/>
  <c r="K86" i="9"/>
  <c r="J86" i="9"/>
  <c r="K85" i="9"/>
  <c r="J85" i="9"/>
  <c r="K84" i="9"/>
  <c r="J84" i="9"/>
  <c r="K81" i="9"/>
  <c r="J81" i="9"/>
  <c r="K80" i="9"/>
  <c r="J80" i="9"/>
  <c r="J79" i="9"/>
  <c r="K78" i="9"/>
  <c r="J78" i="9"/>
  <c r="K75" i="9"/>
  <c r="J75" i="9"/>
  <c r="K74" i="9"/>
  <c r="J74" i="9"/>
  <c r="K71" i="9"/>
  <c r="J71" i="9"/>
  <c r="K70" i="9"/>
  <c r="J70" i="9"/>
  <c r="K69" i="9"/>
  <c r="J69" i="9"/>
  <c r="K68" i="9"/>
  <c r="J68" i="9"/>
  <c r="K66" i="9"/>
  <c r="J66" i="9"/>
  <c r="D64" i="9"/>
  <c r="K63" i="9"/>
  <c r="J63" i="9"/>
  <c r="K60" i="9"/>
  <c r="J60" i="9"/>
  <c r="K59" i="9"/>
  <c r="J59" i="9"/>
  <c r="K58" i="9"/>
  <c r="J58" i="9"/>
  <c r="K57" i="9"/>
  <c r="J57" i="9"/>
  <c r="K56" i="9"/>
  <c r="J56" i="9"/>
  <c r="K55" i="9"/>
  <c r="J55" i="9"/>
  <c r="K54" i="9"/>
  <c r="J54" i="9"/>
  <c r="K53" i="9"/>
  <c r="J53" i="9"/>
  <c r="K52" i="9"/>
  <c r="J52" i="9"/>
  <c r="G50" i="9"/>
  <c r="D50" i="9"/>
  <c r="E45" i="9" s="1"/>
  <c r="K49" i="9"/>
  <c r="K43" i="9"/>
  <c r="J43" i="9"/>
  <c r="K42" i="9"/>
  <c r="J42" i="9"/>
  <c r="K41" i="9"/>
  <c r="J41" i="9"/>
  <c r="K40" i="9"/>
  <c r="J40" i="9"/>
  <c r="K39" i="9"/>
  <c r="J39" i="9"/>
  <c r="K38" i="9"/>
  <c r="J38" i="9"/>
  <c r="K37" i="9"/>
  <c r="J37" i="9"/>
  <c r="K36" i="9"/>
  <c r="J36" i="9"/>
  <c r="K35" i="9"/>
  <c r="J35" i="9"/>
  <c r="K34" i="9"/>
  <c r="J34" i="9"/>
  <c r="K33" i="9"/>
  <c r="J33" i="9"/>
  <c r="K32" i="9"/>
  <c r="J32" i="9"/>
  <c r="K31" i="9"/>
  <c r="J31" i="9"/>
  <c r="K30" i="9"/>
  <c r="J30" i="9"/>
  <c r="K29" i="9"/>
  <c r="J29" i="9"/>
  <c r="K28" i="9"/>
  <c r="J28" i="9"/>
  <c r="K27" i="9"/>
  <c r="J27" i="9"/>
  <c r="K26" i="9"/>
  <c r="J26" i="9"/>
  <c r="K25" i="9"/>
  <c r="J25" i="9"/>
  <c r="K24" i="9"/>
  <c r="J24" i="9"/>
  <c r="K23" i="9"/>
  <c r="J23" i="9"/>
  <c r="K22" i="9"/>
  <c r="J22" i="9"/>
  <c r="K21" i="9"/>
  <c r="J21" i="9"/>
  <c r="G19" i="9"/>
  <c r="D19" i="9"/>
  <c r="E5" i="9" s="1"/>
  <c r="K18" i="9"/>
  <c r="J18" i="9"/>
  <c r="K17" i="9"/>
  <c r="J17" i="9"/>
  <c r="K16" i="9"/>
  <c r="J16" i="9"/>
  <c r="K15" i="9"/>
  <c r="J15" i="9"/>
  <c r="K14" i="9"/>
  <c r="J14" i="9"/>
  <c r="K13" i="9"/>
  <c r="J13" i="9"/>
  <c r="K12" i="9"/>
  <c r="J12" i="9"/>
  <c r="K11" i="9"/>
  <c r="J11" i="9"/>
  <c r="K10" i="9"/>
  <c r="J10" i="9"/>
  <c r="K9" i="9"/>
  <c r="J9" i="9"/>
  <c r="K8" i="9"/>
  <c r="J8" i="9"/>
  <c r="K7" i="9"/>
  <c r="J7" i="9"/>
  <c r="K6" i="9"/>
  <c r="J6" i="9"/>
  <c r="K5" i="9"/>
  <c r="J5" i="9"/>
  <c r="H30" i="9" l="1"/>
  <c r="H26" i="9"/>
  <c r="H11" i="9"/>
  <c r="H13" i="9"/>
  <c r="H48" i="9"/>
  <c r="H63" i="9"/>
  <c r="J64" i="9"/>
  <c r="H22" i="9"/>
  <c r="H5" i="9"/>
  <c r="H6" i="9"/>
  <c r="H152" i="9"/>
  <c r="E150" i="9"/>
  <c r="E151" i="9"/>
  <c r="H150" i="9"/>
  <c r="H47" i="9"/>
  <c r="H122" i="9"/>
  <c r="H123" i="9"/>
  <c r="E92" i="9"/>
  <c r="E93" i="9"/>
  <c r="E132" i="9"/>
  <c r="E133" i="9"/>
  <c r="H132" i="9"/>
  <c r="H133" i="9"/>
  <c r="H61" i="9"/>
  <c r="H62" i="9"/>
  <c r="E121" i="9"/>
  <c r="E122" i="9"/>
  <c r="E61" i="9"/>
  <c r="E62" i="9"/>
  <c r="H42" i="9"/>
  <c r="H46" i="9"/>
  <c r="M153" i="9"/>
  <c r="E90" i="9"/>
  <c r="E91" i="9"/>
  <c r="H121" i="9"/>
  <c r="H107" i="9"/>
  <c r="H45" i="9"/>
  <c r="H10" i="9"/>
  <c r="H18" i="9"/>
  <c r="H12" i="9"/>
  <c r="H8" i="9"/>
  <c r="H14" i="9"/>
  <c r="H16" i="9"/>
  <c r="H7" i="9"/>
  <c r="H15" i="9"/>
  <c r="H9" i="9"/>
  <c r="H17" i="9"/>
  <c r="E134" i="9"/>
  <c r="E127" i="9"/>
  <c r="E128" i="9"/>
  <c r="E129" i="9"/>
  <c r="E130" i="9"/>
  <c r="E131" i="9"/>
  <c r="E110" i="9"/>
  <c r="E118" i="9"/>
  <c r="E111" i="9"/>
  <c r="E119" i="9"/>
  <c r="E108" i="9"/>
  <c r="E104" i="9"/>
  <c r="E112" i="9"/>
  <c r="E120" i="9"/>
  <c r="E105" i="9"/>
  <c r="E113" i="9"/>
  <c r="E124" i="9"/>
  <c r="E116" i="9"/>
  <c r="E106" i="9"/>
  <c r="E114" i="9"/>
  <c r="E103" i="9"/>
  <c r="E107" i="9"/>
  <c r="E115" i="9"/>
  <c r="E109" i="9"/>
  <c r="E117" i="9"/>
  <c r="E100" i="9"/>
  <c r="E98" i="9"/>
  <c r="E97" i="9"/>
  <c r="E75" i="9"/>
  <c r="E83" i="9"/>
  <c r="E66" i="9"/>
  <c r="E68" i="9"/>
  <c r="E84" i="9"/>
  <c r="E77" i="9"/>
  <c r="E69" i="9"/>
  <c r="E70" i="9"/>
  <c r="E78" i="9"/>
  <c r="E86" i="9"/>
  <c r="E71" i="9"/>
  <c r="E79" i="9"/>
  <c r="E87" i="9"/>
  <c r="E89" i="9"/>
  <c r="E72" i="9"/>
  <c r="E80" i="9"/>
  <c r="E88" i="9"/>
  <c r="E81" i="9"/>
  <c r="E74" i="9"/>
  <c r="E82" i="9"/>
  <c r="E94" i="9"/>
  <c r="E76" i="9"/>
  <c r="E85" i="9"/>
  <c r="E73" i="9"/>
  <c r="E60" i="9"/>
  <c r="E53" i="9"/>
  <c r="E63" i="9"/>
  <c r="E54" i="9"/>
  <c r="E52" i="9"/>
  <c r="E55" i="9"/>
  <c r="E58" i="9"/>
  <c r="E56" i="9"/>
  <c r="E57" i="9"/>
  <c r="E59" i="9"/>
  <c r="E43" i="9"/>
  <c r="E36" i="9"/>
  <c r="E29" i="9"/>
  <c r="E22" i="9"/>
  <c r="E30" i="9"/>
  <c r="E38" i="9"/>
  <c r="E21" i="9"/>
  <c r="E24" i="9"/>
  <c r="E40" i="9"/>
  <c r="E25" i="9"/>
  <c r="E23" i="9"/>
  <c r="E31" i="9"/>
  <c r="E39" i="9"/>
  <c r="E32" i="9"/>
  <c r="E33" i="9"/>
  <c r="E41" i="9"/>
  <c r="E26" i="9"/>
  <c r="E34" i="9"/>
  <c r="E42" i="9"/>
  <c r="E27" i="9"/>
  <c r="E35" i="9"/>
  <c r="E28" i="9"/>
  <c r="E44" i="9"/>
  <c r="E37" i="9"/>
  <c r="E11" i="9"/>
  <c r="E12" i="9"/>
  <c r="E17" i="9"/>
  <c r="E13" i="9"/>
  <c r="E6" i="9"/>
  <c r="E14" i="9"/>
  <c r="E7" i="9"/>
  <c r="E15" i="9"/>
  <c r="E8" i="9"/>
  <c r="E16" i="9"/>
  <c r="E9" i="9"/>
  <c r="E10" i="9"/>
  <c r="E18" i="9"/>
  <c r="E147" i="9"/>
  <c r="E142" i="9"/>
  <c r="E148" i="9"/>
  <c r="E149" i="9"/>
  <c r="E152" i="9"/>
  <c r="E143" i="9"/>
  <c r="E141" i="9"/>
  <c r="E144" i="9"/>
  <c r="E146" i="9"/>
  <c r="E145" i="9"/>
  <c r="H44" i="9"/>
  <c r="H142" i="9"/>
  <c r="H145" i="9"/>
  <c r="H141" i="9"/>
  <c r="H143" i="9"/>
  <c r="H149" i="9"/>
  <c r="H147" i="9"/>
  <c r="J153" i="9"/>
  <c r="D136" i="9"/>
  <c r="E19" i="9" s="1"/>
  <c r="AQ135" i="11"/>
  <c r="AQ151" i="11" s="1"/>
  <c r="AS151" i="11" s="1"/>
  <c r="H144" i="9"/>
  <c r="H146" i="9"/>
  <c r="H148" i="9"/>
  <c r="J101" i="9"/>
  <c r="H97" i="9"/>
  <c r="H100" i="9"/>
  <c r="H98" i="9"/>
  <c r="H56" i="9"/>
  <c r="H60" i="9"/>
  <c r="H54" i="9"/>
  <c r="H58" i="9"/>
  <c r="H52" i="9"/>
  <c r="H53" i="9"/>
  <c r="H55" i="9"/>
  <c r="H57" i="9"/>
  <c r="H59" i="9"/>
  <c r="J19" i="9"/>
  <c r="H128" i="9"/>
  <c r="H131" i="9"/>
  <c r="H127" i="9"/>
  <c r="H134" i="9"/>
  <c r="H130" i="9"/>
  <c r="J135" i="9"/>
  <c r="H39" i="9"/>
  <c r="H29" i="9"/>
  <c r="H21" i="9"/>
  <c r="H33" i="9"/>
  <c r="H27" i="9"/>
  <c r="H25" i="9"/>
  <c r="H35" i="9"/>
  <c r="J50" i="9"/>
  <c r="H23" i="9"/>
  <c r="H43" i="9"/>
  <c r="H37" i="9"/>
  <c r="H31" i="9"/>
  <c r="H41" i="9"/>
  <c r="H49" i="9"/>
  <c r="H34" i="9"/>
  <c r="H38" i="9"/>
  <c r="H40" i="9"/>
  <c r="H24" i="9"/>
  <c r="H28" i="9"/>
  <c r="H32" i="9"/>
  <c r="H36" i="9"/>
  <c r="J125" i="9"/>
  <c r="H104" i="9"/>
  <c r="H106" i="9"/>
  <c r="H108" i="9"/>
  <c r="H110" i="9"/>
  <c r="H112" i="9"/>
  <c r="H114" i="9"/>
  <c r="H116" i="9"/>
  <c r="H118" i="9"/>
  <c r="H124" i="9"/>
  <c r="H103" i="9"/>
  <c r="H105" i="9"/>
  <c r="H109" i="9"/>
  <c r="H111" i="9"/>
  <c r="H113" i="9"/>
  <c r="H115" i="9"/>
  <c r="H117" i="9"/>
  <c r="H119" i="9"/>
  <c r="H120" i="9"/>
  <c r="D154" i="9" l="1"/>
  <c r="E50" i="9"/>
  <c r="E125" i="9"/>
  <c r="E95" i="9"/>
  <c r="E135" i="9"/>
  <c r="E64" i="9"/>
  <c r="E101" i="9"/>
  <c r="AS135" i="11"/>
  <c r="J94" i="9" l="1"/>
  <c r="G95" i="9"/>
  <c r="H74" i="9" s="1"/>
  <c r="H68" i="9" l="1"/>
  <c r="H79" i="9"/>
  <c r="H73" i="9"/>
  <c r="H72" i="9"/>
  <c r="H93" i="9"/>
  <c r="H76" i="9"/>
  <c r="H77" i="9"/>
  <c r="H91" i="9"/>
  <c r="H92" i="9"/>
  <c r="H90" i="9"/>
  <c r="H69" i="9"/>
  <c r="H70" i="9"/>
  <c r="H71" i="9"/>
  <c r="H87" i="9"/>
  <c r="H80" i="9"/>
  <c r="H88" i="9"/>
  <c r="H81" i="9"/>
  <c r="H89" i="9"/>
  <c r="H85" i="9"/>
  <c r="H82" i="9"/>
  <c r="H94" i="9"/>
  <c r="H67" i="9"/>
  <c r="H75" i="9"/>
  <c r="H83" i="9"/>
  <c r="H84" i="9"/>
  <c r="H78" i="9"/>
  <c r="H86" i="9"/>
  <c r="J95" i="9"/>
  <c r="G136" i="9"/>
  <c r="H19" i="9" s="1"/>
  <c r="H66" i="9"/>
  <c r="H50" i="9" l="1"/>
  <c r="H125" i="9"/>
  <c r="H101" i="9"/>
  <c r="J136" i="9"/>
  <c r="M136" i="9"/>
  <c r="H135" i="9"/>
  <c r="G154" i="9"/>
  <c r="J154" i="9" s="1"/>
  <c r="H64" i="9"/>
  <c r="H95" i="9"/>
</calcChain>
</file>

<file path=xl/sharedStrings.xml><?xml version="1.0" encoding="utf-8"?>
<sst xmlns="http://schemas.openxmlformats.org/spreadsheetml/2006/main" count="681" uniqueCount="252">
  <si>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</si>
  <si>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</si>
  <si>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</si>
  <si>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</si>
  <si>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</si>
  <si>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</si>
  <si>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</si>
  <si>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</si>
  <si>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</si>
  <si>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</si>
  <si>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</si>
  <si>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</si>
  <si>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</si>
  <si>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</si>
  <si>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</si>
  <si>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</si>
  <si>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</si>
  <si>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Zenith Asset Management Ltd</t>
  </si>
  <si>
    <t>Zenith Equity Fund</t>
  </si>
  <si>
    <t>Afrinvest Equity Fund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</si>
  <si>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</si>
  <si>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</si>
  <si>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</si>
  <si>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</si>
  <si>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</si>
  <si>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</si>
  <si>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</si>
  <si>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</si>
  <si>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</si>
  <si>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</si>
  <si>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</si>
  <si>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</si>
  <si>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Stanbic IBTC Balanced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</si>
  <si>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</si>
  <si>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</si>
  <si>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</si>
  <si>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</si>
  <si>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</si>
  <si>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</si>
  <si>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</si>
  <si>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</si>
  <si>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</si>
  <si>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</si>
  <si>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</si>
  <si>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</si>
  <si>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</si>
  <si>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</si>
  <si>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</si>
  <si>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</si>
  <si>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</si>
  <si>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</si>
  <si>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</si>
  <si>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</si>
  <si>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</si>
  <si>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</si>
  <si>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</si>
  <si>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</si>
  <si>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</si>
  <si>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</si>
  <si>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</si>
  <si>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</si>
  <si>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</si>
  <si>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</si>
  <si>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</si>
  <si>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</si>
  <si>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</si>
  <si>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</si>
  <si>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</si>
  <si>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</si>
  <si>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</si>
  <si>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</si>
  <si>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</si>
  <si>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</si>
  <si>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</si>
  <si>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</si>
  <si>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</si>
  <si>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</si>
  <si>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</si>
  <si>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</si>
  <si>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</si>
  <si>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</si>
  <si>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</si>
  <si>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</si>
  <si>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</si>
  <si>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</si>
  <si>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</si>
  <si>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</si>
  <si>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</si>
  <si>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</si>
  <si>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</si>
  <si>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</si>
  <si>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</si>
  <si>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</si>
  <si>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</si>
  <si>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</si>
  <si>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</si>
  <si>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</si>
  <si>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</si>
  <si>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</si>
  <si>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</si>
  <si>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</si>
  <si>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</si>
  <si>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</si>
  <si>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</si>
  <si>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</si>
  <si>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</si>
  <si>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</si>
  <si>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</si>
  <si>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</si>
  <si>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</si>
  <si>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</si>
  <si>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</si>
  <si>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</si>
  <si>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</si>
  <si>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</si>
  <si>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</si>
  <si>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</si>
  <si>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</si>
  <si>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</si>
  <si>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ACAP Income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</si>
  <si>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</si>
  <si>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</si>
  <si>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</si>
  <si>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</si>
  <si>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</si>
  <si>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United Capital Wealth for Women Fund</t>
  </si>
  <si>
    <t>United Capital Euro Bond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</si>
  <si>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</si>
  <si>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</si>
  <si>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</si>
  <si>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</si>
  <si>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</si>
  <si>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</si>
  <si>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</si>
  <si>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</si>
  <si>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</si>
  <si>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</si>
  <si>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</si>
  <si>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</si>
  <si>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</si>
  <si>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</si>
  <si>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</si>
  <si>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</si>
  <si>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SPECIALIST FUNDS</t>
  </si>
  <si>
    <t>INFRASTRUCTURE FUND</t>
  </si>
  <si>
    <t>Chapel Hill Denham Management Limited</t>
  </si>
  <si>
    <t>Chapel Hill Denham Nig. Infra Debt Fund (NIDF)</t>
  </si>
  <si>
    <t>Net Asset Value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</si>
  <si>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</si>
  <si>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</si>
  <si>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</si>
  <si>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</si>
  <si>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</si>
  <si>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</si>
  <si>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</si>
  <si>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</si>
  <si>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</si>
  <si>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</si>
  <si>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</si>
  <si>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</si>
  <si>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</si>
  <si>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NAV/Unit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</si>
  <si>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</si>
  <si>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</si>
  <si>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</si>
  <si>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</si>
  <si>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</si>
  <si>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</si>
  <si>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</si>
  <si>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</si>
  <si>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</si>
  <si>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</si>
  <si>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</si>
  <si>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</si>
  <si>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</si>
  <si>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FBN Nigeria Halal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</si>
  <si>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</si>
  <si>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</si>
  <si>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</si>
  <si>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</si>
  <si>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</si>
  <si>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</si>
  <si>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</si>
  <si>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</si>
  <si>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Union Homes REIT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</si>
  <si>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</si>
  <si>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</si>
  <si>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</si>
  <si>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</si>
  <si>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</si>
  <si>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</si>
  <si>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</si>
  <si>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</si>
  <si>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</si>
  <si>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</si>
  <si>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>MIXED/BALANCED FUNDS</t>
  </si>
  <si>
    <t xml:space="preserve">Novambl Asset Management </t>
  </si>
  <si>
    <t>Nova Hybrid Fund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</si>
  <si>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</si>
  <si>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</si>
  <si>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</si>
  <si>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</si>
  <si>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</si>
  <si>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</si>
  <si>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Coral Money Market Fund (FSDH Treasury Bill Fund)</t>
  </si>
  <si>
    <t>% Change in ETFs Total Mkt. Cap.</t>
  </si>
  <si>
    <t>% Change in CIS Total NAV</t>
  </si>
  <si>
    <t>Coral Balanced Fund (Coral Growth Fund)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</si>
  <si>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</si>
  <si>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</si>
  <si>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</si>
  <si>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</si>
  <si>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</si>
  <si>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Emerging Africa Balanced-Diversity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</si>
  <si>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</si>
  <si>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</si>
  <si>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</si>
  <si>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</si>
  <si>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</si>
  <si>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</si>
  <si>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</si>
  <si>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</si>
  <si>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</si>
  <si>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GDL Canary Growth Fund</t>
  </si>
  <si>
    <t>UPDC Real Estate Investment Trust</t>
  </si>
  <si>
    <t>NAV and Unit Price as at Week Ended September 10, 2021</t>
  </si>
  <si>
    <t>Meristem Value ETF</t>
  </si>
  <si>
    <t>Meristem Growth ETF</t>
  </si>
  <si>
    <t>FBNQuest Asset Management Limited</t>
  </si>
  <si>
    <t>FBN Halal Fund</t>
  </si>
  <si>
    <t>NAV and Unit Price as at Week Ended September 17, 2021</t>
  </si>
  <si>
    <t>NAV and Unit Price as at Week Ended September 24, 2021</t>
  </si>
  <si>
    <t>Nova Hybrid Balanced Fund</t>
  </si>
  <si>
    <t>NAV and Unit Price as at Week Ended September 30, 2021</t>
  </si>
  <si>
    <t>NAV and Unit Price as at Week Ended October 8, 2021</t>
  </si>
  <si>
    <t>Norrenberger Money Market Fund</t>
  </si>
  <si>
    <t>NAV and Unit Price as at Week Ended October 15, 2021</t>
  </si>
  <si>
    <t>ESG Impact Fund (Zenith Ethical Fund)</t>
  </si>
  <si>
    <t>Zenith Asset Management Ltd.</t>
  </si>
  <si>
    <t>NAV and Unit Price as at Week Ended October 22, 2021</t>
  </si>
  <si>
    <t>Balanced Strategy Fund (Zenith Equity)</t>
  </si>
  <si>
    <t>47a</t>
  </si>
  <si>
    <t>47b</t>
  </si>
  <si>
    <t>FBN Eurobond (Nigeria Eurobond USD) Fund (Retail)</t>
  </si>
  <si>
    <t>FBN Eurobond (Nigeria Eurobond USD) Fund (Institutional)</t>
  </si>
  <si>
    <t>FBN Balanced Fund</t>
  </si>
  <si>
    <t>NAV and Unit Price as at Week Ended October 29, 2021</t>
  </si>
  <si>
    <t>NET ASSET VALUES AND UNIT PRICES OF FUND MANAGEMENT AND COLLECTIVE INVESTMENT SCHEMES AS AT WEEK ENDED NOVEMBER 5, 2021</t>
  </si>
  <si>
    <t>NAV and Unit Price as at Week Ended November 5, 2021</t>
  </si>
  <si>
    <t>MARKET CAPITALIZATION OF EXCHANGE TRADED FUNDS AS AT NOVEMBER 5, 2021</t>
  </si>
  <si>
    <t>FBN Bond Fund (FBN Fixed Income Fund)</t>
  </si>
  <si>
    <t>The chart above shows that Money Market Funds category has 41.63% share of the Total NAV, followed by Fixed Income Funds with 33.82%, Bond Funds at 16.17%, Real Estate Funds at 3.87%.  Next is Mixed/Balanced Funds at 2.28%, Equity Fund at 1.24% and Ethical Fund at 1.00%.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</si>
</sst>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93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theme="1"/>
      <name val="SpeakOT-Regular"/>
    </font>
    <font>
      <sz val="8"/>
      <color rgb="FF000000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sz val="11"/>
      <color rgb="FF000000"/>
      <name val="SpeakOT-Bold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sz val="8.5"/>
      <color rgb="FF696C75"/>
      <name val="SpeakOT-Regular"/>
    </font>
    <font>
      <b/>
      <sz val="10"/>
      <color rgb="FFFF0000"/>
      <name val="Arial Narrow"/>
      <family val="2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sz val="12"/>
      <color rgb="FF000000"/>
      <name val="Trebuchet MS"/>
      <family val="2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b/>
      <sz val="8"/>
      <color theme="3"/>
      <name val="Berlin Sans FB Demi"/>
      <family val="2"/>
    </font>
    <font>
      <b/>
      <sz val="8"/>
      <color theme="1"/>
      <name val="Century Gothic"/>
      <family val="2"/>
    </font>
    <font>
      <sz val="10"/>
      <color theme="1"/>
      <name val="Arial"/>
      <family val="2"/>
    </font>
    <font>
      <sz val="11"/>
      <color theme="1"/>
      <name val="Swis721 Lt BT"/>
    </font>
    <font>
      <sz val="8"/>
      <color rgb="FF26282A"/>
      <name val="Arial Narrow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8"/>
      <color theme="1"/>
      <name val="BookAntiqua"/>
    </font>
    <font>
      <sz val="8"/>
      <color theme="1"/>
      <name val="Times New Roman"/>
      <family val="1"/>
    </font>
    <font>
      <sz val="8"/>
      <color rgb="FF000000"/>
      <name val="SpeakOT-Bold"/>
    </font>
    <font>
      <sz val="14"/>
      <name val="Calibri"/>
      <family val="2"/>
      <scheme val="minor"/>
    </font>
    <font>
      <sz val="10"/>
      <color theme="1"/>
      <name val="Futura Bk BT"/>
      <family val="2"/>
    </font>
    <font>
      <b/>
      <i/>
      <sz val="8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3144">
    <xf numFmtId="0" fontId="0" fillId="0" borderId="0"/>
    <xf numFmtId="0" fontId="6" fillId="2" borderId="0" applyNumberFormat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54" fillId="0" borderId="18" applyNumberFormat="0" applyFill="0" applyAlignment="0" applyProtection="0"/>
    <xf numFmtId="0" fontId="55" fillId="0" borderId="19" applyNumberFormat="0" applyFill="0" applyAlignment="0" applyProtection="0"/>
    <xf numFmtId="0" fontId="56" fillId="0" borderId="20" applyNumberFormat="0" applyFill="0" applyAlignment="0" applyProtection="0"/>
    <xf numFmtId="0" fontId="56" fillId="0" borderId="0" applyNumberFormat="0" applyFill="0" applyBorder="0" applyAlignment="0" applyProtection="0"/>
    <xf numFmtId="0" fontId="57" fillId="20" borderId="0" applyNumberFormat="0" applyBorder="0" applyAlignment="0" applyProtection="0"/>
    <xf numFmtId="0" fontId="59" fillId="22" borderId="21" applyNumberFormat="0" applyAlignment="0" applyProtection="0"/>
    <xf numFmtId="0" fontId="60" fillId="23" borderId="22" applyNumberFormat="0" applyAlignment="0" applyProtection="0"/>
    <xf numFmtId="0" fontId="61" fillId="23" borderId="21" applyNumberFormat="0" applyAlignment="0" applyProtection="0"/>
    <xf numFmtId="0" fontId="62" fillId="0" borderId="23" applyNumberFormat="0" applyFill="0" applyAlignment="0" applyProtection="0"/>
    <xf numFmtId="0" fontId="63" fillId="24" borderId="24" applyNumberFormat="0" applyAlignment="0" applyProtection="0"/>
    <xf numFmtId="0" fontId="9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8" fillId="0" borderId="26" applyNumberFormat="0" applyFill="0" applyAlignment="0" applyProtection="0"/>
    <xf numFmtId="0" fontId="6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6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6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6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6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65" fillId="46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66" fillId="0" borderId="0"/>
    <xf numFmtId="43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68" fillId="0" borderId="0"/>
    <xf numFmtId="0" fontId="69" fillId="0" borderId="0" applyNumberFormat="0" applyFill="0" applyBorder="0" applyAlignment="0" applyProtection="0"/>
    <xf numFmtId="0" fontId="58" fillId="21" borderId="0" applyNumberFormat="0" applyBorder="0" applyAlignment="0" applyProtection="0"/>
    <xf numFmtId="0" fontId="65" fillId="29" borderId="0" applyNumberFormat="0" applyBorder="0" applyAlignment="0" applyProtection="0"/>
    <xf numFmtId="0" fontId="65" fillId="33" borderId="0" applyNumberFormat="0" applyBorder="0" applyAlignment="0" applyProtection="0"/>
    <xf numFmtId="0" fontId="65" fillId="37" borderId="0" applyNumberFormat="0" applyBorder="0" applyAlignment="0" applyProtection="0"/>
    <xf numFmtId="0" fontId="65" fillId="41" borderId="0" applyNumberFormat="0" applyBorder="0" applyAlignment="0" applyProtection="0"/>
    <xf numFmtId="0" fontId="65" fillId="45" borderId="0" applyNumberFormat="0" applyBorder="0" applyAlignment="0" applyProtection="0"/>
    <xf numFmtId="0" fontId="65" fillId="49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70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71" fillId="0" borderId="0" applyFont="0" applyFill="0" applyBorder="0" applyAlignment="0" applyProtection="0"/>
    <xf numFmtId="0" fontId="66" fillId="0" borderId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66" fillId="0" borderId="0"/>
    <xf numFmtId="43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0" fontId="69" fillId="0" borderId="0" applyNumberFormat="0" applyFill="0" applyBorder="0" applyAlignment="0" applyProtection="0"/>
    <xf numFmtId="0" fontId="58" fillId="21" borderId="0" applyNumberFormat="0" applyBorder="0" applyAlignment="0" applyProtection="0"/>
    <xf numFmtId="0" fontId="65" fillId="29" borderId="0" applyNumberFormat="0" applyBorder="0" applyAlignment="0" applyProtection="0"/>
    <xf numFmtId="0" fontId="65" fillId="33" borderId="0" applyNumberFormat="0" applyBorder="0" applyAlignment="0" applyProtection="0"/>
    <xf numFmtId="0" fontId="65" fillId="37" borderId="0" applyNumberFormat="0" applyBorder="0" applyAlignment="0" applyProtection="0"/>
    <xf numFmtId="0" fontId="65" fillId="41" borderId="0" applyNumberFormat="0" applyBorder="0" applyAlignment="0" applyProtection="0"/>
    <xf numFmtId="0" fontId="65" fillId="45" borderId="0" applyNumberFormat="0" applyBorder="0" applyAlignment="0" applyProtection="0"/>
    <xf numFmtId="0" fontId="65" fillId="49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66" fillId="0" borderId="0"/>
    <xf numFmtId="43" fontId="66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1" fillId="0" borderId="0" applyFont="0" applyFill="0" applyBorder="0" applyAlignment="0" applyProtection="0"/>
    <xf numFmtId="0" fontId="66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6" fillId="0" borderId="0"/>
    <xf numFmtId="43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66" fillId="0" borderId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5" fillId="25" borderId="25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1" fillId="0" borderId="0"/>
  </cellStyleXfs>
  <cellXfs count="454">
    <xf numFmtId="0" fontId="0" fillId="0" borderId="0" xfId="0"/>
    <xf numFmtId="165" fontId="5" fillId="0" borderId="0" xfId="6" applyNumberFormat="1" applyFont="1"/>
    <xf numFmtId="0" fontId="9" fillId="3" borderId="0" xfId="0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1" fillId="0" borderId="0" xfId="0" applyFont="1" applyBorder="1" applyAlignment="1">
      <alignment horizontal="center"/>
    </xf>
    <xf numFmtId="39" fontId="10" fillId="0" borderId="0" xfId="2" applyNumberFormat="1" applyFont="1" applyBorder="1" applyAlignment="1">
      <alignment horizontal="center" vertical="top" wrapText="1"/>
    </xf>
    <xf numFmtId="0" fontId="13" fillId="0" borderId="0" xfId="0" applyFont="1" applyBorder="1" applyAlignment="1">
      <alignment wrapText="1"/>
    </xf>
    <xf numFmtId="0" fontId="13" fillId="0" borderId="0" xfId="0" applyFont="1" applyBorder="1"/>
    <xf numFmtId="0" fontId="11" fillId="0" borderId="0" xfId="0" applyFont="1" applyBorder="1"/>
    <xf numFmtId="0" fontId="11" fillId="0" borderId="0" xfId="0" applyFont="1" applyBorder="1" applyAlignment="1">
      <alignment wrapText="1"/>
    </xf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0" fontId="13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/>
    </xf>
    <xf numFmtId="0" fontId="14" fillId="0" borderId="0" xfId="0" applyFont="1" applyBorder="1"/>
    <xf numFmtId="0" fontId="15" fillId="0" borderId="0" xfId="0" applyFont="1" applyBorder="1"/>
    <xf numFmtId="0" fontId="16" fillId="0" borderId="0" xfId="0" applyFont="1" applyBorder="1" applyAlignment="1">
      <alignment horizontal="left"/>
    </xf>
    <xf numFmtId="0" fontId="17" fillId="0" borderId="0" xfId="0" applyFont="1"/>
    <xf numFmtId="3" fontId="13" fillId="0" borderId="0" xfId="0" applyNumberFormat="1" applyFont="1" applyBorder="1" applyAlignment="1">
      <alignment wrapText="1"/>
    </xf>
    <xf numFmtId="3" fontId="10" fillId="0" borderId="0" xfId="0" applyNumberFormat="1" applyFont="1" applyBorder="1" applyAlignment="1">
      <alignment wrapText="1"/>
    </xf>
    <xf numFmtId="0" fontId="18" fillId="0" borderId="0" xfId="0" applyFont="1"/>
    <xf numFmtId="4" fontId="18" fillId="0" borderId="0" xfId="0" applyNumberFormat="1" applyFont="1"/>
    <xf numFmtId="0" fontId="19" fillId="0" borderId="0" xfId="0" applyFont="1" applyBorder="1" applyAlignment="1">
      <alignment vertical="top" wrapText="1"/>
    </xf>
    <xf numFmtId="0" fontId="19" fillId="0" borderId="0" xfId="0" applyFont="1" applyBorder="1" applyAlignment="1">
      <alignment horizontal="center" wrapText="1"/>
    </xf>
    <xf numFmtId="4" fontId="19" fillId="0" borderId="0" xfId="0" applyNumberFormat="1" applyFont="1" applyBorder="1" applyAlignment="1">
      <alignment horizontal="center" wrapText="1"/>
    </xf>
    <xf numFmtId="0" fontId="13" fillId="4" borderId="1" xfId="0" applyFont="1" applyFill="1" applyBorder="1" applyAlignment="1">
      <alignment vertical="top" wrapText="1"/>
    </xf>
    <xf numFmtId="0" fontId="13" fillId="4" borderId="1" xfId="0" applyFont="1" applyFill="1" applyBorder="1" applyAlignment="1">
      <alignment horizontal="center" vertical="top" wrapText="1"/>
    </xf>
    <xf numFmtId="0" fontId="13" fillId="5" borderId="1" xfId="0" applyFont="1" applyFill="1" applyBorder="1" applyAlignment="1">
      <alignment horizontal="left" vertical="top" wrapText="1"/>
    </xf>
    <xf numFmtId="0" fontId="21" fillId="5" borderId="1" xfId="0" applyFont="1" applyFill="1" applyBorder="1" applyAlignment="1">
      <alignment horizontal="center" vertical="top" wrapText="1"/>
    </xf>
    <xf numFmtId="4" fontId="2" fillId="6" borderId="1" xfId="2" applyNumberFormat="1" applyFont="1" applyFill="1" applyBorder="1" applyAlignment="1">
      <alignment horizontal="right" vertical="center" wrapText="1"/>
    </xf>
    <xf numFmtId="164" fontId="2" fillId="6" borderId="1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/>
    </xf>
    <xf numFmtId="164" fontId="3" fillId="7" borderId="1" xfId="2" applyFont="1" applyFill="1" applyBorder="1" applyAlignment="1">
      <alignment horizontal="right" vertical="top" wrapText="1"/>
    </xf>
    <xf numFmtId="4" fontId="2" fillId="7" borderId="1" xfId="2" applyNumberFormat="1" applyFont="1" applyFill="1" applyBorder="1" applyAlignment="1">
      <alignment horizontal="right" vertical="top" wrapText="1"/>
    </xf>
    <xf numFmtId="164" fontId="5" fillId="0" borderId="0" xfId="2" applyFont="1"/>
    <xf numFmtId="0" fontId="13" fillId="4" borderId="3" xfId="0" applyFont="1" applyFill="1" applyBorder="1" applyAlignment="1">
      <alignment horizontal="center" wrapText="1"/>
    </xf>
    <xf numFmtId="0" fontId="24" fillId="5" borderId="3" xfId="0" applyFont="1" applyFill="1" applyBorder="1" applyAlignment="1">
      <alignment horizontal="center" vertical="top" wrapText="1"/>
    </xf>
    <xf numFmtId="0" fontId="0" fillId="0" borderId="0" xfId="0" applyBorder="1"/>
    <xf numFmtId="164" fontId="5" fillId="0" borderId="0" xfId="2" applyFont="1" applyBorder="1"/>
    <xf numFmtId="165" fontId="5" fillId="0" borderId="0" xfId="6" applyNumberFormat="1" applyFont="1" applyBorder="1"/>
    <xf numFmtId="164" fontId="16" fillId="8" borderId="0" xfId="2" applyFont="1" applyFill="1" applyBorder="1" applyAlignment="1">
      <alignment horizontal="right" vertical="top" wrapText="1"/>
    </xf>
    <xf numFmtId="10" fontId="2" fillId="11" borderId="1" xfId="6" applyNumberFormat="1" applyFont="1" applyFill="1" applyBorder="1" applyAlignment="1">
      <alignment horizontal="center" vertical="top" wrapText="1"/>
    </xf>
    <xf numFmtId="0" fontId="2" fillId="7" borderId="1" xfId="0" applyFont="1" applyFill="1" applyBorder="1"/>
    <xf numFmtId="4" fontId="2" fillId="7" borderId="1" xfId="0" applyNumberFormat="1" applyFont="1" applyFill="1" applyBorder="1"/>
    <xf numFmtId="0" fontId="2" fillId="8" borderId="1" xfId="0" applyFont="1" applyFill="1" applyBorder="1"/>
    <xf numFmtId="164" fontId="2" fillId="8" borderId="1" xfId="2" applyNumberFormat="1" applyFont="1" applyFill="1" applyBorder="1" applyAlignment="1">
      <alignment horizontal="right" vertical="center" wrapText="1"/>
    </xf>
    <xf numFmtId="164" fontId="2" fillId="13" borderId="1" xfId="2" applyFont="1" applyFill="1" applyBorder="1" applyAlignment="1">
      <alignment horizontal="right" vertical="top" wrapText="1"/>
    </xf>
    <xf numFmtId="4" fontId="2" fillId="13" borderId="1" xfId="2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wrapText="1"/>
    </xf>
    <xf numFmtId="164" fontId="2" fillId="5" borderId="1" xfId="2" applyFont="1" applyFill="1" applyBorder="1" applyAlignment="1">
      <alignment horizontal="right" vertical="top" wrapText="1"/>
    </xf>
    <xf numFmtId="4" fontId="2" fillId="5" borderId="1" xfId="2" applyNumberFormat="1" applyFont="1" applyFill="1" applyBorder="1" applyAlignment="1">
      <alignment horizontal="right" vertical="top" wrapText="1"/>
    </xf>
    <xf numFmtId="4" fontId="2" fillId="13" borderId="1" xfId="0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/>
    </xf>
    <xf numFmtId="4" fontId="2" fillId="5" borderId="1" xfId="2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 vertical="top" wrapText="1"/>
    </xf>
    <xf numFmtId="164" fontId="2" fillId="13" borderId="1" xfId="2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4" fontId="2" fillId="8" borderId="1" xfId="2" applyNumberFormat="1" applyFont="1" applyFill="1" applyBorder="1" applyAlignment="1">
      <alignment horizontal="right" vertical="center" wrapText="1"/>
    </xf>
    <xf numFmtId="164" fontId="2" fillId="14" borderId="1" xfId="2" applyNumberFormat="1" applyFont="1" applyFill="1" applyBorder="1" applyAlignment="1">
      <alignment horizontal="right" vertical="center" wrapText="1"/>
    </xf>
    <xf numFmtId="4" fontId="26" fillId="14" borderId="1" xfId="2" applyNumberFormat="1" applyFont="1" applyFill="1" applyBorder="1" applyAlignment="1">
      <alignment horizontal="right" vertical="center" wrapText="1"/>
    </xf>
    <xf numFmtId="0" fontId="2" fillId="7" borderId="5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6" fillId="14" borderId="1" xfId="0" applyFont="1" applyFill="1" applyBorder="1" applyAlignment="1">
      <alignment horizontal="center" vertical="center"/>
    </xf>
    <xf numFmtId="0" fontId="26" fillId="14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27" fillId="14" borderId="1" xfId="0" applyFont="1" applyFill="1" applyBorder="1" applyAlignment="1">
      <alignment horizontal="center" vertical="center" wrapText="1"/>
    </xf>
    <xf numFmtId="10" fontId="1" fillId="15" borderId="1" xfId="6" applyNumberFormat="1" applyFont="1" applyFill="1" applyBorder="1" applyAlignment="1">
      <alignment horizontal="center" vertical="center" wrapText="1"/>
    </xf>
    <xf numFmtId="10" fontId="1" fillId="16" borderId="1" xfId="6" applyNumberFormat="1" applyFont="1" applyFill="1" applyBorder="1" applyAlignment="1">
      <alignment horizontal="center" vertical="center" wrapText="1"/>
    </xf>
    <xf numFmtId="10" fontId="1" fillId="17" borderId="1" xfId="6" applyNumberFormat="1" applyFont="1" applyFill="1" applyBorder="1" applyAlignment="1">
      <alignment horizontal="center" vertical="center" wrapText="1"/>
    </xf>
    <xf numFmtId="10" fontId="2" fillId="12" borderId="1" xfId="6" applyNumberFormat="1" applyFont="1" applyFill="1" applyBorder="1" applyAlignment="1">
      <alignment vertical="center"/>
    </xf>
    <xf numFmtId="10" fontId="5" fillId="0" borderId="0" xfId="6" applyNumberFormat="1" applyFont="1" applyAlignment="1">
      <alignment vertical="center"/>
    </xf>
    <xf numFmtId="4" fontId="28" fillId="14" borderId="1" xfId="0" applyNumberFormat="1" applyFont="1" applyFill="1" applyBorder="1" applyAlignment="1">
      <alignment vertical="center"/>
    </xf>
    <xf numFmtId="10" fontId="16" fillId="0" borderId="0" xfId="6" applyNumberFormat="1" applyFont="1" applyAlignment="1">
      <alignment vertical="center"/>
    </xf>
    <xf numFmtId="9" fontId="5" fillId="0" borderId="0" xfId="6" applyFont="1" applyAlignment="1">
      <alignment vertical="center"/>
    </xf>
    <xf numFmtId="164" fontId="28" fillId="14" borderId="1" xfId="2" applyFont="1" applyFill="1" applyBorder="1" applyAlignment="1">
      <alignment horizontal="right" vertical="center"/>
    </xf>
    <xf numFmtId="0" fontId="28" fillId="14" borderId="1" xfId="0" applyFont="1" applyFill="1" applyBorder="1" applyAlignment="1">
      <alignment vertical="center"/>
    </xf>
    <xf numFmtId="4" fontId="28" fillId="14" borderId="1" xfId="0" applyNumberFormat="1" applyFont="1" applyFill="1" applyBorder="1" applyAlignment="1">
      <alignment vertical="center" wrapText="1"/>
    </xf>
    <xf numFmtId="2" fontId="28" fillId="14" borderId="1" xfId="0" applyNumberFormat="1" applyFont="1" applyFill="1" applyBorder="1" applyAlignment="1">
      <alignment vertical="center" wrapText="1"/>
    </xf>
    <xf numFmtId="4" fontId="28" fillId="14" borderId="1" xfId="2" applyNumberFormat="1" applyFont="1" applyFill="1" applyBorder="1" applyAlignment="1">
      <alignment horizontal="right" vertical="center"/>
    </xf>
    <xf numFmtId="164" fontId="29" fillId="14" borderId="1" xfId="1" applyNumberFormat="1" applyFont="1" applyFill="1" applyBorder="1" applyAlignment="1">
      <alignment horizontal="right" vertical="center"/>
    </xf>
    <xf numFmtId="4" fontId="29" fillId="14" borderId="1" xfId="1" applyNumberFormat="1" applyFont="1" applyFill="1" applyBorder="1" applyAlignment="1">
      <alignment horizontal="right" vertical="center"/>
    </xf>
    <xf numFmtId="164" fontId="28" fillId="14" borderId="1" xfId="2" applyFont="1" applyFill="1" applyBorder="1" applyAlignment="1">
      <alignment vertical="center"/>
    </xf>
    <xf numFmtId="164" fontId="28" fillId="14" borderId="1" xfId="2" applyFont="1" applyFill="1" applyBorder="1" applyAlignment="1">
      <alignment vertical="center" wrapText="1"/>
    </xf>
    <xf numFmtId="164" fontId="26" fillId="14" borderId="1" xfId="2" applyFont="1" applyFill="1" applyBorder="1" applyAlignment="1">
      <alignment horizontal="right" vertical="center" wrapText="1"/>
    </xf>
    <xf numFmtId="4" fontId="26" fillId="14" borderId="1" xfId="2" applyNumberFormat="1" applyFont="1" applyFill="1" applyBorder="1" applyAlignment="1">
      <alignment vertical="center" wrapText="1"/>
    </xf>
    <xf numFmtId="4" fontId="28" fillId="14" borderId="1" xfId="0" applyNumberFormat="1" applyFont="1" applyFill="1" applyBorder="1" applyAlignment="1">
      <alignment horizontal="right" vertical="center"/>
    </xf>
    <xf numFmtId="4" fontId="26" fillId="14" borderId="1" xfId="0" applyNumberFormat="1" applyFont="1" applyFill="1" applyBorder="1" applyAlignment="1">
      <alignment horizontal="right" vertical="center"/>
    </xf>
    <xf numFmtId="4" fontId="26" fillId="14" borderId="1" xfId="2" applyNumberFormat="1" applyFont="1" applyFill="1" applyBorder="1" applyAlignment="1">
      <alignment horizontal="right" vertical="center"/>
    </xf>
    <xf numFmtId="43" fontId="1" fillId="14" borderId="1" xfId="2" applyNumberFormat="1" applyFont="1" applyFill="1" applyBorder="1" applyAlignment="1">
      <alignment vertical="center"/>
    </xf>
    <xf numFmtId="3" fontId="28" fillId="14" borderId="1" xfId="0" applyNumberFormat="1" applyFont="1" applyFill="1" applyBorder="1" applyAlignment="1">
      <alignment vertical="center"/>
    </xf>
    <xf numFmtId="4" fontId="28" fillId="14" borderId="1" xfId="2" applyNumberFormat="1" applyFont="1" applyFill="1" applyBorder="1" applyAlignment="1">
      <alignment horizontal="right" vertical="center" wrapText="1"/>
    </xf>
    <xf numFmtId="0" fontId="1" fillId="14" borderId="1" xfId="0" applyFont="1" applyFill="1" applyBorder="1" applyAlignment="1">
      <alignment vertical="center"/>
    </xf>
    <xf numFmtId="43" fontId="28" fillId="14" borderId="1" xfId="2" applyNumberFormat="1" applyFont="1" applyFill="1" applyBorder="1" applyAlignment="1">
      <alignment vertical="center"/>
    </xf>
    <xf numFmtId="164" fontId="29" fillId="14" borderId="1" xfId="2" applyFont="1" applyFill="1" applyBorder="1" applyAlignment="1">
      <alignment horizontal="right" vertical="center"/>
    </xf>
    <xf numFmtId="4" fontId="29" fillId="14" borderId="1" xfId="2" applyNumberFormat="1" applyFont="1" applyFill="1" applyBorder="1" applyAlignment="1">
      <alignment horizontal="right" vertical="center"/>
    </xf>
    <xf numFmtId="4" fontId="1" fillId="14" borderId="1" xfId="0" applyNumberFormat="1" applyFont="1" applyFill="1" applyBorder="1" applyAlignment="1">
      <alignment vertical="center"/>
    </xf>
    <xf numFmtId="4" fontId="30" fillId="14" borderId="1" xfId="0" applyNumberFormat="1" applyFont="1" applyFill="1" applyBorder="1" applyAlignment="1">
      <alignment vertical="center"/>
    </xf>
    <xf numFmtId="0" fontId="30" fillId="14" borderId="1" xfId="0" applyFont="1" applyFill="1" applyBorder="1" applyAlignment="1">
      <alignment vertical="center"/>
    </xf>
    <xf numFmtId="164" fontId="28" fillId="14" borderId="1" xfId="2" applyFont="1" applyFill="1" applyBorder="1" applyAlignment="1">
      <alignment horizontal="right" vertical="center" wrapText="1"/>
    </xf>
    <xf numFmtId="4" fontId="2" fillId="14" borderId="1" xfId="0" applyNumberFormat="1" applyFont="1" applyFill="1" applyBorder="1" applyAlignment="1">
      <alignment vertical="center"/>
    </xf>
    <xf numFmtId="0" fontId="2" fillId="14" borderId="1" xfId="0" applyFont="1" applyFill="1" applyBorder="1" applyAlignment="1">
      <alignment vertical="center"/>
    </xf>
    <xf numFmtId="164" fontId="26" fillId="14" borderId="1" xfId="2" applyFont="1" applyFill="1" applyBorder="1" applyAlignment="1">
      <alignment horizontal="right" vertical="center"/>
    </xf>
    <xf numFmtId="164" fontId="26" fillId="0" borderId="1" xfId="2" applyFont="1" applyBorder="1" applyAlignment="1">
      <alignment horizontal="right" vertical="center" wrapText="1"/>
    </xf>
    <xf numFmtId="4" fontId="26" fillId="0" borderId="1" xfId="2" applyNumberFormat="1" applyFont="1" applyBorder="1" applyAlignment="1">
      <alignment horizontal="right" vertical="center" wrapText="1"/>
    </xf>
    <xf numFmtId="0" fontId="26" fillId="18" borderId="1" xfId="0" applyFont="1" applyFill="1" applyBorder="1" applyAlignment="1">
      <alignment horizontal="center" vertical="center"/>
    </xf>
    <xf numFmtId="0" fontId="26" fillId="18" borderId="1" xfId="0" applyFont="1" applyFill="1" applyBorder="1" applyAlignment="1">
      <alignment horizontal="center" vertical="center" wrapText="1"/>
    </xf>
    <xf numFmtId="164" fontId="3" fillId="14" borderId="1" xfId="2" applyFont="1" applyFill="1" applyBorder="1" applyAlignment="1">
      <alignment horizontal="right" vertical="center" wrapText="1"/>
    </xf>
    <xf numFmtId="4" fontId="2" fillId="14" borderId="1" xfId="2" applyNumberFormat="1" applyFont="1" applyFill="1" applyBorder="1" applyAlignment="1">
      <alignment horizontal="right" vertical="center" wrapText="1"/>
    </xf>
    <xf numFmtId="0" fontId="22" fillId="6" borderId="6" xfId="0" applyFont="1" applyFill="1" applyBorder="1" applyAlignment="1">
      <alignment horizontal="right" vertical="center" wrapText="1"/>
    </xf>
    <xf numFmtId="164" fontId="22" fillId="14" borderId="2" xfId="2" applyFont="1" applyFill="1" applyBorder="1" applyAlignment="1">
      <alignment horizontal="right" vertical="center" wrapText="1"/>
    </xf>
    <xf numFmtId="4" fontId="26" fillId="14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21" fillId="8" borderId="1" xfId="0" applyFont="1" applyFill="1" applyBorder="1" applyAlignment="1">
      <alignment horizontal="center" vertical="top" wrapText="1"/>
    </xf>
    <xf numFmtId="4" fontId="1" fillId="8" borderId="1" xfId="0" applyNumberFormat="1" applyFont="1" applyFill="1" applyBorder="1"/>
    <xf numFmtId="164" fontId="1" fillId="8" borderId="1" xfId="2" applyFont="1" applyFill="1" applyBorder="1" applyAlignment="1">
      <alignment horizontal="right"/>
    </xf>
    <xf numFmtId="0" fontId="1" fillId="8" borderId="1" xfId="0" applyFont="1" applyFill="1" applyBorder="1"/>
    <xf numFmtId="4" fontId="1" fillId="8" borderId="1" xfId="0" applyNumberFormat="1" applyFont="1" applyFill="1" applyBorder="1" applyAlignment="1">
      <alignment wrapText="1"/>
    </xf>
    <xf numFmtId="4" fontId="1" fillId="8" borderId="1" xfId="2" applyNumberFormat="1" applyFont="1" applyFill="1" applyBorder="1" applyAlignment="1">
      <alignment horizontal="right"/>
    </xf>
    <xf numFmtId="164" fontId="2" fillId="8" borderId="1" xfId="2" applyFont="1" applyFill="1" applyBorder="1" applyAlignment="1">
      <alignment horizontal="right" vertical="top" wrapText="1"/>
    </xf>
    <xf numFmtId="4" fontId="2" fillId="8" borderId="1" xfId="2" applyNumberFormat="1" applyFont="1" applyFill="1" applyBorder="1" applyAlignment="1">
      <alignment vertical="top" wrapText="1"/>
    </xf>
    <xf numFmtId="4" fontId="2" fillId="8" borderId="1" xfId="2" applyNumberFormat="1" applyFont="1" applyFill="1" applyBorder="1" applyAlignment="1">
      <alignment horizontal="right" vertical="top" wrapText="1"/>
    </xf>
    <xf numFmtId="4" fontId="1" fillId="8" borderId="1" xfId="0" applyNumberFormat="1" applyFont="1" applyFill="1" applyBorder="1" applyAlignment="1">
      <alignment horizontal="right"/>
    </xf>
    <xf numFmtId="4" fontId="2" fillId="8" borderId="1" xfId="0" applyNumberFormat="1" applyFont="1" applyFill="1" applyBorder="1" applyAlignment="1">
      <alignment horizontal="right"/>
    </xf>
    <xf numFmtId="4" fontId="2" fillId="8" borderId="1" xfId="2" applyNumberFormat="1" applyFont="1" applyFill="1" applyBorder="1" applyAlignment="1">
      <alignment horizontal="right"/>
    </xf>
    <xf numFmtId="164" fontId="1" fillId="8" borderId="1" xfId="2" applyFont="1" applyFill="1" applyBorder="1"/>
    <xf numFmtId="2" fontId="1" fillId="8" borderId="1" xfId="0" applyNumberFormat="1" applyFont="1" applyFill="1" applyBorder="1"/>
    <xf numFmtId="4" fontId="1" fillId="8" borderId="1" xfId="2" applyNumberFormat="1" applyFont="1" applyFill="1" applyBorder="1" applyAlignment="1">
      <alignment horizontal="right" vertical="top" wrapText="1"/>
    </xf>
    <xf numFmtId="164" fontId="1" fillId="8" borderId="1" xfId="2" applyFont="1" applyFill="1" applyBorder="1" applyAlignment="1">
      <alignment horizontal="right" vertical="top" wrapText="1"/>
    </xf>
    <xf numFmtId="4" fontId="2" fillId="8" borderId="1" xfId="0" applyNumberFormat="1" applyFont="1" applyFill="1" applyBorder="1"/>
    <xf numFmtId="164" fontId="2" fillId="8" borderId="1" xfId="2" applyFont="1" applyFill="1" applyBorder="1" applyAlignment="1">
      <alignment horizontal="right"/>
    </xf>
    <xf numFmtId="164" fontId="3" fillId="8" borderId="1" xfId="2" applyFont="1" applyFill="1" applyBorder="1" applyAlignment="1">
      <alignment horizontal="right" vertical="top" wrapText="1"/>
    </xf>
    <xf numFmtId="164" fontId="22" fillId="8" borderId="2" xfId="2" applyFont="1" applyFill="1" applyBorder="1" applyAlignment="1">
      <alignment horizontal="right" vertical="top" wrapText="1"/>
    </xf>
    <xf numFmtId="4" fontId="13" fillId="8" borderId="2" xfId="0" applyNumberFormat="1" applyFont="1" applyFill="1" applyBorder="1" applyAlignment="1">
      <alignment horizontal="right"/>
    </xf>
    <xf numFmtId="0" fontId="24" fillId="5" borderId="1" xfId="0" applyFont="1" applyFill="1" applyBorder="1" applyAlignment="1">
      <alignment horizontal="center" vertical="top" wrapText="1"/>
    </xf>
    <xf numFmtId="10" fontId="16" fillId="12" borderId="1" xfId="6" applyNumberFormat="1" applyFont="1" applyFill="1" applyBorder="1" applyAlignment="1">
      <alignment horizontal="center" vertical="top" wrapText="1"/>
    </xf>
    <xf numFmtId="0" fontId="13" fillId="4" borderId="9" xfId="0" applyFont="1" applyFill="1" applyBorder="1" applyAlignment="1">
      <alignment vertical="top" wrapText="1"/>
    </xf>
    <xf numFmtId="0" fontId="13" fillId="5" borderId="9" xfId="0" applyFont="1" applyFill="1" applyBorder="1" applyAlignment="1">
      <alignment vertical="top" wrapText="1"/>
    </xf>
    <xf numFmtId="10" fontId="16" fillId="12" borderId="2" xfId="6" applyNumberFormat="1" applyFont="1" applyFill="1" applyBorder="1" applyAlignment="1">
      <alignment horizontal="center" vertical="top" wrapText="1"/>
    </xf>
    <xf numFmtId="0" fontId="2" fillId="6" borderId="10" xfId="0" applyFont="1" applyFill="1" applyBorder="1" applyAlignment="1">
      <alignment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1" fillId="6" borderId="7" xfId="0" applyFont="1" applyFill="1" applyBorder="1" applyAlignment="1">
      <alignment vertical="center" wrapText="1"/>
    </xf>
    <xf numFmtId="0" fontId="1" fillId="6" borderId="7" xfId="0" applyFont="1" applyFill="1" applyBorder="1" applyAlignment="1">
      <alignment vertical="center"/>
    </xf>
    <xf numFmtId="0" fontId="2" fillId="6" borderId="7" xfId="0" applyFont="1" applyFill="1" applyBorder="1" applyAlignment="1">
      <alignment horizontal="right" vertical="center"/>
    </xf>
    <xf numFmtId="0" fontId="2" fillId="6" borderId="7" xfId="0" applyFont="1" applyFill="1" applyBorder="1" applyAlignment="1">
      <alignment vertical="center" wrapText="1"/>
    </xf>
    <xf numFmtId="0" fontId="2" fillId="7" borderId="7" xfId="0" applyFont="1" applyFill="1" applyBorder="1" applyAlignment="1">
      <alignment vertical="center"/>
    </xf>
    <xf numFmtId="10" fontId="2" fillId="12" borderId="3" xfId="6" applyNumberFormat="1" applyFont="1" applyFill="1" applyBorder="1" applyAlignment="1">
      <alignment vertical="center"/>
    </xf>
    <xf numFmtId="164" fontId="3" fillId="14" borderId="11" xfId="2" applyFont="1" applyFill="1" applyBorder="1" applyAlignment="1">
      <alignment horizontal="right" vertical="center" wrapText="1"/>
    </xf>
    <xf numFmtId="4" fontId="2" fillId="14" borderId="11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164" fontId="2" fillId="7" borderId="1" xfId="2" applyFont="1" applyFill="1" applyBorder="1" applyAlignment="1">
      <alignment horizontal="right"/>
    </xf>
    <xf numFmtId="164" fontId="1" fillId="8" borderId="0" xfId="2" applyFont="1" applyFill="1" applyBorder="1" applyAlignment="1">
      <alignment horizontal="right"/>
    </xf>
    <xf numFmtId="10" fontId="1" fillId="8" borderId="0" xfId="6" applyNumberFormat="1" applyFont="1" applyFill="1" applyBorder="1" applyAlignment="1">
      <alignment horizontal="center"/>
    </xf>
    <xf numFmtId="4" fontId="1" fillId="8" borderId="0" xfId="2" applyNumberFormat="1" applyFont="1" applyFill="1" applyBorder="1" applyAlignment="1">
      <alignment horizontal="right"/>
    </xf>
    <xf numFmtId="0" fontId="2" fillId="13" borderId="1" xfId="0" applyFont="1" applyFill="1" applyBorder="1" applyAlignment="1">
      <alignment horizontal="right"/>
    </xf>
    <xf numFmtId="0" fontId="2" fillId="6" borderId="1" xfId="0" applyFont="1" applyFill="1" applyBorder="1" applyAlignment="1">
      <alignment horizontal="right" vertical="center"/>
    </xf>
    <xf numFmtId="0" fontId="2" fillId="4" borderId="1" xfId="0" applyFont="1" applyFill="1" applyBorder="1"/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164" fontId="8" fillId="0" borderId="0" xfId="0" quotePrefix="1" applyNumberFormat="1" applyFont="1" applyAlignment="1">
      <alignment horizontal="center"/>
    </xf>
    <xf numFmtId="164" fontId="8" fillId="0" borderId="0" xfId="0" applyNumberFormat="1" applyFont="1"/>
    <xf numFmtId="164" fontId="8" fillId="0" borderId="0" xfId="2" applyFont="1"/>
    <xf numFmtId="0" fontId="0" fillId="0" borderId="0" xfId="0"/>
    <xf numFmtId="0" fontId="0" fillId="0" borderId="0" xfId="0"/>
    <xf numFmtId="0" fontId="0" fillId="0" borderId="0" xfId="0"/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0" fontId="13" fillId="5" borderId="1" xfId="0" applyFont="1" applyFill="1" applyBorder="1" applyAlignment="1">
      <alignment horizontal="center" vertical="top" wrapText="1"/>
    </xf>
    <xf numFmtId="10" fontId="1" fillId="8" borderId="1" xfId="6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0" fillId="0" borderId="0" xfId="0"/>
    <xf numFmtId="2" fontId="1" fillId="8" borderId="0" xfId="0" applyNumberFormat="1" applyFont="1" applyFill="1" applyBorder="1"/>
    <xf numFmtId="3" fontId="18" fillId="0" borderId="0" xfId="0" applyNumberFormat="1" applyFont="1"/>
    <xf numFmtId="3" fontId="15" fillId="0" borderId="0" xfId="0" applyNumberFormat="1" applyFont="1" applyBorder="1"/>
    <xf numFmtId="0" fontId="8" fillId="0" borderId="1" xfId="0" applyFont="1" applyBorder="1"/>
    <xf numFmtId="16" fontId="8" fillId="8" borderId="1" xfId="0" applyNumberFormat="1" applyFont="1" applyFill="1" applyBorder="1"/>
    <xf numFmtId="0" fontId="0" fillId="0" borderId="1" xfId="0" applyFont="1" applyBorder="1"/>
    <xf numFmtId="4" fontId="0" fillId="8" borderId="1" xfId="0" applyNumberFormat="1" applyFont="1" applyFill="1" applyBorder="1"/>
    <xf numFmtId="164" fontId="44" fillId="8" borderId="1" xfId="2" applyFont="1" applyFill="1" applyBorder="1" applyAlignment="1">
      <alignment horizontal="right" vertical="top" wrapText="1"/>
    </xf>
    <xf numFmtId="4" fontId="42" fillId="8" borderId="1" xfId="0" applyNumberFormat="1" applyFont="1" applyFill="1" applyBorder="1" applyAlignment="1">
      <alignment horizontal="right"/>
    </xf>
    <xf numFmtId="0" fontId="45" fillId="3" borderId="1" xfId="0" applyFont="1" applyFill="1" applyBorder="1"/>
    <xf numFmtId="164" fontId="45" fillId="3" borderId="1" xfId="0" applyNumberFormat="1" applyFont="1" applyFill="1" applyBorder="1"/>
    <xf numFmtId="0" fontId="1" fillId="8" borderId="0" xfId="0" applyFont="1" applyFill="1" applyBorder="1" applyAlignment="1">
      <alignment wrapText="1"/>
    </xf>
    <xf numFmtId="3" fontId="17" fillId="0" borderId="0" xfId="0" applyNumberFormat="1" applyFont="1"/>
    <xf numFmtId="10" fontId="16" fillId="8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3" fontId="23" fillId="0" borderId="0" xfId="0" applyNumberFormat="1" applyFont="1" applyBorder="1"/>
    <xf numFmtId="4" fontId="1" fillId="8" borderId="1" xfId="2" applyNumberFormat="1" applyFont="1" applyFill="1" applyBorder="1" applyAlignment="1">
      <alignment horizontal="right" wrapText="1"/>
    </xf>
    <xf numFmtId="164" fontId="0" fillId="0" borderId="0" xfId="2" applyFont="1"/>
    <xf numFmtId="0" fontId="1" fillId="4" borderId="1" xfId="0" applyFont="1" applyFill="1" applyBorder="1"/>
    <xf numFmtId="3" fontId="31" fillId="0" borderId="0" xfId="0" applyNumberFormat="1" applyFont="1"/>
    <xf numFmtId="0" fontId="0" fillId="0" borderId="0" xfId="0"/>
    <xf numFmtId="0" fontId="0" fillId="0" borderId="0" xfId="0" applyAlignment="1">
      <alignment wrapText="1"/>
    </xf>
    <xf numFmtId="0" fontId="8" fillId="0" borderId="0" xfId="0" applyFont="1" applyBorder="1" applyAlignment="1">
      <alignment horizontal="center"/>
    </xf>
    <xf numFmtId="16" fontId="8" fillId="8" borderId="0" xfId="0" applyNumberFormat="1" applyFont="1" applyFill="1" applyBorder="1" applyAlignment="1">
      <alignment horizontal="center"/>
    </xf>
    <xf numFmtId="164" fontId="0" fillId="0" borderId="0" xfId="2" applyFont="1" applyBorder="1"/>
    <xf numFmtId="0" fontId="32" fillId="0" borderId="0" xfId="0" applyFont="1" applyAlignment="1"/>
    <xf numFmtId="0" fontId="72" fillId="0" borderId="0" xfId="0" applyFont="1" applyBorder="1"/>
    <xf numFmtId="0" fontId="72" fillId="0" borderId="0" xfId="0" applyFont="1" applyAlignment="1">
      <alignment horizontal="right"/>
    </xf>
    <xf numFmtId="0" fontId="73" fillId="0" borderId="0" xfId="0" applyFont="1" applyBorder="1"/>
    <xf numFmtId="4" fontId="73" fillId="0" borderId="0" xfId="0" applyNumberFormat="1" applyFont="1"/>
    <xf numFmtId="0" fontId="73" fillId="0" borderId="0" xfId="0" applyFont="1"/>
    <xf numFmtId="0" fontId="44" fillId="0" borderId="0" xfId="0" applyFont="1"/>
    <xf numFmtId="164" fontId="1" fillId="5" borderId="1" xfId="2" applyFont="1" applyFill="1" applyBorder="1" applyAlignment="1">
      <alignment horizontal="right" vertical="top" wrapText="1"/>
    </xf>
    <xf numFmtId="0" fontId="13" fillId="12" borderId="1" xfId="0" applyFont="1" applyFill="1" applyBorder="1" applyAlignment="1">
      <alignment horizontal="center" vertical="top" wrapText="1"/>
    </xf>
    <xf numFmtId="0" fontId="74" fillId="0" borderId="0" xfId="0" applyFont="1" applyBorder="1"/>
    <xf numFmtId="0" fontId="76" fillId="0" borderId="0" xfId="0" applyFont="1"/>
    <xf numFmtId="3" fontId="13" fillId="0" borderId="0" xfId="0" applyNumberFormat="1" applyFont="1" applyBorder="1"/>
    <xf numFmtId="0" fontId="13" fillId="8" borderId="8" xfId="0" applyFont="1" applyFill="1" applyBorder="1" applyAlignment="1">
      <alignment horizontal="center" vertical="top"/>
    </xf>
    <xf numFmtId="0" fontId="13" fillId="8" borderId="8" xfId="0" applyFont="1" applyFill="1" applyBorder="1" applyAlignment="1">
      <alignment horizontal="center" vertical="top" wrapText="1"/>
    </xf>
    <xf numFmtId="0" fontId="0" fillId="0" borderId="0" xfId="0"/>
    <xf numFmtId="0" fontId="80" fillId="0" borderId="0" xfId="0" applyFont="1" applyBorder="1"/>
    <xf numFmtId="0" fontId="9" fillId="8" borderId="0" xfId="0" applyFont="1" applyFill="1"/>
    <xf numFmtId="4" fontId="81" fillId="0" borderId="0" xfId="0" applyNumberFormat="1" applyFont="1"/>
    <xf numFmtId="3" fontId="82" fillId="0" borderId="0" xfId="0" applyNumberFormat="1" applyFont="1"/>
    <xf numFmtId="0" fontId="0" fillId="0" borderId="0" xfId="0"/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0" fillId="50" borderId="0" xfId="0" applyFont="1" applyFill="1" applyBorder="1"/>
    <xf numFmtId="0" fontId="16" fillId="50" borderId="0" xfId="0" applyFont="1" applyFill="1" applyBorder="1"/>
    <xf numFmtId="0" fontId="10" fillId="0" borderId="0" xfId="0" applyFont="1" applyFill="1" applyBorder="1"/>
    <xf numFmtId="164" fontId="10" fillId="0" borderId="0" xfId="2" applyFont="1" applyFill="1" applyBorder="1"/>
    <xf numFmtId="0" fontId="10" fillId="0" borderId="0" xfId="0" applyFont="1" applyFill="1" applyBorder="1" applyAlignment="1">
      <alignment horizontal="left"/>
    </xf>
    <xf numFmtId="3" fontId="10" fillId="0" borderId="0" xfId="0" applyNumberFormat="1" applyFont="1" applyFill="1" applyBorder="1"/>
    <xf numFmtId="4" fontId="20" fillId="0" borderId="0" xfId="0" applyNumberFormat="1" applyFont="1" applyFill="1" applyBorder="1" applyAlignment="1">
      <alignment horizontal="center" wrapText="1"/>
    </xf>
    <xf numFmtId="10" fontId="20" fillId="0" borderId="0" xfId="0" applyNumberFormat="1" applyFont="1" applyFill="1" applyBorder="1" applyAlignment="1">
      <alignment horizontal="center" wrapText="1"/>
    </xf>
    <xf numFmtId="10" fontId="19" fillId="0" borderId="0" xfId="0" applyNumberFormat="1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vertical="top" wrapText="1"/>
    </xf>
    <xf numFmtId="0" fontId="2" fillId="7" borderId="1" xfId="0" applyFont="1" applyFill="1" applyBorder="1" applyAlignment="1">
      <alignment horizontal="center" vertical="center" wrapText="1"/>
    </xf>
    <xf numFmtId="4" fontId="28" fillId="8" borderId="0" xfId="0" applyNumberFormat="1" applyFont="1" applyFill="1"/>
    <xf numFmtId="4" fontId="16" fillId="8" borderId="0" xfId="0" applyNumberFormat="1" applyFont="1" applyFill="1"/>
    <xf numFmtId="4" fontId="84" fillId="8" borderId="0" xfId="0" applyNumberFormat="1" applyFont="1" applyFill="1"/>
    <xf numFmtId="4" fontId="16" fillId="8" borderId="1" xfId="0" applyNumberFormat="1" applyFont="1" applyFill="1" applyBorder="1"/>
    <xf numFmtId="4" fontId="84" fillId="8" borderId="1" xfId="0" applyNumberFormat="1" applyFont="1" applyFill="1" applyBorder="1"/>
    <xf numFmtId="4" fontId="28" fillId="8" borderId="1" xfId="0" applyNumberFormat="1" applyFont="1" applyFill="1" applyBorder="1"/>
    <xf numFmtId="4" fontId="87" fillId="8" borderId="1" xfId="0" applyNumberFormat="1" applyFont="1" applyFill="1" applyBorder="1"/>
    <xf numFmtId="0" fontId="2" fillId="8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10" fillId="12" borderId="0" xfId="0" applyFont="1" applyFill="1" applyBorder="1"/>
    <xf numFmtId="0" fontId="0" fillId="0" borderId="0" xfId="0"/>
    <xf numFmtId="10" fontId="1" fillId="11" borderId="1" xfId="6" applyNumberFormat="1" applyFont="1" applyFill="1" applyBorder="1" applyAlignment="1">
      <alignment horizontal="center"/>
    </xf>
    <xf numFmtId="10" fontId="2" fillId="11" borderId="1" xfId="2" applyNumberFormat="1" applyFont="1" applyFill="1" applyBorder="1" applyAlignment="1">
      <alignment horizontal="right" vertical="top" wrapText="1"/>
    </xf>
    <xf numFmtId="0" fontId="2" fillId="11" borderId="1" xfId="0" applyFont="1" applyFill="1" applyBorder="1" applyAlignment="1">
      <alignment wrapText="1"/>
    </xf>
    <xf numFmtId="10" fontId="2" fillId="11" borderId="1" xfId="2" applyNumberFormat="1" applyFont="1" applyFill="1" applyBorder="1" applyAlignment="1">
      <alignment horizontal="right" vertical="center" wrapText="1"/>
    </xf>
    <xf numFmtId="9" fontId="1" fillId="11" borderId="1" xfId="6" applyFont="1" applyFill="1" applyBorder="1" applyAlignment="1">
      <alignment horizontal="center"/>
    </xf>
    <xf numFmtId="10" fontId="1" fillId="11" borderId="1" xfId="6" applyNumberFormat="1" applyFont="1" applyFill="1" applyBorder="1" applyAlignment="1">
      <alignment horizontal="center" wrapText="1"/>
    </xf>
    <xf numFmtId="10" fontId="1" fillId="12" borderId="1" xfId="6" applyNumberFormat="1" applyFont="1" applyFill="1" applyBorder="1" applyAlignment="1">
      <alignment horizontal="center" vertical="top" wrapText="1"/>
    </xf>
    <xf numFmtId="39" fontId="10" fillId="8" borderId="0" xfId="2" applyNumberFormat="1" applyFont="1" applyFill="1" applyBorder="1" applyAlignment="1">
      <alignment horizontal="center" vertical="top" wrapText="1"/>
    </xf>
    <xf numFmtId="164" fontId="10" fillId="8" borderId="0" xfId="2" applyFont="1" applyFill="1" applyBorder="1"/>
    <xf numFmtId="0" fontId="10" fillId="8" borderId="0" xfId="0" applyFont="1" applyFill="1" applyBorder="1"/>
    <xf numFmtId="39" fontId="10" fillId="8" borderId="0" xfId="0" applyNumberFormat="1" applyFont="1" applyFill="1" applyBorder="1"/>
    <xf numFmtId="0" fontId="40" fillId="8" borderId="0" xfId="0" applyFont="1" applyFill="1" applyBorder="1" applyAlignment="1">
      <alignment vertical="center"/>
    </xf>
    <xf numFmtId="0" fontId="25" fillId="8" borderId="0" xfId="0" applyFont="1" applyFill="1" applyBorder="1" applyAlignment="1">
      <alignment horizontal="center" vertical="center" wrapText="1"/>
    </xf>
    <xf numFmtId="0" fontId="40" fillId="8" borderId="0" xfId="0" applyFont="1" applyFill="1" applyBorder="1" applyAlignment="1">
      <alignment horizontal="center" vertical="center" wrapText="1"/>
    </xf>
    <xf numFmtId="4" fontId="40" fillId="8" borderId="0" xfId="0" applyNumberFormat="1" applyFont="1" applyFill="1" applyBorder="1"/>
    <xf numFmtId="0" fontId="10" fillId="8" borderId="0" xfId="0" applyFont="1" applyFill="1" applyBorder="1" applyAlignment="1">
      <alignment horizontal="left"/>
    </xf>
    <xf numFmtId="164" fontId="8" fillId="8" borderId="0" xfId="2" applyFont="1" applyFill="1" applyBorder="1" applyAlignment="1"/>
    <xf numFmtId="0" fontId="25" fillId="8" borderId="0" xfId="0" applyFont="1" applyFill="1" applyBorder="1" applyAlignment="1">
      <alignment vertical="top" wrapText="1"/>
    </xf>
    <xf numFmtId="3" fontId="10" fillId="8" borderId="0" xfId="0" applyNumberFormat="1" applyFont="1" applyFill="1" applyBorder="1"/>
    <xf numFmtId="39" fontId="32" fillId="8" borderId="0" xfId="0" applyNumberFormat="1" applyFont="1" applyFill="1" applyBorder="1"/>
    <xf numFmtId="4" fontId="0" fillId="8" borderId="0" xfId="0" applyNumberFormat="1" applyFont="1" applyFill="1" applyBorder="1" applyAlignment="1">
      <alignment vertical="center" wrapText="1"/>
    </xf>
    <xf numFmtId="4" fontId="10" fillId="8" borderId="0" xfId="0" applyNumberFormat="1" applyFont="1" applyFill="1" applyBorder="1"/>
    <xf numFmtId="166" fontId="10" fillId="8" borderId="0" xfId="2" applyNumberFormat="1" applyFont="1" applyFill="1" applyBorder="1"/>
    <xf numFmtId="4" fontId="33" fillId="8" borderId="0" xfId="0" applyNumberFormat="1" applyFont="1" applyFill="1" applyBorder="1"/>
    <xf numFmtId="0" fontId="33" fillId="8" borderId="0" xfId="0" applyFont="1" applyFill="1" applyBorder="1" applyAlignment="1">
      <alignment vertical="top" wrapText="1"/>
    </xf>
    <xf numFmtId="39" fontId="16" fillId="8" borderId="0" xfId="2" applyNumberFormat="1" applyFont="1" applyFill="1" applyBorder="1" applyAlignment="1">
      <alignment horizontal="center" vertical="top" wrapText="1"/>
    </xf>
    <xf numFmtId="0" fontId="16" fillId="8" borderId="0" xfId="0" applyFont="1" applyFill="1" applyBorder="1"/>
    <xf numFmtId="4" fontId="34" fillId="8" borderId="0" xfId="0" applyNumberFormat="1" applyFont="1" applyFill="1" applyBorder="1" applyAlignment="1">
      <alignment horizontal="right"/>
    </xf>
    <xf numFmtId="4" fontId="16" fillId="8" borderId="0" xfId="0" applyNumberFormat="1" applyFont="1" applyFill="1" applyBorder="1"/>
    <xf numFmtId="43" fontId="40" fillId="8" borderId="0" xfId="0" applyNumberFormat="1" applyFont="1" applyFill="1" applyBorder="1" applyAlignment="1">
      <alignment horizontal="center" vertical="center"/>
    </xf>
    <xf numFmtId="164" fontId="40" fillId="8" borderId="0" xfId="2" applyFont="1" applyFill="1" applyBorder="1" applyAlignment="1">
      <alignment horizontal="center" vertical="center"/>
    </xf>
    <xf numFmtId="0" fontId="0" fillId="8" borderId="0" xfId="0" applyFont="1" applyFill="1" applyBorder="1"/>
    <xf numFmtId="0" fontId="43" fillId="8" borderId="0" xfId="0" applyFont="1" applyFill="1" applyBorder="1" applyAlignment="1">
      <alignment horizontal="center" vertical="center"/>
    </xf>
    <xf numFmtId="4" fontId="1" fillId="8" borderId="0" xfId="0" applyNumberFormat="1" applyFont="1" applyFill="1" applyBorder="1" applyAlignment="1">
      <alignment horizontal="right" wrapText="1"/>
    </xf>
    <xf numFmtId="4" fontId="42" fillId="8" borderId="0" xfId="0" applyNumberFormat="1" applyFont="1" applyFill="1" applyBorder="1" applyAlignment="1">
      <alignment horizontal="justify" vertical="center" wrapText="1"/>
    </xf>
    <xf numFmtId="0" fontId="42" fillId="8" borderId="0" xfId="0" applyFont="1" applyFill="1" applyBorder="1" applyAlignment="1">
      <alignment horizontal="justify" vertical="center" wrapText="1"/>
    </xf>
    <xf numFmtId="0" fontId="11" fillId="8" borderId="0" xfId="0" applyFont="1" applyFill="1" applyBorder="1"/>
    <xf numFmtId="4" fontId="46" fillId="8" borderId="0" xfId="0" applyNumberFormat="1" applyFont="1" applyFill="1" applyBorder="1" applyAlignment="1">
      <alignment vertical="center" wrapText="1"/>
    </xf>
    <xf numFmtId="0" fontId="79" fillId="8" borderId="0" xfId="0" quotePrefix="1" applyFont="1" applyFill="1" applyBorder="1" applyAlignment="1">
      <alignment horizontal="center"/>
    </xf>
    <xf numFmtId="10" fontId="78" fillId="8" borderId="0" xfId="6" applyNumberFormat="1" applyFont="1" applyFill="1" applyBorder="1" applyAlignment="1">
      <alignment horizontal="center"/>
    </xf>
    <xf numFmtId="164" fontId="10" fillId="8" borderId="0" xfId="0" applyNumberFormat="1" applyFont="1" applyFill="1" applyBorder="1"/>
    <xf numFmtId="0" fontId="10" fillId="8" borderId="0" xfId="0" applyFont="1" applyFill="1" applyBorder="1" applyAlignment="1">
      <alignment horizontal="right"/>
    </xf>
    <xf numFmtId="164" fontId="86" fillId="8" borderId="0" xfId="2" applyFont="1" applyFill="1" applyBorder="1"/>
    <xf numFmtId="4" fontId="1" fillId="10" borderId="1" xfId="0" applyNumberFormat="1" applyFont="1" applyFill="1" applyBorder="1"/>
    <xf numFmtId="164" fontId="1" fillId="10" borderId="1" xfId="2" applyFont="1" applyFill="1" applyBorder="1" applyAlignment="1">
      <alignment horizontal="right"/>
    </xf>
    <xf numFmtId="2" fontId="1" fillId="10" borderId="1" xfId="0" applyNumberFormat="1" applyFont="1" applyFill="1" applyBorder="1"/>
    <xf numFmtId="0" fontId="1" fillId="10" borderId="1" xfId="0" applyFont="1" applyFill="1" applyBorder="1"/>
    <xf numFmtId="164" fontId="1" fillId="10" borderId="1" xfId="2" applyFont="1" applyFill="1" applyBorder="1"/>
    <xf numFmtId="4" fontId="1" fillId="10" borderId="1" xfId="0" applyNumberFormat="1" applyFont="1" applyFill="1" applyBorder="1" applyAlignment="1">
      <alignment horizontal="right"/>
    </xf>
    <xf numFmtId="4" fontId="16" fillId="10" borderId="1" xfId="0" applyNumberFormat="1" applyFont="1" applyFill="1" applyBorder="1"/>
    <xf numFmtId="4" fontId="28" fillId="10" borderId="1" xfId="0" applyNumberFormat="1" applyFont="1" applyFill="1" applyBorder="1"/>
    <xf numFmtId="4" fontId="1" fillId="10" borderId="1" xfId="2" applyNumberFormat="1" applyFont="1" applyFill="1" applyBorder="1" applyAlignment="1">
      <alignment horizontal="right"/>
    </xf>
    <xf numFmtId="164" fontId="1" fillId="10" borderId="1" xfId="2" applyFont="1" applyFill="1" applyBorder="1" applyAlignment="1">
      <alignment horizontal="right" vertical="top" wrapText="1"/>
    </xf>
    <xf numFmtId="0" fontId="1" fillId="10" borderId="2" xfId="0" applyFont="1" applyFill="1" applyBorder="1" applyAlignment="1">
      <alignment wrapText="1"/>
    </xf>
    <xf numFmtId="2" fontId="1" fillId="10" borderId="2" xfId="0" applyNumberFormat="1" applyFont="1" applyFill="1" applyBorder="1"/>
    <xf numFmtId="4" fontId="1" fillId="10" borderId="1" xfId="2" applyNumberFormat="1" applyFont="1" applyFill="1" applyBorder="1" applyAlignment="1">
      <alignment horizontal="right" vertical="top" wrapText="1"/>
    </xf>
    <xf numFmtId="4" fontId="1" fillId="10" borderId="1" xfId="2" applyNumberFormat="1" applyFont="1" applyFill="1" applyBorder="1" applyAlignment="1">
      <alignment horizontal="right" wrapText="1"/>
    </xf>
    <xf numFmtId="10" fontId="16" fillId="12" borderId="4" xfId="6" applyNumberFormat="1" applyFont="1" applyFill="1" applyBorder="1" applyAlignment="1">
      <alignment horizontal="center" vertical="top" wrapText="1"/>
    </xf>
    <xf numFmtId="10" fontId="1" fillId="51" borderId="1" xfId="6" applyNumberFormat="1" applyFont="1" applyFill="1" applyBorder="1" applyAlignment="1">
      <alignment horizontal="center" vertical="top" wrapText="1"/>
    </xf>
    <xf numFmtId="166" fontId="90" fillId="0" borderId="27" xfId="2" applyNumberFormat="1" applyFont="1" applyBorder="1"/>
    <xf numFmtId="0" fontId="2" fillId="7" borderId="1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/>
    <xf numFmtId="0" fontId="13" fillId="4" borderId="1" xfId="0" applyFont="1" applyFill="1" applyBorder="1" applyAlignment="1">
      <alignment horizontal="center"/>
    </xf>
    <xf numFmtId="0" fontId="16" fillId="0" borderId="1" xfId="0" applyFont="1" applyBorder="1"/>
    <xf numFmtId="0" fontId="22" fillId="6" borderId="1" xfId="0" applyFont="1" applyFill="1" applyBorder="1" applyAlignment="1">
      <alignment horizontal="right" vertical="top" wrapText="1"/>
    </xf>
    <xf numFmtId="164" fontId="22" fillId="6" borderId="1" xfId="2" applyFont="1" applyFill="1" applyBorder="1" applyAlignment="1">
      <alignment horizontal="right" vertical="top" wrapText="1"/>
    </xf>
    <xf numFmtId="164" fontId="22" fillId="9" borderId="1" xfId="2" applyFont="1" applyFill="1" applyBorder="1" applyAlignment="1">
      <alignment horizontal="right" vertical="top" wrapText="1"/>
    </xf>
    <xf numFmtId="4" fontId="13" fillId="9" borderId="1" xfId="0" applyNumberFormat="1" applyFont="1" applyFill="1" applyBorder="1" applyAlignment="1">
      <alignment horizontal="right"/>
    </xf>
    <xf numFmtId="0" fontId="22" fillId="8" borderId="1" xfId="0" applyFont="1" applyFill="1" applyBorder="1" applyAlignment="1">
      <alignment horizontal="right" vertical="top" wrapText="1"/>
    </xf>
    <xf numFmtId="164" fontId="22" fillId="8" borderId="1" xfId="2" applyFont="1" applyFill="1" applyBorder="1" applyAlignment="1">
      <alignment horizontal="right" vertical="top" wrapText="1"/>
    </xf>
    <xf numFmtId="4" fontId="13" fillId="8" borderId="1" xfId="0" applyNumberFormat="1" applyFont="1" applyFill="1" applyBorder="1" applyAlignment="1">
      <alignment horizontal="right"/>
    </xf>
    <xf numFmtId="10" fontId="16" fillId="8" borderId="1" xfId="6" applyNumberFormat="1" applyFont="1" applyFill="1" applyBorder="1" applyAlignment="1">
      <alignment horizontal="center" vertical="top" wrapText="1"/>
    </xf>
    <xf numFmtId="10" fontId="16" fillId="12" borderId="3" xfId="6" applyNumberFormat="1" applyFont="1" applyFill="1" applyBorder="1" applyAlignment="1">
      <alignment horizontal="center" vertical="top" wrapText="1"/>
    </xf>
    <xf numFmtId="10" fontId="1" fillId="12" borderId="3" xfId="6" applyNumberFormat="1" applyFont="1" applyFill="1" applyBorder="1" applyAlignment="1">
      <alignment horizontal="center" vertical="top" wrapText="1"/>
    </xf>
    <xf numFmtId="10" fontId="13" fillId="12" borderId="3" xfId="6" applyNumberFormat="1" applyFont="1" applyFill="1" applyBorder="1" applyAlignment="1">
      <alignment horizontal="center" vertical="top" wrapText="1"/>
    </xf>
    <xf numFmtId="0" fontId="16" fillId="0" borderId="9" xfId="0" applyFont="1" applyBorder="1" applyAlignment="1">
      <alignment horizontal="center"/>
    </xf>
    <xf numFmtId="0" fontId="16" fillId="0" borderId="3" xfId="0" applyFont="1" applyBorder="1"/>
    <xf numFmtId="0" fontId="2" fillId="9" borderId="9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13" fillId="12" borderId="3" xfId="0" applyFont="1" applyFill="1" applyBorder="1" applyAlignment="1">
      <alignment horizontal="center" wrapText="1"/>
    </xf>
    <xf numFmtId="0" fontId="2" fillId="7" borderId="9" xfId="0" applyFont="1" applyFill="1" applyBorder="1" applyAlignment="1">
      <alignment horizontal="right"/>
    </xf>
    <xf numFmtId="165" fontId="16" fillId="12" borderId="3" xfId="6" applyNumberFormat="1" applyFont="1" applyFill="1" applyBorder="1" applyAlignment="1">
      <alignment horizontal="center" vertical="top" wrapText="1"/>
    </xf>
    <xf numFmtId="0" fontId="22" fillId="6" borderId="9" xfId="0" applyFont="1" applyFill="1" applyBorder="1" applyAlignment="1">
      <alignment horizontal="right" vertical="top" wrapText="1"/>
    </xf>
    <xf numFmtId="0" fontId="22" fillId="8" borderId="9" xfId="0" applyFont="1" applyFill="1" applyBorder="1" applyAlignment="1">
      <alignment horizontal="right" vertical="top" wrapText="1"/>
    </xf>
    <xf numFmtId="165" fontId="16" fillId="8" borderId="3" xfId="6" applyNumberFormat="1" applyFont="1" applyFill="1" applyBorder="1" applyAlignment="1">
      <alignment horizontal="center" vertical="top" wrapText="1"/>
    </xf>
    <xf numFmtId="0" fontId="13" fillId="9" borderId="9" xfId="0" applyFont="1" applyFill="1" applyBorder="1" applyAlignment="1"/>
    <xf numFmtId="0" fontId="13" fillId="8" borderId="1" xfId="0" applyFont="1" applyFill="1" applyBorder="1" applyAlignment="1">
      <alignment horizontal="center" vertical="top"/>
    </xf>
    <xf numFmtId="0" fontId="13" fillId="8" borderId="1" xfId="0" applyFont="1" applyFill="1" applyBorder="1" applyAlignment="1">
      <alignment horizontal="center" vertical="top" wrapText="1"/>
    </xf>
    <xf numFmtId="0" fontId="92" fillId="0" borderId="0" xfId="0" applyFont="1" applyBorder="1"/>
    <xf numFmtId="0" fontId="2" fillId="7" borderId="1" xfId="0" applyFont="1" applyFill="1" applyBorder="1" applyAlignment="1">
      <alignment horizontal="center" vertical="center" wrapText="1"/>
    </xf>
    <xf numFmtId="4" fontId="1" fillId="10" borderId="1" xfId="0" applyNumberFormat="1" applyFont="1" applyFill="1" applyBorder="1" applyAlignment="1">
      <alignment wrapText="1"/>
    </xf>
    <xf numFmtId="0" fontId="1" fillId="10" borderId="1" xfId="0" applyFont="1" applyFill="1" applyBorder="1" applyAlignment="1">
      <alignment wrapText="1"/>
    </xf>
    <xf numFmtId="0" fontId="1" fillId="10" borderId="9" xfId="0" applyFont="1" applyFill="1" applyBorder="1" applyAlignment="1">
      <alignment horizontal="center" wrapText="1"/>
    </xf>
    <xf numFmtId="0" fontId="21" fillId="5" borderId="1" xfId="0" applyFont="1" applyFill="1" applyBorder="1" applyAlignment="1">
      <alignment horizontal="right" vertical="top" wrapText="1"/>
    </xf>
    <xf numFmtId="0" fontId="13" fillId="4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center" wrapText="1"/>
    </xf>
    <xf numFmtId="0" fontId="1" fillId="13" borderId="9" xfId="0" applyFont="1" applyFill="1" applyBorder="1" applyAlignment="1">
      <alignment horizontal="center" wrapText="1"/>
    </xf>
    <xf numFmtId="0" fontId="1" fillId="13" borderId="1" xfId="0" applyFont="1" applyFill="1" applyBorder="1" applyAlignment="1">
      <alignment vertical="top" wrapText="1"/>
    </xf>
    <xf numFmtId="0" fontId="1" fillId="5" borderId="9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wrapText="1"/>
    </xf>
    <xf numFmtId="0" fontId="1" fillId="13" borderId="1" xfId="0" applyFont="1" applyFill="1" applyBorder="1" applyAlignment="1">
      <alignment wrapText="1"/>
    </xf>
    <xf numFmtId="0" fontId="1" fillId="7" borderId="9" xfId="0" applyFont="1" applyFill="1" applyBorder="1" applyAlignment="1">
      <alignment horizontal="center" wrapText="1"/>
    </xf>
    <xf numFmtId="0" fontId="1" fillId="7" borderId="1" xfId="0" applyFont="1" applyFill="1" applyBorder="1"/>
    <xf numFmtId="0" fontId="1" fillId="10" borderId="9" xfId="0" applyFont="1" applyFill="1" applyBorder="1"/>
    <xf numFmtId="0" fontId="1" fillId="13" borderId="9" xfId="0" applyFont="1" applyFill="1" applyBorder="1" applyAlignment="1">
      <alignment horizontal="center"/>
    </xf>
    <xf numFmtId="0" fontId="1" fillId="13" borderId="1" xfId="0" applyFont="1" applyFill="1" applyBorder="1"/>
    <xf numFmtId="0" fontId="1" fillId="6" borderId="9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0" fontId="13" fillId="4" borderId="1" xfId="0" applyFont="1" applyFill="1" applyBorder="1" applyAlignment="1">
      <alignment horizontal="center" vertical="top"/>
    </xf>
    <xf numFmtId="0" fontId="13" fillId="9" borderId="1" xfId="0" applyFont="1" applyFill="1" applyBorder="1" applyAlignment="1">
      <alignment horizontal="center" vertical="top" wrapText="1"/>
    </xf>
    <xf numFmtId="0" fontId="13" fillId="9" borderId="3" xfId="0" applyFont="1" applyFill="1" applyBorder="1" applyAlignment="1">
      <alignment horizontal="center" vertical="top" wrapText="1"/>
    </xf>
    <xf numFmtId="0" fontId="22" fillId="19" borderId="9" xfId="0" applyFont="1" applyFill="1" applyBorder="1" applyAlignment="1">
      <alignment horizontal="center"/>
    </xf>
    <xf numFmtId="0" fontId="22" fillId="19" borderId="1" xfId="0" applyFont="1" applyFill="1" applyBorder="1" applyAlignment="1">
      <alignment horizontal="center"/>
    </xf>
    <xf numFmtId="0" fontId="22" fillId="19" borderId="3" xfId="0" applyFont="1" applyFill="1" applyBorder="1" applyAlignment="1">
      <alignment horizontal="center"/>
    </xf>
    <xf numFmtId="164" fontId="14" fillId="0" borderId="0" xfId="2" applyFont="1" applyBorder="1" applyAlignment="1">
      <alignment horizontal="center" vertical="top" wrapText="1"/>
    </xf>
    <xf numFmtId="4" fontId="1" fillId="10" borderId="2" xfId="0" applyNumberFormat="1" applyFont="1" applyFill="1" applyBorder="1"/>
    <xf numFmtId="0" fontId="21" fillId="5" borderId="1" xfId="0" applyFont="1" applyFill="1" applyBorder="1" applyAlignment="1">
      <alignment horizontal="right" vertical="top" wrapText="1"/>
    </xf>
    <xf numFmtId="0" fontId="8" fillId="0" borderId="0" xfId="0" applyFont="1" applyBorder="1" applyAlignment="1">
      <alignment horizontal="center"/>
    </xf>
    <xf numFmtId="0" fontId="75" fillId="0" borderId="0" xfId="0" applyFont="1" applyAlignment="1">
      <alignment wrapText="1"/>
    </xf>
    <xf numFmtId="0" fontId="50" fillId="8" borderId="12" xfId="0" applyFont="1" applyFill="1" applyBorder="1" applyAlignment="1">
      <alignment horizontal="center"/>
    </xf>
    <xf numFmtId="0" fontId="50" fillId="8" borderId="13" xfId="0" applyFont="1" applyFill="1" applyBorder="1" applyAlignment="1">
      <alignment horizontal="center"/>
    </xf>
    <xf numFmtId="0" fontId="50" fillId="8" borderId="14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 wrapText="1"/>
    </xf>
    <xf numFmtId="0" fontId="2" fillId="18" borderId="15" xfId="0" applyFont="1" applyFill="1" applyBorder="1" applyAlignment="1">
      <alignment horizontal="center" vertical="center" wrapText="1"/>
    </xf>
    <xf numFmtId="0" fontId="2" fillId="18" borderId="14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26" fillId="18" borderId="1" xfId="2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/>
    </xf>
    <xf numFmtId="4" fontId="46" fillId="8" borderId="17" xfId="0" applyNumberFormat="1" applyFont="1" applyFill="1" applyBorder="1" applyAlignment="1">
      <alignment vertical="center" wrapText="1"/>
    </xf>
    <xf numFmtId="4" fontId="46" fillId="8" borderId="16" xfId="0" applyNumberFormat="1" applyFont="1" applyFill="1" applyBorder="1" applyAlignment="1">
      <alignment vertical="center" wrapText="1"/>
    </xf>
    <xf numFmtId="0" fontId="2" fillId="8" borderId="0" xfId="0" applyFont="1" applyFill="1" applyBorder="1" applyAlignment="1">
      <alignment wrapText="1"/>
    </xf>
    <xf numFmtId="9" fontId="10" fillId="8" borderId="0" xfId="6" applyFont="1" applyFill="1" applyBorder="1"/>
    <xf numFmtId="4" fontId="2" fillId="8" borderId="0" xfId="0" applyNumberFormat="1" applyFont="1" applyFill="1" applyBorder="1" applyAlignment="1">
      <alignment wrapText="1"/>
    </xf>
    <xf numFmtId="0" fontId="40" fillId="8" borderId="0" xfId="0" applyFont="1" applyFill="1" applyBorder="1" applyAlignment="1">
      <alignment horizontal="center" vertical="center"/>
    </xf>
    <xf numFmtId="4" fontId="2" fillId="8" borderId="0" xfId="0" applyNumberFormat="1" applyFont="1" applyFill="1" applyBorder="1"/>
    <xf numFmtId="0" fontId="40" fillId="8" borderId="0" xfId="0" applyFont="1" applyFill="1" applyBorder="1" applyAlignment="1">
      <alignment vertical="center" wrapText="1"/>
    </xf>
    <xf numFmtId="164" fontId="5" fillId="8" borderId="0" xfId="2" applyFont="1" applyFill="1" applyBorder="1" applyAlignment="1"/>
    <xf numFmtId="164" fontId="5" fillId="8" borderId="0" xfId="2" applyNumberFormat="1" applyFont="1" applyFill="1" applyBorder="1" applyAlignment="1"/>
    <xf numFmtId="164" fontId="8" fillId="8" borderId="0" xfId="2" applyNumberFormat="1" applyFont="1" applyFill="1" applyBorder="1" applyAlignment="1"/>
    <xf numFmtId="164" fontId="85" fillId="8" borderId="0" xfId="2" applyNumberFormat="1" applyFont="1" applyFill="1" applyBorder="1" applyAlignment="1"/>
    <xf numFmtId="0" fontId="41" fillId="8" borderId="0" xfId="0" applyFont="1" applyFill="1" applyBorder="1" applyAlignment="1">
      <alignment vertical="center" wrapText="1"/>
    </xf>
    <xf numFmtId="0" fontId="2" fillId="8" borderId="0" xfId="0" applyFont="1" applyFill="1" applyBorder="1"/>
    <xf numFmtId="4" fontId="25" fillId="8" borderId="0" xfId="0" applyNumberFormat="1" applyFont="1" applyFill="1" applyBorder="1" applyAlignment="1">
      <alignment horizontal="right" wrapText="1"/>
    </xf>
    <xf numFmtId="0" fontId="2" fillId="8" borderId="0" xfId="0" applyFont="1" applyFill="1" applyBorder="1" applyAlignment="1">
      <alignment vertical="top" wrapText="1"/>
    </xf>
    <xf numFmtId="4" fontId="2" fillId="8" borderId="0" xfId="2" applyNumberFormat="1" applyFont="1" applyFill="1" applyBorder="1" applyAlignment="1">
      <alignment horizontal="left"/>
    </xf>
    <xf numFmtId="0" fontId="25" fillId="8" borderId="0" xfId="0" applyFont="1" applyFill="1" applyBorder="1" applyAlignment="1">
      <alignment horizontal="center" vertical="top" wrapText="1"/>
    </xf>
    <xf numFmtId="164" fontId="5" fillId="8" borderId="0" xfId="2" applyFont="1" applyFill="1" applyBorder="1" applyAlignment="1">
      <alignment horizontal="center"/>
    </xf>
    <xf numFmtId="164" fontId="8" fillId="8" borderId="0" xfId="2" applyNumberFormat="1" applyFont="1" applyFill="1" applyBorder="1" applyAlignment="1">
      <alignment horizontal="center"/>
    </xf>
    <xf numFmtId="164" fontId="8" fillId="8" borderId="0" xfId="2" applyFont="1" applyFill="1" applyBorder="1" applyAlignment="1">
      <alignment horizontal="center"/>
    </xf>
    <xf numFmtId="4" fontId="39" fillId="8" borderId="0" xfId="0" applyNumberFormat="1" applyFont="1" applyFill="1" applyBorder="1" applyAlignment="1">
      <alignment vertical="center" wrapText="1"/>
    </xf>
    <xf numFmtId="164" fontId="2" fillId="8" borderId="0" xfId="2" applyFont="1" applyFill="1" applyBorder="1" applyAlignment="1">
      <alignment horizontal="left"/>
    </xf>
    <xf numFmtId="0" fontId="46" fillId="8" borderId="0" xfId="0" applyFont="1" applyFill="1" applyBorder="1" applyAlignment="1">
      <alignment vertical="center" wrapText="1"/>
    </xf>
    <xf numFmtId="0" fontId="53" fillId="8" borderId="0" xfId="0" applyFont="1" applyFill="1" applyBorder="1" applyAlignment="1">
      <alignment vertical="center" wrapText="1"/>
    </xf>
    <xf numFmtId="4" fontId="38" fillId="8" borderId="0" xfId="0" applyNumberFormat="1" applyFont="1" applyFill="1" applyBorder="1"/>
    <xf numFmtId="4" fontId="34" fillId="8" borderId="0" xfId="0" applyNumberFormat="1" applyFont="1" applyFill="1" applyBorder="1"/>
    <xf numFmtId="4" fontId="89" fillId="8" borderId="0" xfId="0" applyNumberFormat="1" applyFont="1" applyFill="1" applyBorder="1"/>
    <xf numFmtId="0" fontId="0" fillId="8" borderId="0" xfId="0" applyFill="1" applyBorder="1"/>
    <xf numFmtId="0" fontId="33" fillId="8" borderId="0" xfId="0" applyFont="1" applyFill="1" applyBorder="1"/>
    <xf numFmtId="0" fontId="46" fillId="8" borderId="0" xfId="0" applyFont="1" applyFill="1" applyBorder="1" applyAlignment="1">
      <alignment vertical="center" wrapText="1"/>
    </xf>
    <xf numFmtId="0" fontId="46" fillId="8" borderId="0" xfId="0" applyFont="1" applyFill="1" applyBorder="1"/>
    <xf numFmtId="0" fontId="46" fillId="8" borderId="0" xfId="0" applyFont="1" applyFill="1" applyBorder="1" applyAlignment="1">
      <alignment vertical="top" wrapText="1"/>
    </xf>
    <xf numFmtId="0" fontId="35" fillId="8" borderId="0" xfId="0" applyFont="1" applyFill="1" applyBorder="1" applyAlignment="1">
      <alignment wrapText="1"/>
    </xf>
    <xf numFmtId="0" fontId="49" fillId="8" borderId="0" xfId="0" applyFont="1" applyFill="1" applyBorder="1" applyAlignment="1">
      <alignment wrapText="1"/>
    </xf>
    <xf numFmtId="0" fontId="88" fillId="8" borderId="0" xfId="0" applyFont="1" applyFill="1" applyBorder="1" applyAlignment="1">
      <alignment vertical="center"/>
    </xf>
    <xf numFmtId="4" fontId="88" fillId="8" borderId="0" xfId="0" applyNumberFormat="1" applyFont="1" applyFill="1" applyBorder="1" applyAlignment="1">
      <alignment vertical="center" wrapText="1"/>
    </xf>
    <xf numFmtId="0" fontId="47" fillId="8" borderId="0" xfId="0" applyFont="1" applyFill="1" applyBorder="1" applyAlignment="1">
      <alignment wrapText="1"/>
    </xf>
    <xf numFmtId="0" fontId="0" fillId="8" borderId="0" xfId="0" applyFont="1" applyFill="1" applyBorder="1" applyAlignment="1">
      <alignment vertical="top"/>
    </xf>
    <xf numFmtId="0" fontId="52" fillId="8" borderId="0" xfId="0" applyFont="1" applyFill="1" applyBorder="1" applyAlignment="1">
      <alignment vertical="center" wrapText="1"/>
    </xf>
    <xf numFmtId="0" fontId="36" fillId="8" borderId="0" xfId="0" applyFont="1" applyFill="1" applyBorder="1" applyAlignment="1">
      <alignment vertical="top"/>
    </xf>
    <xf numFmtId="4" fontId="51" fillId="8" borderId="0" xfId="0" applyNumberFormat="1" applyFont="1" applyFill="1" applyBorder="1"/>
    <xf numFmtId="0" fontId="37" fillId="8" borderId="0" xfId="0" applyFont="1" applyFill="1" applyBorder="1"/>
    <xf numFmtId="0" fontId="0" fillId="8" borderId="0" xfId="0" applyFont="1" applyFill="1" applyBorder="1" applyAlignment="1">
      <alignment wrapText="1"/>
    </xf>
    <xf numFmtId="0" fontId="82" fillId="8" borderId="0" xfId="0" applyFont="1" applyFill="1" applyBorder="1"/>
    <xf numFmtId="0" fontId="0" fillId="8" borderId="0" xfId="0" applyFill="1" applyBorder="1" applyAlignment="1">
      <alignment wrapText="1"/>
    </xf>
    <xf numFmtId="4" fontId="46" fillId="8" borderId="0" xfId="0" applyNumberFormat="1" applyFont="1" applyFill="1" applyBorder="1"/>
    <xf numFmtId="0" fontId="53" fillId="8" borderId="0" xfId="0" applyFont="1" applyFill="1" applyBorder="1"/>
    <xf numFmtId="4" fontId="53" fillId="8" borderId="0" xfId="0" applyNumberFormat="1" applyFont="1" applyFill="1" applyBorder="1" applyAlignment="1">
      <alignment vertical="center" wrapText="1"/>
    </xf>
    <xf numFmtId="4" fontId="39" fillId="8" borderId="0" xfId="0" applyNumberFormat="1" applyFont="1" applyFill="1" applyBorder="1" applyAlignment="1">
      <alignment vertical="center"/>
    </xf>
    <xf numFmtId="4" fontId="83" fillId="8" borderId="0" xfId="0" applyNumberFormat="1" applyFont="1" applyFill="1" applyBorder="1"/>
    <xf numFmtId="4" fontId="77" fillId="8" borderId="0" xfId="0" applyNumberFormat="1" applyFont="1" applyFill="1" applyBorder="1" applyAlignment="1">
      <alignment vertical="center"/>
    </xf>
    <xf numFmtId="0" fontId="46" fillId="8" borderId="0" xfId="0" applyFont="1" applyFill="1" applyBorder="1" applyAlignment="1">
      <alignment vertical="center"/>
    </xf>
    <xf numFmtId="4" fontId="46" fillId="8" borderId="0" xfId="0" applyNumberFormat="1" applyFont="1" applyFill="1" applyBorder="1" applyAlignment="1">
      <alignment vertical="center"/>
    </xf>
    <xf numFmtId="4" fontId="46" fillId="8" borderId="0" xfId="0" applyNumberFormat="1" applyFont="1" applyFill="1" applyBorder="1" applyAlignment="1">
      <alignment vertical="center" wrapText="1"/>
    </xf>
    <xf numFmtId="4" fontId="46" fillId="8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center" vertical="top" wrapText="1"/>
    </xf>
    <xf numFmtId="164" fontId="16" fillId="8" borderId="0" xfId="2" applyFont="1" applyFill="1" applyBorder="1" applyAlignment="1"/>
    <xf numFmtId="164" fontId="85" fillId="8" borderId="0" xfId="2" applyFont="1" applyFill="1" applyBorder="1" applyAlignment="1"/>
    <xf numFmtId="0" fontId="13" fillId="8" borderId="0" xfId="0" applyFont="1" applyFill="1" applyBorder="1" applyAlignment="1">
      <alignment horizontal="center"/>
    </xf>
    <xf numFmtId="0" fontId="13" fillId="8" borderId="0" xfId="0" applyFont="1" applyFill="1" applyBorder="1" applyAlignment="1">
      <alignment horizontal="center" wrapText="1"/>
    </xf>
    <xf numFmtId="0" fontId="24" fillId="8" borderId="0" xfId="0" applyFont="1" applyFill="1" applyBorder="1" applyAlignment="1">
      <alignment horizontal="center" vertical="top" wrapText="1"/>
    </xf>
    <xf numFmtId="0" fontId="48" fillId="19" borderId="28" xfId="0" applyFont="1" applyFill="1" applyBorder="1" applyAlignment="1">
      <alignment horizontal="center"/>
    </xf>
    <xf numFmtId="0" fontId="48" fillId="19" borderId="29" xfId="0" applyFont="1" applyFill="1" applyBorder="1" applyAlignment="1">
      <alignment horizontal="center"/>
    </xf>
    <xf numFmtId="0" fontId="48" fillId="19" borderId="30" xfId="0" applyFont="1" applyFill="1" applyBorder="1" applyAlignment="1">
      <alignment horizontal="center"/>
    </xf>
    <xf numFmtId="0" fontId="13" fillId="5" borderId="3" xfId="0" applyFont="1" applyFill="1" applyBorder="1" applyAlignment="1">
      <alignment horizontal="center" vertical="top" wrapText="1"/>
    </xf>
    <xf numFmtId="0" fontId="2" fillId="10" borderId="6" xfId="0" applyFont="1" applyFill="1" applyBorder="1" applyAlignment="1">
      <alignment horizontal="center" wrapText="1"/>
    </xf>
    <xf numFmtId="4" fontId="1" fillId="10" borderId="2" xfId="0" applyNumberFormat="1" applyFont="1" applyFill="1" applyBorder="1" applyAlignment="1">
      <alignment wrapText="1"/>
    </xf>
  </cellXfs>
  <cellStyles count="13144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 2" xfId="230"/>
    <cellStyle name="60% - Accent1 3" xfId="45"/>
    <cellStyle name="60% - Accent2 2" xfId="231"/>
    <cellStyle name="60% - Accent2 3" xfId="46"/>
    <cellStyle name="60% - Accent3 2" xfId="232"/>
    <cellStyle name="60% - Accent3 3" xfId="47"/>
    <cellStyle name="60% - Accent4 2" xfId="233"/>
    <cellStyle name="60% - Accent4 3" xfId="48"/>
    <cellStyle name="60% - Accent5 2" xfId="234"/>
    <cellStyle name="60% - Accent5 3" xfId="49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heck Cell" xfId="16" builtinId="23" customBuiltin="1"/>
    <cellStyle name="Comma" xfId="2" builtinId="3"/>
    <cellStyle name="Comma 10" xfId="68"/>
    <cellStyle name="Comma 10 2" xfId="2902"/>
    <cellStyle name="Comma 10 2 2" xfId="10862"/>
    <cellStyle name="Comma 10 3" xfId="2337"/>
    <cellStyle name="Comma 10 4" xfId="10298"/>
    <cellStyle name="Comma 11" xfId="226"/>
    <cellStyle name="Comma 11 2" xfId="2941"/>
    <cellStyle name="Comma 11 2 2" xfId="10899"/>
    <cellStyle name="Comma 11 3" xfId="2373"/>
    <cellStyle name="Comma 11 4" xfId="10334"/>
    <cellStyle name="Comma 12" xfId="211"/>
    <cellStyle name="Comma 12 2" xfId="449"/>
    <cellStyle name="Comma 12 2 2" xfId="903"/>
    <cellStyle name="Comma 12 2 2 2" xfId="2038"/>
    <cellStyle name="Comma 12 2 2 2 2" xfId="5458"/>
    <cellStyle name="Comma 12 2 2 2 2 2" xfId="11926"/>
    <cellStyle name="Comma 12 2 2 2 3" xfId="7730"/>
    <cellStyle name="Comma 12 2 2 2 3 2" xfId="12497"/>
    <cellStyle name="Comma 12 2 2 2 4" xfId="10002"/>
    <cellStyle name="Comma 12 2 2 2 4 2" xfId="13068"/>
    <cellStyle name="Comma 12 2 2 2 5" xfId="3398"/>
    <cellStyle name="Comma 12 2 2 2 5 2" xfId="11355"/>
    <cellStyle name="Comma 12 2 2 3" xfId="4323"/>
    <cellStyle name="Comma 12 2 2 3 2" xfId="11641"/>
    <cellStyle name="Comma 12 2 2 4" xfId="6595"/>
    <cellStyle name="Comma 12 2 2 4 2" xfId="12212"/>
    <cellStyle name="Comma 12 2 2 5" xfId="8867"/>
    <cellStyle name="Comma 12 2 2 5 2" xfId="12783"/>
    <cellStyle name="Comma 12 2 2 6" xfId="3113"/>
    <cellStyle name="Comma 12 2 2 6 2" xfId="11070"/>
    <cellStyle name="Comma 12 2 3" xfId="1584"/>
    <cellStyle name="Comma 12 2 3 2" xfId="5004"/>
    <cellStyle name="Comma 12 2 3 2 2" xfId="11812"/>
    <cellStyle name="Comma 12 2 3 3" xfId="7276"/>
    <cellStyle name="Comma 12 2 3 3 2" xfId="12383"/>
    <cellStyle name="Comma 12 2 3 4" xfId="9548"/>
    <cellStyle name="Comma 12 2 3 4 2" xfId="12954"/>
    <cellStyle name="Comma 12 2 3 5" xfId="3284"/>
    <cellStyle name="Comma 12 2 3 5 2" xfId="11241"/>
    <cellStyle name="Comma 12 2 4" xfId="3869"/>
    <cellStyle name="Comma 12 2 4 2" xfId="11527"/>
    <cellStyle name="Comma 12 2 5" xfId="6141"/>
    <cellStyle name="Comma 12 2 5 2" xfId="12098"/>
    <cellStyle name="Comma 12 2 6" xfId="8413"/>
    <cellStyle name="Comma 12 2 6 2" xfId="12669"/>
    <cellStyle name="Comma 12 2 7" xfId="2999"/>
    <cellStyle name="Comma 12 2 7 2" xfId="10956"/>
    <cellStyle name="Comma 12 3" xfId="1130"/>
    <cellStyle name="Comma 12 3 2" xfId="2265"/>
    <cellStyle name="Comma 12 3 2 2" xfId="5685"/>
    <cellStyle name="Comma 12 3 2 2 2" xfId="11983"/>
    <cellStyle name="Comma 12 3 2 3" xfId="7957"/>
    <cellStyle name="Comma 12 3 2 3 2" xfId="12554"/>
    <cellStyle name="Comma 12 3 2 4" xfId="10229"/>
    <cellStyle name="Comma 12 3 2 4 2" xfId="13125"/>
    <cellStyle name="Comma 12 3 2 5" xfId="3455"/>
    <cellStyle name="Comma 12 3 2 5 2" xfId="11412"/>
    <cellStyle name="Comma 12 3 3" xfId="4550"/>
    <cellStyle name="Comma 12 3 3 2" xfId="11698"/>
    <cellStyle name="Comma 12 3 4" xfId="6822"/>
    <cellStyle name="Comma 12 3 4 2" xfId="12269"/>
    <cellStyle name="Comma 12 3 5" xfId="9094"/>
    <cellStyle name="Comma 12 3 5 2" xfId="12840"/>
    <cellStyle name="Comma 12 3 6" xfId="3170"/>
    <cellStyle name="Comma 12 3 6 2" xfId="11127"/>
    <cellStyle name="Comma 12 4" xfId="676"/>
    <cellStyle name="Comma 12 4 2" xfId="1811"/>
    <cellStyle name="Comma 12 4 2 2" xfId="5231"/>
    <cellStyle name="Comma 12 4 2 2 2" xfId="11869"/>
    <cellStyle name="Comma 12 4 2 3" xfId="7503"/>
    <cellStyle name="Comma 12 4 2 3 2" xfId="12440"/>
    <cellStyle name="Comma 12 4 2 4" xfId="9775"/>
    <cellStyle name="Comma 12 4 2 4 2" xfId="13011"/>
    <cellStyle name="Comma 12 4 2 5" xfId="3341"/>
    <cellStyle name="Comma 12 4 2 5 2" xfId="11298"/>
    <cellStyle name="Comma 12 4 3" xfId="4096"/>
    <cellStyle name="Comma 12 4 3 2" xfId="11584"/>
    <cellStyle name="Comma 12 4 4" xfId="6368"/>
    <cellStyle name="Comma 12 4 4 2" xfId="12155"/>
    <cellStyle name="Comma 12 4 5" xfId="8640"/>
    <cellStyle name="Comma 12 4 5 2" xfId="12726"/>
    <cellStyle name="Comma 12 4 6" xfId="3056"/>
    <cellStyle name="Comma 12 4 6 2" xfId="11013"/>
    <cellStyle name="Comma 12 5" xfId="1357"/>
    <cellStyle name="Comma 12 5 2" xfId="4777"/>
    <cellStyle name="Comma 12 5 2 2" xfId="11755"/>
    <cellStyle name="Comma 12 5 3" xfId="7049"/>
    <cellStyle name="Comma 12 5 3 2" xfId="12326"/>
    <cellStyle name="Comma 12 5 4" xfId="9321"/>
    <cellStyle name="Comma 12 5 4 2" xfId="12897"/>
    <cellStyle name="Comma 12 5 5" xfId="3227"/>
    <cellStyle name="Comma 12 5 5 2" xfId="11184"/>
    <cellStyle name="Comma 12 6" xfId="3642"/>
    <cellStyle name="Comma 12 6 2" xfId="11470"/>
    <cellStyle name="Comma 12 7" xfId="5914"/>
    <cellStyle name="Comma 12 7 2" xfId="12041"/>
    <cellStyle name="Comma 12 8" xfId="8186"/>
    <cellStyle name="Comma 12 8 2" xfId="12612"/>
    <cellStyle name="Comma 12 9" xfId="2939"/>
    <cellStyle name="Comma 12 9 2" xfId="10898"/>
    <cellStyle name="Comma 13" xfId="39"/>
    <cellStyle name="Comma 13 2" xfId="5744"/>
    <cellStyle name="Comma 13 2 2" xfId="11998"/>
    <cellStyle name="Comma 13 3" xfId="8016"/>
    <cellStyle name="Comma 13 3 2" xfId="12569"/>
    <cellStyle name="Comma 13 4" xfId="10288"/>
    <cellStyle name="Comma 13 4 2" xfId="13140"/>
    <cellStyle name="Comma 13 5" xfId="3471"/>
    <cellStyle name="Comma 13 5 2" xfId="11427"/>
    <cellStyle name="Comma 13 6" xfId="2328"/>
    <cellStyle name="Comma 13 7" xfId="10289"/>
    <cellStyle name="Comma 14" xfId="2892"/>
    <cellStyle name="Comma 14 2" xfId="10853"/>
    <cellStyle name="Comma 2" xfId="3"/>
    <cellStyle name="Comma 2 2" xfId="41"/>
    <cellStyle name="Comma 2 2 2" xfId="2894"/>
    <cellStyle name="Comma 2 2 3" xfId="10854"/>
    <cellStyle name="Comma 2 3" xfId="2323"/>
    <cellStyle name="Comma 2 4" xfId="2329"/>
    <cellStyle name="Comma 2 5" xfId="10290"/>
    <cellStyle name="Comma 2 6" xfId="13141"/>
    <cellStyle name="Comma 3" xfId="54"/>
    <cellStyle name="Comma 3 10" xfId="3488"/>
    <cellStyle name="Comma 3 10 2" xfId="11428"/>
    <cellStyle name="Comma 3 11" xfId="5760"/>
    <cellStyle name="Comma 3 11 2" xfId="11999"/>
    <cellStyle name="Comma 3 12" xfId="8032"/>
    <cellStyle name="Comma 3 12 2" xfId="12570"/>
    <cellStyle name="Comma 3 13" xfId="2895"/>
    <cellStyle name="Comma 3 13 2" xfId="10855"/>
    <cellStyle name="Comma 3 14" xfId="2330"/>
    <cellStyle name="Comma 3 15" xfId="10291"/>
    <cellStyle name="Comma 3 2" xfId="4"/>
    <cellStyle name="Comma 3 2 10" xfId="5788"/>
    <cellStyle name="Comma 3 2 10 2" xfId="12006"/>
    <cellStyle name="Comma 3 2 11" xfId="8060"/>
    <cellStyle name="Comma 3 2 11 2" xfId="12577"/>
    <cellStyle name="Comma 3 2 12" xfId="2904"/>
    <cellStyle name="Comma 3 2 12 2" xfId="10863"/>
    <cellStyle name="Comma 3 2 13" xfId="2338"/>
    <cellStyle name="Comma 3 2 14" xfId="10299"/>
    <cellStyle name="Comma 3 2 2" xfId="197"/>
    <cellStyle name="Comma 3 2 2 10" xfId="2366"/>
    <cellStyle name="Comma 3 2 2 11" xfId="10327"/>
    <cellStyle name="Comma 3 2 2 12" xfId="13142"/>
    <cellStyle name="Comma 3 2 2 2" xfId="435"/>
    <cellStyle name="Comma 3 2 2 2 2" xfId="889"/>
    <cellStyle name="Comma 3 2 2 2 2 2" xfId="2024"/>
    <cellStyle name="Comma 3 2 2 2 2 2 2" xfId="5444"/>
    <cellStyle name="Comma 3 2 2 2 2 2 2 2" xfId="11919"/>
    <cellStyle name="Comma 3 2 2 2 2 2 3" xfId="7716"/>
    <cellStyle name="Comma 3 2 2 2 2 2 3 2" xfId="12490"/>
    <cellStyle name="Comma 3 2 2 2 2 2 4" xfId="9988"/>
    <cellStyle name="Comma 3 2 2 2 2 2 4 2" xfId="13061"/>
    <cellStyle name="Comma 3 2 2 2 2 2 5" xfId="3391"/>
    <cellStyle name="Comma 3 2 2 2 2 2 5 2" xfId="11348"/>
    <cellStyle name="Comma 3 2 2 2 2 2 6" xfId="2815"/>
    <cellStyle name="Comma 3 2 2 2 2 2 7" xfId="10776"/>
    <cellStyle name="Comma 3 2 2 2 2 3" xfId="4309"/>
    <cellStyle name="Comma 3 2 2 2 2 3 2" xfId="11634"/>
    <cellStyle name="Comma 3 2 2 2 2 4" xfId="6581"/>
    <cellStyle name="Comma 3 2 2 2 2 4 2" xfId="12205"/>
    <cellStyle name="Comma 3 2 2 2 2 5" xfId="8853"/>
    <cellStyle name="Comma 3 2 2 2 2 5 2" xfId="12776"/>
    <cellStyle name="Comma 3 2 2 2 2 6" xfId="3106"/>
    <cellStyle name="Comma 3 2 2 2 2 6 2" xfId="11063"/>
    <cellStyle name="Comma 3 2 2 2 2 7" xfId="2535"/>
    <cellStyle name="Comma 3 2 2 2 2 8" xfId="10496"/>
    <cellStyle name="Comma 3 2 2 2 3" xfId="1570"/>
    <cellStyle name="Comma 3 2 2 2 3 2" xfId="4990"/>
    <cellStyle name="Comma 3 2 2 2 3 2 2" xfId="11805"/>
    <cellStyle name="Comma 3 2 2 2 3 3" xfId="7262"/>
    <cellStyle name="Comma 3 2 2 2 3 3 2" xfId="12376"/>
    <cellStyle name="Comma 3 2 2 2 3 4" xfId="9534"/>
    <cellStyle name="Comma 3 2 2 2 3 4 2" xfId="12947"/>
    <cellStyle name="Comma 3 2 2 2 3 5" xfId="3277"/>
    <cellStyle name="Comma 3 2 2 2 3 5 2" xfId="11234"/>
    <cellStyle name="Comma 3 2 2 2 3 6" xfId="2703"/>
    <cellStyle name="Comma 3 2 2 2 3 7" xfId="10664"/>
    <cellStyle name="Comma 3 2 2 2 4" xfId="3855"/>
    <cellStyle name="Comma 3 2 2 2 4 2" xfId="11520"/>
    <cellStyle name="Comma 3 2 2 2 5" xfId="6127"/>
    <cellStyle name="Comma 3 2 2 2 5 2" xfId="12091"/>
    <cellStyle name="Comma 3 2 2 2 6" xfId="8399"/>
    <cellStyle name="Comma 3 2 2 2 6 2" xfId="12662"/>
    <cellStyle name="Comma 3 2 2 2 7" xfId="2992"/>
    <cellStyle name="Comma 3 2 2 2 7 2" xfId="10949"/>
    <cellStyle name="Comma 3 2 2 2 8" xfId="2423"/>
    <cellStyle name="Comma 3 2 2 2 9" xfId="10384"/>
    <cellStyle name="Comma 3 2 2 3" xfId="1116"/>
    <cellStyle name="Comma 3 2 2 3 2" xfId="2251"/>
    <cellStyle name="Comma 3 2 2 3 2 2" xfId="5671"/>
    <cellStyle name="Comma 3 2 2 3 2 2 2" xfId="11976"/>
    <cellStyle name="Comma 3 2 2 3 2 3" xfId="7943"/>
    <cellStyle name="Comma 3 2 2 3 2 3 2" xfId="12547"/>
    <cellStyle name="Comma 3 2 2 3 2 4" xfId="10215"/>
    <cellStyle name="Comma 3 2 2 3 2 4 2" xfId="13118"/>
    <cellStyle name="Comma 3 2 2 3 2 5" xfId="3448"/>
    <cellStyle name="Comma 3 2 2 3 2 5 2" xfId="11405"/>
    <cellStyle name="Comma 3 2 2 3 2 6" xfId="2871"/>
    <cellStyle name="Comma 3 2 2 3 2 7" xfId="10832"/>
    <cellStyle name="Comma 3 2 2 3 3" xfId="4536"/>
    <cellStyle name="Comma 3 2 2 3 3 2" xfId="11691"/>
    <cellStyle name="Comma 3 2 2 3 4" xfId="6808"/>
    <cellStyle name="Comma 3 2 2 3 4 2" xfId="12262"/>
    <cellStyle name="Comma 3 2 2 3 5" xfId="9080"/>
    <cellStyle name="Comma 3 2 2 3 5 2" xfId="12833"/>
    <cellStyle name="Comma 3 2 2 3 6" xfId="3163"/>
    <cellStyle name="Comma 3 2 2 3 6 2" xfId="11120"/>
    <cellStyle name="Comma 3 2 2 3 7" xfId="2591"/>
    <cellStyle name="Comma 3 2 2 3 8" xfId="10552"/>
    <cellStyle name="Comma 3 2 2 4" xfId="662"/>
    <cellStyle name="Comma 3 2 2 4 2" xfId="1797"/>
    <cellStyle name="Comma 3 2 2 4 2 2" xfId="5217"/>
    <cellStyle name="Comma 3 2 2 4 2 2 2" xfId="11862"/>
    <cellStyle name="Comma 3 2 2 4 2 3" xfId="7489"/>
    <cellStyle name="Comma 3 2 2 4 2 3 2" xfId="12433"/>
    <cellStyle name="Comma 3 2 2 4 2 4" xfId="9761"/>
    <cellStyle name="Comma 3 2 2 4 2 4 2" xfId="13004"/>
    <cellStyle name="Comma 3 2 2 4 2 5" xfId="3334"/>
    <cellStyle name="Comma 3 2 2 4 2 5 2" xfId="11291"/>
    <cellStyle name="Comma 3 2 2 4 2 6" xfId="2759"/>
    <cellStyle name="Comma 3 2 2 4 2 7" xfId="10720"/>
    <cellStyle name="Comma 3 2 2 4 3" xfId="4082"/>
    <cellStyle name="Comma 3 2 2 4 3 2" xfId="11577"/>
    <cellStyle name="Comma 3 2 2 4 4" xfId="6354"/>
    <cellStyle name="Comma 3 2 2 4 4 2" xfId="12148"/>
    <cellStyle name="Comma 3 2 2 4 5" xfId="8626"/>
    <cellStyle name="Comma 3 2 2 4 5 2" xfId="12719"/>
    <cellStyle name="Comma 3 2 2 4 6" xfId="3049"/>
    <cellStyle name="Comma 3 2 2 4 6 2" xfId="11006"/>
    <cellStyle name="Comma 3 2 2 4 7" xfId="2479"/>
    <cellStyle name="Comma 3 2 2 4 8" xfId="10440"/>
    <cellStyle name="Comma 3 2 2 5" xfId="1343"/>
    <cellStyle name="Comma 3 2 2 5 2" xfId="4763"/>
    <cellStyle name="Comma 3 2 2 5 2 2" xfId="11748"/>
    <cellStyle name="Comma 3 2 2 5 3" xfId="7035"/>
    <cellStyle name="Comma 3 2 2 5 3 2" xfId="12319"/>
    <cellStyle name="Comma 3 2 2 5 4" xfId="9307"/>
    <cellStyle name="Comma 3 2 2 5 4 2" xfId="12890"/>
    <cellStyle name="Comma 3 2 2 5 5" xfId="3220"/>
    <cellStyle name="Comma 3 2 2 5 5 2" xfId="11177"/>
    <cellStyle name="Comma 3 2 2 5 6" xfId="2647"/>
    <cellStyle name="Comma 3 2 2 5 7" xfId="10608"/>
    <cellStyle name="Comma 3 2 2 6" xfId="2324"/>
    <cellStyle name="Comma 3 2 2 6 2" xfId="3628"/>
    <cellStyle name="Comma 3 2 2 6 3" xfId="11463"/>
    <cellStyle name="Comma 3 2 2 7" xfId="5900"/>
    <cellStyle name="Comma 3 2 2 7 2" xfId="12034"/>
    <cellStyle name="Comma 3 2 2 8" xfId="8172"/>
    <cellStyle name="Comma 3 2 2 8 2" xfId="12605"/>
    <cellStyle name="Comma 3 2 2 9" xfId="2932"/>
    <cellStyle name="Comma 3 2 2 9 2" xfId="10891"/>
    <cellStyle name="Comma 3 2 3" xfId="141"/>
    <cellStyle name="Comma 3 2 3 10" xfId="2352"/>
    <cellStyle name="Comma 3 2 3 11" xfId="10313"/>
    <cellStyle name="Comma 3 2 3 2" xfId="379"/>
    <cellStyle name="Comma 3 2 3 2 2" xfId="833"/>
    <cellStyle name="Comma 3 2 3 2 2 2" xfId="1968"/>
    <cellStyle name="Comma 3 2 3 2 2 2 2" xfId="5388"/>
    <cellStyle name="Comma 3 2 3 2 2 2 2 2" xfId="11905"/>
    <cellStyle name="Comma 3 2 3 2 2 2 3" xfId="7660"/>
    <cellStyle name="Comma 3 2 3 2 2 2 3 2" xfId="12476"/>
    <cellStyle name="Comma 3 2 3 2 2 2 4" xfId="9932"/>
    <cellStyle name="Comma 3 2 3 2 2 2 4 2" xfId="13047"/>
    <cellStyle name="Comma 3 2 3 2 2 2 5" xfId="3377"/>
    <cellStyle name="Comma 3 2 3 2 2 2 5 2" xfId="11334"/>
    <cellStyle name="Comma 3 2 3 2 2 2 6" xfId="2801"/>
    <cellStyle name="Comma 3 2 3 2 2 2 7" xfId="10762"/>
    <cellStyle name="Comma 3 2 3 2 2 3" xfId="4253"/>
    <cellStyle name="Comma 3 2 3 2 2 3 2" xfId="11620"/>
    <cellStyle name="Comma 3 2 3 2 2 4" xfId="6525"/>
    <cellStyle name="Comma 3 2 3 2 2 4 2" xfId="12191"/>
    <cellStyle name="Comma 3 2 3 2 2 5" xfId="8797"/>
    <cellStyle name="Comma 3 2 3 2 2 5 2" xfId="12762"/>
    <cellStyle name="Comma 3 2 3 2 2 6" xfId="3092"/>
    <cellStyle name="Comma 3 2 3 2 2 6 2" xfId="11049"/>
    <cellStyle name="Comma 3 2 3 2 2 7" xfId="2521"/>
    <cellStyle name="Comma 3 2 3 2 2 8" xfId="10482"/>
    <cellStyle name="Comma 3 2 3 2 3" xfId="1514"/>
    <cellStyle name="Comma 3 2 3 2 3 2" xfId="4934"/>
    <cellStyle name="Comma 3 2 3 2 3 2 2" xfId="11791"/>
    <cellStyle name="Comma 3 2 3 2 3 3" xfId="7206"/>
    <cellStyle name="Comma 3 2 3 2 3 3 2" xfId="12362"/>
    <cellStyle name="Comma 3 2 3 2 3 4" xfId="9478"/>
    <cellStyle name="Comma 3 2 3 2 3 4 2" xfId="12933"/>
    <cellStyle name="Comma 3 2 3 2 3 5" xfId="3263"/>
    <cellStyle name="Comma 3 2 3 2 3 5 2" xfId="11220"/>
    <cellStyle name="Comma 3 2 3 2 3 6" xfId="2689"/>
    <cellStyle name="Comma 3 2 3 2 3 7" xfId="10650"/>
    <cellStyle name="Comma 3 2 3 2 4" xfId="3799"/>
    <cellStyle name="Comma 3 2 3 2 4 2" xfId="11506"/>
    <cellStyle name="Comma 3 2 3 2 5" xfId="6071"/>
    <cellStyle name="Comma 3 2 3 2 5 2" xfId="12077"/>
    <cellStyle name="Comma 3 2 3 2 6" xfId="8343"/>
    <cellStyle name="Comma 3 2 3 2 6 2" xfId="12648"/>
    <cellStyle name="Comma 3 2 3 2 7" xfId="2978"/>
    <cellStyle name="Comma 3 2 3 2 7 2" xfId="10935"/>
    <cellStyle name="Comma 3 2 3 2 8" xfId="2409"/>
    <cellStyle name="Comma 3 2 3 2 9" xfId="10370"/>
    <cellStyle name="Comma 3 2 3 3" xfId="1060"/>
    <cellStyle name="Comma 3 2 3 3 2" xfId="2195"/>
    <cellStyle name="Comma 3 2 3 3 2 2" xfId="5615"/>
    <cellStyle name="Comma 3 2 3 3 2 2 2" xfId="11962"/>
    <cellStyle name="Comma 3 2 3 3 2 3" xfId="7887"/>
    <cellStyle name="Comma 3 2 3 3 2 3 2" xfId="12533"/>
    <cellStyle name="Comma 3 2 3 3 2 4" xfId="10159"/>
    <cellStyle name="Comma 3 2 3 3 2 4 2" xfId="13104"/>
    <cellStyle name="Comma 3 2 3 3 2 5" xfId="3434"/>
    <cellStyle name="Comma 3 2 3 3 2 5 2" xfId="11391"/>
    <cellStyle name="Comma 3 2 3 3 2 6" xfId="2857"/>
    <cellStyle name="Comma 3 2 3 3 2 7" xfId="10818"/>
    <cellStyle name="Comma 3 2 3 3 3" xfId="4480"/>
    <cellStyle name="Comma 3 2 3 3 3 2" xfId="11677"/>
    <cellStyle name="Comma 3 2 3 3 4" xfId="6752"/>
    <cellStyle name="Comma 3 2 3 3 4 2" xfId="12248"/>
    <cellStyle name="Comma 3 2 3 3 5" xfId="9024"/>
    <cellStyle name="Comma 3 2 3 3 5 2" xfId="12819"/>
    <cellStyle name="Comma 3 2 3 3 6" xfId="3149"/>
    <cellStyle name="Comma 3 2 3 3 6 2" xfId="11106"/>
    <cellStyle name="Comma 3 2 3 3 7" xfId="2577"/>
    <cellStyle name="Comma 3 2 3 3 8" xfId="10538"/>
    <cellStyle name="Comma 3 2 3 4" xfId="606"/>
    <cellStyle name="Comma 3 2 3 4 2" xfId="1741"/>
    <cellStyle name="Comma 3 2 3 4 2 2" xfId="5161"/>
    <cellStyle name="Comma 3 2 3 4 2 2 2" xfId="11848"/>
    <cellStyle name="Comma 3 2 3 4 2 3" xfId="7433"/>
    <cellStyle name="Comma 3 2 3 4 2 3 2" xfId="12419"/>
    <cellStyle name="Comma 3 2 3 4 2 4" xfId="9705"/>
    <cellStyle name="Comma 3 2 3 4 2 4 2" xfId="12990"/>
    <cellStyle name="Comma 3 2 3 4 2 5" xfId="3320"/>
    <cellStyle name="Comma 3 2 3 4 2 5 2" xfId="11277"/>
    <cellStyle name="Comma 3 2 3 4 2 6" xfId="2745"/>
    <cellStyle name="Comma 3 2 3 4 2 7" xfId="10706"/>
    <cellStyle name="Comma 3 2 3 4 3" xfId="4026"/>
    <cellStyle name="Comma 3 2 3 4 3 2" xfId="11563"/>
    <cellStyle name="Comma 3 2 3 4 4" xfId="6298"/>
    <cellStyle name="Comma 3 2 3 4 4 2" xfId="12134"/>
    <cellStyle name="Comma 3 2 3 4 5" xfId="8570"/>
    <cellStyle name="Comma 3 2 3 4 5 2" xfId="12705"/>
    <cellStyle name="Comma 3 2 3 4 6" xfId="3035"/>
    <cellStyle name="Comma 3 2 3 4 6 2" xfId="10992"/>
    <cellStyle name="Comma 3 2 3 4 7" xfId="2465"/>
    <cellStyle name="Comma 3 2 3 4 8" xfId="10426"/>
    <cellStyle name="Comma 3 2 3 5" xfId="1287"/>
    <cellStyle name="Comma 3 2 3 5 2" xfId="4707"/>
    <cellStyle name="Comma 3 2 3 5 2 2" xfId="11734"/>
    <cellStyle name="Comma 3 2 3 5 3" xfId="6979"/>
    <cellStyle name="Comma 3 2 3 5 3 2" xfId="12305"/>
    <cellStyle name="Comma 3 2 3 5 4" xfId="9251"/>
    <cellStyle name="Comma 3 2 3 5 4 2" xfId="12876"/>
    <cellStyle name="Comma 3 2 3 5 5" xfId="3206"/>
    <cellStyle name="Comma 3 2 3 5 5 2" xfId="11163"/>
    <cellStyle name="Comma 3 2 3 5 6" xfId="2633"/>
    <cellStyle name="Comma 3 2 3 5 7" xfId="10594"/>
    <cellStyle name="Comma 3 2 3 6" xfId="3572"/>
    <cellStyle name="Comma 3 2 3 6 2" xfId="11449"/>
    <cellStyle name="Comma 3 2 3 7" xfId="5844"/>
    <cellStyle name="Comma 3 2 3 7 2" xfId="12020"/>
    <cellStyle name="Comma 3 2 3 8" xfId="8116"/>
    <cellStyle name="Comma 3 2 3 8 2" xfId="12591"/>
    <cellStyle name="Comma 3 2 3 9" xfId="2918"/>
    <cellStyle name="Comma 3 2 3 9 2" xfId="10877"/>
    <cellStyle name="Comma 3 2 4" xfId="267"/>
    <cellStyle name="Comma 3 2 4 10" xfId="2381"/>
    <cellStyle name="Comma 3 2 4 11" xfId="10342"/>
    <cellStyle name="Comma 3 2 4 2" xfId="494"/>
    <cellStyle name="Comma 3 2 4 2 2" xfId="948"/>
    <cellStyle name="Comma 3 2 4 2 2 2" xfId="2083"/>
    <cellStyle name="Comma 3 2 4 2 2 2 2" xfId="5503"/>
    <cellStyle name="Comma 3 2 4 2 2 2 2 2" xfId="11934"/>
    <cellStyle name="Comma 3 2 4 2 2 2 3" xfId="7775"/>
    <cellStyle name="Comma 3 2 4 2 2 2 3 2" xfId="12505"/>
    <cellStyle name="Comma 3 2 4 2 2 2 4" xfId="10047"/>
    <cellStyle name="Comma 3 2 4 2 2 2 4 2" xfId="13076"/>
    <cellStyle name="Comma 3 2 4 2 2 2 5" xfId="3406"/>
    <cellStyle name="Comma 3 2 4 2 2 2 5 2" xfId="11363"/>
    <cellStyle name="Comma 3 2 4 2 2 2 6" xfId="2829"/>
    <cellStyle name="Comma 3 2 4 2 2 2 7" xfId="10790"/>
    <cellStyle name="Comma 3 2 4 2 2 3" xfId="4368"/>
    <cellStyle name="Comma 3 2 4 2 2 3 2" xfId="11649"/>
    <cellStyle name="Comma 3 2 4 2 2 4" xfId="6640"/>
    <cellStyle name="Comma 3 2 4 2 2 4 2" xfId="12220"/>
    <cellStyle name="Comma 3 2 4 2 2 5" xfId="8912"/>
    <cellStyle name="Comma 3 2 4 2 2 5 2" xfId="12791"/>
    <cellStyle name="Comma 3 2 4 2 2 6" xfId="3121"/>
    <cellStyle name="Comma 3 2 4 2 2 6 2" xfId="11078"/>
    <cellStyle name="Comma 3 2 4 2 2 7" xfId="2549"/>
    <cellStyle name="Comma 3 2 4 2 2 8" xfId="10510"/>
    <cellStyle name="Comma 3 2 4 2 3" xfId="1629"/>
    <cellStyle name="Comma 3 2 4 2 3 2" xfId="5049"/>
    <cellStyle name="Comma 3 2 4 2 3 2 2" xfId="11820"/>
    <cellStyle name="Comma 3 2 4 2 3 3" xfId="7321"/>
    <cellStyle name="Comma 3 2 4 2 3 3 2" xfId="12391"/>
    <cellStyle name="Comma 3 2 4 2 3 4" xfId="9593"/>
    <cellStyle name="Comma 3 2 4 2 3 4 2" xfId="12962"/>
    <cellStyle name="Comma 3 2 4 2 3 5" xfId="3292"/>
    <cellStyle name="Comma 3 2 4 2 3 5 2" xfId="11249"/>
    <cellStyle name="Comma 3 2 4 2 3 6" xfId="2717"/>
    <cellStyle name="Comma 3 2 4 2 3 7" xfId="10678"/>
    <cellStyle name="Comma 3 2 4 2 4" xfId="3914"/>
    <cellStyle name="Comma 3 2 4 2 4 2" xfId="11535"/>
    <cellStyle name="Comma 3 2 4 2 5" xfId="6186"/>
    <cellStyle name="Comma 3 2 4 2 5 2" xfId="12106"/>
    <cellStyle name="Comma 3 2 4 2 6" xfId="8458"/>
    <cellStyle name="Comma 3 2 4 2 6 2" xfId="12677"/>
    <cellStyle name="Comma 3 2 4 2 7" xfId="3007"/>
    <cellStyle name="Comma 3 2 4 2 7 2" xfId="10964"/>
    <cellStyle name="Comma 3 2 4 2 8" xfId="2437"/>
    <cellStyle name="Comma 3 2 4 2 9" xfId="10398"/>
    <cellStyle name="Comma 3 2 4 3" xfId="1175"/>
    <cellStyle name="Comma 3 2 4 3 2" xfId="2310"/>
    <cellStyle name="Comma 3 2 4 3 2 2" xfId="5730"/>
    <cellStyle name="Comma 3 2 4 3 2 2 2" xfId="11991"/>
    <cellStyle name="Comma 3 2 4 3 2 3" xfId="8002"/>
    <cellStyle name="Comma 3 2 4 3 2 3 2" xfId="12562"/>
    <cellStyle name="Comma 3 2 4 3 2 4" xfId="10274"/>
    <cellStyle name="Comma 3 2 4 3 2 4 2" xfId="13133"/>
    <cellStyle name="Comma 3 2 4 3 2 5" xfId="3463"/>
    <cellStyle name="Comma 3 2 4 3 2 5 2" xfId="11420"/>
    <cellStyle name="Comma 3 2 4 3 2 6" xfId="2885"/>
    <cellStyle name="Comma 3 2 4 3 2 7" xfId="10846"/>
    <cellStyle name="Comma 3 2 4 3 3" xfId="4595"/>
    <cellStyle name="Comma 3 2 4 3 3 2" xfId="11706"/>
    <cellStyle name="Comma 3 2 4 3 4" xfId="6867"/>
    <cellStyle name="Comma 3 2 4 3 4 2" xfId="12277"/>
    <cellStyle name="Comma 3 2 4 3 5" xfId="9139"/>
    <cellStyle name="Comma 3 2 4 3 5 2" xfId="12848"/>
    <cellStyle name="Comma 3 2 4 3 6" xfId="3178"/>
    <cellStyle name="Comma 3 2 4 3 6 2" xfId="11135"/>
    <cellStyle name="Comma 3 2 4 3 7" xfId="2605"/>
    <cellStyle name="Comma 3 2 4 3 8" xfId="10566"/>
    <cellStyle name="Comma 3 2 4 4" xfId="721"/>
    <cellStyle name="Comma 3 2 4 4 2" xfId="1856"/>
    <cellStyle name="Comma 3 2 4 4 2 2" xfId="5276"/>
    <cellStyle name="Comma 3 2 4 4 2 2 2" xfId="11877"/>
    <cellStyle name="Comma 3 2 4 4 2 3" xfId="7548"/>
    <cellStyle name="Comma 3 2 4 4 2 3 2" xfId="12448"/>
    <cellStyle name="Comma 3 2 4 4 2 4" xfId="9820"/>
    <cellStyle name="Comma 3 2 4 4 2 4 2" xfId="13019"/>
    <cellStyle name="Comma 3 2 4 4 2 5" xfId="3349"/>
    <cellStyle name="Comma 3 2 4 4 2 5 2" xfId="11306"/>
    <cellStyle name="Comma 3 2 4 4 2 6" xfId="2773"/>
    <cellStyle name="Comma 3 2 4 4 2 7" xfId="10734"/>
    <cellStyle name="Comma 3 2 4 4 3" xfId="4141"/>
    <cellStyle name="Comma 3 2 4 4 3 2" xfId="11592"/>
    <cellStyle name="Comma 3 2 4 4 4" xfId="6413"/>
    <cellStyle name="Comma 3 2 4 4 4 2" xfId="12163"/>
    <cellStyle name="Comma 3 2 4 4 5" xfId="8685"/>
    <cellStyle name="Comma 3 2 4 4 5 2" xfId="12734"/>
    <cellStyle name="Comma 3 2 4 4 6" xfId="3064"/>
    <cellStyle name="Comma 3 2 4 4 6 2" xfId="11021"/>
    <cellStyle name="Comma 3 2 4 4 7" xfId="2493"/>
    <cellStyle name="Comma 3 2 4 4 8" xfId="10454"/>
    <cellStyle name="Comma 3 2 4 5" xfId="1402"/>
    <cellStyle name="Comma 3 2 4 5 2" xfId="4822"/>
    <cellStyle name="Comma 3 2 4 5 2 2" xfId="11763"/>
    <cellStyle name="Comma 3 2 4 5 3" xfId="7094"/>
    <cellStyle name="Comma 3 2 4 5 3 2" xfId="12334"/>
    <cellStyle name="Comma 3 2 4 5 4" xfId="9366"/>
    <cellStyle name="Comma 3 2 4 5 4 2" xfId="12905"/>
    <cellStyle name="Comma 3 2 4 5 5" xfId="3235"/>
    <cellStyle name="Comma 3 2 4 5 5 2" xfId="11192"/>
    <cellStyle name="Comma 3 2 4 5 6" xfId="2661"/>
    <cellStyle name="Comma 3 2 4 5 7" xfId="10622"/>
    <cellStyle name="Comma 3 2 4 6" xfId="3687"/>
    <cellStyle name="Comma 3 2 4 6 2" xfId="11478"/>
    <cellStyle name="Comma 3 2 4 7" xfId="5959"/>
    <cellStyle name="Comma 3 2 4 7 2" xfId="12049"/>
    <cellStyle name="Comma 3 2 4 8" xfId="8231"/>
    <cellStyle name="Comma 3 2 4 8 2" xfId="12620"/>
    <cellStyle name="Comma 3 2 4 9" xfId="2950"/>
    <cellStyle name="Comma 3 2 4 9 2" xfId="10907"/>
    <cellStyle name="Comma 3 2 5" xfId="323"/>
    <cellStyle name="Comma 3 2 5 2" xfId="777"/>
    <cellStyle name="Comma 3 2 5 2 2" xfId="1912"/>
    <cellStyle name="Comma 3 2 5 2 2 2" xfId="5332"/>
    <cellStyle name="Comma 3 2 5 2 2 2 2" xfId="11891"/>
    <cellStyle name="Comma 3 2 5 2 2 3" xfId="7604"/>
    <cellStyle name="Comma 3 2 5 2 2 3 2" xfId="12462"/>
    <cellStyle name="Comma 3 2 5 2 2 4" xfId="9876"/>
    <cellStyle name="Comma 3 2 5 2 2 4 2" xfId="13033"/>
    <cellStyle name="Comma 3 2 5 2 2 5" xfId="3363"/>
    <cellStyle name="Comma 3 2 5 2 2 5 2" xfId="11320"/>
    <cellStyle name="Comma 3 2 5 2 2 6" xfId="2787"/>
    <cellStyle name="Comma 3 2 5 2 2 7" xfId="10748"/>
    <cellStyle name="Comma 3 2 5 2 3" xfId="4197"/>
    <cellStyle name="Comma 3 2 5 2 3 2" xfId="11606"/>
    <cellStyle name="Comma 3 2 5 2 4" xfId="6469"/>
    <cellStyle name="Comma 3 2 5 2 4 2" xfId="12177"/>
    <cellStyle name="Comma 3 2 5 2 5" xfId="8741"/>
    <cellStyle name="Comma 3 2 5 2 5 2" xfId="12748"/>
    <cellStyle name="Comma 3 2 5 2 6" xfId="3078"/>
    <cellStyle name="Comma 3 2 5 2 6 2" xfId="11035"/>
    <cellStyle name="Comma 3 2 5 2 7" xfId="2507"/>
    <cellStyle name="Comma 3 2 5 2 8" xfId="10468"/>
    <cellStyle name="Comma 3 2 5 3" xfId="1458"/>
    <cellStyle name="Comma 3 2 5 3 2" xfId="4878"/>
    <cellStyle name="Comma 3 2 5 3 2 2" xfId="11777"/>
    <cellStyle name="Comma 3 2 5 3 3" xfId="7150"/>
    <cellStyle name="Comma 3 2 5 3 3 2" xfId="12348"/>
    <cellStyle name="Comma 3 2 5 3 4" xfId="9422"/>
    <cellStyle name="Comma 3 2 5 3 4 2" xfId="12919"/>
    <cellStyle name="Comma 3 2 5 3 5" xfId="3249"/>
    <cellStyle name="Comma 3 2 5 3 5 2" xfId="11206"/>
    <cellStyle name="Comma 3 2 5 3 6" xfId="2675"/>
    <cellStyle name="Comma 3 2 5 3 7" xfId="10636"/>
    <cellStyle name="Comma 3 2 5 4" xfId="3743"/>
    <cellStyle name="Comma 3 2 5 4 2" xfId="11492"/>
    <cellStyle name="Comma 3 2 5 5" xfId="6015"/>
    <cellStyle name="Comma 3 2 5 5 2" xfId="12063"/>
    <cellStyle name="Comma 3 2 5 6" xfId="8287"/>
    <cellStyle name="Comma 3 2 5 6 2" xfId="12634"/>
    <cellStyle name="Comma 3 2 5 7" xfId="2964"/>
    <cellStyle name="Comma 3 2 5 7 2" xfId="10921"/>
    <cellStyle name="Comma 3 2 5 8" xfId="2395"/>
    <cellStyle name="Comma 3 2 5 9" xfId="10356"/>
    <cellStyle name="Comma 3 2 6" xfId="1004"/>
    <cellStyle name="Comma 3 2 6 2" xfId="2139"/>
    <cellStyle name="Comma 3 2 6 2 2" xfId="5559"/>
    <cellStyle name="Comma 3 2 6 2 2 2" xfId="11948"/>
    <cellStyle name="Comma 3 2 6 2 3" xfId="7831"/>
    <cellStyle name="Comma 3 2 6 2 3 2" xfId="12519"/>
    <cellStyle name="Comma 3 2 6 2 4" xfId="10103"/>
    <cellStyle name="Comma 3 2 6 2 4 2" xfId="13090"/>
    <cellStyle name="Comma 3 2 6 2 5" xfId="3420"/>
    <cellStyle name="Comma 3 2 6 2 5 2" xfId="11377"/>
    <cellStyle name="Comma 3 2 6 2 6" xfId="2843"/>
    <cellStyle name="Comma 3 2 6 2 7" xfId="10804"/>
    <cellStyle name="Comma 3 2 6 3" xfId="4424"/>
    <cellStyle name="Comma 3 2 6 3 2" xfId="11663"/>
    <cellStyle name="Comma 3 2 6 4" xfId="6696"/>
    <cellStyle name="Comma 3 2 6 4 2" xfId="12234"/>
    <cellStyle name="Comma 3 2 6 5" xfId="8968"/>
    <cellStyle name="Comma 3 2 6 5 2" xfId="12805"/>
    <cellStyle name="Comma 3 2 6 6" xfId="3135"/>
    <cellStyle name="Comma 3 2 6 6 2" xfId="11092"/>
    <cellStyle name="Comma 3 2 6 7" xfId="2563"/>
    <cellStyle name="Comma 3 2 6 8" xfId="10524"/>
    <cellStyle name="Comma 3 2 7" xfId="550"/>
    <cellStyle name="Comma 3 2 7 2" xfId="1685"/>
    <cellStyle name="Comma 3 2 7 2 2" xfId="5105"/>
    <cellStyle name="Comma 3 2 7 2 2 2" xfId="11834"/>
    <cellStyle name="Comma 3 2 7 2 3" xfId="7377"/>
    <cellStyle name="Comma 3 2 7 2 3 2" xfId="12405"/>
    <cellStyle name="Comma 3 2 7 2 4" xfId="9649"/>
    <cellStyle name="Comma 3 2 7 2 4 2" xfId="12976"/>
    <cellStyle name="Comma 3 2 7 2 5" xfId="3306"/>
    <cellStyle name="Comma 3 2 7 2 5 2" xfId="11263"/>
    <cellStyle name="Comma 3 2 7 2 6" xfId="2731"/>
    <cellStyle name="Comma 3 2 7 2 7" xfId="10692"/>
    <cellStyle name="Comma 3 2 7 3" xfId="3970"/>
    <cellStyle name="Comma 3 2 7 3 2" xfId="11549"/>
    <cellStyle name="Comma 3 2 7 4" xfId="6242"/>
    <cellStyle name="Comma 3 2 7 4 2" xfId="12120"/>
    <cellStyle name="Comma 3 2 7 5" xfId="8514"/>
    <cellStyle name="Comma 3 2 7 5 2" xfId="12691"/>
    <cellStyle name="Comma 3 2 7 6" xfId="3021"/>
    <cellStyle name="Comma 3 2 7 6 2" xfId="10978"/>
    <cellStyle name="Comma 3 2 7 7" xfId="2451"/>
    <cellStyle name="Comma 3 2 7 8" xfId="10412"/>
    <cellStyle name="Comma 3 2 8" xfId="1231"/>
    <cellStyle name="Comma 3 2 8 2" xfId="4651"/>
    <cellStyle name="Comma 3 2 8 2 2" xfId="11720"/>
    <cellStyle name="Comma 3 2 8 3" xfId="6923"/>
    <cellStyle name="Comma 3 2 8 3 2" xfId="12291"/>
    <cellStyle name="Comma 3 2 8 4" xfId="9195"/>
    <cellStyle name="Comma 3 2 8 4 2" xfId="12862"/>
    <cellStyle name="Comma 3 2 8 5" xfId="3192"/>
    <cellStyle name="Comma 3 2 8 5 2" xfId="11149"/>
    <cellStyle name="Comma 3 2 8 6" xfId="2619"/>
    <cellStyle name="Comma 3 2 8 7" xfId="10580"/>
    <cellStyle name="Comma 3 2 9" xfId="85"/>
    <cellStyle name="Comma 3 2 9 2" xfId="3516"/>
    <cellStyle name="Comma 3 2 9 3" xfId="11435"/>
    <cellStyle name="Comma 3 3" xfId="169"/>
    <cellStyle name="Comma 3 3 10" xfId="2359"/>
    <cellStyle name="Comma 3 3 11" xfId="10320"/>
    <cellStyle name="Comma 3 3 2" xfId="407"/>
    <cellStyle name="Comma 3 3 2 2" xfId="861"/>
    <cellStyle name="Comma 3 3 2 2 2" xfId="1996"/>
    <cellStyle name="Comma 3 3 2 2 2 2" xfId="5416"/>
    <cellStyle name="Comma 3 3 2 2 2 2 2" xfId="11912"/>
    <cellStyle name="Comma 3 3 2 2 2 3" xfId="7688"/>
    <cellStyle name="Comma 3 3 2 2 2 3 2" xfId="12483"/>
    <cellStyle name="Comma 3 3 2 2 2 4" xfId="9960"/>
    <cellStyle name="Comma 3 3 2 2 2 4 2" xfId="13054"/>
    <cellStyle name="Comma 3 3 2 2 2 5" xfId="3384"/>
    <cellStyle name="Comma 3 3 2 2 2 5 2" xfId="11341"/>
    <cellStyle name="Comma 3 3 2 2 2 6" xfId="2808"/>
    <cellStyle name="Comma 3 3 2 2 2 7" xfId="10769"/>
    <cellStyle name="Comma 3 3 2 2 3" xfId="4281"/>
    <cellStyle name="Comma 3 3 2 2 3 2" xfId="11627"/>
    <cellStyle name="Comma 3 3 2 2 4" xfId="6553"/>
    <cellStyle name="Comma 3 3 2 2 4 2" xfId="12198"/>
    <cellStyle name="Comma 3 3 2 2 5" xfId="8825"/>
    <cellStyle name="Comma 3 3 2 2 5 2" xfId="12769"/>
    <cellStyle name="Comma 3 3 2 2 6" xfId="3099"/>
    <cellStyle name="Comma 3 3 2 2 6 2" xfId="11056"/>
    <cellStyle name="Comma 3 3 2 2 7" xfId="2528"/>
    <cellStyle name="Comma 3 3 2 2 8" xfId="10489"/>
    <cellStyle name="Comma 3 3 2 3" xfId="1542"/>
    <cellStyle name="Comma 3 3 2 3 2" xfId="4962"/>
    <cellStyle name="Comma 3 3 2 3 2 2" xfId="11798"/>
    <cellStyle name="Comma 3 3 2 3 3" xfId="7234"/>
    <cellStyle name="Comma 3 3 2 3 3 2" xfId="12369"/>
    <cellStyle name="Comma 3 3 2 3 4" xfId="9506"/>
    <cellStyle name="Comma 3 3 2 3 4 2" xfId="12940"/>
    <cellStyle name="Comma 3 3 2 3 5" xfId="3270"/>
    <cellStyle name="Comma 3 3 2 3 5 2" xfId="11227"/>
    <cellStyle name="Comma 3 3 2 3 6" xfId="2696"/>
    <cellStyle name="Comma 3 3 2 3 7" xfId="10657"/>
    <cellStyle name="Comma 3 3 2 4" xfId="3827"/>
    <cellStyle name="Comma 3 3 2 4 2" xfId="11513"/>
    <cellStyle name="Comma 3 3 2 5" xfId="6099"/>
    <cellStyle name="Comma 3 3 2 5 2" xfId="12084"/>
    <cellStyle name="Comma 3 3 2 6" xfId="8371"/>
    <cellStyle name="Comma 3 3 2 6 2" xfId="12655"/>
    <cellStyle name="Comma 3 3 2 7" xfId="2985"/>
    <cellStyle name="Comma 3 3 2 7 2" xfId="10942"/>
    <cellStyle name="Comma 3 3 2 8" xfId="2416"/>
    <cellStyle name="Comma 3 3 2 9" xfId="10377"/>
    <cellStyle name="Comma 3 3 3" xfId="1088"/>
    <cellStyle name="Comma 3 3 3 2" xfId="2223"/>
    <cellStyle name="Comma 3 3 3 2 2" xfId="5643"/>
    <cellStyle name="Comma 3 3 3 2 2 2" xfId="11969"/>
    <cellStyle name="Comma 3 3 3 2 3" xfId="7915"/>
    <cellStyle name="Comma 3 3 3 2 3 2" xfId="12540"/>
    <cellStyle name="Comma 3 3 3 2 4" xfId="10187"/>
    <cellStyle name="Comma 3 3 3 2 4 2" xfId="13111"/>
    <cellStyle name="Comma 3 3 3 2 5" xfId="3441"/>
    <cellStyle name="Comma 3 3 3 2 5 2" xfId="11398"/>
    <cellStyle name="Comma 3 3 3 2 6" xfId="2864"/>
    <cellStyle name="Comma 3 3 3 2 7" xfId="10825"/>
    <cellStyle name="Comma 3 3 3 3" xfId="4508"/>
    <cellStyle name="Comma 3 3 3 3 2" xfId="11684"/>
    <cellStyle name="Comma 3 3 3 4" xfId="6780"/>
    <cellStyle name="Comma 3 3 3 4 2" xfId="12255"/>
    <cellStyle name="Comma 3 3 3 5" xfId="9052"/>
    <cellStyle name="Comma 3 3 3 5 2" xfId="12826"/>
    <cellStyle name="Comma 3 3 3 6" xfId="3156"/>
    <cellStyle name="Comma 3 3 3 6 2" xfId="11113"/>
    <cellStyle name="Comma 3 3 3 7" xfId="2584"/>
    <cellStyle name="Comma 3 3 3 8" xfId="10545"/>
    <cellStyle name="Comma 3 3 4" xfId="634"/>
    <cellStyle name="Comma 3 3 4 2" xfId="1769"/>
    <cellStyle name="Comma 3 3 4 2 2" xfId="5189"/>
    <cellStyle name="Comma 3 3 4 2 2 2" xfId="11855"/>
    <cellStyle name="Comma 3 3 4 2 3" xfId="7461"/>
    <cellStyle name="Comma 3 3 4 2 3 2" xfId="12426"/>
    <cellStyle name="Comma 3 3 4 2 4" xfId="9733"/>
    <cellStyle name="Comma 3 3 4 2 4 2" xfId="12997"/>
    <cellStyle name="Comma 3 3 4 2 5" xfId="3327"/>
    <cellStyle name="Comma 3 3 4 2 5 2" xfId="11284"/>
    <cellStyle name="Comma 3 3 4 2 6" xfId="2752"/>
    <cellStyle name="Comma 3 3 4 2 7" xfId="10713"/>
    <cellStyle name="Comma 3 3 4 3" xfId="4054"/>
    <cellStyle name="Comma 3 3 4 3 2" xfId="11570"/>
    <cellStyle name="Comma 3 3 4 4" xfId="6326"/>
    <cellStyle name="Comma 3 3 4 4 2" xfId="12141"/>
    <cellStyle name="Comma 3 3 4 5" xfId="8598"/>
    <cellStyle name="Comma 3 3 4 5 2" xfId="12712"/>
    <cellStyle name="Comma 3 3 4 6" xfId="3042"/>
    <cellStyle name="Comma 3 3 4 6 2" xfId="10999"/>
    <cellStyle name="Comma 3 3 4 7" xfId="2472"/>
    <cellStyle name="Comma 3 3 4 8" xfId="10433"/>
    <cellStyle name="Comma 3 3 5" xfId="1315"/>
    <cellStyle name="Comma 3 3 5 2" xfId="4735"/>
    <cellStyle name="Comma 3 3 5 2 2" xfId="11741"/>
    <cellStyle name="Comma 3 3 5 3" xfId="7007"/>
    <cellStyle name="Comma 3 3 5 3 2" xfId="12312"/>
    <cellStyle name="Comma 3 3 5 4" xfId="9279"/>
    <cellStyle name="Comma 3 3 5 4 2" xfId="12883"/>
    <cellStyle name="Comma 3 3 5 5" xfId="3213"/>
    <cellStyle name="Comma 3 3 5 5 2" xfId="11170"/>
    <cellStyle name="Comma 3 3 5 6" xfId="2640"/>
    <cellStyle name="Comma 3 3 5 7" xfId="10601"/>
    <cellStyle name="Comma 3 3 6" xfId="3600"/>
    <cellStyle name="Comma 3 3 6 2" xfId="11456"/>
    <cellStyle name="Comma 3 3 7" xfId="5872"/>
    <cellStyle name="Comma 3 3 7 2" xfId="12027"/>
    <cellStyle name="Comma 3 3 8" xfId="8144"/>
    <cellStyle name="Comma 3 3 8 2" xfId="12598"/>
    <cellStyle name="Comma 3 3 9" xfId="2925"/>
    <cellStyle name="Comma 3 3 9 2" xfId="10884"/>
    <cellStyle name="Comma 3 4" xfId="113"/>
    <cellStyle name="Comma 3 4 10" xfId="2345"/>
    <cellStyle name="Comma 3 4 11" xfId="10306"/>
    <cellStyle name="Comma 3 4 2" xfId="351"/>
    <cellStyle name="Comma 3 4 2 2" xfId="805"/>
    <cellStyle name="Comma 3 4 2 2 2" xfId="1940"/>
    <cellStyle name="Comma 3 4 2 2 2 2" xfId="5360"/>
    <cellStyle name="Comma 3 4 2 2 2 2 2" xfId="11898"/>
    <cellStyle name="Comma 3 4 2 2 2 3" xfId="7632"/>
    <cellStyle name="Comma 3 4 2 2 2 3 2" xfId="12469"/>
    <cellStyle name="Comma 3 4 2 2 2 4" xfId="9904"/>
    <cellStyle name="Comma 3 4 2 2 2 4 2" xfId="13040"/>
    <cellStyle name="Comma 3 4 2 2 2 5" xfId="3370"/>
    <cellStyle name="Comma 3 4 2 2 2 5 2" xfId="11327"/>
    <cellStyle name="Comma 3 4 2 2 2 6" xfId="2794"/>
    <cellStyle name="Comma 3 4 2 2 2 7" xfId="10755"/>
    <cellStyle name="Comma 3 4 2 2 3" xfId="4225"/>
    <cellStyle name="Comma 3 4 2 2 3 2" xfId="11613"/>
    <cellStyle name="Comma 3 4 2 2 4" xfId="6497"/>
    <cellStyle name="Comma 3 4 2 2 4 2" xfId="12184"/>
    <cellStyle name="Comma 3 4 2 2 5" xfId="8769"/>
    <cellStyle name="Comma 3 4 2 2 5 2" xfId="12755"/>
    <cellStyle name="Comma 3 4 2 2 6" xfId="3085"/>
    <cellStyle name="Comma 3 4 2 2 6 2" xfId="11042"/>
    <cellStyle name="Comma 3 4 2 2 7" xfId="2514"/>
    <cellStyle name="Comma 3 4 2 2 8" xfId="10475"/>
    <cellStyle name="Comma 3 4 2 3" xfId="1486"/>
    <cellStyle name="Comma 3 4 2 3 2" xfId="4906"/>
    <cellStyle name="Comma 3 4 2 3 2 2" xfId="11784"/>
    <cellStyle name="Comma 3 4 2 3 3" xfId="7178"/>
    <cellStyle name="Comma 3 4 2 3 3 2" xfId="12355"/>
    <cellStyle name="Comma 3 4 2 3 4" xfId="9450"/>
    <cellStyle name="Comma 3 4 2 3 4 2" xfId="12926"/>
    <cellStyle name="Comma 3 4 2 3 5" xfId="3256"/>
    <cellStyle name="Comma 3 4 2 3 5 2" xfId="11213"/>
    <cellStyle name="Comma 3 4 2 3 6" xfId="2682"/>
    <cellStyle name="Comma 3 4 2 3 7" xfId="10643"/>
    <cellStyle name="Comma 3 4 2 4" xfId="3771"/>
    <cellStyle name="Comma 3 4 2 4 2" xfId="11499"/>
    <cellStyle name="Comma 3 4 2 5" xfId="6043"/>
    <cellStyle name="Comma 3 4 2 5 2" xfId="12070"/>
    <cellStyle name="Comma 3 4 2 6" xfId="8315"/>
    <cellStyle name="Comma 3 4 2 6 2" xfId="12641"/>
    <cellStyle name="Comma 3 4 2 7" xfId="2971"/>
    <cellStyle name="Comma 3 4 2 7 2" xfId="10928"/>
    <cellStyle name="Comma 3 4 2 8" xfId="2402"/>
    <cellStyle name="Comma 3 4 2 9" xfId="10363"/>
    <cellStyle name="Comma 3 4 3" xfId="1032"/>
    <cellStyle name="Comma 3 4 3 2" xfId="2167"/>
    <cellStyle name="Comma 3 4 3 2 2" xfId="5587"/>
    <cellStyle name="Comma 3 4 3 2 2 2" xfId="11955"/>
    <cellStyle name="Comma 3 4 3 2 3" xfId="7859"/>
    <cellStyle name="Comma 3 4 3 2 3 2" xfId="12526"/>
    <cellStyle name="Comma 3 4 3 2 4" xfId="10131"/>
    <cellStyle name="Comma 3 4 3 2 4 2" xfId="13097"/>
    <cellStyle name="Comma 3 4 3 2 5" xfId="3427"/>
    <cellStyle name="Comma 3 4 3 2 5 2" xfId="11384"/>
    <cellStyle name="Comma 3 4 3 2 6" xfId="2850"/>
    <cellStyle name="Comma 3 4 3 2 7" xfId="10811"/>
    <cellStyle name="Comma 3 4 3 3" xfId="4452"/>
    <cellStyle name="Comma 3 4 3 3 2" xfId="11670"/>
    <cellStyle name="Comma 3 4 3 4" xfId="6724"/>
    <cellStyle name="Comma 3 4 3 4 2" xfId="12241"/>
    <cellStyle name="Comma 3 4 3 5" xfId="8996"/>
    <cellStyle name="Comma 3 4 3 5 2" xfId="12812"/>
    <cellStyle name="Comma 3 4 3 6" xfId="3142"/>
    <cellStyle name="Comma 3 4 3 6 2" xfId="11099"/>
    <cellStyle name="Comma 3 4 3 7" xfId="2570"/>
    <cellStyle name="Comma 3 4 3 8" xfId="10531"/>
    <cellStyle name="Comma 3 4 4" xfId="578"/>
    <cellStyle name="Comma 3 4 4 2" xfId="1713"/>
    <cellStyle name="Comma 3 4 4 2 2" xfId="5133"/>
    <cellStyle name="Comma 3 4 4 2 2 2" xfId="11841"/>
    <cellStyle name="Comma 3 4 4 2 3" xfId="7405"/>
    <cellStyle name="Comma 3 4 4 2 3 2" xfId="12412"/>
    <cellStyle name="Comma 3 4 4 2 4" xfId="9677"/>
    <cellStyle name="Comma 3 4 4 2 4 2" xfId="12983"/>
    <cellStyle name="Comma 3 4 4 2 5" xfId="3313"/>
    <cellStyle name="Comma 3 4 4 2 5 2" xfId="11270"/>
    <cellStyle name="Comma 3 4 4 2 6" xfId="2738"/>
    <cellStyle name="Comma 3 4 4 2 7" xfId="10699"/>
    <cellStyle name="Comma 3 4 4 3" xfId="3998"/>
    <cellStyle name="Comma 3 4 4 3 2" xfId="11556"/>
    <cellStyle name="Comma 3 4 4 4" xfId="6270"/>
    <cellStyle name="Comma 3 4 4 4 2" xfId="12127"/>
    <cellStyle name="Comma 3 4 4 5" xfId="8542"/>
    <cellStyle name="Comma 3 4 4 5 2" xfId="12698"/>
    <cellStyle name="Comma 3 4 4 6" xfId="3028"/>
    <cellStyle name="Comma 3 4 4 6 2" xfId="10985"/>
    <cellStyle name="Comma 3 4 4 7" xfId="2458"/>
    <cellStyle name="Comma 3 4 4 8" xfId="10419"/>
    <cellStyle name="Comma 3 4 5" xfId="1259"/>
    <cellStyle name="Comma 3 4 5 2" xfId="4679"/>
    <cellStyle name="Comma 3 4 5 2 2" xfId="11727"/>
    <cellStyle name="Comma 3 4 5 3" xfId="6951"/>
    <cellStyle name="Comma 3 4 5 3 2" xfId="12298"/>
    <cellStyle name="Comma 3 4 5 4" xfId="9223"/>
    <cellStyle name="Comma 3 4 5 4 2" xfId="12869"/>
    <cellStyle name="Comma 3 4 5 5" xfId="3199"/>
    <cellStyle name="Comma 3 4 5 5 2" xfId="11156"/>
    <cellStyle name="Comma 3 4 5 6" xfId="2626"/>
    <cellStyle name="Comma 3 4 5 7" xfId="10587"/>
    <cellStyle name="Comma 3 4 6" xfId="3544"/>
    <cellStyle name="Comma 3 4 6 2" xfId="11442"/>
    <cellStyle name="Comma 3 4 7" xfId="5816"/>
    <cellStyle name="Comma 3 4 7 2" xfId="12013"/>
    <cellStyle name="Comma 3 4 8" xfId="8088"/>
    <cellStyle name="Comma 3 4 8 2" xfId="12584"/>
    <cellStyle name="Comma 3 4 9" xfId="2911"/>
    <cellStyle name="Comma 3 4 9 2" xfId="10870"/>
    <cellStyle name="Comma 3 5" xfId="239"/>
    <cellStyle name="Comma 3 5 10" xfId="2374"/>
    <cellStyle name="Comma 3 5 11" xfId="10335"/>
    <cellStyle name="Comma 3 5 2" xfId="466"/>
    <cellStyle name="Comma 3 5 2 2" xfId="920"/>
    <cellStyle name="Comma 3 5 2 2 2" xfId="2055"/>
    <cellStyle name="Comma 3 5 2 2 2 2" xfId="5475"/>
    <cellStyle name="Comma 3 5 2 2 2 2 2" xfId="11927"/>
    <cellStyle name="Comma 3 5 2 2 2 3" xfId="7747"/>
    <cellStyle name="Comma 3 5 2 2 2 3 2" xfId="12498"/>
    <cellStyle name="Comma 3 5 2 2 2 4" xfId="10019"/>
    <cellStyle name="Comma 3 5 2 2 2 4 2" xfId="13069"/>
    <cellStyle name="Comma 3 5 2 2 2 5" xfId="3399"/>
    <cellStyle name="Comma 3 5 2 2 2 5 2" xfId="11356"/>
    <cellStyle name="Comma 3 5 2 2 2 6" xfId="2822"/>
    <cellStyle name="Comma 3 5 2 2 2 7" xfId="10783"/>
    <cellStyle name="Comma 3 5 2 2 3" xfId="4340"/>
    <cellStyle name="Comma 3 5 2 2 3 2" xfId="11642"/>
    <cellStyle name="Comma 3 5 2 2 4" xfId="6612"/>
    <cellStyle name="Comma 3 5 2 2 4 2" xfId="12213"/>
    <cellStyle name="Comma 3 5 2 2 5" xfId="8884"/>
    <cellStyle name="Comma 3 5 2 2 5 2" xfId="12784"/>
    <cellStyle name="Comma 3 5 2 2 6" xfId="3114"/>
    <cellStyle name="Comma 3 5 2 2 6 2" xfId="11071"/>
    <cellStyle name="Comma 3 5 2 2 7" xfId="2542"/>
    <cellStyle name="Comma 3 5 2 2 8" xfId="10503"/>
    <cellStyle name="Comma 3 5 2 3" xfId="1601"/>
    <cellStyle name="Comma 3 5 2 3 2" xfId="5021"/>
    <cellStyle name="Comma 3 5 2 3 2 2" xfId="11813"/>
    <cellStyle name="Comma 3 5 2 3 3" xfId="7293"/>
    <cellStyle name="Comma 3 5 2 3 3 2" xfId="12384"/>
    <cellStyle name="Comma 3 5 2 3 4" xfId="9565"/>
    <cellStyle name="Comma 3 5 2 3 4 2" xfId="12955"/>
    <cellStyle name="Comma 3 5 2 3 5" xfId="3285"/>
    <cellStyle name="Comma 3 5 2 3 5 2" xfId="11242"/>
    <cellStyle name="Comma 3 5 2 3 6" xfId="2710"/>
    <cellStyle name="Comma 3 5 2 3 7" xfId="10671"/>
    <cellStyle name="Comma 3 5 2 4" xfId="3886"/>
    <cellStyle name="Comma 3 5 2 4 2" xfId="11528"/>
    <cellStyle name="Comma 3 5 2 5" xfId="6158"/>
    <cellStyle name="Comma 3 5 2 5 2" xfId="12099"/>
    <cellStyle name="Comma 3 5 2 6" xfId="8430"/>
    <cellStyle name="Comma 3 5 2 6 2" xfId="12670"/>
    <cellStyle name="Comma 3 5 2 7" xfId="3000"/>
    <cellStyle name="Comma 3 5 2 7 2" xfId="10957"/>
    <cellStyle name="Comma 3 5 2 8" xfId="2430"/>
    <cellStyle name="Comma 3 5 2 9" xfId="10391"/>
    <cellStyle name="Comma 3 5 3" xfId="1147"/>
    <cellStyle name="Comma 3 5 3 2" xfId="2282"/>
    <cellStyle name="Comma 3 5 3 2 2" xfId="5702"/>
    <cellStyle name="Comma 3 5 3 2 2 2" xfId="11984"/>
    <cellStyle name="Comma 3 5 3 2 3" xfId="7974"/>
    <cellStyle name="Comma 3 5 3 2 3 2" xfId="12555"/>
    <cellStyle name="Comma 3 5 3 2 4" xfId="10246"/>
    <cellStyle name="Comma 3 5 3 2 4 2" xfId="13126"/>
    <cellStyle name="Comma 3 5 3 2 5" xfId="3456"/>
    <cellStyle name="Comma 3 5 3 2 5 2" xfId="11413"/>
    <cellStyle name="Comma 3 5 3 2 6" xfId="2878"/>
    <cellStyle name="Comma 3 5 3 2 7" xfId="10839"/>
    <cellStyle name="Comma 3 5 3 3" xfId="4567"/>
    <cellStyle name="Comma 3 5 3 3 2" xfId="11699"/>
    <cellStyle name="Comma 3 5 3 4" xfId="6839"/>
    <cellStyle name="Comma 3 5 3 4 2" xfId="12270"/>
    <cellStyle name="Comma 3 5 3 5" xfId="9111"/>
    <cellStyle name="Comma 3 5 3 5 2" xfId="12841"/>
    <cellStyle name="Comma 3 5 3 6" xfId="3171"/>
    <cellStyle name="Comma 3 5 3 6 2" xfId="11128"/>
    <cellStyle name="Comma 3 5 3 7" xfId="2598"/>
    <cellStyle name="Comma 3 5 3 8" xfId="10559"/>
    <cellStyle name="Comma 3 5 4" xfId="693"/>
    <cellStyle name="Comma 3 5 4 2" xfId="1828"/>
    <cellStyle name="Comma 3 5 4 2 2" xfId="5248"/>
    <cellStyle name="Comma 3 5 4 2 2 2" xfId="11870"/>
    <cellStyle name="Comma 3 5 4 2 3" xfId="7520"/>
    <cellStyle name="Comma 3 5 4 2 3 2" xfId="12441"/>
    <cellStyle name="Comma 3 5 4 2 4" xfId="9792"/>
    <cellStyle name="Comma 3 5 4 2 4 2" xfId="13012"/>
    <cellStyle name="Comma 3 5 4 2 5" xfId="3342"/>
    <cellStyle name="Comma 3 5 4 2 5 2" xfId="11299"/>
    <cellStyle name="Comma 3 5 4 2 6" xfId="2766"/>
    <cellStyle name="Comma 3 5 4 2 7" xfId="10727"/>
    <cellStyle name="Comma 3 5 4 3" xfId="4113"/>
    <cellStyle name="Comma 3 5 4 3 2" xfId="11585"/>
    <cellStyle name="Comma 3 5 4 4" xfId="6385"/>
    <cellStyle name="Comma 3 5 4 4 2" xfId="12156"/>
    <cellStyle name="Comma 3 5 4 5" xfId="8657"/>
    <cellStyle name="Comma 3 5 4 5 2" xfId="12727"/>
    <cellStyle name="Comma 3 5 4 6" xfId="3057"/>
    <cellStyle name="Comma 3 5 4 6 2" xfId="11014"/>
    <cellStyle name="Comma 3 5 4 7" xfId="2486"/>
    <cellStyle name="Comma 3 5 4 8" xfId="10447"/>
    <cellStyle name="Comma 3 5 5" xfId="1374"/>
    <cellStyle name="Comma 3 5 5 2" xfId="4794"/>
    <cellStyle name="Comma 3 5 5 2 2" xfId="11756"/>
    <cellStyle name="Comma 3 5 5 3" xfId="7066"/>
    <cellStyle name="Comma 3 5 5 3 2" xfId="12327"/>
    <cellStyle name="Comma 3 5 5 4" xfId="9338"/>
    <cellStyle name="Comma 3 5 5 4 2" xfId="12898"/>
    <cellStyle name="Comma 3 5 5 5" xfId="3228"/>
    <cellStyle name="Comma 3 5 5 5 2" xfId="11185"/>
    <cellStyle name="Comma 3 5 5 6" xfId="2654"/>
    <cellStyle name="Comma 3 5 5 7" xfId="10615"/>
    <cellStyle name="Comma 3 5 6" xfId="3659"/>
    <cellStyle name="Comma 3 5 6 2" xfId="11471"/>
    <cellStyle name="Comma 3 5 7" xfId="5931"/>
    <cellStyle name="Comma 3 5 7 2" xfId="12042"/>
    <cellStyle name="Comma 3 5 8" xfId="8203"/>
    <cellStyle name="Comma 3 5 8 2" xfId="12613"/>
    <cellStyle name="Comma 3 5 9" xfId="2943"/>
    <cellStyle name="Comma 3 5 9 2" xfId="10900"/>
    <cellStyle name="Comma 3 6" xfId="295"/>
    <cellStyle name="Comma 3 6 2" xfId="749"/>
    <cellStyle name="Comma 3 6 2 2" xfId="1884"/>
    <cellStyle name="Comma 3 6 2 2 2" xfId="5304"/>
    <cellStyle name="Comma 3 6 2 2 2 2" xfId="11884"/>
    <cellStyle name="Comma 3 6 2 2 3" xfId="7576"/>
    <cellStyle name="Comma 3 6 2 2 3 2" xfId="12455"/>
    <cellStyle name="Comma 3 6 2 2 4" xfId="9848"/>
    <cellStyle name="Comma 3 6 2 2 4 2" xfId="13026"/>
    <cellStyle name="Comma 3 6 2 2 5" xfId="3356"/>
    <cellStyle name="Comma 3 6 2 2 5 2" xfId="11313"/>
    <cellStyle name="Comma 3 6 2 2 6" xfId="2780"/>
    <cellStyle name="Comma 3 6 2 2 7" xfId="10741"/>
    <cellStyle name="Comma 3 6 2 3" xfId="4169"/>
    <cellStyle name="Comma 3 6 2 3 2" xfId="11599"/>
    <cellStyle name="Comma 3 6 2 4" xfId="6441"/>
    <cellStyle name="Comma 3 6 2 4 2" xfId="12170"/>
    <cellStyle name="Comma 3 6 2 5" xfId="8713"/>
    <cellStyle name="Comma 3 6 2 5 2" xfId="12741"/>
    <cellStyle name="Comma 3 6 2 6" xfId="3071"/>
    <cellStyle name="Comma 3 6 2 6 2" xfId="11028"/>
    <cellStyle name="Comma 3 6 2 7" xfId="2500"/>
    <cellStyle name="Comma 3 6 2 8" xfId="10461"/>
    <cellStyle name="Comma 3 6 3" xfId="1430"/>
    <cellStyle name="Comma 3 6 3 2" xfId="4850"/>
    <cellStyle name="Comma 3 6 3 2 2" xfId="11770"/>
    <cellStyle name="Comma 3 6 3 3" xfId="7122"/>
    <cellStyle name="Comma 3 6 3 3 2" xfId="12341"/>
    <cellStyle name="Comma 3 6 3 4" xfId="9394"/>
    <cellStyle name="Comma 3 6 3 4 2" xfId="12912"/>
    <cellStyle name="Comma 3 6 3 5" xfId="3242"/>
    <cellStyle name="Comma 3 6 3 5 2" xfId="11199"/>
    <cellStyle name="Comma 3 6 3 6" xfId="2668"/>
    <cellStyle name="Comma 3 6 3 7" xfId="10629"/>
    <cellStyle name="Comma 3 6 4" xfId="3715"/>
    <cellStyle name="Comma 3 6 4 2" xfId="11485"/>
    <cellStyle name="Comma 3 6 5" xfId="5987"/>
    <cellStyle name="Comma 3 6 5 2" xfId="12056"/>
    <cellStyle name="Comma 3 6 6" xfId="8259"/>
    <cellStyle name="Comma 3 6 6 2" xfId="12627"/>
    <cellStyle name="Comma 3 6 7" xfId="2957"/>
    <cellStyle name="Comma 3 6 7 2" xfId="10914"/>
    <cellStyle name="Comma 3 6 8" xfId="2388"/>
    <cellStyle name="Comma 3 6 9" xfId="10349"/>
    <cellStyle name="Comma 3 7" xfId="976"/>
    <cellStyle name="Comma 3 7 2" xfId="2111"/>
    <cellStyle name="Comma 3 7 2 2" xfId="5531"/>
    <cellStyle name="Comma 3 7 2 2 2" xfId="11941"/>
    <cellStyle name="Comma 3 7 2 3" xfId="7803"/>
    <cellStyle name="Comma 3 7 2 3 2" xfId="12512"/>
    <cellStyle name="Comma 3 7 2 4" xfId="10075"/>
    <cellStyle name="Comma 3 7 2 4 2" xfId="13083"/>
    <cellStyle name="Comma 3 7 2 5" xfId="3413"/>
    <cellStyle name="Comma 3 7 2 5 2" xfId="11370"/>
    <cellStyle name="Comma 3 7 2 6" xfId="2836"/>
    <cellStyle name="Comma 3 7 2 7" xfId="10797"/>
    <cellStyle name="Comma 3 7 3" xfId="4396"/>
    <cellStyle name="Comma 3 7 3 2" xfId="11656"/>
    <cellStyle name="Comma 3 7 4" xfId="6668"/>
    <cellStyle name="Comma 3 7 4 2" xfId="12227"/>
    <cellStyle name="Comma 3 7 5" xfId="8940"/>
    <cellStyle name="Comma 3 7 5 2" xfId="12798"/>
    <cellStyle name="Comma 3 7 6" xfId="3128"/>
    <cellStyle name="Comma 3 7 6 2" xfId="11085"/>
    <cellStyle name="Comma 3 7 7" xfId="2556"/>
    <cellStyle name="Comma 3 7 8" xfId="10517"/>
    <cellStyle name="Comma 3 8" xfId="522"/>
    <cellStyle name="Comma 3 8 2" xfId="1657"/>
    <cellStyle name="Comma 3 8 2 2" xfId="5077"/>
    <cellStyle name="Comma 3 8 2 2 2" xfId="11827"/>
    <cellStyle name="Comma 3 8 2 3" xfId="7349"/>
    <cellStyle name="Comma 3 8 2 3 2" xfId="12398"/>
    <cellStyle name="Comma 3 8 2 4" xfId="9621"/>
    <cellStyle name="Comma 3 8 2 4 2" xfId="12969"/>
    <cellStyle name="Comma 3 8 2 5" xfId="3299"/>
    <cellStyle name="Comma 3 8 2 5 2" xfId="11256"/>
    <cellStyle name="Comma 3 8 2 6" xfId="2724"/>
    <cellStyle name="Comma 3 8 2 7" xfId="10685"/>
    <cellStyle name="Comma 3 8 3" xfId="3942"/>
    <cellStyle name="Comma 3 8 3 2" xfId="11542"/>
    <cellStyle name="Comma 3 8 4" xfId="6214"/>
    <cellStyle name="Comma 3 8 4 2" xfId="12113"/>
    <cellStyle name="Comma 3 8 5" xfId="8486"/>
    <cellStyle name="Comma 3 8 5 2" xfId="12684"/>
    <cellStyle name="Comma 3 8 6" xfId="3014"/>
    <cellStyle name="Comma 3 8 6 2" xfId="10971"/>
    <cellStyle name="Comma 3 8 7" xfId="2444"/>
    <cellStyle name="Comma 3 8 8" xfId="10405"/>
    <cellStyle name="Comma 3 9" xfId="1203"/>
    <cellStyle name="Comma 3 9 2" xfId="4623"/>
    <cellStyle name="Comma 3 9 2 2" xfId="11713"/>
    <cellStyle name="Comma 3 9 3" xfId="6895"/>
    <cellStyle name="Comma 3 9 3 2" xfId="12284"/>
    <cellStyle name="Comma 3 9 4" xfId="9167"/>
    <cellStyle name="Comma 3 9 4 2" xfId="12855"/>
    <cellStyle name="Comma 3 9 5" xfId="3185"/>
    <cellStyle name="Comma 3 9 5 2" xfId="11142"/>
    <cellStyle name="Comma 3 9 6" xfId="2612"/>
    <cellStyle name="Comma 3 9 7" xfId="10573"/>
    <cellStyle name="Comma 4" xfId="57"/>
    <cellStyle name="Comma 4 10" xfId="3490"/>
    <cellStyle name="Comma 4 10 2" xfId="11429"/>
    <cellStyle name="Comma 4 11" xfId="5762"/>
    <cellStyle name="Comma 4 11 2" xfId="12000"/>
    <cellStyle name="Comma 4 12" xfId="8034"/>
    <cellStyle name="Comma 4 12 2" xfId="12571"/>
    <cellStyle name="Comma 4 13" xfId="2896"/>
    <cellStyle name="Comma 4 13 2" xfId="10856"/>
    <cellStyle name="Comma 4 14" xfId="2331"/>
    <cellStyle name="Comma 4 15" xfId="10292"/>
    <cellStyle name="Comma 4 2" xfId="87"/>
    <cellStyle name="Comma 4 2 10" xfId="5790"/>
    <cellStyle name="Comma 4 2 10 2" xfId="12007"/>
    <cellStyle name="Comma 4 2 11" xfId="8062"/>
    <cellStyle name="Comma 4 2 11 2" xfId="12578"/>
    <cellStyle name="Comma 4 2 12" xfId="2905"/>
    <cellStyle name="Comma 4 2 12 2" xfId="10864"/>
    <cellStyle name="Comma 4 2 13" xfId="2339"/>
    <cellStyle name="Comma 4 2 14" xfId="10300"/>
    <cellStyle name="Comma 4 2 2" xfId="199"/>
    <cellStyle name="Comma 4 2 2 10" xfId="2367"/>
    <cellStyle name="Comma 4 2 2 11" xfId="10328"/>
    <cellStyle name="Comma 4 2 2 2" xfId="437"/>
    <cellStyle name="Comma 4 2 2 2 2" xfId="891"/>
    <cellStyle name="Comma 4 2 2 2 2 2" xfId="2026"/>
    <cellStyle name="Comma 4 2 2 2 2 2 2" xfId="5446"/>
    <cellStyle name="Comma 4 2 2 2 2 2 2 2" xfId="11920"/>
    <cellStyle name="Comma 4 2 2 2 2 2 3" xfId="7718"/>
    <cellStyle name="Comma 4 2 2 2 2 2 3 2" xfId="12491"/>
    <cellStyle name="Comma 4 2 2 2 2 2 4" xfId="9990"/>
    <cellStyle name="Comma 4 2 2 2 2 2 4 2" xfId="13062"/>
    <cellStyle name="Comma 4 2 2 2 2 2 5" xfId="3392"/>
    <cellStyle name="Comma 4 2 2 2 2 2 5 2" xfId="11349"/>
    <cellStyle name="Comma 4 2 2 2 2 2 6" xfId="2816"/>
    <cellStyle name="Comma 4 2 2 2 2 2 7" xfId="10777"/>
    <cellStyle name="Comma 4 2 2 2 2 3" xfId="4311"/>
    <cellStyle name="Comma 4 2 2 2 2 3 2" xfId="11635"/>
    <cellStyle name="Comma 4 2 2 2 2 4" xfId="6583"/>
    <cellStyle name="Comma 4 2 2 2 2 4 2" xfId="12206"/>
    <cellStyle name="Comma 4 2 2 2 2 5" xfId="8855"/>
    <cellStyle name="Comma 4 2 2 2 2 5 2" xfId="12777"/>
    <cellStyle name="Comma 4 2 2 2 2 6" xfId="3107"/>
    <cellStyle name="Comma 4 2 2 2 2 6 2" xfId="11064"/>
    <cellStyle name="Comma 4 2 2 2 2 7" xfId="2536"/>
    <cellStyle name="Comma 4 2 2 2 2 8" xfId="10497"/>
    <cellStyle name="Comma 4 2 2 2 3" xfId="1572"/>
    <cellStyle name="Comma 4 2 2 2 3 2" xfId="4992"/>
    <cellStyle name="Comma 4 2 2 2 3 2 2" xfId="11806"/>
    <cellStyle name="Comma 4 2 2 2 3 3" xfId="7264"/>
    <cellStyle name="Comma 4 2 2 2 3 3 2" xfId="12377"/>
    <cellStyle name="Comma 4 2 2 2 3 4" xfId="9536"/>
    <cellStyle name="Comma 4 2 2 2 3 4 2" xfId="12948"/>
    <cellStyle name="Comma 4 2 2 2 3 5" xfId="3278"/>
    <cellStyle name="Comma 4 2 2 2 3 5 2" xfId="11235"/>
    <cellStyle name="Comma 4 2 2 2 3 6" xfId="2704"/>
    <cellStyle name="Comma 4 2 2 2 3 7" xfId="10665"/>
    <cellStyle name="Comma 4 2 2 2 4" xfId="3857"/>
    <cellStyle name="Comma 4 2 2 2 4 2" xfId="11521"/>
    <cellStyle name="Comma 4 2 2 2 5" xfId="6129"/>
    <cellStyle name="Comma 4 2 2 2 5 2" xfId="12092"/>
    <cellStyle name="Comma 4 2 2 2 6" xfId="8401"/>
    <cellStyle name="Comma 4 2 2 2 6 2" xfId="12663"/>
    <cellStyle name="Comma 4 2 2 2 7" xfId="2993"/>
    <cellStyle name="Comma 4 2 2 2 7 2" xfId="10950"/>
    <cellStyle name="Comma 4 2 2 2 8" xfId="2424"/>
    <cellStyle name="Comma 4 2 2 2 9" xfId="10385"/>
    <cellStyle name="Comma 4 2 2 3" xfId="1118"/>
    <cellStyle name="Comma 4 2 2 3 2" xfId="2253"/>
    <cellStyle name="Comma 4 2 2 3 2 2" xfId="5673"/>
    <cellStyle name="Comma 4 2 2 3 2 2 2" xfId="11977"/>
    <cellStyle name="Comma 4 2 2 3 2 3" xfId="7945"/>
    <cellStyle name="Comma 4 2 2 3 2 3 2" xfId="12548"/>
    <cellStyle name="Comma 4 2 2 3 2 4" xfId="10217"/>
    <cellStyle name="Comma 4 2 2 3 2 4 2" xfId="13119"/>
    <cellStyle name="Comma 4 2 2 3 2 5" xfId="3449"/>
    <cellStyle name="Comma 4 2 2 3 2 5 2" xfId="11406"/>
    <cellStyle name="Comma 4 2 2 3 2 6" xfId="2872"/>
    <cellStyle name="Comma 4 2 2 3 2 7" xfId="10833"/>
    <cellStyle name="Comma 4 2 2 3 3" xfId="4538"/>
    <cellStyle name="Comma 4 2 2 3 3 2" xfId="11692"/>
    <cellStyle name="Comma 4 2 2 3 4" xfId="6810"/>
    <cellStyle name="Comma 4 2 2 3 4 2" xfId="12263"/>
    <cellStyle name="Comma 4 2 2 3 5" xfId="9082"/>
    <cellStyle name="Comma 4 2 2 3 5 2" xfId="12834"/>
    <cellStyle name="Comma 4 2 2 3 6" xfId="3164"/>
    <cellStyle name="Comma 4 2 2 3 6 2" xfId="11121"/>
    <cellStyle name="Comma 4 2 2 3 7" xfId="2592"/>
    <cellStyle name="Comma 4 2 2 3 8" xfId="10553"/>
    <cellStyle name="Comma 4 2 2 4" xfId="664"/>
    <cellStyle name="Comma 4 2 2 4 2" xfId="1799"/>
    <cellStyle name="Comma 4 2 2 4 2 2" xfId="5219"/>
    <cellStyle name="Comma 4 2 2 4 2 2 2" xfId="11863"/>
    <cellStyle name="Comma 4 2 2 4 2 3" xfId="7491"/>
    <cellStyle name="Comma 4 2 2 4 2 3 2" xfId="12434"/>
    <cellStyle name="Comma 4 2 2 4 2 4" xfId="9763"/>
    <cellStyle name="Comma 4 2 2 4 2 4 2" xfId="13005"/>
    <cellStyle name="Comma 4 2 2 4 2 5" xfId="3335"/>
    <cellStyle name="Comma 4 2 2 4 2 5 2" xfId="11292"/>
    <cellStyle name="Comma 4 2 2 4 2 6" xfId="2760"/>
    <cellStyle name="Comma 4 2 2 4 2 7" xfId="10721"/>
    <cellStyle name="Comma 4 2 2 4 3" xfId="4084"/>
    <cellStyle name="Comma 4 2 2 4 3 2" xfId="11578"/>
    <cellStyle name="Comma 4 2 2 4 4" xfId="6356"/>
    <cellStyle name="Comma 4 2 2 4 4 2" xfId="12149"/>
    <cellStyle name="Comma 4 2 2 4 5" xfId="8628"/>
    <cellStyle name="Comma 4 2 2 4 5 2" xfId="12720"/>
    <cellStyle name="Comma 4 2 2 4 6" xfId="3050"/>
    <cellStyle name="Comma 4 2 2 4 6 2" xfId="11007"/>
    <cellStyle name="Comma 4 2 2 4 7" xfId="2480"/>
    <cellStyle name="Comma 4 2 2 4 8" xfId="10441"/>
    <cellStyle name="Comma 4 2 2 5" xfId="1345"/>
    <cellStyle name="Comma 4 2 2 5 2" xfId="4765"/>
    <cellStyle name="Comma 4 2 2 5 2 2" xfId="11749"/>
    <cellStyle name="Comma 4 2 2 5 3" xfId="7037"/>
    <cellStyle name="Comma 4 2 2 5 3 2" xfId="12320"/>
    <cellStyle name="Comma 4 2 2 5 4" xfId="9309"/>
    <cellStyle name="Comma 4 2 2 5 4 2" xfId="12891"/>
    <cellStyle name="Comma 4 2 2 5 5" xfId="3221"/>
    <cellStyle name="Comma 4 2 2 5 5 2" xfId="11178"/>
    <cellStyle name="Comma 4 2 2 5 6" xfId="2648"/>
    <cellStyle name="Comma 4 2 2 5 7" xfId="10609"/>
    <cellStyle name="Comma 4 2 2 6" xfId="3630"/>
    <cellStyle name="Comma 4 2 2 6 2" xfId="11464"/>
    <cellStyle name="Comma 4 2 2 7" xfId="5902"/>
    <cellStyle name="Comma 4 2 2 7 2" xfId="12035"/>
    <cellStyle name="Comma 4 2 2 8" xfId="8174"/>
    <cellStyle name="Comma 4 2 2 8 2" xfId="12606"/>
    <cellStyle name="Comma 4 2 2 9" xfId="2933"/>
    <cellStyle name="Comma 4 2 2 9 2" xfId="10892"/>
    <cellStyle name="Comma 4 2 3" xfId="143"/>
    <cellStyle name="Comma 4 2 3 10" xfId="2353"/>
    <cellStyle name="Comma 4 2 3 11" xfId="10314"/>
    <cellStyle name="Comma 4 2 3 2" xfId="381"/>
    <cellStyle name="Comma 4 2 3 2 2" xfId="835"/>
    <cellStyle name="Comma 4 2 3 2 2 2" xfId="1970"/>
    <cellStyle name="Comma 4 2 3 2 2 2 2" xfId="5390"/>
    <cellStyle name="Comma 4 2 3 2 2 2 2 2" xfId="11906"/>
    <cellStyle name="Comma 4 2 3 2 2 2 3" xfId="7662"/>
    <cellStyle name="Comma 4 2 3 2 2 2 3 2" xfId="12477"/>
    <cellStyle name="Comma 4 2 3 2 2 2 4" xfId="9934"/>
    <cellStyle name="Comma 4 2 3 2 2 2 4 2" xfId="13048"/>
    <cellStyle name="Comma 4 2 3 2 2 2 5" xfId="3378"/>
    <cellStyle name="Comma 4 2 3 2 2 2 5 2" xfId="11335"/>
    <cellStyle name="Comma 4 2 3 2 2 2 6" xfId="2802"/>
    <cellStyle name="Comma 4 2 3 2 2 2 7" xfId="10763"/>
    <cellStyle name="Comma 4 2 3 2 2 3" xfId="4255"/>
    <cellStyle name="Comma 4 2 3 2 2 3 2" xfId="11621"/>
    <cellStyle name="Comma 4 2 3 2 2 4" xfId="6527"/>
    <cellStyle name="Comma 4 2 3 2 2 4 2" xfId="12192"/>
    <cellStyle name="Comma 4 2 3 2 2 5" xfId="8799"/>
    <cellStyle name="Comma 4 2 3 2 2 5 2" xfId="12763"/>
    <cellStyle name="Comma 4 2 3 2 2 6" xfId="3093"/>
    <cellStyle name="Comma 4 2 3 2 2 6 2" xfId="11050"/>
    <cellStyle name="Comma 4 2 3 2 2 7" xfId="2522"/>
    <cellStyle name="Comma 4 2 3 2 2 8" xfId="10483"/>
    <cellStyle name="Comma 4 2 3 2 3" xfId="1516"/>
    <cellStyle name="Comma 4 2 3 2 3 2" xfId="4936"/>
    <cellStyle name="Comma 4 2 3 2 3 2 2" xfId="11792"/>
    <cellStyle name="Comma 4 2 3 2 3 3" xfId="7208"/>
    <cellStyle name="Comma 4 2 3 2 3 3 2" xfId="12363"/>
    <cellStyle name="Comma 4 2 3 2 3 4" xfId="9480"/>
    <cellStyle name="Comma 4 2 3 2 3 4 2" xfId="12934"/>
    <cellStyle name="Comma 4 2 3 2 3 5" xfId="3264"/>
    <cellStyle name="Comma 4 2 3 2 3 5 2" xfId="11221"/>
    <cellStyle name="Comma 4 2 3 2 3 6" xfId="2690"/>
    <cellStyle name="Comma 4 2 3 2 3 7" xfId="10651"/>
    <cellStyle name="Comma 4 2 3 2 4" xfId="3801"/>
    <cellStyle name="Comma 4 2 3 2 4 2" xfId="11507"/>
    <cellStyle name="Comma 4 2 3 2 5" xfId="6073"/>
    <cellStyle name="Comma 4 2 3 2 5 2" xfId="12078"/>
    <cellStyle name="Comma 4 2 3 2 6" xfId="8345"/>
    <cellStyle name="Comma 4 2 3 2 6 2" xfId="12649"/>
    <cellStyle name="Comma 4 2 3 2 7" xfId="2979"/>
    <cellStyle name="Comma 4 2 3 2 7 2" xfId="10936"/>
    <cellStyle name="Comma 4 2 3 2 8" xfId="2410"/>
    <cellStyle name="Comma 4 2 3 2 9" xfId="10371"/>
    <cellStyle name="Comma 4 2 3 3" xfId="1062"/>
    <cellStyle name="Comma 4 2 3 3 2" xfId="2197"/>
    <cellStyle name="Comma 4 2 3 3 2 2" xfId="5617"/>
    <cellStyle name="Comma 4 2 3 3 2 2 2" xfId="11963"/>
    <cellStyle name="Comma 4 2 3 3 2 3" xfId="7889"/>
    <cellStyle name="Comma 4 2 3 3 2 3 2" xfId="12534"/>
    <cellStyle name="Comma 4 2 3 3 2 4" xfId="10161"/>
    <cellStyle name="Comma 4 2 3 3 2 4 2" xfId="13105"/>
    <cellStyle name="Comma 4 2 3 3 2 5" xfId="3435"/>
    <cellStyle name="Comma 4 2 3 3 2 5 2" xfId="11392"/>
    <cellStyle name="Comma 4 2 3 3 2 6" xfId="2858"/>
    <cellStyle name="Comma 4 2 3 3 2 7" xfId="10819"/>
    <cellStyle name="Comma 4 2 3 3 3" xfId="4482"/>
    <cellStyle name="Comma 4 2 3 3 3 2" xfId="11678"/>
    <cellStyle name="Comma 4 2 3 3 4" xfId="6754"/>
    <cellStyle name="Comma 4 2 3 3 4 2" xfId="12249"/>
    <cellStyle name="Comma 4 2 3 3 5" xfId="9026"/>
    <cellStyle name="Comma 4 2 3 3 5 2" xfId="12820"/>
    <cellStyle name="Comma 4 2 3 3 6" xfId="3150"/>
    <cellStyle name="Comma 4 2 3 3 6 2" xfId="11107"/>
    <cellStyle name="Comma 4 2 3 3 7" xfId="2578"/>
    <cellStyle name="Comma 4 2 3 3 8" xfId="10539"/>
    <cellStyle name="Comma 4 2 3 4" xfId="608"/>
    <cellStyle name="Comma 4 2 3 4 2" xfId="1743"/>
    <cellStyle name="Comma 4 2 3 4 2 2" xfId="5163"/>
    <cellStyle name="Comma 4 2 3 4 2 2 2" xfId="11849"/>
    <cellStyle name="Comma 4 2 3 4 2 3" xfId="7435"/>
    <cellStyle name="Comma 4 2 3 4 2 3 2" xfId="12420"/>
    <cellStyle name="Comma 4 2 3 4 2 4" xfId="9707"/>
    <cellStyle name="Comma 4 2 3 4 2 4 2" xfId="12991"/>
    <cellStyle name="Comma 4 2 3 4 2 5" xfId="3321"/>
    <cellStyle name="Comma 4 2 3 4 2 5 2" xfId="11278"/>
    <cellStyle name="Comma 4 2 3 4 2 6" xfId="2746"/>
    <cellStyle name="Comma 4 2 3 4 2 7" xfId="10707"/>
    <cellStyle name="Comma 4 2 3 4 3" xfId="4028"/>
    <cellStyle name="Comma 4 2 3 4 3 2" xfId="11564"/>
    <cellStyle name="Comma 4 2 3 4 4" xfId="6300"/>
    <cellStyle name="Comma 4 2 3 4 4 2" xfId="12135"/>
    <cellStyle name="Comma 4 2 3 4 5" xfId="8572"/>
    <cellStyle name="Comma 4 2 3 4 5 2" xfId="12706"/>
    <cellStyle name="Comma 4 2 3 4 6" xfId="3036"/>
    <cellStyle name="Comma 4 2 3 4 6 2" xfId="10993"/>
    <cellStyle name="Comma 4 2 3 4 7" xfId="2466"/>
    <cellStyle name="Comma 4 2 3 4 8" xfId="10427"/>
    <cellStyle name="Comma 4 2 3 5" xfId="1289"/>
    <cellStyle name="Comma 4 2 3 5 2" xfId="4709"/>
    <cellStyle name="Comma 4 2 3 5 2 2" xfId="11735"/>
    <cellStyle name="Comma 4 2 3 5 3" xfId="6981"/>
    <cellStyle name="Comma 4 2 3 5 3 2" xfId="12306"/>
    <cellStyle name="Comma 4 2 3 5 4" xfId="9253"/>
    <cellStyle name="Comma 4 2 3 5 4 2" xfId="12877"/>
    <cellStyle name="Comma 4 2 3 5 5" xfId="3207"/>
    <cellStyle name="Comma 4 2 3 5 5 2" xfId="11164"/>
    <cellStyle name="Comma 4 2 3 5 6" xfId="2634"/>
    <cellStyle name="Comma 4 2 3 5 7" xfId="10595"/>
    <cellStyle name="Comma 4 2 3 6" xfId="3574"/>
    <cellStyle name="Comma 4 2 3 6 2" xfId="11450"/>
    <cellStyle name="Comma 4 2 3 7" xfId="5846"/>
    <cellStyle name="Comma 4 2 3 7 2" xfId="12021"/>
    <cellStyle name="Comma 4 2 3 8" xfId="8118"/>
    <cellStyle name="Comma 4 2 3 8 2" xfId="12592"/>
    <cellStyle name="Comma 4 2 3 9" xfId="2919"/>
    <cellStyle name="Comma 4 2 3 9 2" xfId="10878"/>
    <cellStyle name="Comma 4 2 4" xfId="269"/>
    <cellStyle name="Comma 4 2 4 10" xfId="2382"/>
    <cellStyle name="Comma 4 2 4 11" xfId="10343"/>
    <cellStyle name="Comma 4 2 4 2" xfId="496"/>
    <cellStyle name="Comma 4 2 4 2 2" xfId="950"/>
    <cellStyle name="Comma 4 2 4 2 2 2" xfId="2085"/>
    <cellStyle name="Comma 4 2 4 2 2 2 2" xfId="5505"/>
    <cellStyle name="Comma 4 2 4 2 2 2 2 2" xfId="11935"/>
    <cellStyle name="Comma 4 2 4 2 2 2 3" xfId="7777"/>
    <cellStyle name="Comma 4 2 4 2 2 2 3 2" xfId="12506"/>
    <cellStyle name="Comma 4 2 4 2 2 2 4" xfId="10049"/>
    <cellStyle name="Comma 4 2 4 2 2 2 4 2" xfId="13077"/>
    <cellStyle name="Comma 4 2 4 2 2 2 5" xfId="3407"/>
    <cellStyle name="Comma 4 2 4 2 2 2 5 2" xfId="11364"/>
    <cellStyle name="Comma 4 2 4 2 2 2 6" xfId="2830"/>
    <cellStyle name="Comma 4 2 4 2 2 2 7" xfId="10791"/>
    <cellStyle name="Comma 4 2 4 2 2 3" xfId="4370"/>
    <cellStyle name="Comma 4 2 4 2 2 3 2" xfId="11650"/>
    <cellStyle name="Comma 4 2 4 2 2 4" xfId="6642"/>
    <cellStyle name="Comma 4 2 4 2 2 4 2" xfId="12221"/>
    <cellStyle name="Comma 4 2 4 2 2 5" xfId="8914"/>
    <cellStyle name="Comma 4 2 4 2 2 5 2" xfId="12792"/>
    <cellStyle name="Comma 4 2 4 2 2 6" xfId="3122"/>
    <cellStyle name="Comma 4 2 4 2 2 6 2" xfId="11079"/>
    <cellStyle name="Comma 4 2 4 2 2 7" xfId="2550"/>
    <cellStyle name="Comma 4 2 4 2 2 8" xfId="10511"/>
    <cellStyle name="Comma 4 2 4 2 3" xfId="1631"/>
    <cellStyle name="Comma 4 2 4 2 3 2" xfId="5051"/>
    <cellStyle name="Comma 4 2 4 2 3 2 2" xfId="11821"/>
    <cellStyle name="Comma 4 2 4 2 3 3" xfId="7323"/>
    <cellStyle name="Comma 4 2 4 2 3 3 2" xfId="12392"/>
    <cellStyle name="Comma 4 2 4 2 3 4" xfId="9595"/>
    <cellStyle name="Comma 4 2 4 2 3 4 2" xfId="12963"/>
    <cellStyle name="Comma 4 2 4 2 3 5" xfId="3293"/>
    <cellStyle name="Comma 4 2 4 2 3 5 2" xfId="11250"/>
    <cellStyle name="Comma 4 2 4 2 3 6" xfId="2718"/>
    <cellStyle name="Comma 4 2 4 2 3 7" xfId="10679"/>
    <cellStyle name="Comma 4 2 4 2 4" xfId="3916"/>
    <cellStyle name="Comma 4 2 4 2 4 2" xfId="11536"/>
    <cellStyle name="Comma 4 2 4 2 5" xfId="6188"/>
    <cellStyle name="Comma 4 2 4 2 5 2" xfId="12107"/>
    <cellStyle name="Comma 4 2 4 2 6" xfId="8460"/>
    <cellStyle name="Comma 4 2 4 2 6 2" xfId="12678"/>
    <cellStyle name="Comma 4 2 4 2 7" xfId="3008"/>
    <cellStyle name="Comma 4 2 4 2 7 2" xfId="10965"/>
    <cellStyle name="Comma 4 2 4 2 8" xfId="2438"/>
    <cellStyle name="Comma 4 2 4 2 9" xfId="10399"/>
    <cellStyle name="Comma 4 2 4 3" xfId="1177"/>
    <cellStyle name="Comma 4 2 4 3 2" xfId="2312"/>
    <cellStyle name="Comma 4 2 4 3 2 2" xfId="5732"/>
    <cellStyle name="Comma 4 2 4 3 2 2 2" xfId="11992"/>
    <cellStyle name="Comma 4 2 4 3 2 3" xfId="8004"/>
    <cellStyle name="Comma 4 2 4 3 2 3 2" xfId="12563"/>
    <cellStyle name="Comma 4 2 4 3 2 4" xfId="10276"/>
    <cellStyle name="Comma 4 2 4 3 2 4 2" xfId="13134"/>
    <cellStyle name="Comma 4 2 4 3 2 5" xfId="3464"/>
    <cellStyle name="Comma 4 2 4 3 2 5 2" xfId="11421"/>
    <cellStyle name="Comma 4 2 4 3 2 6" xfId="2886"/>
    <cellStyle name="Comma 4 2 4 3 2 7" xfId="10847"/>
    <cellStyle name="Comma 4 2 4 3 3" xfId="4597"/>
    <cellStyle name="Comma 4 2 4 3 3 2" xfId="11707"/>
    <cellStyle name="Comma 4 2 4 3 4" xfId="6869"/>
    <cellStyle name="Comma 4 2 4 3 4 2" xfId="12278"/>
    <cellStyle name="Comma 4 2 4 3 5" xfId="9141"/>
    <cellStyle name="Comma 4 2 4 3 5 2" xfId="12849"/>
    <cellStyle name="Comma 4 2 4 3 6" xfId="3179"/>
    <cellStyle name="Comma 4 2 4 3 6 2" xfId="11136"/>
    <cellStyle name="Comma 4 2 4 3 7" xfId="2606"/>
    <cellStyle name="Comma 4 2 4 3 8" xfId="10567"/>
    <cellStyle name="Comma 4 2 4 4" xfId="723"/>
    <cellStyle name="Comma 4 2 4 4 2" xfId="1858"/>
    <cellStyle name="Comma 4 2 4 4 2 2" xfId="5278"/>
    <cellStyle name="Comma 4 2 4 4 2 2 2" xfId="11878"/>
    <cellStyle name="Comma 4 2 4 4 2 3" xfId="7550"/>
    <cellStyle name="Comma 4 2 4 4 2 3 2" xfId="12449"/>
    <cellStyle name="Comma 4 2 4 4 2 4" xfId="9822"/>
    <cellStyle name="Comma 4 2 4 4 2 4 2" xfId="13020"/>
    <cellStyle name="Comma 4 2 4 4 2 5" xfId="3350"/>
    <cellStyle name="Comma 4 2 4 4 2 5 2" xfId="11307"/>
    <cellStyle name="Comma 4 2 4 4 2 6" xfId="2774"/>
    <cellStyle name="Comma 4 2 4 4 2 7" xfId="10735"/>
    <cellStyle name="Comma 4 2 4 4 3" xfId="4143"/>
    <cellStyle name="Comma 4 2 4 4 3 2" xfId="11593"/>
    <cellStyle name="Comma 4 2 4 4 4" xfId="6415"/>
    <cellStyle name="Comma 4 2 4 4 4 2" xfId="12164"/>
    <cellStyle name="Comma 4 2 4 4 5" xfId="8687"/>
    <cellStyle name="Comma 4 2 4 4 5 2" xfId="12735"/>
    <cellStyle name="Comma 4 2 4 4 6" xfId="3065"/>
    <cellStyle name="Comma 4 2 4 4 6 2" xfId="11022"/>
    <cellStyle name="Comma 4 2 4 4 7" xfId="2494"/>
    <cellStyle name="Comma 4 2 4 4 8" xfId="10455"/>
    <cellStyle name="Comma 4 2 4 5" xfId="1404"/>
    <cellStyle name="Comma 4 2 4 5 2" xfId="4824"/>
    <cellStyle name="Comma 4 2 4 5 2 2" xfId="11764"/>
    <cellStyle name="Comma 4 2 4 5 3" xfId="7096"/>
    <cellStyle name="Comma 4 2 4 5 3 2" xfId="12335"/>
    <cellStyle name="Comma 4 2 4 5 4" xfId="9368"/>
    <cellStyle name="Comma 4 2 4 5 4 2" xfId="12906"/>
    <cellStyle name="Comma 4 2 4 5 5" xfId="3236"/>
    <cellStyle name="Comma 4 2 4 5 5 2" xfId="11193"/>
    <cellStyle name="Comma 4 2 4 5 6" xfId="2662"/>
    <cellStyle name="Comma 4 2 4 5 7" xfId="10623"/>
    <cellStyle name="Comma 4 2 4 6" xfId="3689"/>
    <cellStyle name="Comma 4 2 4 6 2" xfId="11479"/>
    <cellStyle name="Comma 4 2 4 7" xfId="5961"/>
    <cellStyle name="Comma 4 2 4 7 2" xfId="12050"/>
    <cellStyle name="Comma 4 2 4 8" xfId="8233"/>
    <cellStyle name="Comma 4 2 4 8 2" xfId="12621"/>
    <cellStyle name="Comma 4 2 4 9" xfId="2951"/>
    <cellStyle name="Comma 4 2 4 9 2" xfId="10908"/>
    <cellStyle name="Comma 4 2 5" xfId="325"/>
    <cellStyle name="Comma 4 2 5 2" xfId="779"/>
    <cellStyle name="Comma 4 2 5 2 2" xfId="1914"/>
    <cellStyle name="Comma 4 2 5 2 2 2" xfId="5334"/>
    <cellStyle name="Comma 4 2 5 2 2 2 2" xfId="11892"/>
    <cellStyle name="Comma 4 2 5 2 2 3" xfId="7606"/>
    <cellStyle name="Comma 4 2 5 2 2 3 2" xfId="12463"/>
    <cellStyle name="Comma 4 2 5 2 2 4" xfId="9878"/>
    <cellStyle name="Comma 4 2 5 2 2 4 2" xfId="13034"/>
    <cellStyle name="Comma 4 2 5 2 2 5" xfId="3364"/>
    <cellStyle name="Comma 4 2 5 2 2 5 2" xfId="11321"/>
    <cellStyle name="Comma 4 2 5 2 2 6" xfId="2788"/>
    <cellStyle name="Comma 4 2 5 2 2 7" xfId="10749"/>
    <cellStyle name="Comma 4 2 5 2 3" xfId="4199"/>
    <cellStyle name="Comma 4 2 5 2 3 2" xfId="11607"/>
    <cellStyle name="Comma 4 2 5 2 4" xfId="6471"/>
    <cellStyle name="Comma 4 2 5 2 4 2" xfId="12178"/>
    <cellStyle name="Comma 4 2 5 2 5" xfId="8743"/>
    <cellStyle name="Comma 4 2 5 2 5 2" xfId="12749"/>
    <cellStyle name="Comma 4 2 5 2 6" xfId="3079"/>
    <cellStyle name="Comma 4 2 5 2 6 2" xfId="11036"/>
    <cellStyle name="Comma 4 2 5 2 7" xfId="2508"/>
    <cellStyle name="Comma 4 2 5 2 8" xfId="10469"/>
    <cellStyle name="Comma 4 2 5 3" xfId="1460"/>
    <cellStyle name="Comma 4 2 5 3 2" xfId="4880"/>
    <cellStyle name="Comma 4 2 5 3 2 2" xfId="11778"/>
    <cellStyle name="Comma 4 2 5 3 3" xfId="7152"/>
    <cellStyle name="Comma 4 2 5 3 3 2" xfId="12349"/>
    <cellStyle name="Comma 4 2 5 3 4" xfId="9424"/>
    <cellStyle name="Comma 4 2 5 3 4 2" xfId="12920"/>
    <cellStyle name="Comma 4 2 5 3 5" xfId="3250"/>
    <cellStyle name="Comma 4 2 5 3 5 2" xfId="11207"/>
    <cellStyle name="Comma 4 2 5 3 6" xfId="2676"/>
    <cellStyle name="Comma 4 2 5 3 7" xfId="10637"/>
    <cellStyle name="Comma 4 2 5 4" xfId="3745"/>
    <cellStyle name="Comma 4 2 5 4 2" xfId="11493"/>
    <cellStyle name="Comma 4 2 5 5" xfId="6017"/>
    <cellStyle name="Comma 4 2 5 5 2" xfId="12064"/>
    <cellStyle name="Comma 4 2 5 6" xfId="8289"/>
    <cellStyle name="Comma 4 2 5 6 2" xfId="12635"/>
    <cellStyle name="Comma 4 2 5 7" xfId="2965"/>
    <cellStyle name="Comma 4 2 5 7 2" xfId="10922"/>
    <cellStyle name="Comma 4 2 5 8" xfId="2396"/>
    <cellStyle name="Comma 4 2 5 9" xfId="10357"/>
    <cellStyle name="Comma 4 2 6" xfId="1006"/>
    <cellStyle name="Comma 4 2 6 2" xfId="2141"/>
    <cellStyle name="Comma 4 2 6 2 2" xfId="5561"/>
    <cellStyle name="Comma 4 2 6 2 2 2" xfId="11949"/>
    <cellStyle name="Comma 4 2 6 2 3" xfId="7833"/>
    <cellStyle name="Comma 4 2 6 2 3 2" xfId="12520"/>
    <cellStyle name="Comma 4 2 6 2 4" xfId="10105"/>
    <cellStyle name="Comma 4 2 6 2 4 2" xfId="13091"/>
    <cellStyle name="Comma 4 2 6 2 5" xfId="3421"/>
    <cellStyle name="Comma 4 2 6 2 5 2" xfId="11378"/>
    <cellStyle name="Comma 4 2 6 2 6" xfId="2844"/>
    <cellStyle name="Comma 4 2 6 2 7" xfId="10805"/>
    <cellStyle name="Comma 4 2 6 3" xfId="4426"/>
    <cellStyle name="Comma 4 2 6 3 2" xfId="11664"/>
    <cellStyle name="Comma 4 2 6 4" xfId="6698"/>
    <cellStyle name="Comma 4 2 6 4 2" xfId="12235"/>
    <cellStyle name="Comma 4 2 6 5" xfId="8970"/>
    <cellStyle name="Comma 4 2 6 5 2" xfId="12806"/>
    <cellStyle name="Comma 4 2 6 6" xfId="3136"/>
    <cellStyle name="Comma 4 2 6 6 2" xfId="11093"/>
    <cellStyle name="Comma 4 2 6 7" xfId="2564"/>
    <cellStyle name="Comma 4 2 6 8" xfId="10525"/>
    <cellStyle name="Comma 4 2 7" xfId="552"/>
    <cellStyle name="Comma 4 2 7 2" xfId="1687"/>
    <cellStyle name="Comma 4 2 7 2 2" xfId="5107"/>
    <cellStyle name="Comma 4 2 7 2 2 2" xfId="11835"/>
    <cellStyle name="Comma 4 2 7 2 3" xfId="7379"/>
    <cellStyle name="Comma 4 2 7 2 3 2" xfId="12406"/>
    <cellStyle name="Comma 4 2 7 2 4" xfId="9651"/>
    <cellStyle name="Comma 4 2 7 2 4 2" xfId="12977"/>
    <cellStyle name="Comma 4 2 7 2 5" xfId="3307"/>
    <cellStyle name="Comma 4 2 7 2 5 2" xfId="11264"/>
    <cellStyle name="Comma 4 2 7 2 6" xfId="2732"/>
    <cellStyle name="Comma 4 2 7 2 7" xfId="10693"/>
    <cellStyle name="Comma 4 2 7 3" xfId="3972"/>
    <cellStyle name="Comma 4 2 7 3 2" xfId="11550"/>
    <cellStyle name="Comma 4 2 7 4" xfId="6244"/>
    <cellStyle name="Comma 4 2 7 4 2" xfId="12121"/>
    <cellStyle name="Comma 4 2 7 5" xfId="8516"/>
    <cellStyle name="Comma 4 2 7 5 2" xfId="12692"/>
    <cellStyle name="Comma 4 2 7 6" xfId="3022"/>
    <cellStyle name="Comma 4 2 7 6 2" xfId="10979"/>
    <cellStyle name="Comma 4 2 7 7" xfId="2452"/>
    <cellStyle name="Comma 4 2 7 8" xfId="10413"/>
    <cellStyle name="Comma 4 2 8" xfId="1233"/>
    <cellStyle name="Comma 4 2 8 2" xfId="4653"/>
    <cellStyle name="Comma 4 2 8 2 2" xfId="11721"/>
    <cellStyle name="Comma 4 2 8 3" xfId="6925"/>
    <cellStyle name="Comma 4 2 8 3 2" xfId="12292"/>
    <cellStyle name="Comma 4 2 8 4" xfId="9197"/>
    <cellStyle name="Comma 4 2 8 4 2" xfId="12863"/>
    <cellStyle name="Comma 4 2 8 5" xfId="3193"/>
    <cellStyle name="Comma 4 2 8 5 2" xfId="11150"/>
    <cellStyle name="Comma 4 2 8 6" xfId="2620"/>
    <cellStyle name="Comma 4 2 8 7" xfId="10581"/>
    <cellStyle name="Comma 4 2 9" xfId="3518"/>
    <cellStyle name="Comma 4 2 9 2" xfId="11436"/>
    <cellStyle name="Comma 4 3" xfId="171"/>
    <cellStyle name="Comma 4 3 10" xfId="2360"/>
    <cellStyle name="Comma 4 3 11" xfId="10321"/>
    <cellStyle name="Comma 4 3 2" xfId="409"/>
    <cellStyle name="Comma 4 3 2 2" xfId="863"/>
    <cellStyle name="Comma 4 3 2 2 2" xfId="1998"/>
    <cellStyle name="Comma 4 3 2 2 2 2" xfId="5418"/>
    <cellStyle name="Comma 4 3 2 2 2 2 2" xfId="11913"/>
    <cellStyle name="Comma 4 3 2 2 2 3" xfId="7690"/>
    <cellStyle name="Comma 4 3 2 2 2 3 2" xfId="12484"/>
    <cellStyle name="Comma 4 3 2 2 2 4" xfId="9962"/>
    <cellStyle name="Comma 4 3 2 2 2 4 2" xfId="13055"/>
    <cellStyle name="Comma 4 3 2 2 2 5" xfId="3385"/>
    <cellStyle name="Comma 4 3 2 2 2 5 2" xfId="11342"/>
    <cellStyle name="Comma 4 3 2 2 2 6" xfId="2809"/>
    <cellStyle name="Comma 4 3 2 2 2 7" xfId="10770"/>
    <cellStyle name="Comma 4 3 2 2 3" xfId="4283"/>
    <cellStyle name="Comma 4 3 2 2 3 2" xfId="11628"/>
    <cellStyle name="Comma 4 3 2 2 4" xfId="6555"/>
    <cellStyle name="Comma 4 3 2 2 4 2" xfId="12199"/>
    <cellStyle name="Comma 4 3 2 2 5" xfId="8827"/>
    <cellStyle name="Comma 4 3 2 2 5 2" xfId="12770"/>
    <cellStyle name="Comma 4 3 2 2 6" xfId="3100"/>
    <cellStyle name="Comma 4 3 2 2 6 2" xfId="11057"/>
    <cellStyle name="Comma 4 3 2 2 7" xfId="2529"/>
    <cellStyle name="Comma 4 3 2 2 8" xfId="10490"/>
    <cellStyle name="Comma 4 3 2 3" xfId="1544"/>
    <cellStyle name="Comma 4 3 2 3 2" xfId="4964"/>
    <cellStyle name="Comma 4 3 2 3 2 2" xfId="11799"/>
    <cellStyle name="Comma 4 3 2 3 3" xfId="7236"/>
    <cellStyle name="Comma 4 3 2 3 3 2" xfId="12370"/>
    <cellStyle name="Comma 4 3 2 3 4" xfId="9508"/>
    <cellStyle name="Comma 4 3 2 3 4 2" xfId="12941"/>
    <cellStyle name="Comma 4 3 2 3 5" xfId="3271"/>
    <cellStyle name="Comma 4 3 2 3 5 2" xfId="11228"/>
    <cellStyle name="Comma 4 3 2 3 6" xfId="2697"/>
    <cellStyle name="Comma 4 3 2 3 7" xfId="10658"/>
    <cellStyle name="Comma 4 3 2 4" xfId="3829"/>
    <cellStyle name="Comma 4 3 2 4 2" xfId="11514"/>
    <cellStyle name="Comma 4 3 2 5" xfId="6101"/>
    <cellStyle name="Comma 4 3 2 5 2" xfId="12085"/>
    <cellStyle name="Comma 4 3 2 6" xfId="8373"/>
    <cellStyle name="Comma 4 3 2 6 2" xfId="12656"/>
    <cellStyle name="Comma 4 3 2 7" xfId="2986"/>
    <cellStyle name="Comma 4 3 2 7 2" xfId="10943"/>
    <cellStyle name="Comma 4 3 2 8" xfId="2417"/>
    <cellStyle name="Comma 4 3 2 9" xfId="10378"/>
    <cellStyle name="Comma 4 3 3" xfId="1090"/>
    <cellStyle name="Comma 4 3 3 2" xfId="2225"/>
    <cellStyle name="Comma 4 3 3 2 2" xfId="5645"/>
    <cellStyle name="Comma 4 3 3 2 2 2" xfId="11970"/>
    <cellStyle name="Comma 4 3 3 2 3" xfId="7917"/>
    <cellStyle name="Comma 4 3 3 2 3 2" xfId="12541"/>
    <cellStyle name="Comma 4 3 3 2 4" xfId="10189"/>
    <cellStyle name="Comma 4 3 3 2 4 2" xfId="13112"/>
    <cellStyle name="Comma 4 3 3 2 5" xfId="3442"/>
    <cellStyle name="Comma 4 3 3 2 5 2" xfId="11399"/>
    <cellStyle name="Comma 4 3 3 2 6" xfId="2865"/>
    <cellStyle name="Comma 4 3 3 2 7" xfId="10826"/>
    <cellStyle name="Comma 4 3 3 3" xfId="4510"/>
    <cellStyle name="Comma 4 3 3 3 2" xfId="11685"/>
    <cellStyle name="Comma 4 3 3 4" xfId="6782"/>
    <cellStyle name="Comma 4 3 3 4 2" xfId="12256"/>
    <cellStyle name="Comma 4 3 3 5" xfId="9054"/>
    <cellStyle name="Comma 4 3 3 5 2" xfId="12827"/>
    <cellStyle name="Comma 4 3 3 6" xfId="3157"/>
    <cellStyle name="Comma 4 3 3 6 2" xfId="11114"/>
    <cellStyle name="Comma 4 3 3 7" xfId="2585"/>
    <cellStyle name="Comma 4 3 3 8" xfId="10546"/>
    <cellStyle name="Comma 4 3 4" xfId="636"/>
    <cellStyle name="Comma 4 3 4 2" xfId="1771"/>
    <cellStyle name="Comma 4 3 4 2 2" xfId="5191"/>
    <cellStyle name="Comma 4 3 4 2 2 2" xfId="11856"/>
    <cellStyle name="Comma 4 3 4 2 3" xfId="7463"/>
    <cellStyle name="Comma 4 3 4 2 3 2" xfId="12427"/>
    <cellStyle name="Comma 4 3 4 2 4" xfId="9735"/>
    <cellStyle name="Comma 4 3 4 2 4 2" xfId="12998"/>
    <cellStyle name="Comma 4 3 4 2 5" xfId="3328"/>
    <cellStyle name="Comma 4 3 4 2 5 2" xfId="11285"/>
    <cellStyle name="Comma 4 3 4 2 6" xfId="2753"/>
    <cellStyle name="Comma 4 3 4 2 7" xfId="10714"/>
    <cellStyle name="Comma 4 3 4 3" xfId="4056"/>
    <cellStyle name="Comma 4 3 4 3 2" xfId="11571"/>
    <cellStyle name="Comma 4 3 4 4" xfId="6328"/>
    <cellStyle name="Comma 4 3 4 4 2" xfId="12142"/>
    <cellStyle name="Comma 4 3 4 5" xfId="8600"/>
    <cellStyle name="Comma 4 3 4 5 2" xfId="12713"/>
    <cellStyle name="Comma 4 3 4 6" xfId="3043"/>
    <cellStyle name="Comma 4 3 4 6 2" xfId="11000"/>
    <cellStyle name="Comma 4 3 4 7" xfId="2473"/>
    <cellStyle name="Comma 4 3 4 8" xfId="10434"/>
    <cellStyle name="Comma 4 3 5" xfId="1317"/>
    <cellStyle name="Comma 4 3 5 2" xfId="4737"/>
    <cellStyle name="Comma 4 3 5 2 2" xfId="11742"/>
    <cellStyle name="Comma 4 3 5 3" xfId="7009"/>
    <cellStyle name="Comma 4 3 5 3 2" xfId="12313"/>
    <cellStyle name="Comma 4 3 5 4" xfId="9281"/>
    <cellStyle name="Comma 4 3 5 4 2" xfId="12884"/>
    <cellStyle name="Comma 4 3 5 5" xfId="3214"/>
    <cellStyle name="Comma 4 3 5 5 2" xfId="11171"/>
    <cellStyle name="Comma 4 3 5 6" xfId="2641"/>
    <cellStyle name="Comma 4 3 5 7" xfId="10602"/>
    <cellStyle name="Comma 4 3 6" xfId="3602"/>
    <cellStyle name="Comma 4 3 6 2" xfId="11457"/>
    <cellStyle name="Comma 4 3 7" xfId="5874"/>
    <cellStyle name="Comma 4 3 7 2" xfId="12028"/>
    <cellStyle name="Comma 4 3 8" xfId="8146"/>
    <cellStyle name="Comma 4 3 8 2" xfId="12599"/>
    <cellStyle name="Comma 4 3 9" xfId="2926"/>
    <cellStyle name="Comma 4 3 9 2" xfId="10885"/>
    <cellStyle name="Comma 4 4" xfId="115"/>
    <cellStyle name="Comma 4 4 10" xfId="2346"/>
    <cellStyle name="Comma 4 4 11" xfId="10307"/>
    <cellStyle name="Comma 4 4 2" xfId="353"/>
    <cellStyle name="Comma 4 4 2 2" xfId="807"/>
    <cellStyle name="Comma 4 4 2 2 2" xfId="1942"/>
    <cellStyle name="Comma 4 4 2 2 2 2" xfId="5362"/>
    <cellStyle name="Comma 4 4 2 2 2 2 2" xfId="11899"/>
    <cellStyle name="Comma 4 4 2 2 2 3" xfId="7634"/>
    <cellStyle name="Comma 4 4 2 2 2 3 2" xfId="12470"/>
    <cellStyle name="Comma 4 4 2 2 2 4" xfId="9906"/>
    <cellStyle name="Comma 4 4 2 2 2 4 2" xfId="13041"/>
    <cellStyle name="Comma 4 4 2 2 2 5" xfId="3371"/>
    <cellStyle name="Comma 4 4 2 2 2 5 2" xfId="11328"/>
    <cellStyle name="Comma 4 4 2 2 2 6" xfId="2795"/>
    <cellStyle name="Comma 4 4 2 2 2 7" xfId="10756"/>
    <cellStyle name="Comma 4 4 2 2 3" xfId="4227"/>
    <cellStyle name="Comma 4 4 2 2 3 2" xfId="11614"/>
    <cellStyle name="Comma 4 4 2 2 4" xfId="6499"/>
    <cellStyle name="Comma 4 4 2 2 4 2" xfId="12185"/>
    <cellStyle name="Comma 4 4 2 2 5" xfId="8771"/>
    <cellStyle name="Comma 4 4 2 2 5 2" xfId="12756"/>
    <cellStyle name="Comma 4 4 2 2 6" xfId="3086"/>
    <cellStyle name="Comma 4 4 2 2 6 2" xfId="11043"/>
    <cellStyle name="Comma 4 4 2 2 7" xfId="2515"/>
    <cellStyle name="Comma 4 4 2 2 8" xfId="10476"/>
    <cellStyle name="Comma 4 4 2 3" xfId="1488"/>
    <cellStyle name="Comma 4 4 2 3 2" xfId="4908"/>
    <cellStyle name="Comma 4 4 2 3 2 2" xfId="11785"/>
    <cellStyle name="Comma 4 4 2 3 3" xfId="7180"/>
    <cellStyle name="Comma 4 4 2 3 3 2" xfId="12356"/>
    <cellStyle name="Comma 4 4 2 3 4" xfId="9452"/>
    <cellStyle name="Comma 4 4 2 3 4 2" xfId="12927"/>
    <cellStyle name="Comma 4 4 2 3 5" xfId="3257"/>
    <cellStyle name="Comma 4 4 2 3 5 2" xfId="11214"/>
    <cellStyle name="Comma 4 4 2 3 6" xfId="2683"/>
    <cellStyle name="Comma 4 4 2 3 7" xfId="10644"/>
    <cellStyle name="Comma 4 4 2 4" xfId="3773"/>
    <cellStyle name="Comma 4 4 2 4 2" xfId="11500"/>
    <cellStyle name="Comma 4 4 2 5" xfId="6045"/>
    <cellStyle name="Comma 4 4 2 5 2" xfId="12071"/>
    <cellStyle name="Comma 4 4 2 6" xfId="8317"/>
    <cellStyle name="Comma 4 4 2 6 2" xfId="12642"/>
    <cellStyle name="Comma 4 4 2 7" xfId="2972"/>
    <cellStyle name="Comma 4 4 2 7 2" xfId="10929"/>
    <cellStyle name="Comma 4 4 2 8" xfId="2403"/>
    <cellStyle name="Comma 4 4 2 9" xfId="10364"/>
    <cellStyle name="Comma 4 4 3" xfId="1034"/>
    <cellStyle name="Comma 4 4 3 2" xfId="2169"/>
    <cellStyle name="Comma 4 4 3 2 2" xfId="5589"/>
    <cellStyle name="Comma 4 4 3 2 2 2" xfId="11956"/>
    <cellStyle name="Comma 4 4 3 2 3" xfId="7861"/>
    <cellStyle name="Comma 4 4 3 2 3 2" xfId="12527"/>
    <cellStyle name="Comma 4 4 3 2 4" xfId="10133"/>
    <cellStyle name="Comma 4 4 3 2 4 2" xfId="13098"/>
    <cellStyle name="Comma 4 4 3 2 5" xfId="3428"/>
    <cellStyle name="Comma 4 4 3 2 5 2" xfId="11385"/>
    <cellStyle name="Comma 4 4 3 2 6" xfId="2851"/>
    <cellStyle name="Comma 4 4 3 2 7" xfId="10812"/>
    <cellStyle name="Comma 4 4 3 3" xfId="4454"/>
    <cellStyle name="Comma 4 4 3 3 2" xfId="11671"/>
    <cellStyle name="Comma 4 4 3 4" xfId="6726"/>
    <cellStyle name="Comma 4 4 3 4 2" xfId="12242"/>
    <cellStyle name="Comma 4 4 3 5" xfId="8998"/>
    <cellStyle name="Comma 4 4 3 5 2" xfId="12813"/>
    <cellStyle name="Comma 4 4 3 6" xfId="3143"/>
    <cellStyle name="Comma 4 4 3 6 2" xfId="11100"/>
    <cellStyle name="Comma 4 4 3 7" xfId="2571"/>
    <cellStyle name="Comma 4 4 3 8" xfId="10532"/>
    <cellStyle name="Comma 4 4 4" xfId="580"/>
    <cellStyle name="Comma 4 4 4 2" xfId="1715"/>
    <cellStyle name="Comma 4 4 4 2 2" xfId="5135"/>
    <cellStyle name="Comma 4 4 4 2 2 2" xfId="11842"/>
    <cellStyle name="Comma 4 4 4 2 3" xfId="7407"/>
    <cellStyle name="Comma 4 4 4 2 3 2" xfId="12413"/>
    <cellStyle name="Comma 4 4 4 2 4" xfId="9679"/>
    <cellStyle name="Comma 4 4 4 2 4 2" xfId="12984"/>
    <cellStyle name="Comma 4 4 4 2 5" xfId="3314"/>
    <cellStyle name="Comma 4 4 4 2 5 2" xfId="11271"/>
    <cellStyle name="Comma 4 4 4 2 6" xfId="2739"/>
    <cellStyle name="Comma 4 4 4 2 7" xfId="10700"/>
    <cellStyle name="Comma 4 4 4 3" xfId="4000"/>
    <cellStyle name="Comma 4 4 4 3 2" xfId="11557"/>
    <cellStyle name="Comma 4 4 4 4" xfId="6272"/>
    <cellStyle name="Comma 4 4 4 4 2" xfId="12128"/>
    <cellStyle name="Comma 4 4 4 5" xfId="8544"/>
    <cellStyle name="Comma 4 4 4 5 2" xfId="12699"/>
    <cellStyle name="Comma 4 4 4 6" xfId="3029"/>
    <cellStyle name="Comma 4 4 4 6 2" xfId="10986"/>
    <cellStyle name="Comma 4 4 4 7" xfId="2459"/>
    <cellStyle name="Comma 4 4 4 8" xfId="10420"/>
    <cellStyle name="Comma 4 4 5" xfId="1261"/>
    <cellStyle name="Comma 4 4 5 2" xfId="4681"/>
    <cellStyle name="Comma 4 4 5 2 2" xfId="11728"/>
    <cellStyle name="Comma 4 4 5 3" xfId="6953"/>
    <cellStyle name="Comma 4 4 5 3 2" xfId="12299"/>
    <cellStyle name="Comma 4 4 5 4" xfId="9225"/>
    <cellStyle name="Comma 4 4 5 4 2" xfId="12870"/>
    <cellStyle name="Comma 4 4 5 5" xfId="3200"/>
    <cellStyle name="Comma 4 4 5 5 2" xfId="11157"/>
    <cellStyle name="Comma 4 4 5 6" xfId="2627"/>
    <cellStyle name="Comma 4 4 5 7" xfId="10588"/>
    <cellStyle name="Comma 4 4 6" xfId="3546"/>
    <cellStyle name="Comma 4 4 6 2" xfId="11443"/>
    <cellStyle name="Comma 4 4 7" xfId="5818"/>
    <cellStyle name="Comma 4 4 7 2" xfId="12014"/>
    <cellStyle name="Comma 4 4 8" xfId="8090"/>
    <cellStyle name="Comma 4 4 8 2" xfId="12585"/>
    <cellStyle name="Comma 4 4 9" xfId="2912"/>
    <cellStyle name="Comma 4 4 9 2" xfId="10871"/>
    <cellStyle name="Comma 4 5" xfId="241"/>
    <cellStyle name="Comma 4 5 10" xfId="2375"/>
    <cellStyle name="Comma 4 5 11" xfId="10336"/>
    <cellStyle name="Comma 4 5 2" xfId="468"/>
    <cellStyle name="Comma 4 5 2 2" xfId="922"/>
    <cellStyle name="Comma 4 5 2 2 2" xfId="2057"/>
    <cellStyle name="Comma 4 5 2 2 2 2" xfId="5477"/>
    <cellStyle name="Comma 4 5 2 2 2 2 2" xfId="11928"/>
    <cellStyle name="Comma 4 5 2 2 2 3" xfId="7749"/>
    <cellStyle name="Comma 4 5 2 2 2 3 2" xfId="12499"/>
    <cellStyle name="Comma 4 5 2 2 2 4" xfId="10021"/>
    <cellStyle name="Comma 4 5 2 2 2 4 2" xfId="13070"/>
    <cellStyle name="Comma 4 5 2 2 2 5" xfId="3400"/>
    <cellStyle name="Comma 4 5 2 2 2 5 2" xfId="11357"/>
    <cellStyle name="Comma 4 5 2 2 2 6" xfId="2823"/>
    <cellStyle name="Comma 4 5 2 2 2 7" xfId="10784"/>
    <cellStyle name="Comma 4 5 2 2 3" xfId="4342"/>
    <cellStyle name="Comma 4 5 2 2 3 2" xfId="11643"/>
    <cellStyle name="Comma 4 5 2 2 4" xfId="6614"/>
    <cellStyle name="Comma 4 5 2 2 4 2" xfId="12214"/>
    <cellStyle name="Comma 4 5 2 2 5" xfId="8886"/>
    <cellStyle name="Comma 4 5 2 2 5 2" xfId="12785"/>
    <cellStyle name="Comma 4 5 2 2 6" xfId="3115"/>
    <cellStyle name="Comma 4 5 2 2 6 2" xfId="11072"/>
    <cellStyle name="Comma 4 5 2 2 7" xfId="2543"/>
    <cellStyle name="Comma 4 5 2 2 8" xfId="10504"/>
    <cellStyle name="Comma 4 5 2 3" xfId="1603"/>
    <cellStyle name="Comma 4 5 2 3 2" xfId="5023"/>
    <cellStyle name="Comma 4 5 2 3 2 2" xfId="11814"/>
    <cellStyle name="Comma 4 5 2 3 3" xfId="7295"/>
    <cellStyle name="Comma 4 5 2 3 3 2" xfId="12385"/>
    <cellStyle name="Comma 4 5 2 3 4" xfId="9567"/>
    <cellStyle name="Comma 4 5 2 3 4 2" xfId="12956"/>
    <cellStyle name="Comma 4 5 2 3 5" xfId="3286"/>
    <cellStyle name="Comma 4 5 2 3 5 2" xfId="11243"/>
    <cellStyle name="Comma 4 5 2 3 6" xfId="2711"/>
    <cellStyle name="Comma 4 5 2 3 7" xfId="10672"/>
    <cellStyle name="Comma 4 5 2 4" xfId="3888"/>
    <cellStyle name="Comma 4 5 2 4 2" xfId="11529"/>
    <cellStyle name="Comma 4 5 2 5" xfId="6160"/>
    <cellStyle name="Comma 4 5 2 5 2" xfId="12100"/>
    <cellStyle name="Comma 4 5 2 6" xfId="8432"/>
    <cellStyle name="Comma 4 5 2 6 2" xfId="12671"/>
    <cellStyle name="Comma 4 5 2 7" xfId="3001"/>
    <cellStyle name="Comma 4 5 2 7 2" xfId="10958"/>
    <cellStyle name="Comma 4 5 2 8" xfId="2431"/>
    <cellStyle name="Comma 4 5 2 9" xfId="10392"/>
    <cellStyle name="Comma 4 5 3" xfId="1149"/>
    <cellStyle name="Comma 4 5 3 2" xfId="2284"/>
    <cellStyle name="Comma 4 5 3 2 2" xfId="5704"/>
    <cellStyle name="Comma 4 5 3 2 2 2" xfId="11985"/>
    <cellStyle name="Comma 4 5 3 2 3" xfId="7976"/>
    <cellStyle name="Comma 4 5 3 2 3 2" xfId="12556"/>
    <cellStyle name="Comma 4 5 3 2 4" xfId="10248"/>
    <cellStyle name="Comma 4 5 3 2 4 2" xfId="13127"/>
    <cellStyle name="Comma 4 5 3 2 5" xfId="3457"/>
    <cellStyle name="Comma 4 5 3 2 5 2" xfId="11414"/>
    <cellStyle name="Comma 4 5 3 2 6" xfId="2879"/>
    <cellStyle name="Comma 4 5 3 2 7" xfId="10840"/>
    <cellStyle name="Comma 4 5 3 3" xfId="4569"/>
    <cellStyle name="Comma 4 5 3 3 2" xfId="11700"/>
    <cellStyle name="Comma 4 5 3 4" xfId="6841"/>
    <cellStyle name="Comma 4 5 3 4 2" xfId="12271"/>
    <cellStyle name="Comma 4 5 3 5" xfId="9113"/>
    <cellStyle name="Comma 4 5 3 5 2" xfId="12842"/>
    <cellStyle name="Comma 4 5 3 6" xfId="3172"/>
    <cellStyle name="Comma 4 5 3 6 2" xfId="11129"/>
    <cellStyle name="Comma 4 5 3 7" xfId="2599"/>
    <cellStyle name="Comma 4 5 3 8" xfId="10560"/>
    <cellStyle name="Comma 4 5 4" xfId="695"/>
    <cellStyle name="Comma 4 5 4 2" xfId="1830"/>
    <cellStyle name="Comma 4 5 4 2 2" xfId="5250"/>
    <cellStyle name="Comma 4 5 4 2 2 2" xfId="11871"/>
    <cellStyle name="Comma 4 5 4 2 3" xfId="7522"/>
    <cellStyle name="Comma 4 5 4 2 3 2" xfId="12442"/>
    <cellStyle name="Comma 4 5 4 2 4" xfId="9794"/>
    <cellStyle name="Comma 4 5 4 2 4 2" xfId="13013"/>
    <cellStyle name="Comma 4 5 4 2 5" xfId="3343"/>
    <cellStyle name="Comma 4 5 4 2 5 2" xfId="11300"/>
    <cellStyle name="Comma 4 5 4 2 6" xfId="2767"/>
    <cellStyle name="Comma 4 5 4 2 7" xfId="10728"/>
    <cellStyle name="Comma 4 5 4 3" xfId="4115"/>
    <cellStyle name="Comma 4 5 4 3 2" xfId="11586"/>
    <cellStyle name="Comma 4 5 4 4" xfId="6387"/>
    <cellStyle name="Comma 4 5 4 4 2" xfId="12157"/>
    <cellStyle name="Comma 4 5 4 5" xfId="8659"/>
    <cellStyle name="Comma 4 5 4 5 2" xfId="12728"/>
    <cellStyle name="Comma 4 5 4 6" xfId="3058"/>
    <cellStyle name="Comma 4 5 4 6 2" xfId="11015"/>
    <cellStyle name="Comma 4 5 4 7" xfId="2487"/>
    <cellStyle name="Comma 4 5 4 8" xfId="10448"/>
    <cellStyle name="Comma 4 5 5" xfId="1376"/>
    <cellStyle name="Comma 4 5 5 2" xfId="4796"/>
    <cellStyle name="Comma 4 5 5 2 2" xfId="11757"/>
    <cellStyle name="Comma 4 5 5 3" xfId="7068"/>
    <cellStyle name="Comma 4 5 5 3 2" xfId="12328"/>
    <cellStyle name="Comma 4 5 5 4" xfId="9340"/>
    <cellStyle name="Comma 4 5 5 4 2" xfId="12899"/>
    <cellStyle name="Comma 4 5 5 5" xfId="3229"/>
    <cellStyle name="Comma 4 5 5 5 2" xfId="11186"/>
    <cellStyle name="Comma 4 5 5 6" xfId="2655"/>
    <cellStyle name="Comma 4 5 5 7" xfId="10616"/>
    <cellStyle name="Comma 4 5 6" xfId="3661"/>
    <cellStyle name="Comma 4 5 6 2" xfId="11472"/>
    <cellStyle name="Comma 4 5 7" xfId="5933"/>
    <cellStyle name="Comma 4 5 7 2" xfId="12043"/>
    <cellStyle name="Comma 4 5 8" xfId="8205"/>
    <cellStyle name="Comma 4 5 8 2" xfId="12614"/>
    <cellStyle name="Comma 4 5 9" xfId="2944"/>
    <cellStyle name="Comma 4 5 9 2" xfId="10901"/>
    <cellStyle name="Comma 4 6" xfId="297"/>
    <cellStyle name="Comma 4 6 2" xfId="751"/>
    <cellStyle name="Comma 4 6 2 2" xfId="1886"/>
    <cellStyle name="Comma 4 6 2 2 2" xfId="5306"/>
    <cellStyle name="Comma 4 6 2 2 2 2" xfId="11885"/>
    <cellStyle name="Comma 4 6 2 2 3" xfId="7578"/>
    <cellStyle name="Comma 4 6 2 2 3 2" xfId="12456"/>
    <cellStyle name="Comma 4 6 2 2 4" xfId="9850"/>
    <cellStyle name="Comma 4 6 2 2 4 2" xfId="13027"/>
    <cellStyle name="Comma 4 6 2 2 5" xfId="3357"/>
    <cellStyle name="Comma 4 6 2 2 5 2" xfId="11314"/>
    <cellStyle name="Comma 4 6 2 2 6" xfId="2781"/>
    <cellStyle name="Comma 4 6 2 2 7" xfId="10742"/>
    <cellStyle name="Comma 4 6 2 3" xfId="4171"/>
    <cellStyle name="Comma 4 6 2 3 2" xfId="11600"/>
    <cellStyle name="Comma 4 6 2 4" xfId="6443"/>
    <cellStyle name="Comma 4 6 2 4 2" xfId="12171"/>
    <cellStyle name="Comma 4 6 2 5" xfId="8715"/>
    <cellStyle name="Comma 4 6 2 5 2" xfId="12742"/>
    <cellStyle name="Comma 4 6 2 6" xfId="3072"/>
    <cellStyle name="Comma 4 6 2 6 2" xfId="11029"/>
    <cellStyle name="Comma 4 6 2 7" xfId="2501"/>
    <cellStyle name="Comma 4 6 2 8" xfId="10462"/>
    <cellStyle name="Comma 4 6 3" xfId="1432"/>
    <cellStyle name="Comma 4 6 3 2" xfId="4852"/>
    <cellStyle name="Comma 4 6 3 2 2" xfId="11771"/>
    <cellStyle name="Comma 4 6 3 3" xfId="7124"/>
    <cellStyle name="Comma 4 6 3 3 2" xfId="12342"/>
    <cellStyle name="Comma 4 6 3 4" xfId="9396"/>
    <cellStyle name="Comma 4 6 3 4 2" xfId="12913"/>
    <cellStyle name="Comma 4 6 3 5" xfId="3243"/>
    <cellStyle name="Comma 4 6 3 5 2" xfId="11200"/>
    <cellStyle name="Comma 4 6 3 6" xfId="2669"/>
    <cellStyle name="Comma 4 6 3 7" xfId="10630"/>
    <cellStyle name="Comma 4 6 4" xfId="3717"/>
    <cellStyle name="Comma 4 6 4 2" xfId="11486"/>
    <cellStyle name="Comma 4 6 5" xfId="5989"/>
    <cellStyle name="Comma 4 6 5 2" xfId="12057"/>
    <cellStyle name="Comma 4 6 6" xfId="8261"/>
    <cellStyle name="Comma 4 6 6 2" xfId="12628"/>
    <cellStyle name="Comma 4 6 7" xfId="2958"/>
    <cellStyle name="Comma 4 6 7 2" xfId="10915"/>
    <cellStyle name="Comma 4 6 8" xfId="2389"/>
    <cellStyle name="Comma 4 6 9" xfId="10350"/>
    <cellStyle name="Comma 4 7" xfId="978"/>
    <cellStyle name="Comma 4 7 2" xfId="2113"/>
    <cellStyle name="Comma 4 7 2 2" xfId="5533"/>
    <cellStyle name="Comma 4 7 2 2 2" xfId="11942"/>
    <cellStyle name="Comma 4 7 2 3" xfId="7805"/>
    <cellStyle name="Comma 4 7 2 3 2" xfId="12513"/>
    <cellStyle name="Comma 4 7 2 4" xfId="10077"/>
    <cellStyle name="Comma 4 7 2 4 2" xfId="13084"/>
    <cellStyle name="Comma 4 7 2 5" xfId="3414"/>
    <cellStyle name="Comma 4 7 2 5 2" xfId="11371"/>
    <cellStyle name="Comma 4 7 2 6" xfId="2837"/>
    <cellStyle name="Comma 4 7 2 7" xfId="10798"/>
    <cellStyle name="Comma 4 7 3" xfId="4398"/>
    <cellStyle name="Comma 4 7 3 2" xfId="11657"/>
    <cellStyle name="Comma 4 7 4" xfId="6670"/>
    <cellStyle name="Comma 4 7 4 2" xfId="12228"/>
    <cellStyle name="Comma 4 7 5" xfId="8942"/>
    <cellStyle name="Comma 4 7 5 2" xfId="12799"/>
    <cellStyle name="Comma 4 7 6" xfId="3129"/>
    <cellStyle name="Comma 4 7 6 2" xfId="11086"/>
    <cellStyle name="Comma 4 7 7" xfId="2557"/>
    <cellStyle name="Comma 4 7 8" xfId="10518"/>
    <cellStyle name="Comma 4 8" xfId="524"/>
    <cellStyle name="Comma 4 8 2" xfId="1659"/>
    <cellStyle name="Comma 4 8 2 2" xfId="5079"/>
    <cellStyle name="Comma 4 8 2 2 2" xfId="11828"/>
    <cellStyle name="Comma 4 8 2 3" xfId="7351"/>
    <cellStyle name="Comma 4 8 2 3 2" xfId="12399"/>
    <cellStyle name="Comma 4 8 2 4" xfId="9623"/>
    <cellStyle name="Comma 4 8 2 4 2" xfId="12970"/>
    <cellStyle name="Comma 4 8 2 5" xfId="3300"/>
    <cellStyle name="Comma 4 8 2 5 2" xfId="11257"/>
    <cellStyle name="Comma 4 8 2 6" xfId="2725"/>
    <cellStyle name="Comma 4 8 2 7" xfId="10686"/>
    <cellStyle name="Comma 4 8 3" xfId="3944"/>
    <cellStyle name="Comma 4 8 3 2" xfId="11543"/>
    <cellStyle name="Comma 4 8 4" xfId="6216"/>
    <cellStyle name="Comma 4 8 4 2" xfId="12114"/>
    <cellStyle name="Comma 4 8 5" xfId="8488"/>
    <cellStyle name="Comma 4 8 5 2" xfId="12685"/>
    <cellStyle name="Comma 4 8 6" xfId="3015"/>
    <cellStyle name="Comma 4 8 6 2" xfId="10972"/>
    <cellStyle name="Comma 4 8 7" xfId="2445"/>
    <cellStyle name="Comma 4 8 8" xfId="10406"/>
    <cellStyle name="Comma 4 9" xfId="1205"/>
    <cellStyle name="Comma 4 9 2" xfId="4625"/>
    <cellStyle name="Comma 4 9 2 2" xfId="11714"/>
    <cellStyle name="Comma 4 9 3" xfId="6897"/>
    <cellStyle name="Comma 4 9 3 2" xfId="12285"/>
    <cellStyle name="Comma 4 9 4" xfId="9169"/>
    <cellStyle name="Comma 4 9 4 2" xfId="12856"/>
    <cellStyle name="Comma 4 9 5" xfId="3186"/>
    <cellStyle name="Comma 4 9 5 2" xfId="11143"/>
    <cellStyle name="Comma 4 9 6" xfId="2613"/>
    <cellStyle name="Comma 4 9 7" xfId="10574"/>
    <cellStyle name="Comma 5" xfId="59"/>
    <cellStyle name="Comma 5 10" xfId="3492"/>
    <cellStyle name="Comma 5 10 2" xfId="11430"/>
    <cellStyle name="Comma 5 11" xfId="5764"/>
    <cellStyle name="Comma 5 11 2" xfId="12001"/>
    <cellStyle name="Comma 5 12" xfId="8036"/>
    <cellStyle name="Comma 5 12 2" xfId="12572"/>
    <cellStyle name="Comma 5 13" xfId="2897"/>
    <cellStyle name="Comma 5 13 2" xfId="10857"/>
    <cellStyle name="Comma 5 14" xfId="2332"/>
    <cellStyle name="Comma 5 15" xfId="10293"/>
    <cellStyle name="Comma 5 2" xfId="89"/>
    <cellStyle name="Comma 5 2 10" xfId="5792"/>
    <cellStyle name="Comma 5 2 10 2" xfId="12008"/>
    <cellStyle name="Comma 5 2 11" xfId="8064"/>
    <cellStyle name="Comma 5 2 11 2" xfId="12579"/>
    <cellStyle name="Comma 5 2 12" xfId="2906"/>
    <cellStyle name="Comma 5 2 12 2" xfId="10865"/>
    <cellStyle name="Comma 5 2 13" xfId="2340"/>
    <cellStyle name="Comma 5 2 14" xfId="10301"/>
    <cellStyle name="Comma 5 2 2" xfId="201"/>
    <cellStyle name="Comma 5 2 2 10" xfId="2368"/>
    <cellStyle name="Comma 5 2 2 11" xfId="10329"/>
    <cellStyle name="Comma 5 2 2 2" xfId="439"/>
    <cellStyle name="Comma 5 2 2 2 2" xfId="893"/>
    <cellStyle name="Comma 5 2 2 2 2 2" xfId="2028"/>
    <cellStyle name="Comma 5 2 2 2 2 2 2" xfId="5448"/>
    <cellStyle name="Comma 5 2 2 2 2 2 2 2" xfId="11921"/>
    <cellStyle name="Comma 5 2 2 2 2 2 3" xfId="7720"/>
    <cellStyle name="Comma 5 2 2 2 2 2 3 2" xfId="12492"/>
    <cellStyle name="Comma 5 2 2 2 2 2 4" xfId="9992"/>
    <cellStyle name="Comma 5 2 2 2 2 2 4 2" xfId="13063"/>
    <cellStyle name="Comma 5 2 2 2 2 2 5" xfId="3393"/>
    <cellStyle name="Comma 5 2 2 2 2 2 5 2" xfId="11350"/>
    <cellStyle name="Comma 5 2 2 2 2 2 6" xfId="2817"/>
    <cellStyle name="Comma 5 2 2 2 2 2 7" xfId="10778"/>
    <cellStyle name="Comma 5 2 2 2 2 3" xfId="4313"/>
    <cellStyle name="Comma 5 2 2 2 2 3 2" xfId="11636"/>
    <cellStyle name="Comma 5 2 2 2 2 4" xfId="6585"/>
    <cellStyle name="Comma 5 2 2 2 2 4 2" xfId="12207"/>
    <cellStyle name="Comma 5 2 2 2 2 5" xfId="8857"/>
    <cellStyle name="Comma 5 2 2 2 2 5 2" xfId="12778"/>
    <cellStyle name="Comma 5 2 2 2 2 6" xfId="3108"/>
    <cellStyle name="Comma 5 2 2 2 2 6 2" xfId="11065"/>
    <cellStyle name="Comma 5 2 2 2 2 7" xfId="2537"/>
    <cellStyle name="Comma 5 2 2 2 2 8" xfId="10498"/>
    <cellStyle name="Comma 5 2 2 2 3" xfId="1574"/>
    <cellStyle name="Comma 5 2 2 2 3 2" xfId="4994"/>
    <cellStyle name="Comma 5 2 2 2 3 2 2" xfId="11807"/>
    <cellStyle name="Comma 5 2 2 2 3 3" xfId="7266"/>
    <cellStyle name="Comma 5 2 2 2 3 3 2" xfId="12378"/>
    <cellStyle name="Comma 5 2 2 2 3 4" xfId="9538"/>
    <cellStyle name="Comma 5 2 2 2 3 4 2" xfId="12949"/>
    <cellStyle name="Comma 5 2 2 2 3 5" xfId="3279"/>
    <cellStyle name="Comma 5 2 2 2 3 5 2" xfId="11236"/>
    <cellStyle name="Comma 5 2 2 2 3 6" xfId="2705"/>
    <cellStyle name="Comma 5 2 2 2 3 7" xfId="10666"/>
    <cellStyle name="Comma 5 2 2 2 4" xfId="3859"/>
    <cellStyle name="Comma 5 2 2 2 4 2" xfId="11522"/>
    <cellStyle name="Comma 5 2 2 2 5" xfId="6131"/>
    <cellStyle name="Comma 5 2 2 2 5 2" xfId="12093"/>
    <cellStyle name="Comma 5 2 2 2 6" xfId="8403"/>
    <cellStyle name="Comma 5 2 2 2 6 2" xfId="12664"/>
    <cellStyle name="Comma 5 2 2 2 7" xfId="2994"/>
    <cellStyle name="Comma 5 2 2 2 7 2" xfId="10951"/>
    <cellStyle name="Comma 5 2 2 2 8" xfId="2425"/>
    <cellStyle name="Comma 5 2 2 2 9" xfId="10386"/>
    <cellStyle name="Comma 5 2 2 3" xfId="1120"/>
    <cellStyle name="Comma 5 2 2 3 2" xfId="2255"/>
    <cellStyle name="Comma 5 2 2 3 2 2" xfId="5675"/>
    <cellStyle name="Comma 5 2 2 3 2 2 2" xfId="11978"/>
    <cellStyle name="Comma 5 2 2 3 2 3" xfId="7947"/>
    <cellStyle name="Comma 5 2 2 3 2 3 2" xfId="12549"/>
    <cellStyle name="Comma 5 2 2 3 2 4" xfId="10219"/>
    <cellStyle name="Comma 5 2 2 3 2 4 2" xfId="13120"/>
    <cellStyle name="Comma 5 2 2 3 2 5" xfId="3450"/>
    <cellStyle name="Comma 5 2 2 3 2 5 2" xfId="11407"/>
    <cellStyle name="Comma 5 2 2 3 2 6" xfId="2873"/>
    <cellStyle name="Comma 5 2 2 3 2 7" xfId="10834"/>
    <cellStyle name="Comma 5 2 2 3 3" xfId="4540"/>
    <cellStyle name="Comma 5 2 2 3 3 2" xfId="11693"/>
    <cellStyle name="Comma 5 2 2 3 4" xfId="6812"/>
    <cellStyle name="Comma 5 2 2 3 4 2" xfId="12264"/>
    <cellStyle name="Comma 5 2 2 3 5" xfId="9084"/>
    <cellStyle name="Comma 5 2 2 3 5 2" xfId="12835"/>
    <cellStyle name="Comma 5 2 2 3 6" xfId="3165"/>
    <cellStyle name="Comma 5 2 2 3 6 2" xfId="11122"/>
    <cellStyle name="Comma 5 2 2 3 7" xfId="2593"/>
    <cellStyle name="Comma 5 2 2 3 8" xfId="10554"/>
    <cellStyle name="Comma 5 2 2 4" xfId="666"/>
    <cellStyle name="Comma 5 2 2 4 2" xfId="1801"/>
    <cellStyle name="Comma 5 2 2 4 2 2" xfId="5221"/>
    <cellStyle name="Comma 5 2 2 4 2 2 2" xfId="11864"/>
    <cellStyle name="Comma 5 2 2 4 2 3" xfId="7493"/>
    <cellStyle name="Comma 5 2 2 4 2 3 2" xfId="12435"/>
    <cellStyle name="Comma 5 2 2 4 2 4" xfId="9765"/>
    <cellStyle name="Comma 5 2 2 4 2 4 2" xfId="13006"/>
    <cellStyle name="Comma 5 2 2 4 2 5" xfId="3336"/>
    <cellStyle name="Comma 5 2 2 4 2 5 2" xfId="11293"/>
    <cellStyle name="Comma 5 2 2 4 2 6" xfId="2761"/>
    <cellStyle name="Comma 5 2 2 4 2 7" xfId="10722"/>
    <cellStyle name="Comma 5 2 2 4 3" xfId="4086"/>
    <cellStyle name="Comma 5 2 2 4 3 2" xfId="11579"/>
    <cellStyle name="Comma 5 2 2 4 4" xfId="6358"/>
    <cellStyle name="Comma 5 2 2 4 4 2" xfId="12150"/>
    <cellStyle name="Comma 5 2 2 4 5" xfId="8630"/>
    <cellStyle name="Comma 5 2 2 4 5 2" xfId="12721"/>
    <cellStyle name="Comma 5 2 2 4 6" xfId="3051"/>
    <cellStyle name="Comma 5 2 2 4 6 2" xfId="11008"/>
    <cellStyle name="Comma 5 2 2 4 7" xfId="2481"/>
    <cellStyle name="Comma 5 2 2 4 8" xfId="10442"/>
    <cellStyle name="Comma 5 2 2 5" xfId="1347"/>
    <cellStyle name="Comma 5 2 2 5 2" xfId="4767"/>
    <cellStyle name="Comma 5 2 2 5 2 2" xfId="11750"/>
    <cellStyle name="Comma 5 2 2 5 3" xfId="7039"/>
    <cellStyle name="Comma 5 2 2 5 3 2" xfId="12321"/>
    <cellStyle name="Comma 5 2 2 5 4" xfId="9311"/>
    <cellStyle name="Comma 5 2 2 5 4 2" xfId="12892"/>
    <cellStyle name="Comma 5 2 2 5 5" xfId="3222"/>
    <cellStyle name="Comma 5 2 2 5 5 2" xfId="11179"/>
    <cellStyle name="Comma 5 2 2 5 6" xfId="2649"/>
    <cellStyle name="Comma 5 2 2 5 7" xfId="10610"/>
    <cellStyle name="Comma 5 2 2 6" xfId="3632"/>
    <cellStyle name="Comma 5 2 2 6 2" xfId="11465"/>
    <cellStyle name="Comma 5 2 2 7" xfId="5904"/>
    <cellStyle name="Comma 5 2 2 7 2" xfId="12036"/>
    <cellStyle name="Comma 5 2 2 8" xfId="8176"/>
    <cellStyle name="Comma 5 2 2 8 2" xfId="12607"/>
    <cellStyle name="Comma 5 2 2 9" xfId="2934"/>
    <cellStyle name="Comma 5 2 2 9 2" xfId="10893"/>
    <cellStyle name="Comma 5 2 3" xfId="145"/>
    <cellStyle name="Comma 5 2 3 10" xfId="2354"/>
    <cellStyle name="Comma 5 2 3 11" xfId="10315"/>
    <cellStyle name="Comma 5 2 3 2" xfId="383"/>
    <cellStyle name="Comma 5 2 3 2 2" xfId="837"/>
    <cellStyle name="Comma 5 2 3 2 2 2" xfId="1972"/>
    <cellStyle name="Comma 5 2 3 2 2 2 2" xfId="5392"/>
    <cellStyle name="Comma 5 2 3 2 2 2 2 2" xfId="11907"/>
    <cellStyle name="Comma 5 2 3 2 2 2 3" xfId="7664"/>
    <cellStyle name="Comma 5 2 3 2 2 2 3 2" xfId="12478"/>
    <cellStyle name="Comma 5 2 3 2 2 2 4" xfId="9936"/>
    <cellStyle name="Comma 5 2 3 2 2 2 4 2" xfId="13049"/>
    <cellStyle name="Comma 5 2 3 2 2 2 5" xfId="3379"/>
    <cellStyle name="Comma 5 2 3 2 2 2 5 2" xfId="11336"/>
    <cellStyle name="Comma 5 2 3 2 2 2 6" xfId="2803"/>
    <cellStyle name="Comma 5 2 3 2 2 2 7" xfId="10764"/>
    <cellStyle name="Comma 5 2 3 2 2 3" xfId="4257"/>
    <cellStyle name="Comma 5 2 3 2 2 3 2" xfId="11622"/>
    <cellStyle name="Comma 5 2 3 2 2 4" xfId="6529"/>
    <cellStyle name="Comma 5 2 3 2 2 4 2" xfId="12193"/>
    <cellStyle name="Comma 5 2 3 2 2 5" xfId="8801"/>
    <cellStyle name="Comma 5 2 3 2 2 5 2" xfId="12764"/>
    <cellStyle name="Comma 5 2 3 2 2 6" xfId="3094"/>
    <cellStyle name="Comma 5 2 3 2 2 6 2" xfId="11051"/>
    <cellStyle name="Comma 5 2 3 2 2 7" xfId="2523"/>
    <cellStyle name="Comma 5 2 3 2 2 8" xfId="10484"/>
    <cellStyle name="Comma 5 2 3 2 3" xfId="1518"/>
    <cellStyle name="Comma 5 2 3 2 3 2" xfId="4938"/>
    <cellStyle name="Comma 5 2 3 2 3 2 2" xfId="11793"/>
    <cellStyle name="Comma 5 2 3 2 3 3" xfId="7210"/>
    <cellStyle name="Comma 5 2 3 2 3 3 2" xfId="12364"/>
    <cellStyle name="Comma 5 2 3 2 3 4" xfId="9482"/>
    <cellStyle name="Comma 5 2 3 2 3 4 2" xfId="12935"/>
    <cellStyle name="Comma 5 2 3 2 3 5" xfId="3265"/>
    <cellStyle name="Comma 5 2 3 2 3 5 2" xfId="11222"/>
    <cellStyle name="Comma 5 2 3 2 3 6" xfId="2691"/>
    <cellStyle name="Comma 5 2 3 2 3 7" xfId="10652"/>
    <cellStyle name="Comma 5 2 3 2 4" xfId="3803"/>
    <cellStyle name="Comma 5 2 3 2 4 2" xfId="11508"/>
    <cellStyle name="Comma 5 2 3 2 5" xfId="6075"/>
    <cellStyle name="Comma 5 2 3 2 5 2" xfId="12079"/>
    <cellStyle name="Comma 5 2 3 2 6" xfId="8347"/>
    <cellStyle name="Comma 5 2 3 2 6 2" xfId="12650"/>
    <cellStyle name="Comma 5 2 3 2 7" xfId="2980"/>
    <cellStyle name="Comma 5 2 3 2 7 2" xfId="10937"/>
    <cellStyle name="Comma 5 2 3 2 8" xfId="2411"/>
    <cellStyle name="Comma 5 2 3 2 9" xfId="10372"/>
    <cellStyle name="Comma 5 2 3 3" xfId="1064"/>
    <cellStyle name="Comma 5 2 3 3 2" xfId="2199"/>
    <cellStyle name="Comma 5 2 3 3 2 2" xfId="5619"/>
    <cellStyle name="Comma 5 2 3 3 2 2 2" xfId="11964"/>
    <cellStyle name="Comma 5 2 3 3 2 3" xfId="7891"/>
    <cellStyle name="Comma 5 2 3 3 2 3 2" xfId="12535"/>
    <cellStyle name="Comma 5 2 3 3 2 4" xfId="10163"/>
    <cellStyle name="Comma 5 2 3 3 2 4 2" xfId="13106"/>
    <cellStyle name="Comma 5 2 3 3 2 5" xfId="3436"/>
    <cellStyle name="Comma 5 2 3 3 2 5 2" xfId="11393"/>
    <cellStyle name="Comma 5 2 3 3 2 6" xfId="2859"/>
    <cellStyle name="Comma 5 2 3 3 2 7" xfId="10820"/>
    <cellStyle name="Comma 5 2 3 3 3" xfId="4484"/>
    <cellStyle name="Comma 5 2 3 3 3 2" xfId="11679"/>
    <cellStyle name="Comma 5 2 3 3 4" xfId="6756"/>
    <cellStyle name="Comma 5 2 3 3 4 2" xfId="12250"/>
    <cellStyle name="Comma 5 2 3 3 5" xfId="9028"/>
    <cellStyle name="Comma 5 2 3 3 5 2" xfId="12821"/>
    <cellStyle name="Comma 5 2 3 3 6" xfId="3151"/>
    <cellStyle name="Comma 5 2 3 3 6 2" xfId="11108"/>
    <cellStyle name="Comma 5 2 3 3 7" xfId="2579"/>
    <cellStyle name="Comma 5 2 3 3 8" xfId="10540"/>
    <cellStyle name="Comma 5 2 3 4" xfId="610"/>
    <cellStyle name="Comma 5 2 3 4 2" xfId="1745"/>
    <cellStyle name="Comma 5 2 3 4 2 2" xfId="5165"/>
    <cellStyle name="Comma 5 2 3 4 2 2 2" xfId="11850"/>
    <cellStyle name="Comma 5 2 3 4 2 3" xfId="7437"/>
    <cellStyle name="Comma 5 2 3 4 2 3 2" xfId="12421"/>
    <cellStyle name="Comma 5 2 3 4 2 4" xfId="9709"/>
    <cellStyle name="Comma 5 2 3 4 2 4 2" xfId="12992"/>
    <cellStyle name="Comma 5 2 3 4 2 5" xfId="3322"/>
    <cellStyle name="Comma 5 2 3 4 2 5 2" xfId="11279"/>
    <cellStyle name="Comma 5 2 3 4 2 6" xfId="2747"/>
    <cellStyle name="Comma 5 2 3 4 2 7" xfId="10708"/>
    <cellStyle name="Comma 5 2 3 4 3" xfId="4030"/>
    <cellStyle name="Comma 5 2 3 4 3 2" xfId="11565"/>
    <cellStyle name="Comma 5 2 3 4 4" xfId="6302"/>
    <cellStyle name="Comma 5 2 3 4 4 2" xfId="12136"/>
    <cellStyle name="Comma 5 2 3 4 5" xfId="8574"/>
    <cellStyle name="Comma 5 2 3 4 5 2" xfId="12707"/>
    <cellStyle name="Comma 5 2 3 4 6" xfId="3037"/>
    <cellStyle name="Comma 5 2 3 4 6 2" xfId="10994"/>
    <cellStyle name="Comma 5 2 3 4 7" xfId="2467"/>
    <cellStyle name="Comma 5 2 3 4 8" xfId="10428"/>
    <cellStyle name="Comma 5 2 3 5" xfId="1291"/>
    <cellStyle name="Comma 5 2 3 5 2" xfId="4711"/>
    <cellStyle name="Comma 5 2 3 5 2 2" xfId="11736"/>
    <cellStyle name="Comma 5 2 3 5 3" xfId="6983"/>
    <cellStyle name="Comma 5 2 3 5 3 2" xfId="12307"/>
    <cellStyle name="Comma 5 2 3 5 4" xfId="9255"/>
    <cellStyle name="Comma 5 2 3 5 4 2" xfId="12878"/>
    <cellStyle name="Comma 5 2 3 5 5" xfId="3208"/>
    <cellStyle name="Comma 5 2 3 5 5 2" xfId="11165"/>
    <cellStyle name="Comma 5 2 3 5 6" xfId="2635"/>
    <cellStyle name="Comma 5 2 3 5 7" xfId="10596"/>
    <cellStyle name="Comma 5 2 3 6" xfId="3576"/>
    <cellStyle name="Comma 5 2 3 6 2" xfId="11451"/>
    <cellStyle name="Comma 5 2 3 7" xfId="5848"/>
    <cellStyle name="Comma 5 2 3 7 2" xfId="12022"/>
    <cellStyle name="Comma 5 2 3 8" xfId="8120"/>
    <cellStyle name="Comma 5 2 3 8 2" xfId="12593"/>
    <cellStyle name="Comma 5 2 3 9" xfId="2920"/>
    <cellStyle name="Comma 5 2 3 9 2" xfId="10879"/>
    <cellStyle name="Comma 5 2 4" xfId="271"/>
    <cellStyle name="Comma 5 2 4 10" xfId="2383"/>
    <cellStyle name="Comma 5 2 4 11" xfId="10344"/>
    <cellStyle name="Comma 5 2 4 2" xfId="498"/>
    <cellStyle name="Comma 5 2 4 2 2" xfId="952"/>
    <cellStyle name="Comma 5 2 4 2 2 2" xfId="2087"/>
    <cellStyle name="Comma 5 2 4 2 2 2 2" xfId="5507"/>
    <cellStyle name="Comma 5 2 4 2 2 2 2 2" xfId="11936"/>
    <cellStyle name="Comma 5 2 4 2 2 2 3" xfId="7779"/>
    <cellStyle name="Comma 5 2 4 2 2 2 3 2" xfId="12507"/>
    <cellStyle name="Comma 5 2 4 2 2 2 4" xfId="10051"/>
    <cellStyle name="Comma 5 2 4 2 2 2 4 2" xfId="13078"/>
    <cellStyle name="Comma 5 2 4 2 2 2 5" xfId="3408"/>
    <cellStyle name="Comma 5 2 4 2 2 2 5 2" xfId="11365"/>
    <cellStyle name="Comma 5 2 4 2 2 2 6" xfId="2831"/>
    <cellStyle name="Comma 5 2 4 2 2 2 7" xfId="10792"/>
    <cellStyle name="Comma 5 2 4 2 2 3" xfId="4372"/>
    <cellStyle name="Comma 5 2 4 2 2 3 2" xfId="11651"/>
    <cellStyle name="Comma 5 2 4 2 2 4" xfId="6644"/>
    <cellStyle name="Comma 5 2 4 2 2 4 2" xfId="12222"/>
    <cellStyle name="Comma 5 2 4 2 2 5" xfId="8916"/>
    <cellStyle name="Comma 5 2 4 2 2 5 2" xfId="12793"/>
    <cellStyle name="Comma 5 2 4 2 2 6" xfId="3123"/>
    <cellStyle name="Comma 5 2 4 2 2 6 2" xfId="11080"/>
    <cellStyle name="Comma 5 2 4 2 2 7" xfId="2551"/>
    <cellStyle name="Comma 5 2 4 2 2 8" xfId="10512"/>
    <cellStyle name="Comma 5 2 4 2 3" xfId="1633"/>
    <cellStyle name="Comma 5 2 4 2 3 2" xfId="5053"/>
    <cellStyle name="Comma 5 2 4 2 3 2 2" xfId="11822"/>
    <cellStyle name="Comma 5 2 4 2 3 3" xfId="7325"/>
    <cellStyle name="Comma 5 2 4 2 3 3 2" xfId="12393"/>
    <cellStyle name="Comma 5 2 4 2 3 4" xfId="9597"/>
    <cellStyle name="Comma 5 2 4 2 3 4 2" xfId="12964"/>
    <cellStyle name="Comma 5 2 4 2 3 5" xfId="3294"/>
    <cellStyle name="Comma 5 2 4 2 3 5 2" xfId="11251"/>
    <cellStyle name="Comma 5 2 4 2 3 6" xfId="2719"/>
    <cellStyle name="Comma 5 2 4 2 3 7" xfId="10680"/>
    <cellStyle name="Comma 5 2 4 2 4" xfId="3918"/>
    <cellStyle name="Comma 5 2 4 2 4 2" xfId="11537"/>
    <cellStyle name="Comma 5 2 4 2 5" xfId="6190"/>
    <cellStyle name="Comma 5 2 4 2 5 2" xfId="12108"/>
    <cellStyle name="Comma 5 2 4 2 6" xfId="8462"/>
    <cellStyle name="Comma 5 2 4 2 6 2" xfId="12679"/>
    <cellStyle name="Comma 5 2 4 2 7" xfId="3009"/>
    <cellStyle name="Comma 5 2 4 2 7 2" xfId="10966"/>
    <cellStyle name="Comma 5 2 4 2 8" xfId="2439"/>
    <cellStyle name="Comma 5 2 4 2 9" xfId="10400"/>
    <cellStyle name="Comma 5 2 4 3" xfId="1179"/>
    <cellStyle name="Comma 5 2 4 3 2" xfId="2314"/>
    <cellStyle name="Comma 5 2 4 3 2 2" xfId="5734"/>
    <cellStyle name="Comma 5 2 4 3 2 2 2" xfId="11993"/>
    <cellStyle name="Comma 5 2 4 3 2 3" xfId="8006"/>
    <cellStyle name="Comma 5 2 4 3 2 3 2" xfId="12564"/>
    <cellStyle name="Comma 5 2 4 3 2 4" xfId="10278"/>
    <cellStyle name="Comma 5 2 4 3 2 4 2" xfId="13135"/>
    <cellStyle name="Comma 5 2 4 3 2 5" xfId="3465"/>
    <cellStyle name="Comma 5 2 4 3 2 5 2" xfId="11422"/>
    <cellStyle name="Comma 5 2 4 3 2 6" xfId="2887"/>
    <cellStyle name="Comma 5 2 4 3 2 7" xfId="10848"/>
    <cellStyle name="Comma 5 2 4 3 3" xfId="4599"/>
    <cellStyle name="Comma 5 2 4 3 3 2" xfId="11708"/>
    <cellStyle name="Comma 5 2 4 3 4" xfId="6871"/>
    <cellStyle name="Comma 5 2 4 3 4 2" xfId="12279"/>
    <cellStyle name="Comma 5 2 4 3 5" xfId="9143"/>
    <cellStyle name="Comma 5 2 4 3 5 2" xfId="12850"/>
    <cellStyle name="Comma 5 2 4 3 6" xfId="3180"/>
    <cellStyle name="Comma 5 2 4 3 6 2" xfId="11137"/>
    <cellStyle name="Comma 5 2 4 3 7" xfId="2607"/>
    <cellStyle name="Comma 5 2 4 3 8" xfId="10568"/>
    <cellStyle name="Comma 5 2 4 4" xfId="725"/>
    <cellStyle name="Comma 5 2 4 4 2" xfId="1860"/>
    <cellStyle name="Comma 5 2 4 4 2 2" xfId="5280"/>
    <cellStyle name="Comma 5 2 4 4 2 2 2" xfId="11879"/>
    <cellStyle name="Comma 5 2 4 4 2 3" xfId="7552"/>
    <cellStyle name="Comma 5 2 4 4 2 3 2" xfId="12450"/>
    <cellStyle name="Comma 5 2 4 4 2 4" xfId="9824"/>
    <cellStyle name="Comma 5 2 4 4 2 4 2" xfId="13021"/>
    <cellStyle name="Comma 5 2 4 4 2 5" xfId="3351"/>
    <cellStyle name="Comma 5 2 4 4 2 5 2" xfId="11308"/>
    <cellStyle name="Comma 5 2 4 4 2 6" xfId="2775"/>
    <cellStyle name="Comma 5 2 4 4 2 7" xfId="10736"/>
    <cellStyle name="Comma 5 2 4 4 3" xfId="4145"/>
    <cellStyle name="Comma 5 2 4 4 3 2" xfId="11594"/>
    <cellStyle name="Comma 5 2 4 4 4" xfId="6417"/>
    <cellStyle name="Comma 5 2 4 4 4 2" xfId="12165"/>
    <cellStyle name="Comma 5 2 4 4 5" xfId="8689"/>
    <cellStyle name="Comma 5 2 4 4 5 2" xfId="12736"/>
    <cellStyle name="Comma 5 2 4 4 6" xfId="3066"/>
    <cellStyle name="Comma 5 2 4 4 6 2" xfId="11023"/>
    <cellStyle name="Comma 5 2 4 4 7" xfId="2495"/>
    <cellStyle name="Comma 5 2 4 4 8" xfId="10456"/>
    <cellStyle name="Comma 5 2 4 5" xfId="1406"/>
    <cellStyle name="Comma 5 2 4 5 2" xfId="4826"/>
    <cellStyle name="Comma 5 2 4 5 2 2" xfId="11765"/>
    <cellStyle name="Comma 5 2 4 5 3" xfId="7098"/>
    <cellStyle name="Comma 5 2 4 5 3 2" xfId="12336"/>
    <cellStyle name="Comma 5 2 4 5 4" xfId="9370"/>
    <cellStyle name="Comma 5 2 4 5 4 2" xfId="12907"/>
    <cellStyle name="Comma 5 2 4 5 5" xfId="3237"/>
    <cellStyle name="Comma 5 2 4 5 5 2" xfId="11194"/>
    <cellStyle name="Comma 5 2 4 5 6" xfId="2663"/>
    <cellStyle name="Comma 5 2 4 5 7" xfId="10624"/>
    <cellStyle name="Comma 5 2 4 6" xfId="3691"/>
    <cellStyle name="Comma 5 2 4 6 2" xfId="11480"/>
    <cellStyle name="Comma 5 2 4 7" xfId="5963"/>
    <cellStyle name="Comma 5 2 4 7 2" xfId="12051"/>
    <cellStyle name="Comma 5 2 4 8" xfId="8235"/>
    <cellStyle name="Comma 5 2 4 8 2" xfId="12622"/>
    <cellStyle name="Comma 5 2 4 9" xfId="2952"/>
    <cellStyle name="Comma 5 2 4 9 2" xfId="10909"/>
    <cellStyle name="Comma 5 2 5" xfId="327"/>
    <cellStyle name="Comma 5 2 5 2" xfId="781"/>
    <cellStyle name="Comma 5 2 5 2 2" xfId="1916"/>
    <cellStyle name="Comma 5 2 5 2 2 2" xfId="5336"/>
    <cellStyle name="Comma 5 2 5 2 2 2 2" xfId="11893"/>
    <cellStyle name="Comma 5 2 5 2 2 3" xfId="7608"/>
    <cellStyle name="Comma 5 2 5 2 2 3 2" xfId="12464"/>
    <cellStyle name="Comma 5 2 5 2 2 4" xfId="9880"/>
    <cellStyle name="Comma 5 2 5 2 2 4 2" xfId="13035"/>
    <cellStyle name="Comma 5 2 5 2 2 5" xfId="3365"/>
    <cellStyle name="Comma 5 2 5 2 2 5 2" xfId="11322"/>
    <cellStyle name="Comma 5 2 5 2 2 6" xfId="2789"/>
    <cellStyle name="Comma 5 2 5 2 2 7" xfId="10750"/>
    <cellStyle name="Comma 5 2 5 2 3" xfId="4201"/>
    <cellStyle name="Comma 5 2 5 2 3 2" xfId="11608"/>
    <cellStyle name="Comma 5 2 5 2 4" xfId="6473"/>
    <cellStyle name="Comma 5 2 5 2 4 2" xfId="12179"/>
    <cellStyle name="Comma 5 2 5 2 5" xfId="8745"/>
    <cellStyle name="Comma 5 2 5 2 5 2" xfId="12750"/>
    <cellStyle name="Comma 5 2 5 2 6" xfId="3080"/>
    <cellStyle name="Comma 5 2 5 2 6 2" xfId="11037"/>
    <cellStyle name="Comma 5 2 5 2 7" xfId="2509"/>
    <cellStyle name="Comma 5 2 5 2 8" xfId="10470"/>
    <cellStyle name="Comma 5 2 5 3" xfId="1462"/>
    <cellStyle name="Comma 5 2 5 3 2" xfId="4882"/>
    <cellStyle name="Comma 5 2 5 3 2 2" xfId="11779"/>
    <cellStyle name="Comma 5 2 5 3 3" xfId="7154"/>
    <cellStyle name="Comma 5 2 5 3 3 2" xfId="12350"/>
    <cellStyle name="Comma 5 2 5 3 4" xfId="9426"/>
    <cellStyle name="Comma 5 2 5 3 4 2" xfId="12921"/>
    <cellStyle name="Comma 5 2 5 3 5" xfId="3251"/>
    <cellStyle name="Comma 5 2 5 3 5 2" xfId="11208"/>
    <cellStyle name="Comma 5 2 5 3 6" xfId="2677"/>
    <cellStyle name="Comma 5 2 5 3 7" xfId="10638"/>
    <cellStyle name="Comma 5 2 5 4" xfId="3747"/>
    <cellStyle name="Comma 5 2 5 4 2" xfId="11494"/>
    <cellStyle name="Comma 5 2 5 5" xfId="6019"/>
    <cellStyle name="Comma 5 2 5 5 2" xfId="12065"/>
    <cellStyle name="Comma 5 2 5 6" xfId="8291"/>
    <cellStyle name="Comma 5 2 5 6 2" xfId="12636"/>
    <cellStyle name="Comma 5 2 5 7" xfId="2966"/>
    <cellStyle name="Comma 5 2 5 7 2" xfId="10923"/>
    <cellStyle name="Comma 5 2 5 8" xfId="2397"/>
    <cellStyle name="Comma 5 2 5 9" xfId="10358"/>
    <cellStyle name="Comma 5 2 6" xfId="1008"/>
    <cellStyle name="Comma 5 2 6 2" xfId="2143"/>
    <cellStyle name="Comma 5 2 6 2 2" xfId="5563"/>
    <cellStyle name="Comma 5 2 6 2 2 2" xfId="11950"/>
    <cellStyle name="Comma 5 2 6 2 3" xfId="7835"/>
    <cellStyle name="Comma 5 2 6 2 3 2" xfId="12521"/>
    <cellStyle name="Comma 5 2 6 2 4" xfId="10107"/>
    <cellStyle name="Comma 5 2 6 2 4 2" xfId="13092"/>
    <cellStyle name="Comma 5 2 6 2 5" xfId="3422"/>
    <cellStyle name="Comma 5 2 6 2 5 2" xfId="11379"/>
    <cellStyle name="Comma 5 2 6 2 6" xfId="2845"/>
    <cellStyle name="Comma 5 2 6 2 7" xfId="10806"/>
    <cellStyle name="Comma 5 2 6 3" xfId="4428"/>
    <cellStyle name="Comma 5 2 6 3 2" xfId="11665"/>
    <cellStyle name="Comma 5 2 6 4" xfId="6700"/>
    <cellStyle name="Comma 5 2 6 4 2" xfId="12236"/>
    <cellStyle name="Comma 5 2 6 5" xfId="8972"/>
    <cellStyle name="Comma 5 2 6 5 2" xfId="12807"/>
    <cellStyle name="Comma 5 2 6 6" xfId="3137"/>
    <cellStyle name="Comma 5 2 6 6 2" xfId="11094"/>
    <cellStyle name="Comma 5 2 6 7" xfId="2565"/>
    <cellStyle name="Comma 5 2 6 8" xfId="10526"/>
    <cellStyle name="Comma 5 2 7" xfId="554"/>
    <cellStyle name="Comma 5 2 7 2" xfId="1689"/>
    <cellStyle name="Comma 5 2 7 2 2" xfId="5109"/>
    <cellStyle name="Comma 5 2 7 2 2 2" xfId="11836"/>
    <cellStyle name="Comma 5 2 7 2 3" xfId="7381"/>
    <cellStyle name="Comma 5 2 7 2 3 2" xfId="12407"/>
    <cellStyle name="Comma 5 2 7 2 4" xfId="9653"/>
    <cellStyle name="Comma 5 2 7 2 4 2" xfId="12978"/>
    <cellStyle name="Comma 5 2 7 2 5" xfId="3308"/>
    <cellStyle name="Comma 5 2 7 2 5 2" xfId="11265"/>
    <cellStyle name="Comma 5 2 7 2 6" xfId="2733"/>
    <cellStyle name="Comma 5 2 7 2 7" xfId="10694"/>
    <cellStyle name="Comma 5 2 7 3" xfId="3974"/>
    <cellStyle name="Comma 5 2 7 3 2" xfId="11551"/>
    <cellStyle name="Comma 5 2 7 4" xfId="6246"/>
    <cellStyle name="Comma 5 2 7 4 2" xfId="12122"/>
    <cellStyle name="Comma 5 2 7 5" xfId="8518"/>
    <cellStyle name="Comma 5 2 7 5 2" xfId="12693"/>
    <cellStyle name="Comma 5 2 7 6" xfId="3023"/>
    <cellStyle name="Comma 5 2 7 6 2" xfId="10980"/>
    <cellStyle name="Comma 5 2 7 7" xfId="2453"/>
    <cellStyle name="Comma 5 2 7 8" xfId="10414"/>
    <cellStyle name="Comma 5 2 8" xfId="1235"/>
    <cellStyle name="Comma 5 2 8 2" xfId="4655"/>
    <cellStyle name="Comma 5 2 8 2 2" xfId="11722"/>
    <cellStyle name="Comma 5 2 8 3" xfId="6927"/>
    <cellStyle name="Comma 5 2 8 3 2" xfId="12293"/>
    <cellStyle name="Comma 5 2 8 4" xfId="9199"/>
    <cellStyle name="Comma 5 2 8 4 2" xfId="12864"/>
    <cellStyle name="Comma 5 2 8 5" xfId="3194"/>
    <cellStyle name="Comma 5 2 8 5 2" xfId="11151"/>
    <cellStyle name="Comma 5 2 8 6" xfId="2621"/>
    <cellStyle name="Comma 5 2 8 7" xfId="10582"/>
    <cellStyle name="Comma 5 2 9" xfId="3520"/>
    <cellStyle name="Comma 5 2 9 2" xfId="11437"/>
    <cellStyle name="Comma 5 3" xfId="173"/>
    <cellStyle name="Comma 5 3 10" xfId="2361"/>
    <cellStyle name="Comma 5 3 11" xfId="10322"/>
    <cellStyle name="Comma 5 3 2" xfId="411"/>
    <cellStyle name="Comma 5 3 2 2" xfId="865"/>
    <cellStyle name="Comma 5 3 2 2 2" xfId="2000"/>
    <cellStyle name="Comma 5 3 2 2 2 2" xfId="5420"/>
    <cellStyle name="Comma 5 3 2 2 2 2 2" xfId="11914"/>
    <cellStyle name="Comma 5 3 2 2 2 3" xfId="7692"/>
    <cellStyle name="Comma 5 3 2 2 2 3 2" xfId="12485"/>
    <cellStyle name="Comma 5 3 2 2 2 4" xfId="9964"/>
    <cellStyle name="Comma 5 3 2 2 2 4 2" xfId="13056"/>
    <cellStyle name="Comma 5 3 2 2 2 5" xfId="3386"/>
    <cellStyle name="Comma 5 3 2 2 2 5 2" xfId="11343"/>
    <cellStyle name="Comma 5 3 2 2 2 6" xfId="2810"/>
    <cellStyle name="Comma 5 3 2 2 2 7" xfId="10771"/>
    <cellStyle name="Comma 5 3 2 2 3" xfId="4285"/>
    <cellStyle name="Comma 5 3 2 2 3 2" xfId="11629"/>
    <cellStyle name="Comma 5 3 2 2 4" xfId="6557"/>
    <cellStyle name="Comma 5 3 2 2 4 2" xfId="12200"/>
    <cellStyle name="Comma 5 3 2 2 5" xfId="8829"/>
    <cellStyle name="Comma 5 3 2 2 5 2" xfId="12771"/>
    <cellStyle name="Comma 5 3 2 2 6" xfId="3101"/>
    <cellStyle name="Comma 5 3 2 2 6 2" xfId="11058"/>
    <cellStyle name="Comma 5 3 2 2 7" xfId="2530"/>
    <cellStyle name="Comma 5 3 2 2 8" xfId="10491"/>
    <cellStyle name="Comma 5 3 2 3" xfId="1546"/>
    <cellStyle name="Comma 5 3 2 3 2" xfId="4966"/>
    <cellStyle name="Comma 5 3 2 3 2 2" xfId="11800"/>
    <cellStyle name="Comma 5 3 2 3 3" xfId="7238"/>
    <cellStyle name="Comma 5 3 2 3 3 2" xfId="12371"/>
    <cellStyle name="Comma 5 3 2 3 4" xfId="9510"/>
    <cellStyle name="Comma 5 3 2 3 4 2" xfId="12942"/>
    <cellStyle name="Comma 5 3 2 3 5" xfId="3272"/>
    <cellStyle name="Comma 5 3 2 3 5 2" xfId="11229"/>
    <cellStyle name="Comma 5 3 2 3 6" xfId="2698"/>
    <cellStyle name="Comma 5 3 2 3 7" xfId="10659"/>
    <cellStyle name="Comma 5 3 2 4" xfId="3831"/>
    <cellStyle name="Comma 5 3 2 4 2" xfId="11515"/>
    <cellStyle name="Comma 5 3 2 5" xfId="6103"/>
    <cellStyle name="Comma 5 3 2 5 2" xfId="12086"/>
    <cellStyle name="Comma 5 3 2 6" xfId="8375"/>
    <cellStyle name="Comma 5 3 2 6 2" xfId="12657"/>
    <cellStyle name="Comma 5 3 2 7" xfId="2987"/>
    <cellStyle name="Comma 5 3 2 7 2" xfId="10944"/>
    <cellStyle name="Comma 5 3 2 8" xfId="2418"/>
    <cellStyle name="Comma 5 3 2 9" xfId="10379"/>
    <cellStyle name="Comma 5 3 3" xfId="1092"/>
    <cellStyle name="Comma 5 3 3 2" xfId="2227"/>
    <cellStyle name="Comma 5 3 3 2 2" xfId="5647"/>
    <cellStyle name="Comma 5 3 3 2 2 2" xfId="11971"/>
    <cellStyle name="Comma 5 3 3 2 3" xfId="7919"/>
    <cellStyle name="Comma 5 3 3 2 3 2" xfId="12542"/>
    <cellStyle name="Comma 5 3 3 2 4" xfId="10191"/>
    <cellStyle name="Comma 5 3 3 2 4 2" xfId="13113"/>
    <cellStyle name="Comma 5 3 3 2 5" xfId="3443"/>
    <cellStyle name="Comma 5 3 3 2 5 2" xfId="11400"/>
    <cellStyle name="Comma 5 3 3 2 6" xfId="2866"/>
    <cellStyle name="Comma 5 3 3 2 7" xfId="10827"/>
    <cellStyle name="Comma 5 3 3 3" xfId="4512"/>
    <cellStyle name="Comma 5 3 3 3 2" xfId="11686"/>
    <cellStyle name="Comma 5 3 3 4" xfId="6784"/>
    <cellStyle name="Comma 5 3 3 4 2" xfId="12257"/>
    <cellStyle name="Comma 5 3 3 5" xfId="9056"/>
    <cellStyle name="Comma 5 3 3 5 2" xfId="12828"/>
    <cellStyle name="Comma 5 3 3 6" xfId="3158"/>
    <cellStyle name="Comma 5 3 3 6 2" xfId="11115"/>
    <cellStyle name="Comma 5 3 3 7" xfId="2586"/>
    <cellStyle name="Comma 5 3 3 8" xfId="10547"/>
    <cellStyle name="Comma 5 3 4" xfId="638"/>
    <cellStyle name="Comma 5 3 4 2" xfId="1773"/>
    <cellStyle name="Comma 5 3 4 2 2" xfId="5193"/>
    <cellStyle name="Comma 5 3 4 2 2 2" xfId="11857"/>
    <cellStyle name="Comma 5 3 4 2 3" xfId="7465"/>
    <cellStyle name="Comma 5 3 4 2 3 2" xfId="12428"/>
    <cellStyle name="Comma 5 3 4 2 4" xfId="9737"/>
    <cellStyle name="Comma 5 3 4 2 4 2" xfId="12999"/>
    <cellStyle name="Comma 5 3 4 2 5" xfId="3329"/>
    <cellStyle name="Comma 5 3 4 2 5 2" xfId="11286"/>
    <cellStyle name="Comma 5 3 4 2 6" xfId="2754"/>
    <cellStyle name="Comma 5 3 4 2 7" xfId="10715"/>
    <cellStyle name="Comma 5 3 4 3" xfId="4058"/>
    <cellStyle name="Comma 5 3 4 3 2" xfId="11572"/>
    <cellStyle name="Comma 5 3 4 4" xfId="6330"/>
    <cellStyle name="Comma 5 3 4 4 2" xfId="12143"/>
    <cellStyle name="Comma 5 3 4 5" xfId="8602"/>
    <cellStyle name="Comma 5 3 4 5 2" xfId="12714"/>
    <cellStyle name="Comma 5 3 4 6" xfId="3044"/>
    <cellStyle name="Comma 5 3 4 6 2" xfId="11001"/>
    <cellStyle name="Comma 5 3 4 7" xfId="2474"/>
    <cellStyle name="Comma 5 3 4 8" xfId="10435"/>
    <cellStyle name="Comma 5 3 5" xfId="1319"/>
    <cellStyle name="Comma 5 3 5 2" xfId="4739"/>
    <cellStyle name="Comma 5 3 5 2 2" xfId="11743"/>
    <cellStyle name="Comma 5 3 5 3" xfId="7011"/>
    <cellStyle name="Comma 5 3 5 3 2" xfId="12314"/>
    <cellStyle name="Comma 5 3 5 4" xfId="9283"/>
    <cellStyle name="Comma 5 3 5 4 2" xfId="12885"/>
    <cellStyle name="Comma 5 3 5 5" xfId="3215"/>
    <cellStyle name="Comma 5 3 5 5 2" xfId="11172"/>
    <cellStyle name="Comma 5 3 5 6" xfId="2642"/>
    <cellStyle name="Comma 5 3 5 7" xfId="10603"/>
    <cellStyle name="Comma 5 3 6" xfId="3604"/>
    <cellStyle name="Comma 5 3 6 2" xfId="11458"/>
    <cellStyle name="Comma 5 3 7" xfId="5876"/>
    <cellStyle name="Comma 5 3 7 2" xfId="12029"/>
    <cellStyle name="Comma 5 3 8" xfId="8148"/>
    <cellStyle name="Comma 5 3 8 2" xfId="12600"/>
    <cellStyle name="Comma 5 3 9" xfId="2927"/>
    <cellStyle name="Comma 5 3 9 2" xfId="10886"/>
    <cellStyle name="Comma 5 4" xfId="117"/>
    <cellStyle name="Comma 5 4 10" xfId="2347"/>
    <cellStyle name="Comma 5 4 11" xfId="10308"/>
    <cellStyle name="Comma 5 4 2" xfId="355"/>
    <cellStyle name="Comma 5 4 2 2" xfId="809"/>
    <cellStyle name="Comma 5 4 2 2 2" xfId="1944"/>
    <cellStyle name="Comma 5 4 2 2 2 2" xfId="5364"/>
    <cellStyle name="Comma 5 4 2 2 2 2 2" xfId="11900"/>
    <cellStyle name="Comma 5 4 2 2 2 3" xfId="7636"/>
    <cellStyle name="Comma 5 4 2 2 2 3 2" xfId="12471"/>
    <cellStyle name="Comma 5 4 2 2 2 4" xfId="9908"/>
    <cellStyle name="Comma 5 4 2 2 2 4 2" xfId="13042"/>
    <cellStyle name="Comma 5 4 2 2 2 5" xfId="3372"/>
    <cellStyle name="Comma 5 4 2 2 2 5 2" xfId="11329"/>
    <cellStyle name="Comma 5 4 2 2 2 6" xfId="2796"/>
    <cellStyle name="Comma 5 4 2 2 2 7" xfId="10757"/>
    <cellStyle name="Comma 5 4 2 2 3" xfId="4229"/>
    <cellStyle name="Comma 5 4 2 2 3 2" xfId="11615"/>
    <cellStyle name="Comma 5 4 2 2 4" xfId="6501"/>
    <cellStyle name="Comma 5 4 2 2 4 2" xfId="12186"/>
    <cellStyle name="Comma 5 4 2 2 5" xfId="8773"/>
    <cellStyle name="Comma 5 4 2 2 5 2" xfId="12757"/>
    <cellStyle name="Comma 5 4 2 2 6" xfId="3087"/>
    <cellStyle name="Comma 5 4 2 2 6 2" xfId="11044"/>
    <cellStyle name="Comma 5 4 2 2 7" xfId="2516"/>
    <cellStyle name="Comma 5 4 2 2 8" xfId="10477"/>
    <cellStyle name="Comma 5 4 2 3" xfId="1490"/>
    <cellStyle name="Comma 5 4 2 3 2" xfId="4910"/>
    <cellStyle name="Comma 5 4 2 3 2 2" xfId="11786"/>
    <cellStyle name="Comma 5 4 2 3 3" xfId="7182"/>
    <cellStyle name="Comma 5 4 2 3 3 2" xfId="12357"/>
    <cellStyle name="Comma 5 4 2 3 4" xfId="9454"/>
    <cellStyle name="Comma 5 4 2 3 4 2" xfId="12928"/>
    <cellStyle name="Comma 5 4 2 3 5" xfId="3258"/>
    <cellStyle name="Comma 5 4 2 3 5 2" xfId="11215"/>
    <cellStyle name="Comma 5 4 2 3 6" xfId="2684"/>
    <cellStyle name="Comma 5 4 2 3 7" xfId="10645"/>
    <cellStyle name="Comma 5 4 2 4" xfId="3775"/>
    <cellStyle name="Comma 5 4 2 4 2" xfId="11501"/>
    <cellStyle name="Comma 5 4 2 5" xfId="6047"/>
    <cellStyle name="Comma 5 4 2 5 2" xfId="12072"/>
    <cellStyle name="Comma 5 4 2 6" xfId="8319"/>
    <cellStyle name="Comma 5 4 2 6 2" xfId="12643"/>
    <cellStyle name="Comma 5 4 2 7" xfId="2973"/>
    <cellStyle name="Comma 5 4 2 7 2" xfId="10930"/>
    <cellStyle name="Comma 5 4 2 8" xfId="2404"/>
    <cellStyle name="Comma 5 4 2 9" xfId="10365"/>
    <cellStyle name="Comma 5 4 3" xfId="1036"/>
    <cellStyle name="Comma 5 4 3 2" xfId="2171"/>
    <cellStyle name="Comma 5 4 3 2 2" xfId="5591"/>
    <cellStyle name="Comma 5 4 3 2 2 2" xfId="11957"/>
    <cellStyle name="Comma 5 4 3 2 3" xfId="7863"/>
    <cellStyle name="Comma 5 4 3 2 3 2" xfId="12528"/>
    <cellStyle name="Comma 5 4 3 2 4" xfId="10135"/>
    <cellStyle name="Comma 5 4 3 2 4 2" xfId="13099"/>
    <cellStyle name="Comma 5 4 3 2 5" xfId="3429"/>
    <cellStyle name="Comma 5 4 3 2 5 2" xfId="11386"/>
    <cellStyle name="Comma 5 4 3 2 6" xfId="2852"/>
    <cellStyle name="Comma 5 4 3 2 7" xfId="10813"/>
    <cellStyle name="Comma 5 4 3 3" xfId="4456"/>
    <cellStyle name="Comma 5 4 3 3 2" xfId="11672"/>
    <cellStyle name="Comma 5 4 3 4" xfId="6728"/>
    <cellStyle name="Comma 5 4 3 4 2" xfId="12243"/>
    <cellStyle name="Comma 5 4 3 5" xfId="9000"/>
    <cellStyle name="Comma 5 4 3 5 2" xfId="12814"/>
    <cellStyle name="Comma 5 4 3 6" xfId="3144"/>
    <cellStyle name="Comma 5 4 3 6 2" xfId="11101"/>
    <cellStyle name="Comma 5 4 3 7" xfId="2572"/>
    <cellStyle name="Comma 5 4 3 8" xfId="10533"/>
    <cellStyle name="Comma 5 4 4" xfId="582"/>
    <cellStyle name="Comma 5 4 4 2" xfId="1717"/>
    <cellStyle name="Comma 5 4 4 2 2" xfId="5137"/>
    <cellStyle name="Comma 5 4 4 2 2 2" xfId="11843"/>
    <cellStyle name="Comma 5 4 4 2 3" xfId="7409"/>
    <cellStyle name="Comma 5 4 4 2 3 2" xfId="12414"/>
    <cellStyle name="Comma 5 4 4 2 4" xfId="9681"/>
    <cellStyle name="Comma 5 4 4 2 4 2" xfId="12985"/>
    <cellStyle name="Comma 5 4 4 2 5" xfId="3315"/>
    <cellStyle name="Comma 5 4 4 2 5 2" xfId="11272"/>
    <cellStyle name="Comma 5 4 4 2 6" xfId="2740"/>
    <cellStyle name="Comma 5 4 4 2 7" xfId="10701"/>
    <cellStyle name="Comma 5 4 4 3" xfId="4002"/>
    <cellStyle name="Comma 5 4 4 3 2" xfId="11558"/>
    <cellStyle name="Comma 5 4 4 4" xfId="6274"/>
    <cellStyle name="Comma 5 4 4 4 2" xfId="12129"/>
    <cellStyle name="Comma 5 4 4 5" xfId="8546"/>
    <cellStyle name="Comma 5 4 4 5 2" xfId="12700"/>
    <cellStyle name="Comma 5 4 4 6" xfId="3030"/>
    <cellStyle name="Comma 5 4 4 6 2" xfId="10987"/>
    <cellStyle name="Comma 5 4 4 7" xfId="2460"/>
    <cellStyle name="Comma 5 4 4 8" xfId="10421"/>
    <cellStyle name="Comma 5 4 5" xfId="1263"/>
    <cellStyle name="Comma 5 4 5 2" xfId="4683"/>
    <cellStyle name="Comma 5 4 5 2 2" xfId="11729"/>
    <cellStyle name="Comma 5 4 5 3" xfId="6955"/>
    <cellStyle name="Comma 5 4 5 3 2" xfId="12300"/>
    <cellStyle name="Comma 5 4 5 4" xfId="9227"/>
    <cellStyle name="Comma 5 4 5 4 2" xfId="12871"/>
    <cellStyle name="Comma 5 4 5 5" xfId="3201"/>
    <cellStyle name="Comma 5 4 5 5 2" xfId="11158"/>
    <cellStyle name="Comma 5 4 5 6" xfId="2628"/>
    <cellStyle name="Comma 5 4 5 7" xfId="10589"/>
    <cellStyle name="Comma 5 4 6" xfId="3548"/>
    <cellStyle name="Comma 5 4 6 2" xfId="11444"/>
    <cellStyle name="Comma 5 4 7" xfId="5820"/>
    <cellStyle name="Comma 5 4 7 2" xfId="12015"/>
    <cellStyle name="Comma 5 4 8" xfId="8092"/>
    <cellStyle name="Comma 5 4 8 2" xfId="12586"/>
    <cellStyle name="Comma 5 4 9" xfId="2913"/>
    <cellStyle name="Comma 5 4 9 2" xfId="10872"/>
    <cellStyle name="Comma 5 5" xfId="243"/>
    <cellStyle name="Comma 5 5 10" xfId="2376"/>
    <cellStyle name="Comma 5 5 11" xfId="10337"/>
    <cellStyle name="Comma 5 5 2" xfId="470"/>
    <cellStyle name="Comma 5 5 2 2" xfId="924"/>
    <cellStyle name="Comma 5 5 2 2 2" xfId="2059"/>
    <cellStyle name="Comma 5 5 2 2 2 2" xfId="5479"/>
    <cellStyle name="Comma 5 5 2 2 2 2 2" xfId="11929"/>
    <cellStyle name="Comma 5 5 2 2 2 3" xfId="7751"/>
    <cellStyle name="Comma 5 5 2 2 2 3 2" xfId="12500"/>
    <cellStyle name="Comma 5 5 2 2 2 4" xfId="10023"/>
    <cellStyle name="Comma 5 5 2 2 2 4 2" xfId="13071"/>
    <cellStyle name="Comma 5 5 2 2 2 5" xfId="3401"/>
    <cellStyle name="Comma 5 5 2 2 2 5 2" xfId="11358"/>
    <cellStyle name="Comma 5 5 2 2 2 6" xfId="2824"/>
    <cellStyle name="Comma 5 5 2 2 2 7" xfId="10785"/>
    <cellStyle name="Comma 5 5 2 2 3" xfId="4344"/>
    <cellStyle name="Comma 5 5 2 2 3 2" xfId="11644"/>
    <cellStyle name="Comma 5 5 2 2 4" xfId="6616"/>
    <cellStyle name="Comma 5 5 2 2 4 2" xfId="12215"/>
    <cellStyle name="Comma 5 5 2 2 5" xfId="8888"/>
    <cellStyle name="Comma 5 5 2 2 5 2" xfId="12786"/>
    <cellStyle name="Comma 5 5 2 2 6" xfId="3116"/>
    <cellStyle name="Comma 5 5 2 2 6 2" xfId="11073"/>
    <cellStyle name="Comma 5 5 2 2 7" xfId="2544"/>
    <cellStyle name="Comma 5 5 2 2 8" xfId="10505"/>
    <cellStyle name="Comma 5 5 2 3" xfId="1605"/>
    <cellStyle name="Comma 5 5 2 3 2" xfId="5025"/>
    <cellStyle name="Comma 5 5 2 3 2 2" xfId="11815"/>
    <cellStyle name="Comma 5 5 2 3 3" xfId="7297"/>
    <cellStyle name="Comma 5 5 2 3 3 2" xfId="12386"/>
    <cellStyle name="Comma 5 5 2 3 4" xfId="9569"/>
    <cellStyle name="Comma 5 5 2 3 4 2" xfId="12957"/>
    <cellStyle name="Comma 5 5 2 3 5" xfId="3287"/>
    <cellStyle name="Comma 5 5 2 3 5 2" xfId="11244"/>
    <cellStyle name="Comma 5 5 2 3 6" xfId="2712"/>
    <cellStyle name="Comma 5 5 2 3 7" xfId="10673"/>
    <cellStyle name="Comma 5 5 2 4" xfId="3890"/>
    <cellStyle name="Comma 5 5 2 4 2" xfId="11530"/>
    <cellStyle name="Comma 5 5 2 5" xfId="6162"/>
    <cellStyle name="Comma 5 5 2 5 2" xfId="12101"/>
    <cellStyle name="Comma 5 5 2 6" xfId="8434"/>
    <cellStyle name="Comma 5 5 2 6 2" xfId="12672"/>
    <cellStyle name="Comma 5 5 2 7" xfId="3002"/>
    <cellStyle name="Comma 5 5 2 7 2" xfId="10959"/>
    <cellStyle name="Comma 5 5 2 8" xfId="2432"/>
    <cellStyle name="Comma 5 5 2 9" xfId="10393"/>
    <cellStyle name="Comma 5 5 3" xfId="1151"/>
    <cellStyle name="Comma 5 5 3 2" xfId="2286"/>
    <cellStyle name="Comma 5 5 3 2 2" xfId="5706"/>
    <cellStyle name="Comma 5 5 3 2 2 2" xfId="11986"/>
    <cellStyle name="Comma 5 5 3 2 3" xfId="7978"/>
    <cellStyle name="Comma 5 5 3 2 3 2" xfId="12557"/>
    <cellStyle name="Comma 5 5 3 2 4" xfId="10250"/>
    <cellStyle name="Comma 5 5 3 2 4 2" xfId="13128"/>
    <cellStyle name="Comma 5 5 3 2 5" xfId="3458"/>
    <cellStyle name="Comma 5 5 3 2 5 2" xfId="11415"/>
    <cellStyle name="Comma 5 5 3 2 6" xfId="2880"/>
    <cellStyle name="Comma 5 5 3 2 7" xfId="10841"/>
    <cellStyle name="Comma 5 5 3 3" xfId="4571"/>
    <cellStyle name="Comma 5 5 3 3 2" xfId="11701"/>
    <cellStyle name="Comma 5 5 3 4" xfId="6843"/>
    <cellStyle name="Comma 5 5 3 4 2" xfId="12272"/>
    <cellStyle name="Comma 5 5 3 5" xfId="9115"/>
    <cellStyle name="Comma 5 5 3 5 2" xfId="12843"/>
    <cellStyle name="Comma 5 5 3 6" xfId="3173"/>
    <cellStyle name="Comma 5 5 3 6 2" xfId="11130"/>
    <cellStyle name="Comma 5 5 3 7" xfId="2600"/>
    <cellStyle name="Comma 5 5 3 8" xfId="10561"/>
    <cellStyle name="Comma 5 5 4" xfId="697"/>
    <cellStyle name="Comma 5 5 4 2" xfId="1832"/>
    <cellStyle name="Comma 5 5 4 2 2" xfId="5252"/>
    <cellStyle name="Comma 5 5 4 2 2 2" xfId="11872"/>
    <cellStyle name="Comma 5 5 4 2 3" xfId="7524"/>
    <cellStyle name="Comma 5 5 4 2 3 2" xfId="12443"/>
    <cellStyle name="Comma 5 5 4 2 4" xfId="9796"/>
    <cellStyle name="Comma 5 5 4 2 4 2" xfId="13014"/>
    <cellStyle name="Comma 5 5 4 2 5" xfId="3344"/>
    <cellStyle name="Comma 5 5 4 2 5 2" xfId="11301"/>
    <cellStyle name="Comma 5 5 4 2 6" xfId="2768"/>
    <cellStyle name="Comma 5 5 4 2 7" xfId="10729"/>
    <cellStyle name="Comma 5 5 4 3" xfId="4117"/>
    <cellStyle name="Comma 5 5 4 3 2" xfId="11587"/>
    <cellStyle name="Comma 5 5 4 4" xfId="6389"/>
    <cellStyle name="Comma 5 5 4 4 2" xfId="12158"/>
    <cellStyle name="Comma 5 5 4 5" xfId="8661"/>
    <cellStyle name="Comma 5 5 4 5 2" xfId="12729"/>
    <cellStyle name="Comma 5 5 4 6" xfId="3059"/>
    <cellStyle name="Comma 5 5 4 6 2" xfId="11016"/>
    <cellStyle name="Comma 5 5 4 7" xfId="2488"/>
    <cellStyle name="Comma 5 5 4 8" xfId="10449"/>
    <cellStyle name="Comma 5 5 5" xfId="1378"/>
    <cellStyle name="Comma 5 5 5 2" xfId="4798"/>
    <cellStyle name="Comma 5 5 5 2 2" xfId="11758"/>
    <cellStyle name="Comma 5 5 5 3" xfId="7070"/>
    <cellStyle name="Comma 5 5 5 3 2" xfId="12329"/>
    <cellStyle name="Comma 5 5 5 4" xfId="9342"/>
    <cellStyle name="Comma 5 5 5 4 2" xfId="12900"/>
    <cellStyle name="Comma 5 5 5 5" xfId="3230"/>
    <cellStyle name="Comma 5 5 5 5 2" xfId="11187"/>
    <cellStyle name="Comma 5 5 5 6" xfId="2656"/>
    <cellStyle name="Comma 5 5 5 7" xfId="10617"/>
    <cellStyle name="Comma 5 5 6" xfId="3663"/>
    <cellStyle name="Comma 5 5 6 2" xfId="11473"/>
    <cellStyle name="Comma 5 5 7" xfId="5935"/>
    <cellStyle name="Comma 5 5 7 2" xfId="12044"/>
    <cellStyle name="Comma 5 5 8" xfId="8207"/>
    <cellStyle name="Comma 5 5 8 2" xfId="12615"/>
    <cellStyle name="Comma 5 5 9" xfId="2945"/>
    <cellStyle name="Comma 5 5 9 2" xfId="10902"/>
    <cellStyle name="Comma 5 6" xfId="299"/>
    <cellStyle name="Comma 5 6 2" xfId="753"/>
    <cellStyle name="Comma 5 6 2 2" xfId="1888"/>
    <cellStyle name="Comma 5 6 2 2 2" xfId="5308"/>
    <cellStyle name="Comma 5 6 2 2 2 2" xfId="11886"/>
    <cellStyle name="Comma 5 6 2 2 3" xfId="7580"/>
    <cellStyle name="Comma 5 6 2 2 3 2" xfId="12457"/>
    <cellStyle name="Comma 5 6 2 2 4" xfId="9852"/>
    <cellStyle name="Comma 5 6 2 2 4 2" xfId="13028"/>
    <cellStyle name="Comma 5 6 2 2 5" xfId="3358"/>
    <cellStyle name="Comma 5 6 2 2 5 2" xfId="11315"/>
    <cellStyle name="Comma 5 6 2 2 6" xfId="2782"/>
    <cellStyle name="Comma 5 6 2 2 7" xfId="10743"/>
    <cellStyle name="Comma 5 6 2 3" xfId="4173"/>
    <cellStyle name="Comma 5 6 2 3 2" xfId="11601"/>
    <cellStyle name="Comma 5 6 2 4" xfId="6445"/>
    <cellStyle name="Comma 5 6 2 4 2" xfId="12172"/>
    <cellStyle name="Comma 5 6 2 5" xfId="8717"/>
    <cellStyle name="Comma 5 6 2 5 2" xfId="12743"/>
    <cellStyle name="Comma 5 6 2 6" xfId="3073"/>
    <cellStyle name="Comma 5 6 2 6 2" xfId="11030"/>
    <cellStyle name="Comma 5 6 2 7" xfId="2502"/>
    <cellStyle name="Comma 5 6 2 8" xfId="10463"/>
    <cellStyle name="Comma 5 6 3" xfId="1434"/>
    <cellStyle name="Comma 5 6 3 2" xfId="4854"/>
    <cellStyle name="Comma 5 6 3 2 2" xfId="11772"/>
    <cellStyle name="Comma 5 6 3 3" xfId="7126"/>
    <cellStyle name="Comma 5 6 3 3 2" xfId="12343"/>
    <cellStyle name="Comma 5 6 3 4" xfId="9398"/>
    <cellStyle name="Comma 5 6 3 4 2" xfId="12914"/>
    <cellStyle name="Comma 5 6 3 5" xfId="3244"/>
    <cellStyle name="Comma 5 6 3 5 2" xfId="11201"/>
    <cellStyle name="Comma 5 6 3 6" xfId="2670"/>
    <cellStyle name="Comma 5 6 3 7" xfId="10631"/>
    <cellStyle name="Comma 5 6 4" xfId="3719"/>
    <cellStyle name="Comma 5 6 4 2" xfId="11487"/>
    <cellStyle name="Comma 5 6 5" xfId="5991"/>
    <cellStyle name="Comma 5 6 5 2" xfId="12058"/>
    <cellStyle name="Comma 5 6 6" xfId="8263"/>
    <cellStyle name="Comma 5 6 6 2" xfId="12629"/>
    <cellStyle name="Comma 5 6 7" xfId="2959"/>
    <cellStyle name="Comma 5 6 7 2" xfId="10916"/>
    <cellStyle name="Comma 5 6 8" xfId="2390"/>
    <cellStyle name="Comma 5 6 9" xfId="10351"/>
    <cellStyle name="Comma 5 7" xfId="980"/>
    <cellStyle name="Comma 5 7 2" xfId="2115"/>
    <cellStyle name="Comma 5 7 2 2" xfId="5535"/>
    <cellStyle name="Comma 5 7 2 2 2" xfId="11943"/>
    <cellStyle name="Comma 5 7 2 3" xfId="7807"/>
    <cellStyle name="Comma 5 7 2 3 2" xfId="12514"/>
    <cellStyle name="Comma 5 7 2 4" xfId="10079"/>
    <cellStyle name="Comma 5 7 2 4 2" xfId="13085"/>
    <cellStyle name="Comma 5 7 2 5" xfId="3415"/>
    <cellStyle name="Comma 5 7 2 5 2" xfId="11372"/>
    <cellStyle name="Comma 5 7 2 6" xfId="2838"/>
    <cellStyle name="Comma 5 7 2 7" xfId="10799"/>
    <cellStyle name="Comma 5 7 3" xfId="4400"/>
    <cellStyle name="Comma 5 7 3 2" xfId="11658"/>
    <cellStyle name="Comma 5 7 4" xfId="6672"/>
    <cellStyle name="Comma 5 7 4 2" xfId="12229"/>
    <cellStyle name="Comma 5 7 5" xfId="8944"/>
    <cellStyle name="Comma 5 7 5 2" xfId="12800"/>
    <cellStyle name="Comma 5 7 6" xfId="3130"/>
    <cellStyle name="Comma 5 7 6 2" xfId="11087"/>
    <cellStyle name="Comma 5 7 7" xfId="2558"/>
    <cellStyle name="Comma 5 7 8" xfId="10519"/>
    <cellStyle name="Comma 5 8" xfId="526"/>
    <cellStyle name="Comma 5 8 2" xfId="1661"/>
    <cellStyle name="Comma 5 8 2 2" xfId="5081"/>
    <cellStyle name="Comma 5 8 2 2 2" xfId="11829"/>
    <cellStyle name="Comma 5 8 2 3" xfId="7353"/>
    <cellStyle name="Comma 5 8 2 3 2" xfId="12400"/>
    <cellStyle name="Comma 5 8 2 4" xfId="9625"/>
    <cellStyle name="Comma 5 8 2 4 2" xfId="12971"/>
    <cellStyle name="Comma 5 8 2 5" xfId="3301"/>
    <cellStyle name="Comma 5 8 2 5 2" xfId="11258"/>
    <cellStyle name="Comma 5 8 2 6" xfId="2726"/>
    <cellStyle name="Comma 5 8 2 7" xfId="10687"/>
    <cellStyle name="Comma 5 8 3" xfId="3946"/>
    <cellStyle name="Comma 5 8 3 2" xfId="11544"/>
    <cellStyle name="Comma 5 8 4" xfId="6218"/>
    <cellStyle name="Comma 5 8 4 2" xfId="12115"/>
    <cellStyle name="Comma 5 8 5" xfId="8490"/>
    <cellStyle name="Comma 5 8 5 2" xfId="12686"/>
    <cellStyle name="Comma 5 8 6" xfId="3016"/>
    <cellStyle name="Comma 5 8 6 2" xfId="10973"/>
    <cellStyle name="Comma 5 8 7" xfId="2446"/>
    <cellStyle name="Comma 5 8 8" xfId="10407"/>
    <cellStyle name="Comma 5 9" xfId="1207"/>
    <cellStyle name="Comma 5 9 2" xfId="4627"/>
    <cellStyle name="Comma 5 9 2 2" xfId="11715"/>
    <cellStyle name="Comma 5 9 3" xfId="6899"/>
    <cellStyle name="Comma 5 9 3 2" xfId="12286"/>
    <cellStyle name="Comma 5 9 4" xfId="9171"/>
    <cellStyle name="Comma 5 9 4 2" xfId="12857"/>
    <cellStyle name="Comma 5 9 5" xfId="3187"/>
    <cellStyle name="Comma 5 9 5 2" xfId="11144"/>
    <cellStyle name="Comma 5 9 6" xfId="2614"/>
    <cellStyle name="Comma 5 9 7" xfId="10575"/>
    <cellStyle name="Comma 6" xfId="61"/>
    <cellStyle name="Comma 6 10" xfId="3494"/>
    <cellStyle name="Comma 6 10 2" xfId="11431"/>
    <cellStyle name="Comma 6 11" xfId="5766"/>
    <cellStyle name="Comma 6 11 2" xfId="12002"/>
    <cellStyle name="Comma 6 12" xfId="8038"/>
    <cellStyle name="Comma 6 12 2" xfId="12573"/>
    <cellStyle name="Comma 6 13" xfId="2898"/>
    <cellStyle name="Comma 6 13 2" xfId="10858"/>
    <cellStyle name="Comma 6 14" xfId="2333"/>
    <cellStyle name="Comma 6 15" xfId="10294"/>
    <cellStyle name="Comma 6 2" xfId="91"/>
    <cellStyle name="Comma 6 2 10" xfId="5794"/>
    <cellStyle name="Comma 6 2 10 2" xfId="12009"/>
    <cellStyle name="Comma 6 2 11" xfId="8066"/>
    <cellStyle name="Comma 6 2 11 2" xfId="12580"/>
    <cellStyle name="Comma 6 2 12" xfId="2907"/>
    <cellStyle name="Comma 6 2 12 2" xfId="10866"/>
    <cellStyle name="Comma 6 2 13" xfId="2341"/>
    <cellStyle name="Comma 6 2 14" xfId="10302"/>
    <cellStyle name="Comma 6 2 2" xfId="203"/>
    <cellStyle name="Comma 6 2 2 10" xfId="2369"/>
    <cellStyle name="Comma 6 2 2 11" xfId="10330"/>
    <cellStyle name="Comma 6 2 2 2" xfId="441"/>
    <cellStyle name="Comma 6 2 2 2 2" xfId="895"/>
    <cellStyle name="Comma 6 2 2 2 2 2" xfId="2030"/>
    <cellStyle name="Comma 6 2 2 2 2 2 2" xfId="5450"/>
    <cellStyle name="Comma 6 2 2 2 2 2 2 2" xfId="11922"/>
    <cellStyle name="Comma 6 2 2 2 2 2 3" xfId="7722"/>
    <cellStyle name="Comma 6 2 2 2 2 2 3 2" xfId="12493"/>
    <cellStyle name="Comma 6 2 2 2 2 2 4" xfId="9994"/>
    <cellStyle name="Comma 6 2 2 2 2 2 4 2" xfId="13064"/>
    <cellStyle name="Comma 6 2 2 2 2 2 5" xfId="3394"/>
    <cellStyle name="Comma 6 2 2 2 2 2 5 2" xfId="11351"/>
    <cellStyle name="Comma 6 2 2 2 2 2 6" xfId="2818"/>
    <cellStyle name="Comma 6 2 2 2 2 2 7" xfId="10779"/>
    <cellStyle name="Comma 6 2 2 2 2 3" xfId="4315"/>
    <cellStyle name="Comma 6 2 2 2 2 3 2" xfId="11637"/>
    <cellStyle name="Comma 6 2 2 2 2 4" xfId="6587"/>
    <cellStyle name="Comma 6 2 2 2 2 4 2" xfId="12208"/>
    <cellStyle name="Comma 6 2 2 2 2 5" xfId="8859"/>
    <cellStyle name="Comma 6 2 2 2 2 5 2" xfId="12779"/>
    <cellStyle name="Comma 6 2 2 2 2 6" xfId="3109"/>
    <cellStyle name="Comma 6 2 2 2 2 6 2" xfId="11066"/>
    <cellStyle name="Comma 6 2 2 2 2 7" xfId="2538"/>
    <cellStyle name="Comma 6 2 2 2 2 8" xfId="10499"/>
    <cellStyle name="Comma 6 2 2 2 3" xfId="1576"/>
    <cellStyle name="Comma 6 2 2 2 3 2" xfId="4996"/>
    <cellStyle name="Comma 6 2 2 2 3 2 2" xfId="11808"/>
    <cellStyle name="Comma 6 2 2 2 3 3" xfId="7268"/>
    <cellStyle name="Comma 6 2 2 2 3 3 2" xfId="12379"/>
    <cellStyle name="Comma 6 2 2 2 3 4" xfId="9540"/>
    <cellStyle name="Comma 6 2 2 2 3 4 2" xfId="12950"/>
    <cellStyle name="Comma 6 2 2 2 3 5" xfId="3280"/>
    <cellStyle name="Comma 6 2 2 2 3 5 2" xfId="11237"/>
    <cellStyle name="Comma 6 2 2 2 3 6" xfId="2706"/>
    <cellStyle name="Comma 6 2 2 2 3 7" xfId="10667"/>
    <cellStyle name="Comma 6 2 2 2 4" xfId="3861"/>
    <cellStyle name="Comma 6 2 2 2 4 2" xfId="11523"/>
    <cellStyle name="Comma 6 2 2 2 5" xfId="6133"/>
    <cellStyle name="Comma 6 2 2 2 5 2" xfId="12094"/>
    <cellStyle name="Comma 6 2 2 2 6" xfId="8405"/>
    <cellStyle name="Comma 6 2 2 2 6 2" xfId="12665"/>
    <cellStyle name="Comma 6 2 2 2 7" xfId="2995"/>
    <cellStyle name="Comma 6 2 2 2 7 2" xfId="10952"/>
    <cellStyle name="Comma 6 2 2 2 8" xfId="2426"/>
    <cellStyle name="Comma 6 2 2 2 9" xfId="10387"/>
    <cellStyle name="Comma 6 2 2 3" xfId="1122"/>
    <cellStyle name="Comma 6 2 2 3 2" xfId="2257"/>
    <cellStyle name="Comma 6 2 2 3 2 2" xfId="5677"/>
    <cellStyle name="Comma 6 2 2 3 2 2 2" xfId="11979"/>
    <cellStyle name="Comma 6 2 2 3 2 3" xfId="7949"/>
    <cellStyle name="Comma 6 2 2 3 2 3 2" xfId="12550"/>
    <cellStyle name="Comma 6 2 2 3 2 4" xfId="10221"/>
    <cellStyle name="Comma 6 2 2 3 2 4 2" xfId="13121"/>
    <cellStyle name="Comma 6 2 2 3 2 5" xfId="3451"/>
    <cellStyle name="Comma 6 2 2 3 2 5 2" xfId="11408"/>
    <cellStyle name="Comma 6 2 2 3 2 6" xfId="2874"/>
    <cellStyle name="Comma 6 2 2 3 2 7" xfId="10835"/>
    <cellStyle name="Comma 6 2 2 3 3" xfId="4542"/>
    <cellStyle name="Comma 6 2 2 3 3 2" xfId="11694"/>
    <cellStyle name="Comma 6 2 2 3 4" xfId="6814"/>
    <cellStyle name="Comma 6 2 2 3 4 2" xfId="12265"/>
    <cellStyle name="Comma 6 2 2 3 5" xfId="9086"/>
    <cellStyle name="Comma 6 2 2 3 5 2" xfId="12836"/>
    <cellStyle name="Comma 6 2 2 3 6" xfId="3166"/>
    <cellStyle name="Comma 6 2 2 3 6 2" xfId="11123"/>
    <cellStyle name="Comma 6 2 2 3 7" xfId="2594"/>
    <cellStyle name="Comma 6 2 2 3 8" xfId="10555"/>
    <cellStyle name="Comma 6 2 2 4" xfId="668"/>
    <cellStyle name="Comma 6 2 2 4 2" xfId="1803"/>
    <cellStyle name="Comma 6 2 2 4 2 2" xfId="5223"/>
    <cellStyle name="Comma 6 2 2 4 2 2 2" xfId="11865"/>
    <cellStyle name="Comma 6 2 2 4 2 3" xfId="7495"/>
    <cellStyle name="Comma 6 2 2 4 2 3 2" xfId="12436"/>
    <cellStyle name="Comma 6 2 2 4 2 4" xfId="9767"/>
    <cellStyle name="Comma 6 2 2 4 2 4 2" xfId="13007"/>
    <cellStyle name="Comma 6 2 2 4 2 5" xfId="3337"/>
    <cellStyle name="Comma 6 2 2 4 2 5 2" xfId="11294"/>
    <cellStyle name="Comma 6 2 2 4 2 6" xfId="2762"/>
    <cellStyle name="Comma 6 2 2 4 2 7" xfId="10723"/>
    <cellStyle name="Comma 6 2 2 4 3" xfId="4088"/>
    <cellStyle name="Comma 6 2 2 4 3 2" xfId="11580"/>
    <cellStyle name="Comma 6 2 2 4 4" xfId="6360"/>
    <cellStyle name="Comma 6 2 2 4 4 2" xfId="12151"/>
    <cellStyle name="Comma 6 2 2 4 5" xfId="8632"/>
    <cellStyle name="Comma 6 2 2 4 5 2" xfId="12722"/>
    <cellStyle name="Comma 6 2 2 4 6" xfId="3052"/>
    <cellStyle name="Comma 6 2 2 4 6 2" xfId="11009"/>
    <cellStyle name="Comma 6 2 2 4 7" xfId="2482"/>
    <cellStyle name="Comma 6 2 2 4 8" xfId="10443"/>
    <cellStyle name="Comma 6 2 2 5" xfId="1349"/>
    <cellStyle name="Comma 6 2 2 5 2" xfId="4769"/>
    <cellStyle name="Comma 6 2 2 5 2 2" xfId="11751"/>
    <cellStyle name="Comma 6 2 2 5 3" xfId="7041"/>
    <cellStyle name="Comma 6 2 2 5 3 2" xfId="12322"/>
    <cellStyle name="Comma 6 2 2 5 4" xfId="9313"/>
    <cellStyle name="Comma 6 2 2 5 4 2" xfId="12893"/>
    <cellStyle name="Comma 6 2 2 5 5" xfId="3223"/>
    <cellStyle name="Comma 6 2 2 5 5 2" xfId="11180"/>
    <cellStyle name="Comma 6 2 2 5 6" xfId="2650"/>
    <cellStyle name="Comma 6 2 2 5 7" xfId="10611"/>
    <cellStyle name="Comma 6 2 2 6" xfId="3634"/>
    <cellStyle name="Comma 6 2 2 6 2" xfId="11466"/>
    <cellStyle name="Comma 6 2 2 7" xfId="5906"/>
    <cellStyle name="Comma 6 2 2 7 2" xfId="12037"/>
    <cellStyle name="Comma 6 2 2 8" xfId="8178"/>
    <cellStyle name="Comma 6 2 2 8 2" xfId="12608"/>
    <cellStyle name="Comma 6 2 2 9" xfId="2935"/>
    <cellStyle name="Comma 6 2 2 9 2" xfId="10894"/>
    <cellStyle name="Comma 6 2 3" xfId="147"/>
    <cellStyle name="Comma 6 2 3 10" xfId="2355"/>
    <cellStyle name="Comma 6 2 3 11" xfId="10316"/>
    <cellStyle name="Comma 6 2 3 2" xfId="385"/>
    <cellStyle name="Comma 6 2 3 2 2" xfId="839"/>
    <cellStyle name="Comma 6 2 3 2 2 2" xfId="1974"/>
    <cellStyle name="Comma 6 2 3 2 2 2 2" xfId="5394"/>
    <cellStyle name="Comma 6 2 3 2 2 2 2 2" xfId="11908"/>
    <cellStyle name="Comma 6 2 3 2 2 2 3" xfId="7666"/>
    <cellStyle name="Comma 6 2 3 2 2 2 3 2" xfId="12479"/>
    <cellStyle name="Comma 6 2 3 2 2 2 4" xfId="9938"/>
    <cellStyle name="Comma 6 2 3 2 2 2 4 2" xfId="13050"/>
    <cellStyle name="Comma 6 2 3 2 2 2 5" xfId="3380"/>
    <cellStyle name="Comma 6 2 3 2 2 2 5 2" xfId="11337"/>
    <cellStyle name="Comma 6 2 3 2 2 2 6" xfId="2804"/>
    <cellStyle name="Comma 6 2 3 2 2 2 7" xfId="10765"/>
    <cellStyle name="Comma 6 2 3 2 2 3" xfId="4259"/>
    <cellStyle name="Comma 6 2 3 2 2 3 2" xfId="11623"/>
    <cellStyle name="Comma 6 2 3 2 2 4" xfId="6531"/>
    <cellStyle name="Comma 6 2 3 2 2 4 2" xfId="12194"/>
    <cellStyle name="Comma 6 2 3 2 2 5" xfId="8803"/>
    <cellStyle name="Comma 6 2 3 2 2 5 2" xfId="12765"/>
    <cellStyle name="Comma 6 2 3 2 2 6" xfId="3095"/>
    <cellStyle name="Comma 6 2 3 2 2 6 2" xfId="11052"/>
    <cellStyle name="Comma 6 2 3 2 2 7" xfId="2524"/>
    <cellStyle name="Comma 6 2 3 2 2 8" xfId="10485"/>
    <cellStyle name="Comma 6 2 3 2 3" xfId="1520"/>
    <cellStyle name="Comma 6 2 3 2 3 2" xfId="4940"/>
    <cellStyle name="Comma 6 2 3 2 3 2 2" xfId="11794"/>
    <cellStyle name="Comma 6 2 3 2 3 3" xfId="7212"/>
    <cellStyle name="Comma 6 2 3 2 3 3 2" xfId="12365"/>
    <cellStyle name="Comma 6 2 3 2 3 4" xfId="9484"/>
    <cellStyle name="Comma 6 2 3 2 3 4 2" xfId="12936"/>
    <cellStyle name="Comma 6 2 3 2 3 5" xfId="3266"/>
    <cellStyle name="Comma 6 2 3 2 3 5 2" xfId="11223"/>
    <cellStyle name="Comma 6 2 3 2 3 6" xfId="2692"/>
    <cellStyle name="Comma 6 2 3 2 3 7" xfId="10653"/>
    <cellStyle name="Comma 6 2 3 2 4" xfId="3805"/>
    <cellStyle name="Comma 6 2 3 2 4 2" xfId="11509"/>
    <cellStyle name="Comma 6 2 3 2 5" xfId="6077"/>
    <cellStyle name="Comma 6 2 3 2 5 2" xfId="12080"/>
    <cellStyle name="Comma 6 2 3 2 6" xfId="8349"/>
    <cellStyle name="Comma 6 2 3 2 6 2" xfId="12651"/>
    <cellStyle name="Comma 6 2 3 2 7" xfId="2981"/>
    <cellStyle name="Comma 6 2 3 2 7 2" xfId="10938"/>
    <cellStyle name="Comma 6 2 3 2 8" xfId="2412"/>
    <cellStyle name="Comma 6 2 3 2 9" xfId="10373"/>
    <cellStyle name="Comma 6 2 3 3" xfId="1066"/>
    <cellStyle name="Comma 6 2 3 3 2" xfId="2201"/>
    <cellStyle name="Comma 6 2 3 3 2 2" xfId="5621"/>
    <cellStyle name="Comma 6 2 3 3 2 2 2" xfId="11965"/>
    <cellStyle name="Comma 6 2 3 3 2 3" xfId="7893"/>
    <cellStyle name="Comma 6 2 3 3 2 3 2" xfId="12536"/>
    <cellStyle name="Comma 6 2 3 3 2 4" xfId="10165"/>
    <cellStyle name="Comma 6 2 3 3 2 4 2" xfId="13107"/>
    <cellStyle name="Comma 6 2 3 3 2 5" xfId="3437"/>
    <cellStyle name="Comma 6 2 3 3 2 5 2" xfId="11394"/>
    <cellStyle name="Comma 6 2 3 3 2 6" xfId="2860"/>
    <cellStyle name="Comma 6 2 3 3 2 7" xfId="10821"/>
    <cellStyle name="Comma 6 2 3 3 3" xfId="4486"/>
    <cellStyle name="Comma 6 2 3 3 3 2" xfId="11680"/>
    <cellStyle name="Comma 6 2 3 3 4" xfId="6758"/>
    <cellStyle name="Comma 6 2 3 3 4 2" xfId="12251"/>
    <cellStyle name="Comma 6 2 3 3 5" xfId="9030"/>
    <cellStyle name="Comma 6 2 3 3 5 2" xfId="12822"/>
    <cellStyle name="Comma 6 2 3 3 6" xfId="3152"/>
    <cellStyle name="Comma 6 2 3 3 6 2" xfId="11109"/>
    <cellStyle name="Comma 6 2 3 3 7" xfId="2580"/>
    <cellStyle name="Comma 6 2 3 3 8" xfId="10541"/>
    <cellStyle name="Comma 6 2 3 4" xfId="612"/>
    <cellStyle name="Comma 6 2 3 4 2" xfId="1747"/>
    <cellStyle name="Comma 6 2 3 4 2 2" xfId="5167"/>
    <cellStyle name="Comma 6 2 3 4 2 2 2" xfId="11851"/>
    <cellStyle name="Comma 6 2 3 4 2 3" xfId="7439"/>
    <cellStyle name="Comma 6 2 3 4 2 3 2" xfId="12422"/>
    <cellStyle name="Comma 6 2 3 4 2 4" xfId="9711"/>
    <cellStyle name="Comma 6 2 3 4 2 4 2" xfId="12993"/>
    <cellStyle name="Comma 6 2 3 4 2 5" xfId="3323"/>
    <cellStyle name="Comma 6 2 3 4 2 5 2" xfId="11280"/>
    <cellStyle name="Comma 6 2 3 4 2 6" xfId="2748"/>
    <cellStyle name="Comma 6 2 3 4 2 7" xfId="10709"/>
    <cellStyle name="Comma 6 2 3 4 3" xfId="4032"/>
    <cellStyle name="Comma 6 2 3 4 3 2" xfId="11566"/>
    <cellStyle name="Comma 6 2 3 4 4" xfId="6304"/>
    <cellStyle name="Comma 6 2 3 4 4 2" xfId="12137"/>
    <cellStyle name="Comma 6 2 3 4 5" xfId="8576"/>
    <cellStyle name="Comma 6 2 3 4 5 2" xfId="12708"/>
    <cellStyle name="Comma 6 2 3 4 6" xfId="3038"/>
    <cellStyle name="Comma 6 2 3 4 6 2" xfId="10995"/>
    <cellStyle name="Comma 6 2 3 4 7" xfId="2468"/>
    <cellStyle name="Comma 6 2 3 4 8" xfId="10429"/>
    <cellStyle name="Comma 6 2 3 5" xfId="1293"/>
    <cellStyle name="Comma 6 2 3 5 2" xfId="4713"/>
    <cellStyle name="Comma 6 2 3 5 2 2" xfId="11737"/>
    <cellStyle name="Comma 6 2 3 5 3" xfId="6985"/>
    <cellStyle name="Comma 6 2 3 5 3 2" xfId="12308"/>
    <cellStyle name="Comma 6 2 3 5 4" xfId="9257"/>
    <cellStyle name="Comma 6 2 3 5 4 2" xfId="12879"/>
    <cellStyle name="Comma 6 2 3 5 5" xfId="3209"/>
    <cellStyle name="Comma 6 2 3 5 5 2" xfId="11166"/>
    <cellStyle name="Comma 6 2 3 5 6" xfId="2636"/>
    <cellStyle name="Comma 6 2 3 5 7" xfId="10597"/>
    <cellStyle name="Comma 6 2 3 6" xfId="3578"/>
    <cellStyle name="Comma 6 2 3 6 2" xfId="11452"/>
    <cellStyle name="Comma 6 2 3 7" xfId="5850"/>
    <cellStyle name="Comma 6 2 3 7 2" xfId="12023"/>
    <cellStyle name="Comma 6 2 3 8" xfId="8122"/>
    <cellStyle name="Comma 6 2 3 8 2" xfId="12594"/>
    <cellStyle name="Comma 6 2 3 9" xfId="2921"/>
    <cellStyle name="Comma 6 2 3 9 2" xfId="10880"/>
    <cellStyle name="Comma 6 2 4" xfId="273"/>
    <cellStyle name="Comma 6 2 4 10" xfId="2384"/>
    <cellStyle name="Comma 6 2 4 11" xfId="10345"/>
    <cellStyle name="Comma 6 2 4 2" xfId="500"/>
    <cellStyle name="Comma 6 2 4 2 2" xfId="954"/>
    <cellStyle name="Comma 6 2 4 2 2 2" xfId="2089"/>
    <cellStyle name="Comma 6 2 4 2 2 2 2" xfId="5509"/>
    <cellStyle name="Comma 6 2 4 2 2 2 2 2" xfId="11937"/>
    <cellStyle name="Comma 6 2 4 2 2 2 3" xfId="7781"/>
    <cellStyle name="Comma 6 2 4 2 2 2 3 2" xfId="12508"/>
    <cellStyle name="Comma 6 2 4 2 2 2 4" xfId="10053"/>
    <cellStyle name="Comma 6 2 4 2 2 2 4 2" xfId="13079"/>
    <cellStyle name="Comma 6 2 4 2 2 2 5" xfId="3409"/>
    <cellStyle name="Comma 6 2 4 2 2 2 5 2" xfId="11366"/>
    <cellStyle name="Comma 6 2 4 2 2 2 6" xfId="2832"/>
    <cellStyle name="Comma 6 2 4 2 2 2 7" xfId="10793"/>
    <cellStyle name="Comma 6 2 4 2 2 3" xfId="4374"/>
    <cellStyle name="Comma 6 2 4 2 2 3 2" xfId="11652"/>
    <cellStyle name="Comma 6 2 4 2 2 4" xfId="6646"/>
    <cellStyle name="Comma 6 2 4 2 2 4 2" xfId="12223"/>
    <cellStyle name="Comma 6 2 4 2 2 5" xfId="8918"/>
    <cellStyle name="Comma 6 2 4 2 2 5 2" xfId="12794"/>
    <cellStyle name="Comma 6 2 4 2 2 6" xfId="3124"/>
    <cellStyle name="Comma 6 2 4 2 2 6 2" xfId="11081"/>
    <cellStyle name="Comma 6 2 4 2 2 7" xfId="2552"/>
    <cellStyle name="Comma 6 2 4 2 2 8" xfId="10513"/>
    <cellStyle name="Comma 6 2 4 2 3" xfId="1635"/>
    <cellStyle name="Comma 6 2 4 2 3 2" xfId="5055"/>
    <cellStyle name="Comma 6 2 4 2 3 2 2" xfId="11823"/>
    <cellStyle name="Comma 6 2 4 2 3 3" xfId="7327"/>
    <cellStyle name="Comma 6 2 4 2 3 3 2" xfId="12394"/>
    <cellStyle name="Comma 6 2 4 2 3 4" xfId="9599"/>
    <cellStyle name="Comma 6 2 4 2 3 4 2" xfId="12965"/>
    <cellStyle name="Comma 6 2 4 2 3 5" xfId="3295"/>
    <cellStyle name="Comma 6 2 4 2 3 5 2" xfId="11252"/>
    <cellStyle name="Comma 6 2 4 2 3 6" xfId="2720"/>
    <cellStyle name="Comma 6 2 4 2 3 7" xfId="10681"/>
    <cellStyle name="Comma 6 2 4 2 4" xfId="3920"/>
    <cellStyle name="Comma 6 2 4 2 4 2" xfId="11538"/>
    <cellStyle name="Comma 6 2 4 2 5" xfId="6192"/>
    <cellStyle name="Comma 6 2 4 2 5 2" xfId="12109"/>
    <cellStyle name="Comma 6 2 4 2 6" xfId="8464"/>
    <cellStyle name="Comma 6 2 4 2 6 2" xfId="12680"/>
    <cellStyle name="Comma 6 2 4 2 7" xfId="3010"/>
    <cellStyle name="Comma 6 2 4 2 7 2" xfId="10967"/>
    <cellStyle name="Comma 6 2 4 2 8" xfId="2440"/>
    <cellStyle name="Comma 6 2 4 2 9" xfId="10401"/>
    <cellStyle name="Comma 6 2 4 3" xfId="1181"/>
    <cellStyle name="Comma 6 2 4 3 2" xfId="2316"/>
    <cellStyle name="Comma 6 2 4 3 2 2" xfId="5736"/>
    <cellStyle name="Comma 6 2 4 3 2 2 2" xfId="11994"/>
    <cellStyle name="Comma 6 2 4 3 2 3" xfId="8008"/>
    <cellStyle name="Comma 6 2 4 3 2 3 2" xfId="12565"/>
    <cellStyle name="Comma 6 2 4 3 2 4" xfId="10280"/>
    <cellStyle name="Comma 6 2 4 3 2 4 2" xfId="13136"/>
    <cellStyle name="Comma 6 2 4 3 2 5" xfId="3466"/>
    <cellStyle name="Comma 6 2 4 3 2 5 2" xfId="11423"/>
    <cellStyle name="Comma 6 2 4 3 2 6" xfId="2888"/>
    <cellStyle name="Comma 6 2 4 3 2 7" xfId="10849"/>
    <cellStyle name="Comma 6 2 4 3 3" xfId="4601"/>
    <cellStyle name="Comma 6 2 4 3 3 2" xfId="11709"/>
    <cellStyle name="Comma 6 2 4 3 4" xfId="6873"/>
    <cellStyle name="Comma 6 2 4 3 4 2" xfId="12280"/>
    <cellStyle name="Comma 6 2 4 3 5" xfId="9145"/>
    <cellStyle name="Comma 6 2 4 3 5 2" xfId="12851"/>
    <cellStyle name="Comma 6 2 4 3 6" xfId="3181"/>
    <cellStyle name="Comma 6 2 4 3 6 2" xfId="11138"/>
    <cellStyle name="Comma 6 2 4 3 7" xfId="2608"/>
    <cellStyle name="Comma 6 2 4 3 8" xfId="10569"/>
    <cellStyle name="Comma 6 2 4 4" xfId="727"/>
    <cellStyle name="Comma 6 2 4 4 2" xfId="1862"/>
    <cellStyle name="Comma 6 2 4 4 2 2" xfId="5282"/>
    <cellStyle name="Comma 6 2 4 4 2 2 2" xfId="11880"/>
    <cellStyle name="Comma 6 2 4 4 2 3" xfId="7554"/>
    <cellStyle name="Comma 6 2 4 4 2 3 2" xfId="12451"/>
    <cellStyle name="Comma 6 2 4 4 2 4" xfId="9826"/>
    <cellStyle name="Comma 6 2 4 4 2 4 2" xfId="13022"/>
    <cellStyle name="Comma 6 2 4 4 2 5" xfId="3352"/>
    <cellStyle name="Comma 6 2 4 4 2 5 2" xfId="11309"/>
    <cellStyle name="Comma 6 2 4 4 2 6" xfId="2776"/>
    <cellStyle name="Comma 6 2 4 4 2 7" xfId="10737"/>
    <cellStyle name="Comma 6 2 4 4 3" xfId="4147"/>
    <cellStyle name="Comma 6 2 4 4 3 2" xfId="11595"/>
    <cellStyle name="Comma 6 2 4 4 4" xfId="6419"/>
    <cellStyle name="Comma 6 2 4 4 4 2" xfId="12166"/>
    <cellStyle name="Comma 6 2 4 4 5" xfId="8691"/>
    <cellStyle name="Comma 6 2 4 4 5 2" xfId="12737"/>
    <cellStyle name="Comma 6 2 4 4 6" xfId="3067"/>
    <cellStyle name="Comma 6 2 4 4 6 2" xfId="11024"/>
    <cellStyle name="Comma 6 2 4 4 7" xfId="2496"/>
    <cellStyle name="Comma 6 2 4 4 8" xfId="10457"/>
    <cellStyle name="Comma 6 2 4 5" xfId="1408"/>
    <cellStyle name="Comma 6 2 4 5 2" xfId="4828"/>
    <cellStyle name="Comma 6 2 4 5 2 2" xfId="11766"/>
    <cellStyle name="Comma 6 2 4 5 3" xfId="7100"/>
    <cellStyle name="Comma 6 2 4 5 3 2" xfId="12337"/>
    <cellStyle name="Comma 6 2 4 5 4" xfId="9372"/>
    <cellStyle name="Comma 6 2 4 5 4 2" xfId="12908"/>
    <cellStyle name="Comma 6 2 4 5 5" xfId="3238"/>
    <cellStyle name="Comma 6 2 4 5 5 2" xfId="11195"/>
    <cellStyle name="Comma 6 2 4 5 6" xfId="2664"/>
    <cellStyle name="Comma 6 2 4 5 7" xfId="10625"/>
    <cellStyle name="Comma 6 2 4 6" xfId="3693"/>
    <cellStyle name="Comma 6 2 4 6 2" xfId="11481"/>
    <cellStyle name="Comma 6 2 4 7" xfId="5965"/>
    <cellStyle name="Comma 6 2 4 7 2" xfId="12052"/>
    <cellStyle name="Comma 6 2 4 8" xfId="8237"/>
    <cellStyle name="Comma 6 2 4 8 2" xfId="12623"/>
    <cellStyle name="Comma 6 2 4 9" xfId="2953"/>
    <cellStyle name="Comma 6 2 4 9 2" xfId="10910"/>
    <cellStyle name="Comma 6 2 5" xfId="329"/>
    <cellStyle name="Comma 6 2 5 2" xfId="783"/>
    <cellStyle name="Comma 6 2 5 2 2" xfId="1918"/>
    <cellStyle name="Comma 6 2 5 2 2 2" xfId="5338"/>
    <cellStyle name="Comma 6 2 5 2 2 2 2" xfId="11894"/>
    <cellStyle name="Comma 6 2 5 2 2 3" xfId="7610"/>
    <cellStyle name="Comma 6 2 5 2 2 3 2" xfId="12465"/>
    <cellStyle name="Comma 6 2 5 2 2 4" xfId="9882"/>
    <cellStyle name="Comma 6 2 5 2 2 4 2" xfId="13036"/>
    <cellStyle name="Comma 6 2 5 2 2 5" xfId="3366"/>
    <cellStyle name="Comma 6 2 5 2 2 5 2" xfId="11323"/>
    <cellStyle name="Comma 6 2 5 2 2 6" xfId="2790"/>
    <cellStyle name="Comma 6 2 5 2 2 7" xfId="10751"/>
    <cellStyle name="Comma 6 2 5 2 3" xfId="4203"/>
    <cellStyle name="Comma 6 2 5 2 3 2" xfId="11609"/>
    <cellStyle name="Comma 6 2 5 2 4" xfId="6475"/>
    <cellStyle name="Comma 6 2 5 2 4 2" xfId="12180"/>
    <cellStyle name="Comma 6 2 5 2 5" xfId="8747"/>
    <cellStyle name="Comma 6 2 5 2 5 2" xfId="12751"/>
    <cellStyle name="Comma 6 2 5 2 6" xfId="3081"/>
    <cellStyle name="Comma 6 2 5 2 6 2" xfId="11038"/>
    <cellStyle name="Comma 6 2 5 2 7" xfId="2510"/>
    <cellStyle name="Comma 6 2 5 2 8" xfId="10471"/>
    <cellStyle name="Comma 6 2 5 3" xfId="1464"/>
    <cellStyle name="Comma 6 2 5 3 2" xfId="4884"/>
    <cellStyle name="Comma 6 2 5 3 2 2" xfId="11780"/>
    <cellStyle name="Comma 6 2 5 3 3" xfId="7156"/>
    <cellStyle name="Comma 6 2 5 3 3 2" xfId="12351"/>
    <cellStyle name="Comma 6 2 5 3 4" xfId="9428"/>
    <cellStyle name="Comma 6 2 5 3 4 2" xfId="12922"/>
    <cellStyle name="Comma 6 2 5 3 5" xfId="3252"/>
    <cellStyle name="Comma 6 2 5 3 5 2" xfId="11209"/>
    <cellStyle name="Comma 6 2 5 3 6" xfId="2678"/>
    <cellStyle name="Comma 6 2 5 3 7" xfId="10639"/>
    <cellStyle name="Comma 6 2 5 4" xfId="3749"/>
    <cellStyle name="Comma 6 2 5 4 2" xfId="11495"/>
    <cellStyle name="Comma 6 2 5 5" xfId="6021"/>
    <cellStyle name="Comma 6 2 5 5 2" xfId="12066"/>
    <cellStyle name="Comma 6 2 5 6" xfId="8293"/>
    <cellStyle name="Comma 6 2 5 6 2" xfId="12637"/>
    <cellStyle name="Comma 6 2 5 7" xfId="2967"/>
    <cellStyle name="Comma 6 2 5 7 2" xfId="10924"/>
    <cellStyle name="Comma 6 2 5 8" xfId="2398"/>
    <cellStyle name="Comma 6 2 5 9" xfId="10359"/>
    <cellStyle name="Comma 6 2 6" xfId="1010"/>
    <cellStyle name="Comma 6 2 6 2" xfId="2145"/>
    <cellStyle name="Comma 6 2 6 2 2" xfId="5565"/>
    <cellStyle name="Comma 6 2 6 2 2 2" xfId="11951"/>
    <cellStyle name="Comma 6 2 6 2 3" xfId="7837"/>
    <cellStyle name="Comma 6 2 6 2 3 2" xfId="12522"/>
    <cellStyle name="Comma 6 2 6 2 4" xfId="10109"/>
    <cellStyle name="Comma 6 2 6 2 4 2" xfId="13093"/>
    <cellStyle name="Comma 6 2 6 2 5" xfId="3423"/>
    <cellStyle name="Comma 6 2 6 2 5 2" xfId="11380"/>
    <cellStyle name="Comma 6 2 6 2 6" xfId="2846"/>
    <cellStyle name="Comma 6 2 6 2 7" xfId="10807"/>
    <cellStyle name="Comma 6 2 6 3" xfId="4430"/>
    <cellStyle name="Comma 6 2 6 3 2" xfId="11666"/>
    <cellStyle name="Comma 6 2 6 4" xfId="6702"/>
    <cellStyle name="Comma 6 2 6 4 2" xfId="12237"/>
    <cellStyle name="Comma 6 2 6 5" xfId="8974"/>
    <cellStyle name="Comma 6 2 6 5 2" xfId="12808"/>
    <cellStyle name="Comma 6 2 6 6" xfId="3138"/>
    <cellStyle name="Comma 6 2 6 6 2" xfId="11095"/>
    <cellStyle name="Comma 6 2 6 7" xfId="2566"/>
    <cellStyle name="Comma 6 2 6 8" xfId="10527"/>
    <cellStyle name="Comma 6 2 7" xfId="556"/>
    <cellStyle name="Comma 6 2 7 2" xfId="1691"/>
    <cellStyle name="Comma 6 2 7 2 2" xfId="5111"/>
    <cellStyle name="Comma 6 2 7 2 2 2" xfId="11837"/>
    <cellStyle name="Comma 6 2 7 2 3" xfId="7383"/>
    <cellStyle name="Comma 6 2 7 2 3 2" xfId="12408"/>
    <cellStyle name="Comma 6 2 7 2 4" xfId="9655"/>
    <cellStyle name="Comma 6 2 7 2 4 2" xfId="12979"/>
    <cellStyle name="Comma 6 2 7 2 5" xfId="3309"/>
    <cellStyle name="Comma 6 2 7 2 5 2" xfId="11266"/>
    <cellStyle name="Comma 6 2 7 2 6" xfId="2734"/>
    <cellStyle name="Comma 6 2 7 2 7" xfId="10695"/>
    <cellStyle name="Comma 6 2 7 3" xfId="3976"/>
    <cellStyle name="Comma 6 2 7 3 2" xfId="11552"/>
    <cellStyle name="Comma 6 2 7 4" xfId="6248"/>
    <cellStyle name="Comma 6 2 7 4 2" xfId="12123"/>
    <cellStyle name="Comma 6 2 7 5" xfId="8520"/>
    <cellStyle name="Comma 6 2 7 5 2" xfId="12694"/>
    <cellStyle name="Comma 6 2 7 6" xfId="3024"/>
    <cellStyle name="Comma 6 2 7 6 2" xfId="10981"/>
    <cellStyle name="Comma 6 2 7 7" xfId="2454"/>
    <cellStyle name="Comma 6 2 7 8" xfId="10415"/>
    <cellStyle name="Comma 6 2 8" xfId="1237"/>
    <cellStyle name="Comma 6 2 8 2" xfId="4657"/>
    <cellStyle name="Comma 6 2 8 2 2" xfId="11723"/>
    <cellStyle name="Comma 6 2 8 3" xfId="6929"/>
    <cellStyle name="Comma 6 2 8 3 2" xfId="12294"/>
    <cellStyle name="Comma 6 2 8 4" xfId="9201"/>
    <cellStyle name="Comma 6 2 8 4 2" xfId="12865"/>
    <cellStyle name="Comma 6 2 8 5" xfId="3195"/>
    <cellStyle name="Comma 6 2 8 5 2" xfId="11152"/>
    <cellStyle name="Comma 6 2 8 6" xfId="2622"/>
    <cellStyle name="Comma 6 2 8 7" xfId="10583"/>
    <cellStyle name="Comma 6 2 9" xfId="3522"/>
    <cellStyle name="Comma 6 2 9 2" xfId="11438"/>
    <cellStyle name="Comma 6 3" xfId="175"/>
    <cellStyle name="Comma 6 3 10" xfId="2362"/>
    <cellStyle name="Comma 6 3 11" xfId="10323"/>
    <cellStyle name="Comma 6 3 2" xfId="413"/>
    <cellStyle name="Comma 6 3 2 2" xfId="867"/>
    <cellStyle name="Comma 6 3 2 2 2" xfId="2002"/>
    <cellStyle name="Comma 6 3 2 2 2 2" xfId="5422"/>
    <cellStyle name="Comma 6 3 2 2 2 2 2" xfId="11915"/>
    <cellStyle name="Comma 6 3 2 2 2 3" xfId="7694"/>
    <cellStyle name="Comma 6 3 2 2 2 3 2" xfId="12486"/>
    <cellStyle name="Comma 6 3 2 2 2 4" xfId="9966"/>
    <cellStyle name="Comma 6 3 2 2 2 4 2" xfId="13057"/>
    <cellStyle name="Comma 6 3 2 2 2 5" xfId="3387"/>
    <cellStyle name="Comma 6 3 2 2 2 5 2" xfId="11344"/>
    <cellStyle name="Comma 6 3 2 2 2 6" xfId="2811"/>
    <cellStyle name="Comma 6 3 2 2 2 7" xfId="10772"/>
    <cellStyle name="Comma 6 3 2 2 3" xfId="4287"/>
    <cellStyle name="Comma 6 3 2 2 3 2" xfId="11630"/>
    <cellStyle name="Comma 6 3 2 2 4" xfId="6559"/>
    <cellStyle name="Comma 6 3 2 2 4 2" xfId="12201"/>
    <cellStyle name="Comma 6 3 2 2 5" xfId="8831"/>
    <cellStyle name="Comma 6 3 2 2 5 2" xfId="12772"/>
    <cellStyle name="Comma 6 3 2 2 6" xfId="3102"/>
    <cellStyle name="Comma 6 3 2 2 6 2" xfId="11059"/>
    <cellStyle name="Comma 6 3 2 2 7" xfId="2531"/>
    <cellStyle name="Comma 6 3 2 2 8" xfId="10492"/>
    <cellStyle name="Comma 6 3 2 3" xfId="1548"/>
    <cellStyle name="Comma 6 3 2 3 2" xfId="4968"/>
    <cellStyle name="Comma 6 3 2 3 2 2" xfId="11801"/>
    <cellStyle name="Comma 6 3 2 3 3" xfId="7240"/>
    <cellStyle name="Comma 6 3 2 3 3 2" xfId="12372"/>
    <cellStyle name="Comma 6 3 2 3 4" xfId="9512"/>
    <cellStyle name="Comma 6 3 2 3 4 2" xfId="12943"/>
    <cellStyle name="Comma 6 3 2 3 5" xfId="3273"/>
    <cellStyle name="Comma 6 3 2 3 5 2" xfId="11230"/>
    <cellStyle name="Comma 6 3 2 3 6" xfId="2699"/>
    <cellStyle name="Comma 6 3 2 3 7" xfId="10660"/>
    <cellStyle name="Comma 6 3 2 4" xfId="3833"/>
    <cellStyle name="Comma 6 3 2 4 2" xfId="11516"/>
    <cellStyle name="Comma 6 3 2 5" xfId="6105"/>
    <cellStyle name="Comma 6 3 2 5 2" xfId="12087"/>
    <cellStyle name="Comma 6 3 2 6" xfId="8377"/>
    <cellStyle name="Comma 6 3 2 6 2" xfId="12658"/>
    <cellStyle name="Comma 6 3 2 7" xfId="2988"/>
    <cellStyle name="Comma 6 3 2 7 2" xfId="10945"/>
    <cellStyle name="Comma 6 3 2 8" xfId="2419"/>
    <cellStyle name="Comma 6 3 2 9" xfId="10380"/>
    <cellStyle name="Comma 6 3 3" xfId="1094"/>
    <cellStyle name="Comma 6 3 3 2" xfId="2229"/>
    <cellStyle name="Comma 6 3 3 2 2" xfId="5649"/>
    <cellStyle name="Comma 6 3 3 2 2 2" xfId="11972"/>
    <cellStyle name="Comma 6 3 3 2 3" xfId="7921"/>
    <cellStyle name="Comma 6 3 3 2 3 2" xfId="12543"/>
    <cellStyle name="Comma 6 3 3 2 4" xfId="10193"/>
    <cellStyle name="Comma 6 3 3 2 4 2" xfId="13114"/>
    <cellStyle name="Comma 6 3 3 2 5" xfId="3444"/>
    <cellStyle name="Comma 6 3 3 2 5 2" xfId="11401"/>
    <cellStyle name="Comma 6 3 3 2 6" xfId="2867"/>
    <cellStyle name="Comma 6 3 3 2 7" xfId="10828"/>
    <cellStyle name="Comma 6 3 3 3" xfId="4514"/>
    <cellStyle name="Comma 6 3 3 3 2" xfId="11687"/>
    <cellStyle name="Comma 6 3 3 4" xfId="6786"/>
    <cellStyle name="Comma 6 3 3 4 2" xfId="12258"/>
    <cellStyle name="Comma 6 3 3 5" xfId="9058"/>
    <cellStyle name="Comma 6 3 3 5 2" xfId="12829"/>
    <cellStyle name="Comma 6 3 3 6" xfId="3159"/>
    <cellStyle name="Comma 6 3 3 6 2" xfId="11116"/>
    <cellStyle name="Comma 6 3 3 7" xfId="2587"/>
    <cellStyle name="Comma 6 3 3 8" xfId="10548"/>
    <cellStyle name="Comma 6 3 4" xfId="640"/>
    <cellStyle name="Comma 6 3 4 2" xfId="1775"/>
    <cellStyle name="Comma 6 3 4 2 2" xfId="5195"/>
    <cellStyle name="Comma 6 3 4 2 2 2" xfId="11858"/>
    <cellStyle name="Comma 6 3 4 2 3" xfId="7467"/>
    <cellStyle name="Comma 6 3 4 2 3 2" xfId="12429"/>
    <cellStyle name="Comma 6 3 4 2 4" xfId="9739"/>
    <cellStyle name="Comma 6 3 4 2 4 2" xfId="13000"/>
    <cellStyle name="Comma 6 3 4 2 5" xfId="3330"/>
    <cellStyle name="Comma 6 3 4 2 5 2" xfId="11287"/>
    <cellStyle name="Comma 6 3 4 2 6" xfId="2755"/>
    <cellStyle name="Comma 6 3 4 2 7" xfId="10716"/>
    <cellStyle name="Comma 6 3 4 3" xfId="4060"/>
    <cellStyle name="Comma 6 3 4 3 2" xfId="11573"/>
    <cellStyle name="Comma 6 3 4 4" xfId="6332"/>
    <cellStyle name="Comma 6 3 4 4 2" xfId="12144"/>
    <cellStyle name="Comma 6 3 4 5" xfId="8604"/>
    <cellStyle name="Comma 6 3 4 5 2" xfId="12715"/>
    <cellStyle name="Comma 6 3 4 6" xfId="3045"/>
    <cellStyle name="Comma 6 3 4 6 2" xfId="11002"/>
    <cellStyle name="Comma 6 3 4 7" xfId="2475"/>
    <cellStyle name="Comma 6 3 4 8" xfId="10436"/>
    <cellStyle name="Comma 6 3 5" xfId="1321"/>
    <cellStyle name="Comma 6 3 5 2" xfId="4741"/>
    <cellStyle name="Comma 6 3 5 2 2" xfId="11744"/>
    <cellStyle name="Comma 6 3 5 3" xfId="7013"/>
    <cellStyle name="Comma 6 3 5 3 2" xfId="12315"/>
    <cellStyle name="Comma 6 3 5 4" xfId="9285"/>
    <cellStyle name="Comma 6 3 5 4 2" xfId="12886"/>
    <cellStyle name="Comma 6 3 5 5" xfId="3216"/>
    <cellStyle name="Comma 6 3 5 5 2" xfId="11173"/>
    <cellStyle name="Comma 6 3 5 6" xfId="2643"/>
    <cellStyle name="Comma 6 3 5 7" xfId="10604"/>
    <cellStyle name="Comma 6 3 6" xfId="3606"/>
    <cellStyle name="Comma 6 3 6 2" xfId="11459"/>
    <cellStyle name="Comma 6 3 7" xfId="5878"/>
    <cellStyle name="Comma 6 3 7 2" xfId="12030"/>
    <cellStyle name="Comma 6 3 8" xfId="8150"/>
    <cellStyle name="Comma 6 3 8 2" xfId="12601"/>
    <cellStyle name="Comma 6 3 9" xfId="2928"/>
    <cellStyle name="Comma 6 3 9 2" xfId="10887"/>
    <cellStyle name="Comma 6 4" xfId="119"/>
    <cellStyle name="Comma 6 4 10" xfId="2348"/>
    <cellStyle name="Comma 6 4 11" xfId="10309"/>
    <cellStyle name="Comma 6 4 2" xfId="357"/>
    <cellStyle name="Comma 6 4 2 2" xfId="811"/>
    <cellStyle name="Comma 6 4 2 2 2" xfId="1946"/>
    <cellStyle name="Comma 6 4 2 2 2 2" xfId="5366"/>
    <cellStyle name="Comma 6 4 2 2 2 2 2" xfId="11901"/>
    <cellStyle name="Comma 6 4 2 2 2 3" xfId="7638"/>
    <cellStyle name="Comma 6 4 2 2 2 3 2" xfId="12472"/>
    <cellStyle name="Comma 6 4 2 2 2 4" xfId="9910"/>
    <cellStyle name="Comma 6 4 2 2 2 4 2" xfId="13043"/>
    <cellStyle name="Comma 6 4 2 2 2 5" xfId="3373"/>
    <cellStyle name="Comma 6 4 2 2 2 5 2" xfId="11330"/>
    <cellStyle name="Comma 6 4 2 2 2 6" xfId="2797"/>
    <cellStyle name="Comma 6 4 2 2 2 7" xfId="10758"/>
    <cellStyle name="Comma 6 4 2 2 3" xfId="4231"/>
    <cellStyle name="Comma 6 4 2 2 3 2" xfId="11616"/>
    <cellStyle name="Comma 6 4 2 2 4" xfId="6503"/>
    <cellStyle name="Comma 6 4 2 2 4 2" xfId="12187"/>
    <cellStyle name="Comma 6 4 2 2 5" xfId="8775"/>
    <cellStyle name="Comma 6 4 2 2 5 2" xfId="12758"/>
    <cellStyle name="Comma 6 4 2 2 6" xfId="3088"/>
    <cellStyle name="Comma 6 4 2 2 6 2" xfId="11045"/>
    <cellStyle name="Comma 6 4 2 2 7" xfId="2517"/>
    <cellStyle name="Comma 6 4 2 2 8" xfId="10478"/>
    <cellStyle name="Comma 6 4 2 3" xfId="1492"/>
    <cellStyle name="Comma 6 4 2 3 2" xfId="4912"/>
    <cellStyle name="Comma 6 4 2 3 2 2" xfId="11787"/>
    <cellStyle name="Comma 6 4 2 3 3" xfId="7184"/>
    <cellStyle name="Comma 6 4 2 3 3 2" xfId="12358"/>
    <cellStyle name="Comma 6 4 2 3 4" xfId="9456"/>
    <cellStyle name="Comma 6 4 2 3 4 2" xfId="12929"/>
    <cellStyle name="Comma 6 4 2 3 5" xfId="3259"/>
    <cellStyle name="Comma 6 4 2 3 5 2" xfId="11216"/>
    <cellStyle name="Comma 6 4 2 3 6" xfId="2685"/>
    <cellStyle name="Comma 6 4 2 3 7" xfId="10646"/>
    <cellStyle name="Comma 6 4 2 4" xfId="3777"/>
    <cellStyle name="Comma 6 4 2 4 2" xfId="11502"/>
    <cellStyle name="Comma 6 4 2 5" xfId="6049"/>
    <cellStyle name="Comma 6 4 2 5 2" xfId="12073"/>
    <cellStyle name="Comma 6 4 2 6" xfId="8321"/>
    <cellStyle name="Comma 6 4 2 6 2" xfId="12644"/>
    <cellStyle name="Comma 6 4 2 7" xfId="2974"/>
    <cellStyle name="Comma 6 4 2 7 2" xfId="10931"/>
    <cellStyle name="Comma 6 4 2 8" xfId="2405"/>
    <cellStyle name="Comma 6 4 2 9" xfId="10366"/>
    <cellStyle name="Comma 6 4 3" xfId="1038"/>
    <cellStyle name="Comma 6 4 3 2" xfId="2173"/>
    <cellStyle name="Comma 6 4 3 2 2" xfId="5593"/>
    <cellStyle name="Comma 6 4 3 2 2 2" xfId="11958"/>
    <cellStyle name="Comma 6 4 3 2 3" xfId="7865"/>
    <cellStyle name="Comma 6 4 3 2 3 2" xfId="12529"/>
    <cellStyle name="Comma 6 4 3 2 4" xfId="10137"/>
    <cellStyle name="Comma 6 4 3 2 4 2" xfId="13100"/>
    <cellStyle name="Comma 6 4 3 2 5" xfId="3430"/>
    <cellStyle name="Comma 6 4 3 2 5 2" xfId="11387"/>
    <cellStyle name="Comma 6 4 3 2 6" xfId="2853"/>
    <cellStyle name="Comma 6 4 3 2 7" xfId="10814"/>
    <cellStyle name="Comma 6 4 3 3" xfId="4458"/>
    <cellStyle name="Comma 6 4 3 3 2" xfId="11673"/>
    <cellStyle name="Comma 6 4 3 4" xfId="6730"/>
    <cellStyle name="Comma 6 4 3 4 2" xfId="12244"/>
    <cellStyle name="Comma 6 4 3 5" xfId="9002"/>
    <cellStyle name="Comma 6 4 3 5 2" xfId="12815"/>
    <cellStyle name="Comma 6 4 3 6" xfId="3145"/>
    <cellStyle name="Comma 6 4 3 6 2" xfId="11102"/>
    <cellStyle name="Comma 6 4 3 7" xfId="2573"/>
    <cellStyle name="Comma 6 4 3 8" xfId="10534"/>
    <cellStyle name="Comma 6 4 4" xfId="584"/>
    <cellStyle name="Comma 6 4 4 2" xfId="1719"/>
    <cellStyle name="Comma 6 4 4 2 2" xfId="5139"/>
    <cellStyle name="Comma 6 4 4 2 2 2" xfId="11844"/>
    <cellStyle name="Comma 6 4 4 2 3" xfId="7411"/>
    <cellStyle name="Comma 6 4 4 2 3 2" xfId="12415"/>
    <cellStyle name="Comma 6 4 4 2 4" xfId="9683"/>
    <cellStyle name="Comma 6 4 4 2 4 2" xfId="12986"/>
    <cellStyle name="Comma 6 4 4 2 5" xfId="3316"/>
    <cellStyle name="Comma 6 4 4 2 5 2" xfId="11273"/>
    <cellStyle name="Comma 6 4 4 2 6" xfId="2741"/>
    <cellStyle name="Comma 6 4 4 2 7" xfId="10702"/>
    <cellStyle name="Comma 6 4 4 3" xfId="4004"/>
    <cellStyle name="Comma 6 4 4 3 2" xfId="11559"/>
    <cellStyle name="Comma 6 4 4 4" xfId="6276"/>
    <cellStyle name="Comma 6 4 4 4 2" xfId="12130"/>
    <cellStyle name="Comma 6 4 4 5" xfId="8548"/>
    <cellStyle name="Comma 6 4 4 5 2" xfId="12701"/>
    <cellStyle name="Comma 6 4 4 6" xfId="3031"/>
    <cellStyle name="Comma 6 4 4 6 2" xfId="10988"/>
    <cellStyle name="Comma 6 4 4 7" xfId="2461"/>
    <cellStyle name="Comma 6 4 4 8" xfId="10422"/>
    <cellStyle name="Comma 6 4 5" xfId="1265"/>
    <cellStyle name="Comma 6 4 5 2" xfId="4685"/>
    <cellStyle name="Comma 6 4 5 2 2" xfId="11730"/>
    <cellStyle name="Comma 6 4 5 3" xfId="6957"/>
    <cellStyle name="Comma 6 4 5 3 2" xfId="12301"/>
    <cellStyle name="Comma 6 4 5 4" xfId="9229"/>
    <cellStyle name="Comma 6 4 5 4 2" xfId="12872"/>
    <cellStyle name="Comma 6 4 5 5" xfId="3202"/>
    <cellStyle name="Comma 6 4 5 5 2" xfId="11159"/>
    <cellStyle name="Comma 6 4 5 6" xfId="2629"/>
    <cellStyle name="Comma 6 4 5 7" xfId="10590"/>
    <cellStyle name="Comma 6 4 6" xfId="3550"/>
    <cellStyle name="Comma 6 4 6 2" xfId="11445"/>
    <cellStyle name="Comma 6 4 7" xfId="5822"/>
    <cellStyle name="Comma 6 4 7 2" xfId="12016"/>
    <cellStyle name="Comma 6 4 8" xfId="8094"/>
    <cellStyle name="Comma 6 4 8 2" xfId="12587"/>
    <cellStyle name="Comma 6 4 9" xfId="2914"/>
    <cellStyle name="Comma 6 4 9 2" xfId="10873"/>
    <cellStyle name="Comma 6 5" xfId="245"/>
    <cellStyle name="Comma 6 5 10" xfId="2377"/>
    <cellStyle name="Comma 6 5 11" xfId="10338"/>
    <cellStyle name="Comma 6 5 2" xfId="472"/>
    <cellStyle name="Comma 6 5 2 2" xfId="926"/>
    <cellStyle name="Comma 6 5 2 2 2" xfId="2061"/>
    <cellStyle name="Comma 6 5 2 2 2 2" xfId="5481"/>
    <cellStyle name="Comma 6 5 2 2 2 2 2" xfId="11930"/>
    <cellStyle name="Comma 6 5 2 2 2 3" xfId="7753"/>
    <cellStyle name="Comma 6 5 2 2 2 3 2" xfId="12501"/>
    <cellStyle name="Comma 6 5 2 2 2 4" xfId="10025"/>
    <cellStyle name="Comma 6 5 2 2 2 4 2" xfId="13072"/>
    <cellStyle name="Comma 6 5 2 2 2 5" xfId="3402"/>
    <cellStyle name="Comma 6 5 2 2 2 5 2" xfId="11359"/>
    <cellStyle name="Comma 6 5 2 2 2 6" xfId="2825"/>
    <cellStyle name="Comma 6 5 2 2 2 7" xfId="10786"/>
    <cellStyle name="Comma 6 5 2 2 3" xfId="4346"/>
    <cellStyle name="Comma 6 5 2 2 3 2" xfId="11645"/>
    <cellStyle name="Comma 6 5 2 2 4" xfId="6618"/>
    <cellStyle name="Comma 6 5 2 2 4 2" xfId="12216"/>
    <cellStyle name="Comma 6 5 2 2 5" xfId="8890"/>
    <cellStyle name="Comma 6 5 2 2 5 2" xfId="12787"/>
    <cellStyle name="Comma 6 5 2 2 6" xfId="3117"/>
    <cellStyle name="Comma 6 5 2 2 6 2" xfId="11074"/>
    <cellStyle name="Comma 6 5 2 2 7" xfId="2545"/>
    <cellStyle name="Comma 6 5 2 2 8" xfId="10506"/>
    <cellStyle name="Comma 6 5 2 3" xfId="1607"/>
    <cellStyle name="Comma 6 5 2 3 2" xfId="5027"/>
    <cellStyle name="Comma 6 5 2 3 2 2" xfId="11816"/>
    <cellStyle name="Comma 6 5 2 3 3" xfId="7299"/>
    <cellStyle name="Comma 6 5 2 3 3 2" xfId="12387"/>
    <cellStyle name="Comma 6 5 2 3 4" xfId="9571"/>
    <cellStyle name="Comma 6 5 2 3 4 2" xfId="12958"/>
    <cellStyle name="Comma 6 5 2 3 5" xfId="3288"/>
    <cellStyle name="Comma 6 5 2 3 5 2" xfId="11245"/>
    <cellStyle name="Comma 6 5 2 3 6" xfId="2713"/>
    <cellStyle name="Comma 6 5 2 3 7" xfId="10674"/>
    <cellStyle name="Comma 6 5 2 4" xfId="3892"/>
    <cellStyle name="Comma 6 5 2 4 2" xfId="11531"/>
    <cellStyle name="Comma 6 5 2 5" xfId="6164"/>
    <cellStyle name="Comma 6 5 2 5 2" xfId="12102"/>
    <cellStyle name="Comma 6 5 2 6" xfId="8436"/>
    <cellStyle name="Comma 6 5 2 6 2" xfId="12673"/>
    <cellStyle name="Comma 6 5 2 7" xfId="3003"/>
    <cellStyle name="Comma 6 5 2 7 2" xfId="10960"/>
    <cellStyle name="Comma 6 5 2 8" xfId="2433"/>
    <cellStyle name="Comma 6 5 2 9" xfId="10394"/>
    <cellStyle name="Comma 6 5 3" xfId="1153"/>
    <cellStyle name="Comma 6 5 3 2" xfId="2288"/>
    <cellStyle name="Comma 6 5 3 2 2" xfId="5708"/>
    <cellStyle name="Comma 6 5 3 2 2 2" xfId="11987"/>
    <cellStyle name="Comma 6 5 3 2 3" xfId="7980"/>
    <cellStyle name="Comma 6 5 3 2 3 2" xfId="12558"/>
    <cellStyle name="Comma 6 5 3 2 4" xfId="10252"/>
    <cellStyle name="Comma 6 5 3 2 4 2" xfId="13129"/>
    <cellStyle name="Comma 6 5 3 2 5" xfId="3459"/>
    <cellStyle name="Comma 6 5 3 2 5 2" xfId="11416"/>
    <cellStyle name="Comma 6 5 3 2 6" xfId="2881"/>
    <cellStyle name="Comma 6 5 3 2 7" xfId="10842"/>
    <cellStyle name="Comma 6 5 3 3" xfId="4573"/>
    <cellStyle name="Comma 6 5 3 3 2" xfId="11702"/>
    <cellStyle name="Comma 6 5 3 4" xfId="6845"/>
    <cellStyle name="Comma 6 5 3 4 2" xfId="12273"/>
    <cellStyle name="Comma 6 5 3 5" xfId="9117"/>
    <cellStyle name="Comma 6 5 3 5 2" xfId="12844"/>
    <cellStyle name="Comma 6 5 3 6" xfId="3174"/>
    <cellStyle name="Comma 6 5 3 6 2" xfId="11131"/>
    <cellStyle name="Comma 6 5 3 7" xfId="2601"/>
    <cellStyle name="Comma 6 5 3 8" xfId="10562"/>
    <cellStyle name="Comma 6 5 4" xfId="699"/>
    <cellStyle name="Comma 6 5 4 2" xfId="1834"/>
    <cellStyle name="Comma 6 5 4 2 2" xfId="5254"/>
    <cellStyle name="Comma 6 5 4 2 2 2" xfId="11873"/>
    <cellStyle name="Comma 6 5 4 2 3" xfId="7526"/>
    <cellStyle name="Comma 6 5 4 2 3 2" xfId="12444"/>
    <cellStyle name="Comma 6 5 4 2 4" xfId="9798"/>
    <cellStyle name="Comma 6 5 4 2 4 2" xfId="13015"/>
    <cellStyle name="Comma 6 5 4 2 5" xfId="3345"/>
    <cellStyle name="Comma 6 5 4 2 5 2" xfId="11302"/>
    <cellStyle name="Comma 6 5 4 2 6" xfId="2769"/>
    <cellStyle name="Comma 6 5 4 2 7" xfId="10730"/>
    <cellStyle name="Comma 6 5 4 3" xfId="4119"/>
    <cellStyle name="Comma 6 5 4 3 2" xfId="11588"/>
    <cellStyle name="Comma 6 5 4 4" xfId="6391"/>
    <cellStyle name="Comma 6 5 4 4 2" xfId="12159"/>
    <cellStyle name="Comma 6 5 4 5" xfId="8663"/>
    <cellStyle name="Comma 6 5 4 5 2" xfId="12730"/>
    <cellStyle name="Comma 6 5 4 6" xfId="3060"/>
    <cellStyle name="Comma 6 5 4 6 2" xfId="11017"/>
    <cellStyle name="Comma 6 5 4 7" xfId="2489"/>
    <cellStyle name="Comma 6 5 4 8" xfId="10450"/>
    <cellStyle name="Comma 6 5 5" xfId="1380"/>
    <cellStyle name="Comma 6 5 5 2" xfId="4800"/>
    <cellStyle name="Comma 6 5 5 2 2" xfId="11759"/>
    <cellStyle name="Comma 6 5 5 3" xfId="7072"/>
    <cellStyle name="Comma 6 5 5 3 2" xfId="12330"/>
    <cellStyle name="Comma 6 5 5 4" xfId="9344"/>
    <cellStyle name="Comma 6 5 5 4 2" xfId="12901"/>
    <cellStyle name="Comma 6 5 5 5" xfId="3231"/>
    <cellStyle name="Comma 6 5 5 5 2" xfId="11188"/>
    <cellStyle name="Comma 6 5 5 6" xfId="2657"/>
    <cellStyle name="Comma 6 5 5 7" xfId="10618"/>
    <cellStyle name="Comma 6 5 6" xfId="3665"/>
    <cellStyle name="Comma 6 5 6 2" xfId="11474"/>
    <cellStyle name="Comma 6 5 7" xfId="5937"/>
    <cellStyle name="Comma 6 5 7 2" xfId="12045"/>
    <cellStyle name="Comma 6 5 8" xfId="8209"/>
    <cellStyle name="Comma 6 5 8 2" xfId="12616"/>
    <cellStyle name="Comma 6 5 9" xfId="2946"/>
    <cellStyle name="Comma 6 5 9 2" xfId="10903"/>
    <cellStyle name="Comma 6 6" xfId="301"/>
    <cellStyle name="Comma 6 6 2" xfId="755"/>
    <cellStyle name="Comma 6 6 2 2" xfId="1890"/>
    <cellStyle name="Comma 6 6 2 2 2" xfId="5310"/>
    <cellStyle name="Comma 6 6 2 2 2 2" xfId="11887"/>
    <cellStyle name="Comma 6 6 2 2 3" xfId="7582"/>
    <cellStyle name="Comma 6 6 2 2 3 2" xfId="12458"/>
    <cellStyle name="Comma 6 6 2 2 4" xfId="9854"/>
    <cellStyle name="Comma 6 6 2 2 4 2" xfId="13029"/>
    <cellStyle name="Comma 6 6 2 2 5" xfId="3359"/>
    <cellStyle name="Comma 6 6 2 2 5 2" xfId="11316"/>
    <cellStyle name="Comma 6 6 2 2 6" xfId="2783"/>
    <cellStyle name="Comma 6 6 2 2 7" xfId="10744"/>
    <cellStyle name="Comma 6 6 2 3" xfId="4175"/>
    <cellStyle name="Comma 6 6 2 3 2" xfId="11602"/>
    <cellStyle name="Comma 6 6 2 4" xfId="6447"/>
    <cellStyle name="Comma 6 6 2 4 2" xfId="12173"/>
    <cellStyle name="Comma 6 6 2 5" xfId="8719"/>
    <cellStyle name="Comma 6 6 2 5 2" xfId="12744"/>
    <cellStyle name="Comma 6 6 2 6" xfId="3074"/>
    <cellStyle name="Comma 6 6 2 6 2" xfId="11031"/>
    <cellStyle name="Comma 6 6 2 7" xfId="2503"/>
    <cellStyle name="Comma 6 6 2 8" xfId="10464"/>
    <cellStyle name="Comma 6 6 3" xfId="1436"/>
    <cellStyle name="Comma 6 6 3 2" xfId="4856"/>
    <cellStyle name="Comma 6 6 3 2 2" xfId="11773"/>
    <cellStyle name="Comma 6 6 3 3" xfId="7128"/>
    <cellStyle name="Comma 6 6 3 3 2" xfId="12344"/>
    <cellStyle name="Comma 6 6 3 4" xfId="9400"/>
    <cellStyle name="Comma 6 6 3 4 2" xfId="12915"/>
    <cellStyle name="Comma 6 6 3 5" xfId="3245"/>
    <cellStyle name="Comma 6 6 3 5 2" xfId="11202"/>
    <cellStyle name="Comma 6 6 3 6" xfId="2671"/>
    <cellStyle name="Comma 6 6 3 7" xfId="10632"/>
    <cellStyle name="Comma 6 6 4" xfId="3721"/>
    <cellStyle name="Comma 6 6 4 2" xfId="11488"/>
    <cellStyle name="Comma 6 6 5" xfId="5993"/>
    <cellStyle name="Comma 6 6 5 2" xfId="12059"/>
    <cellStyle name="Comma 6 6 6" xfId="8265"/>
    <cellStyle name="Comma 6 6 6 2" xfId="12630"/>
    <cellStyle name="Comma 6 6 7" xfId="2960"/>
    <cellStyle name="Comma 6 6 7 2" xfId="10917"/>
    <cellStyle name="Comma 6 6 8" xfId="2391"/>
    <cellStyle name="Comma 6 6 9" xfId="10352"/>
    <cellStyle name="Comma 6 7" xfId="982"/>
    <cellStyle name="Comma 6 7 2" xfId="2117"/>
    <cellStyle name="Comma 6 7 2 2" xfId="5537"/>
    <cellStyle name="Comma 6 7 2 2 2" xfId="11944"/>
    <cellStyle name="Comma 6 7 2 3" xfId="7809"/>
    <cellStyle name="Comma 6 7 2 3 2" xfId="12515"/>
    <cellStyle name="Comma 6 7 2 4" xfId="10081"/>
    <cellStyle name="Comma 6 7 2 4 2" xfId="13086"/>
    <cellStyle name="Comma 6 7 2 5" xfId="3416"/>
    <cellStyle name="Comma 6 7 2 5 2" xfId="11373"/>
    <cellStyle name="Comma 6 7 2 6" xfId="2839"/>
    <cellStyle name="Comma 6 7 2 7" xfId="10800"/>
    <cellStyle name="Comma 6 7 3" xfId="4402"/>
    <cellStyle name="Comma 6 7 3 2" xfId="11659"/>
    <cellStyle name="Comma 6 7 4" xfId="6674"/>
    <cellStyle name="Comma 6 7 4 2" xfId="12230"/>
    <cellStyle name="Comma 6 7 5" xfId="8946"/>
    <cellStyle name="Comma 6 7 5 2" xfId="12801"/>
    <cellStyle name="Comma 6 7 6" xfId="3131"/>
    <cellStyle name="Comma 6 7 6 2" xfId="11088"/>
    <cellStyle name="Comma 6 7 7" xfId="2559"/>
    <cellStyle name="Comma 6 7 8" xfId="10520"/>
    <cellStyle name="Comma 6 8" xfId="528"/>
    <cellStyle name="Comma 6 8 2" xfId="1663"/>
    <cellStyle name="Comma 6 8 2 2" xfId="5083"/>
    <cellStyle name="Comma 6 8 2 2 2" xfId="11830"/>
    <cellStyle name="Comma 6 8 2 3" xfId="7355"/>
    <cellStyle name="Comma 6 8 2 3 2" xfId="12401"/>
    <cellStyle name="Comma 6 8 2 4" xfId="9627"/>
    <cellStyle name="Comma 6 8 2 4 2" xfId="12972"/>
    <cellStyle name="Comma 6 8 2 5" xfId="3302"/>
    <cellStyle name="Comma 6 8 2 5 2" xfId="11259"/>
    <cellStyle name="Comma 6 8 2 6" xfId="2727"/>
    <cellStyle name="Comma 6 8 2 7" xfId="10688"/>
    <cellStyle name="Comma 6 8 3" xfId="3948"/>
    <cellStyle name="Comma 6 8 3 2" xfId="11545"/>
    <cellStyle name="Comma 6 8 4" xfId="6220"/>
    <cellStyle name="Comma 6 8 4 2" xfId="12116"/>
    <cellStyle name="Comma 6 8 5" xfId="8492"/>
    <cellStyle name="Comma 6 8 5 2" xfId="12687"/>
    <cellStyle name="Comma 6 8 6" xfId="3017"/>
    <cellStyle name="Comma 6 8 6 2" xfId="10974"/>
    <cellStyle name="Comma 6 8 7" xfId="2447"/>
    <cellStyle name="Comma 6 8 8" xfId="10408"/>
    <cellStyle name="Comma 6 9" xfId="1209"/>
    <cellStyle name="Comma 6 9 2" xfId="4629"/>
    <cellStyle name="Comma 6 9 2 2" xfId="11716"/>
    <cellStyle name="Comma 6 9 3" xfId="6901"/>
    <cellStyle name="Comma 6 9 3 2" xfId="12287"/>
    <cellStyle name="Comma 6 9 4" xfId="9173"/>
    <cellStyle name="Comma 6 9 4 2" xfId="12858"/>
    <cellStyle name="Comma 6 9 5" xfId="3188"/>
    <cellStyle name="Comma 6 9 5 2" xfId="11145"/>
    <cellStyle name="Comma 6 9 6" xfId="2615"/>
    <cellStyle name="Comma 6 9 7" xfId="10576"/>
    <cellStyle name="Comma 7" xfId="63"/>
    <cellStyle name="Comma 7 10" xfId="3496"/>
    <cellStyle name="Comma 7 10 2" xfId="11432"/>
    <cellStyle name="Comma 7 11" xfId="5768"/>
    <cellStyle name="Comma 7 11 2" xfId="12003"/>
    <cellStyle name="Comma 7 12" xfId="8040"/>
    <cellStyle name="Comma 7 12 2" xfId="12574"/>
    <cellStyle name="Comma 7 13" xfId="2899"/>
    <cellStyle name="Comma 7 13 2" xfId="10859"/>
    <cellStyle name="Comma 7 14" xfId="2334"/>
    <cellStyle name="Comma 7 15" xfId="10295"/>
    <cellStyle name="Comma 7 2" xfId="93"/>
    <cellStyle name="Comma 7 2 10" xfId="5796"/>
    <cellStyle name="Comma 7 2 10 2" xfId="12010"/>
    <cellStyle name="Comma 7 2 11" xfId="8068"/>
    <cellStyle name="Comma 7 2 11 2" xfId="12581"/>
    <cellStyle name="Comma 7 2 12" xfId="2908"/>
    <cellStyle name="Comma 7 2 12 2" xfId="10867"/>
    <cellStyle name="Comma 7 2 13" xfId="2342"/>
    <cellStyle name="Comma 7 2 14" xfId="10303"/>
    <cellStyle name="Comma 7 2 2" xfId="205"/>
    <cellStyle name="Comma 7 2 2 10" xfId="2370"/>
    <cellStyle name="Comma 7 2 2 11" xfId="10331"/>
    <cellStyle name="Comma 7 2 2 2" xfId="443"/>
    <cellStyle name="Comma 7 2 2 2 2" xfId="897"/>
    <cellStyle name="Comma 7 2 2 2 2 2" xfId="2032"/>
    <cellStyle name="Comma 7 2 2 2 2 2 2" xfId="5452"/>
    <cellStyle name="Comma 7 2 2 2 2 2 2 2" xfId="11923"/>
    <cellStyle name="Comma 7 2 2 2 2 2 3" xfId="7724"/>
    <cellStyle name="Comma 7 2 2 2 2 2 3 2" xfId="12494"/>
    <cellStyle name="Comma 7 2 2 2 2 2 4" xfId="9996"/>
    <cellStyle name="Comma 7 2 2 2 2 2 4 2" xfId="13065"/>
    <cellStyle name="Comma 7 2 2 2 2 2 5" xfId="3395"/>
    <cellStyle name="Comma 7 2 2 2 2 2 5 2" xfId="11352"/>
    <cellStyle name="Comma 7 2 2 2 2 2 6" xfId="2819"/>
    <cellStyle name="Comma 7 2 2 2 2 2 7" xfId="10780"/>
    <cellStyle name="Comma 7 2 2 2 2 3" xfId="4317"/>
    <cellStyle name="Comma 7 2 2 2 2 3 2" xfId="11638"/>
    <cellStyle name="Comma 7 2 2 2 2 4" xfId="6589"/>
    <cellStyle name="Comma 7 2 2 2 2 4 2" xfId="12209"/>
    <cellStyle name="Comma 7 2 2 2 2 5" xfId="8861"/>
    <cellStyle name="Comma 7 2 2 2 2 5 2" xfId="12780"/>
    <cellStyle name="Comma 7 2 2 2 2 6" xfId="3110"/>
    <cellStyle name="Comma 7 2 2 2 2 6 2" xfId="11067"/>
    <cellStyle name="Comma 7 2 2 2 2 7" xfId="2539"/>
    <cellStyle name="Comma 7 2 2 2 2 8" xfId="10500"/>
    <cellStyle name="Comma 7 2 2 2 3" xfId="1578"/>
    <cellStyle name="Comma 7 2 2 2 3 2" xfId="4998"/>
    <cellStyle name="Comma 7 2 2 2 3 2 2" xfId="11809"/>
    <cellStyle name="Comma 7 2 2 2 3 3" xfId="7270"/>
    <cellStyle name="Comma 7 2 2 2 3 3 2" xfId="12380"/>
    <cellStyle name="Comma 7 2 2 2 3 4" xfId="9542"/>
    <cellStyle name="Comma 7 2 2 2 3 4 2" xfId="12951"/>
    <cellStyle name="Comma 7 2 2 2 3 5" xfId="3281"/>
    <cellStyle name="Comma 7 2 2 2 3 5 2" xfId="11238"/>
    <cellStyle name="Comma 7 2 2 2 3 6" xfId="2707"/>
    <cellStyle name="Comma 7 2 2 2 3 7" xfId="10668"/>
    <cellStyle name="Comma 7 2 2 2 4" xfId="3863"/>
    <cellStyle name="Comma 7 2 2 2 4 2" xfId="11524"/>
    <cellStyle name="Comma 7 2 2 2 5" xfId="6135"/>
    <cellStyle name="Comma 7 2 2 2 5 2" xfId="12095"/>
    <cellStyle name="Comma 7 2 2 2 6" xfId="8407"/>
    <cellStyle name="Comma 7 2 2 2 6 2" xfId="12666"/>
    <cellStyle name="Comma 7 2 2 2 7" xfId="2996"/>
    <cellStyle name="Comma 7 2 2 2 7 2" xfId="10953"/>
    <cellStyle name="Comma 7 2 2 2 8" xfId="2427"/>
    <cellStyle name="Comma 7 2 2 2 9" xfId="10388"/>
    <cellStyle name="Comma 7 2 2 3" xfId="1124"/>
    <cellStyle name="Comma 7 2 2 3 2" xfId="2259"/>
    <cellStyle name="Comma 7 2 2 3 2 2" xfId="5679"/>
    <cellStyle name="Comma 7 2 2 3 2 2 2" xfId="11980"/>
    <cellStyle name="Comma 7 2 2 3 2 3" xfId="7951"/>
    <cellStyle name="Comma 7 2 2 3 2 3 2" xfId="12551"/>
    <cellStyle name="Comma 7 2 2 3 2 4" xfId="10223"/>
    <cellStyle name="Comma 7 2 2 3 2 4 2" xfId="13122"/>
    <cellStyle name="Comma 7 2 2 3 2 5" xfId="3452"/>
    <cellStyle name="Comma 7 2 2 3 2 5 2" xfId="11409"/>
    <cellStyle name="Comma 7 2 2 3 2 6" xfId="2875"/>
    <cellStyle name="Comma 7 2 2 3 2 7" xfId="10836"/>
    <cellStyle name="Comma 7 2 2 3 3" xfId="4544"/>
    <cellStyle name="Comma 7 2 2 3 3 2" xfId="11695"/>
    <cellStyle name="Comma 7 2 2 3 4" xfId="6816"/>
    <cellStyle name="Comma 7 2 2 3 4 2" xfId="12266"/>
    <cellStyle name="Comma 7 2 2 3 5" xfId="9088"/>
    <cellStyle name="Comma 7 2 2 3 5 2" xfId="12837"/>
    <cellStyle name="Comma 7 2 2 3 6" xfId="3167"/>
    <cellStyle name="Comma 7 2 2 3 6 2" xfId="11124"/>
    <cellStyle name="Comma 7 2 2 3 7" xfId="2595"/>
    <cellStyle name="Comma 7 2 2 3 8" xfId="10556"/>
    <cellStyle name="Comma 7 2 2 4" xfId="670"/>
    <cellStyle name="Comma 7 2 2 4 2" xfId="1805"/>
    <cellStyle name="Comma 7 2 2 4 2 2" xfId="5225"/>
    <cellStyle name="Comma 7 2 2 4 2 2 2" xfId="11866"/>
    <cellStyle name="Comma 7 2 2 4 2 3" xfId="7497"/>
    <cellStyle name="Comma 7 2 2 4 2 3 2" xfId="12437"/>
    <cellStyle name="Comma 7 2 2 4 2 4" xfId="9769"/>
    <cellStyle name="Comma 7 2 2 4 2 4 2" xfId="13008"/>
    <cellStyle name="Comma 7 2 2 4 2 5" xfId="3338"/>
    <cellStyle name="Comma 7 2 2 4 2 5 2" xfId="11295"/>
    <cellStyle name="Comma 7 2 2 4 2 6" xfId="2763"/>
    <cellStyle name="Comma 7 2 2 4 2 7" xfId="10724"/>
    <cellStyle name="Comma 7 2 2 4 3" xfId="4090"/>
    <cellStyle name="Comma 7 2 2 4 3 2" xfId="11581"/>
    <cellStyle name="Comma 7 2 2 4 4" xfId="6362"/>
    <cellStyle name="Comma 7 2 2 4 4 2" xfId="12152"/>
    <cellStyle name="Comma 7 2 2 4 5" xfId="8634"/>
    <cellStyle name="Comma 7 2 2 4 5 2" xfId="12723"/>
    <cellStyle name="Comma 7 2 2 4 6" xfId="3053"/>
    <cellStyle name="Comma 7 2 2 4 6 2" xfId="11010"/>
    <cellStyle name="Comma 7 2 2 4 7" xfId="2483"/>
    <cellStyle name="Comma 7 2 2 4 8" xfId="10444"/>
    <cellStyle name="Comma 7 2 2 5" xfId="1351"/>
    <cellStyle name="Comma 7 2 2 5 2" xfId="4771"/>
    <cellStyle name="Comma 7 2 2 5 2 2" xfId="11752"/>
    <cellStyle name="Comma 7 2 2 5 3" xfId="7043"/>
    <cellStyle name="Comma 7 2 2 5 3 2" xfId="12323"/>
    <cellStyle name="Comma 7 2 2 5 4" xfId="9315"/>
    <cellStyle name="Comma 7 2 2 5 4 2" xfId="12894"/>
    <cellStyle name="Comma 7 2 2 5 5" xfId="3224"/>
    <cellStyle name="Comma 7 2 2 5 5 2" xfId="11181"/>
    <cellStyle name="Comma 7 2 2 5 6" xfId="2651"/>
    <cellStyle name="Comma 7 2 2 5 7" xfId="10612"/>
    <cellStyle name="Comma 7 2 2 6" xfId="3636"/>
    <cellStyle name="Comma 7 2 2 6 2" xfId="11467"/>
    <cellStyle name="Comma 7 2 2 7" xfId="5908"/>
    <cellStyle name="Comma 7 2 2 7 2" xfId="12038"/>
    <cellStyle name="Comma 7 2 2 8" xfId="8180"/>
    <cellStyle name="Comma 7 2 2 8 2" xfId="12609"/>
    <cellStyle name="Comma 7 2 2 9" xfId="2936"/>
    <cellStyle name="Comma 7 2 2 9 2" xfId="10895"/>
    <cellStyle name="Comma 7 2 3" xfId="149"/>
    <cellStyle name="Comma 7 2 3 10" xfId="2356"/>
    <cellStyle name="Comma 7 2 3 11" xfId="10317"/>
    <cellStyle name="Comma 7 2 3 2" xfId="387"/>
    <cellStyle name="Comma 7 2 3 2 2" xfId="841"/>
    <cellStyle name="Comma 7 2 3 2 2 2" xfId="1976"/>
    <cellStyle name="Comma 7 2 3 2 2 2 2" xfId="5396"/>
    <cellStyle name="Comma 7 2 3 2 2 2 2 2" xfId="11909"/>
    <cellStyle name="Comma 7 2 3 2 2 2 3" xfId="7668"/>
    <cellStyle name="Comma 7 2 3 2 2 2 3 2" xfId="12480"/>
    <cellStyle name="Comma 7 2 3 2 2 2 4" xfId="9940"/>
    <cellStyle name="Comma 7 2 3 2 2 2 4 2" xfId="13051"/>
    <cellStyle name="Comma 7 2 3 2 2 2 5" xfId="3381"/>
    <cellStyle name="Comma 7 2 3 2 2 2 5 2" xfId="11338"/>
    <cellStyle name="Comma 7 2 3 2 2 2 6" xfId="2805"/>
    <cellStyle name="Comma 7 2 3 2 2 2 7" xfId="10766"/>
    <cellStyle name="Comma 7 2 3 2 2 3" xfId="4261"/>
    <cellStyle name="Comma 7 2 3 2 2 3 2" xfId="11624"/>
    <cellStyle name="Comma 7 2 3 2 2 4" xfId="6533"/>
    <cellStyle name="Comma 7 2 3 2 2 4 2" xfId="12195"/>
    <cellStyle name="Comma 7 2 3 2 2 5" xfId="8805"/>
    <cellStyle name="Comma 7 2 3 2 2 5 2" xfId="12766"/>
    <cellStyle name="Comma 7 2 3 2 2 6" xfId="3096"/>
    <cellStyle name="Comma 7 2 3 2 2 6 2" xfId="11053"/>
    <cellStyle name="Comma 7 2 3 2 2 7" xfId="2525"/>
    <cellStyle name="Comma 7 2 3 2 2 8" xfId="10486"/>
    <cellStyle name="Comma 7 2 3 2 3" xfId="1522"/>
    <cellStyle name="Comma 7 2 3 2 3 2" xfId="4942"/>
    <cellStyle name="Comma 7 2 3 2 3 2 2" xfId="11795"/>
    <cellStyle name="Comma 7 2 3 2 3 3" xfId="7214"/>
    <cellStyle name="Comma 7 2 3 2 3 3 2" xfId="12366"/>
    <cellStyle name="Comma 7 2 3 2 3 4" xfId="9486"/>
    <cellStyle name="Comma 7 2 3 2 3 4 2" xfId="12937"/>
    <cellStyle name="Comma 7 2 3 2 3 5" xfId="3267"/>
    <cellStyle name="Comma 7 2 3 2 3 5 2" xfId="11224"/>
    <cellStyle name="Comma 7 2 3 2 3 6" xfId="2693"/>
    <cellStyle name="Comma 7 2 3 2 3 7" xfId="10654"/>
    <cellStyle name="Comma 7 2 3 2 4" xfId="3807"/>
    <cellStyle name="Comma 7 2 3 2 4 2" xfId="11510"/>
    <cellStyle name="Comma 7 2 3 2 5" xfId="6079"/>
    <cellStyle name="Comma 7 2 3 2 5 2" xfId="12081"/>
    <cellStyle name="Comma 7 2 3 2 6" xfId="8351"/>
    <cellStyle name="Comma 7 2 3 2 6 2" xfId="12652"/>
    <cellStyle name="Comma 7 2 3 2 7" xfId="2982"/>
    <cellStyle name="Comma 7 2 3 2 7 2" xfId="10939"/>
    <cellStyle name="Comma 7 2 3 2 8" xfId="2413"/>
    <cellStyle name="Comma 7 2 3 2 9" xfId="10374"/>
    <cellStyle name="Comma 7 2 3 3" xfId="1068"/>
    <cellStyle name="Comma 7 2 3 3 2" xfId="2203"/>
    <cellStyle name="Comma 7 2 3 3 2 2" xfId="5623"/>
    <cellStyle name="Comma 7 2 3 3 2 2 2" xfId="11966"/>
    <cellStyle name="Comma 7 2 3 3 2 3" xfId="7895"/>
    <cellStyle name="Comma 7 2 3 3 2 3 2" xfId="12537"/>
    <cellStyle name="Comma 7 2 3 3 2 4" xfId="10167"/>
    <cellStyle name="Comma 7 2 3 3 2 4 2" xfId="13108"/>
    <cellStyle name="Comma 7 2 3 3 2 5" xfId="3438"/>
    <cellStyle name="Comma 7 2 3 3 2 5 2" xfId="11395"/>
    <cellStyle name="Comma 7 2 3 3 2 6" xfId="2861"/>
    <cellStyle name="Comma 7 2 3 3 2 7" xfId="10822"/>
    <cellStyle name="Comma 7 2 3 3 3" xfId="4488"/>
    <cellStyle name="Comma 7 2 3 3 3 2" xfId="11681"/>
    <cellStyle name="Comma 7 2 3 3 4" xfId="6760"/>
    <cellStyle name="Comma 7 2 3 3 4 2" xfId="12252"/>
    <cellStyle name="Comma 7 2 3 3 5" xfId="9032"/>
    <cellStyle name="Comma 7 2 3 3 5 2" xfId="12823"/>
    <cellStyle name="Comma 7 2 3 3 6" xfId="3153"/>
    <cellStyle name="Comma 7 2 3 3 6 2" xfId="11110"/>
    <cellStyle name="Comma 7 2 3 3 7" xfId="2581"/>
    <cellStyle name="Comma 7 2 3 3 8" xfId="10542"/>
    <cellStyle name="Comma 7 2 3 4" xfId="614"/>
    <cellStyle name="Comma 7 2 3 4 2" xfId="1749"/>
    <cellStyle name="Comma 7 2 3 4 2 2" xfId="5169"/>
    <cellStyle name="Comma 7 2 3 4 2 2 2" xfId="11852"/>
    <cellStyle name="Comma 7 2 3 4 2 3" xfId="7441"/>
    <cellStyle name="Comma 7 2 3 4 2 3 2" xfId="12423"/>
    <cellStyle name="Comma 7 2 3 4 2 4" xfId="9713"/>
    <cellStyle name="Comma 7 2 3 4 2 4 2" xfId="12994"/>
    <cellStyle name="Comma 7 2 3 4 2 5" xfId="3324"/>
    <cellStyle name="Comma 7 2 3 4 2 5 2" xfId="11281"/>
    <cellStyle name="Comma 7 2 3 4 2 6" xfId="2749"/>
    <cellStyle name="Comma 7 2 3 4 2 7" xfId="10710"/>
    <cellStyle name="Comma 7 2 3 4 3" xfId="4034"/>
    <cellStyle name="Comma 7 2 3 4 3 2" xfId="11567"/>
    <cellStyle name="Comma 7 2 3 4 4" xfId="6306"/>
    <cellStyle name="Comma 7 2 3 4 4 2" xfId="12138"/>
    <cellStyle name="Comma 7 2 3 4 5" xfId="8578"/>
    <cellStyle name="Comma 7 2 3 4 5 2" xfId="12709"/>
    <cellStyle name="Comma 7 2 3 4 6" xfId="3039"/>
    <cellStyle name="Comma 7 2 3 4 6 2" xfId="10996"/>
    <cellStyle name="Comma 7 2 3 4 7" xfId="2469"/>
    <cellStyle name="Comma 7 2 3 4 8" xfId="10430"/>
    <cellStyle name="Comma 7 2 3 5" xfId="1295"/>
    <cellStyle name="Comma 7 2 3 5 2" xfId="4715"/>
    <cellStyle name="Comma 7 2 3 5 2 2" xfId="11738"/>
    <cellStyle name="Comma 7 2 3 5 3" xfId="6987"/>
    <cellStyle name="Comma 7 2 3 5 3 2" xfId="12309"/>
    <cellStyle name="Comma 7 2 3 5 4" xfId="9259"/>
    <cellStyle name="Comma 7 2 3 5 4 2" xfId="12880"/>
    <cellStyle name="Comma 7 2 3 5 5" xfId="3210"/>
    <cellStyle name="Comma 7 2 3 5 5 2" xfId="11167"/>
    <cellStyle name="Comma 7 2 3 5 6" xfId="2637"/>
    <cellStyle name="Comma 7 2 3 5 7" xfId="10598"/>
    <cellStyle name="Comma 7 2 3 6" xfId="3580"/>
    <cellStyle name="Comma 7 2 3 6 2" xfId="11453"/>
    <cellStyle name="Comma 7 2 3 7" xfId="5852"/>
    <cellStyle name="Comma 7 2 3 7 2" xfId="12024"/>
    <cellStyle name="Comma 7 2 3 8" xfId="8124"/>
    <cellStyle name="Comma 7 2 3 8 2" xfId="12595"/>
    <cellStyle name="Comma 7 2 3 9" xfId="2922"/>
    <cellStyle name="Comma 7 2 3 9 2" xfId="10881"/>
    <cellStyle name="Comma 7 2 4" xfId="275"/>
    <cellStyle name="Comma 7 2 4 10" xfId="2385"/>
    <cellStyle name="Comma 7 2 4 11" xfId="10346"/>
    <cellStyle name="Comma 7 2 4 2" xfId="502"/>
    <cellStyle name="Comma 7 2 4 2 2" xfId="956"/>
    <cellStyle name="Comma 7 2 4 2 2 2" xfId="2091"/>
    <cellStyle name="Comma 7 2 4 2 2 2 2" xfId="5511"/>
    <cellStyle name="Comma 7 2 4 2 2 2 2 2" xfId="11938"/>
    <cellStyle name="Comma 7 2 4 2 2 2 3" xfId="7783"/>
    <cellStyle name="Comma 7 2 4 2 2 2 3 2" xfId="12509"/>
    <cellStyle name="Comma 7 2 4 2 2 2 4" xfId="10055"/>
    <cellStyle name="Comma 7 2 4 2 2 2 4 2" xfId="13080"/>
    <cellStyle name="Comma 7 2 4 2 2 2 5" xfId="3410"/>
    <cellStyle name="Comma 7 2 4 2 2 2 5 2" xfId="11367"/>
    <cellStyle name="Comma 7 2 4 2 2 2 6" xfId="2833"/>
    <cellStyle name="Comma 7 2 4 2 2 2 7" xfId="10794"/>
    <cellStyle name="Comma 7 2 4 2 2 3" xfId="4376"/>
    <cellStyle name="Comma 7 2 4 2 2 3 2" xfId="11653"/>
    <cellStyle name="Comma 7 2 4 2 2 4" xfId="6648"/>
    <cellStyle name="Comma 7 2 4 2 2 4 2" xfId="12224"/>
    <cellStyle name="Comma 7 2 4 2 2 5" xfId="8920"/>
    <cellStyle name="Comma 7 2 4 2 2 5 2" xfId="12795"/>
    <cellStyle name="Comma 7 2 4 2 2 6" xfId="3125"/>
    <cellStyle name="Comma 7 2 4 2 2 6 2" xfId="11082"/>
    <cellStyle name="Comma 7 2 4 2 2 7" xfId="2553"/>
    <cellStyle name="Comma 7 2 4 2 2 8" xfId="10514"/>
    <cellStyle name="Comma 7 2 4 2 3" xfId="1637"/>
    <cellStyle name="Comma 7 2 4 2 3 2" xfId="5057"/>
    <cellStyle name="Comma 7 2 4 2 3 2 2" xfId="11824"/>
    <cellStyle name="Comma 7 2 4 2 3 3" xfId="7329"/>
    <cellStyle name="Comma 7 2 4 2 3 3 2" xfId="12395"/>
    <cellStyle name="Comma 7 2 4 2 3 4" xfId="9601"/>
    <cellStyle name="Comma 7 2 4 2 3 4 2" xfId="12966"/>
    <cellStyle name="Comma 7 2 4 2 3 5" xfId="3296"/>
    <cellStyle name="Comma 7 2 4 2 3 5 2" xfId="11253"/>
    <cellStyle name="Comma 7 2 4 2 3 6" xfId="2721"/>
    <cellStyle name="Comma 7 2 4 2 3 7" xfId="10682"/>
    <cellStyle name="Comma 7 2 4 2 4" xfId="3922"/>
    <cellStyle name="Comma 7 2 4 2 4 2" xfId="11539"/>
    <cellStyle name="Comma 7 2 4 2 5" xfId="6194"/>
    <cellStyle name="Comma 7 2 4 2 5 2" xfId="12110"/>
    <cellStyle name="Comma 7 2 4 2 6" xfId="8466"/>
    <cellStyle name="Comma 7 2 4 2 6 2" xfId="12681"/>
    <cellStyle name="Comma 7 2 4 2 7" xfId="3011"/>
    <cellStyle name="Comma 7 2 4 2 7 2" xfId="10968"/>
    <cellStyle name="Comma 7 2 4 2 8" xfId="2441"/>
    <cellStyle name="Comma 7 2 4 2 9" xfId="10402"/>
    <cellStyle name="Comma 7 2 4 3" xfId="1183"/>
    <cellStyle name="Comma 7 2 4 3 2" xfId="2318"/>
    <cellStyle name="Comma 7 2 4 3 2 2" xfId="5738"/>
    <cellStyle name="Comma 7 2 4 3 2 2 2" xfId="11995"/>
    <cellStyle name="Comma 7 2 4 3 2 3" xfId="8010"/>
    <cellStyle name="Comma 7 2 4 3 2 3 2" xfId="12566"/>
    <cellStyle name="Comma 7 2 4 3 2 4" xfId="10282"/>
    <cellStyle name="Comma 7 2 4 3 2 4 2" xfId="13137"/>
    <cellStyle name="Comma 7 2 4 3 2 5" xfId="3467"/>
    <cellStyle name="Comma 7 2 4 3 2 5 2" xfId="11424"/>
    <cellStyle name="Comma 7 2 4 3 2 6" xfId="2889"/>
    <cellStyle name="Comma 7 2 4 3 2 7" xfId="10850"/>
    <cellStyle name="Comma 7 2 4 3 3" xfId="4603"/>
    <cellStyle name="Comma 7 2 4 3 3 2" xfId="11710"/>
    <cellStyle name="Comma 7 2 4 3 4" xfId="6875"/>
    <cellStyle name="Comma 7 2 4 3 4 2" xfId="12281"/>
    <cellStyle name="Comma 7 2 4 3 5" xfId="9147"/>
    <cellStyle name="Comma 7 2 4 3 5 2" xfId="12852"/>
    <cellStyle name="Comma 7 2 4 3 6" xfId="3182"/>
    <cellStyle name="Comma 7 2 4 3 6 2" xfId="11139"/>
    <cellStyle name="Comma 7 2 4 3 7" xfId="2609"/>
    <cellStyle name="Comma 7 2 4 3 8" xfId="10570"/>
    <cellStyle name="Comma 7 2 4 4" xfId="729"/>
    <cellStyle name="Comma 7 2 4 4 2" xfId="1864"/>
    <cellStyle name="Comma 7 2 4 4 2 2" xfId="5284"/>
    <cellStyle name="Comma 7 2 4 4 2 2 2" xfId="11881"/>
    <cellStyle name="Comma 7 2 4 4 2 3" xfId="7556"/>
    <cellStyle name="Comma 7 2 4 4 2 3 2" xfId="12452"/>
    <cellStyle name="Comma 7 2 4 4 2 4" xfId="9828"/>
    <cellStyle name="Comma 7 2 4 4 2 4 2" xfId="13023"/>
    <cellStyle name="Comma 7 2 4 4 2 5" xfId="3353"/>
    <cellStyle name="Comma 7 2 4 4 2 5 2" xfId="11310"/>
    <cellStyle name="Comma 7 2 4 4 2 6" xfId="2777"/>
    <cellStyle name="Comma 7 2 4 4 2 7" xfId="10738"/>
    <cellStyle name="Comma 7 2 4 4 3" xfId="4149"/>
    <cellStyle name="Comma 7 2 4 4 3 2" xfId="11596"/>
    <cellStyle name="Comma 7 2 4 4 4" xfId="6421"/>
    <cellStyle name="Comma 7 2 4 4 4 2" xfId="12167"/>
    <cellStyle name="Comma 7 2 4 4 5" xfId="8693"/>
    <cellStyle name="Comma 7 2 4 4 5 2" xfId="12738"/>
    <cellStyle name="Comma 7 2 4 4 6" xfId="3068"/>
    <cellStyle name="Comma 7 2 4 4 6 2" xfId="11025"/>
    <cellStyle name="Comma 7 2 4 4 7" xfId="2497"/>
    <cellStyle name="Comma 7 2 4 4 8" xfId="10458"/>
    <cellStyle name="Comma 7 2 4 5" xfId="1410"/>
    <cellStyle name="Comma 7 2 4 5 2" xfId="4830"/>
    <cellStyle name="Comma 7 2 4 5 2 2" xfId="11767"/>
    <cellStyle name="Comma 7 2 4 5 3" xfId="7102"/>
    <cellStyle name="Comma 7 2 4 5 3 2" xfId="12338"/>
    <cellStyle name="Comma 7 2 4 5 4" xfId="9374"/>
    <cellStyle name="Comma 7 2 4 5 4 2" xfId="12909"/>
    <cellStyle name="Comma 7 2 4 5 5" xfId="3239"/>
    <cellStyle name="Comma 7 2 4 5 5 2" xfId="11196"/>
    <cellStyle name="Comma 7 2 4 5 6" xfId="2665"/>
    <cellStyle name="Comma 7 2 4 5 7" xfId="10626"/>
    <cellStyle name="Comma 7 2 4 6" xfId="3695"/>
    <cellStyle name="Comma 7 2 4 6 2" xfId="11482"/>
    <cellStyle name="Comma 7 2 4 7" xfId="5967"/>
    <cellStyle name="Comma 7 2 4 7 2" xfId="12053"/>
    <cellStyle name="Comma 7 2 4 8" xfId="8239"/>
    <cellStyle name="Comma 7 2 4 8 2" xfId="12624"/>
    <cellStyle name="Comma 7 2 4 9" xfId="2954"/>
    <cellStyle name="Comma 7 2 4 9 2" xfId="10911"/>
    <cellStyle name="Comma 7 2 5" xfId="331"/>
    <cellStyle name="Comma 7 2 5 2" xfId="785"/>
    <cellStyle name="Comma 7 2 5 2 2" xfId="1920"/>
    <cellStyle name="Comma 7 2 5 2 2 2" xfId="5340"/>
    <cellStyle name="Comma 7 2 5 2 2 2 2" xfId="11895"/>
    <cellStyle name="Comma 7 2 5 2 2 3" xfId="7612"/>
    <cellStyle name="Comma 7 2 5 2 2 3 2" xfId="12466"/>
    <cellStyle name="Comma 7 2 5 2 2 4" xfId="9884"/>
    <cellStyle name="Comma 7 2 5 2 2 4 2" xfId="13037"/>
    <cellStyle name="Comma 7 2 5 2 2 5" xfId="3367"/>
    <cellStyle name="Comma 7 2 5 2 2 5 2" xfId="11324"/>
    <cellStyle name="Comma 7 2 5 2 2 6" xfId="2791"/>
    <cellStyle name="Comma 7 2 5 2 2 7" xfId="10752"/>
    <cellStyle name="Comma 7 2 5 2 3" xfId="4205"/>
    <cellStyle name="Comma 7 2 5 2 3 2" xfId="11610"/>
    <cellStyle name="Comma 7 2 5 2 4" xfId="6477"/>
    <cellStyle name="Comma 7 2 5 2 4 2" xfId="12181"/>
    <cellStyle name="Comma 7 2 5 2 5" xfId="8749"/>
    <cellStyle name="Comma 7 2 5 2 5 2" xfId="12752"/>
    <cellStyle name="Comma 7 2 5 2 6" xfId="3082"/>
    <cellStyle name="Comma 7 2 5 2 6 2" xfId="11039"/>
    <cellStyle name="Comma 7 2 5 2 7" xfId="2511"/>
    <cellStyle name="Comma 7 2 5 2 8" xfId="10472"/>
    <cellStyle name="Comma 7 2 5 3" xfId="1466"/>
    <cellStyle name="Comma 7 2 5 3 2" xfId="4886"/>
    <cellStyle name="Comma 7 2 5 3 2 2" xfId="11781"/>
    <cellStyle name="Comma 7 2 5 3 3" xfId="7158"/>
    <cellStyle name="Comma 7 2 5 3 3 2" xfId="12352"/>
    <cellStyle name="Comma 7 2 5 3 4" xfId="9430"/>
    <cellStyle name="Comma 7 2 5 3 4 2" xfId="12923"/>
    <cellStyle name="Comma 7 2 5 3 5" xfId="3253"/>
    <cellStyle name="Comma 7 2 5 3 5 2" xfId="11210"/>
    <cellStyle name="Comma 7 2 5 3 6" xfId="2679"/>
    <cellStyle name="Comma 7 2 5 3 7" xfId="10640"/>
    <cellStyle name="Comma 7 2 5 4" xfId="3751"/>
    <cellStyle name="Comma 7 2 5 4 2" xfId="11496"/>
    <cellStyle name="Comma 7 2 5 5" xfId="6023"/>
    <cellStyle name="Comma 7 2 5 5 2" xfId="12067"/>
    <cellStyle name="Comma 7 2 5 6" xfId="8295"/>
    <cellStyle name="Comma 7 2 5 6 2" xfId="12638"/>
    <cellStyle name="Comma 7 2 5 7" xfId="2968"/>
    <cellStyle name="Comma 7 2 5 7 2" xfId="10925"/>
    <cellStyle name="Comma 7 2 5 8" xfId="2399"/>
    <cellStyle name="Comma 7 2 5 9" xfId="10360"/>
    <cellStyle name="Comma 7 2 6" xfId="1012"/>
    <cellStyle name="Comma 7 2 6 2" xfId="2147"/>
    <cellStyle name="Comma 7 2 6 2 2" xfId="5567"/>
    <cellStyle name="Comma 7 2 6 2 2 2" xfId="11952"/>
    <cellStyle name="Comma 7 2 6 2 3" xfId="7839"/>
    <cellStyle name="Comma 7 2 6 2 3 2" xfId="12523"/>
    <cellStyle name="Comma 7 2 6 2 4" xfId="10111"/>
    <cellStyle name="Comma 7 2 6 2 4 2" xfId="13094"/>
    <cellStyle name="Comma 7 2 6 2 5" xfId="3424"/>
    <cellStyle name="Comma 7 2 6 2 5 2" xfId="11381"/>
    <cellStyle name="Comma 7 2 6 2 6" xfId="2847"/>
    <cellStyle name="Comma 7 2 6 2 7" xfId="10808"/>
    <cellStyle name="Comma 7 2 6 3" xfId="4432"/>
    <cellStyle name="Comma 7 2 6 3 2" xfId="11667"/>
    <cellStyle name="Comma 7 2 6 4" xfId="6704"/>
    <cellStyle name="Comma 7 2 6 4 2" xfId="12238"/>
    <cellStyle name="Comma 7 2 6 5" xfId="8976"/>
    <cellStyle name="Comma 7 2 6 5 2" xfId="12809"/>
    <cellStyle name="Comma 7 2 6 6" xfId="3139"/>
    <cellStyle name="Comma 7 2 6 6 2" xfId="11096"/>
    <cellStyle name="Comma 7 2 6 7" xfId="2567"/>
    <cellStyle name="Comma 7 2 6 8" xfId="10528"/>
    <cellStyle name="Comma 7 2 7" xfId="558"/>
    <cellStyle name="Comma 7 2 7 2" xfId="1693"/>
    <cellStyle name="Comma 7 2 7 2 2" xfId="5113"/>
    <cellStyle name="Comma 7 2 7 2 2 2" xfId="11838"/>
    <cellStyle name="Comma 7 2 7 2 3" xfId="7385"/>
    <cellStyle name="Comma 7 2 7 2 3 2" xfId="12409"/>
    <cellStyle name="Comma 7 2 7 2 4" xfId="9657"/>
    <cellStyle name="Comma 7 2 7 2 4 2" xfId="12980"/>
    <cellStyle name="Comma 7 2 7 2 5" xfId="3310"/>
    <cellStyle name="Comma 7 2 7 2 5 2" xfId="11267"/>
    <cellStyle name="Comma 7 2 7 2 6" xfId="2735"/>
    <cellStyle name="Comma 7 2 7 2 7" xfId="10696"/>
    <cellStyle name="Comma 7 2 7 3" xfId="3978"/>
    <cellStyle name="Comma 7 2 7 3 2" xfId="11553"/>
    <cellStyle name="Comma 7 2 7 4" xfId="6250"/>
    <cellStyle name="Comma 7 2 7 4 2" xfId="12124"/>
    <cellStyle name="Comma 7 2 7 5" xfId="8522"/>
    <cellStyle name="Comma 7 2 7 5 2" xfId="12695"/>
    <cellStyle name="Comma 7 2 7 6" xfId="3025"/>
    <cellStyle name="Comma 7 2 7 6 2" xfId="10982"/>
    <cellStyle name="Comma 7 2 7 7" xfId="2455"/>
    <cellStyle name="Comma 7 2 7 8" xfId="10416"/>
    <cellStyle name="Comma 7 2 8" xfId="1239"/>
    <cellStyle name="Comma 7 2 8 2" xfId="4659"/>
    <cellStyle name="Comma 7 2 8 2 2" xfId="11724"/>
    <cellStyle name="Comma 7 2 8 3" xfId="6931"/>
    <cellStyle name="Comma 7 2 8 3 2" xfId="12295"/>
    <cellStyle name="Comma 7 2 8 4" xfId="9203"/>
    <cellStyle name="Comma 7 2 8 4 2" xfId="12866"/>
    <cellStyle name="Comma 7 2 8 5" xfId="3196"/>
    <cellStyle name="Comma 7 2 8 5 2" xfId="11153"/>
    <cellStyle name="Comma 7 2 8 6" xfId="2623"/>
    <cellStyle name="Comma 7 2 8 7" xfId="10584"/>
    <cellStyle name="Comma 7 2 9" xfId="3524"/>
    <cellStyle name="Comma 7 2 9 2" xfId="11439"/>
    <cellStyle name="Comma 7 3" xfId="177"/>
    <cellStyle name="Comma 7 3 10" xfId="2363"/>
    <cellStyle name="Comma 7 3 11" xfId="10324"/>
    <cellStyle name="Comma 7 3 2" xfId="415"/>
    <cellStyle name="Comma 7 3 2 2" xfId="869"/>
    <cellStyle name="Comma 7 3 2 2 2" xfId="2004"/>
    <cellStyle name="Comma 7 3 2 2 2 2" xfId="5424"/>
    <cellStyle name="Comma 7 3 2 2 2 2 2" xfId="11916"/>
    <cellStyle name="Comma 7 3 2 2 2 3" xfId="7696"/>
    <cellStyle name="Comma 7 3 2 2 2 3 2" xfId="12487"/>
    <cellStyle name="Comma 7 3 2 2 2 4" xfId="9968"/>
    <cellStyle name="Comma 7 3 2 2 2 4 2" xfId="13058"/>
    <cellStyle name="Comma 7 3 2 2 2 5" xfId="3388"/>
    <cellStyle name="Comma 7 3 2 2 2 5 2" xfId="11345"/>
    <cellStyle name="Comma 7 3 2 2 2 6" xfId="2812"/>
    <cellStyle name="Comma 7 3 2 2 2 7" xfId="10773"/>
    <cellStyle name="Comma 7 3 2 2 3" xfId="4289"/>
    <cellStyle name="Comma 7 3 2 2 3 2" xfId="11631"/>
    <cellStyle name="Comma 7 3 2 2 4" xfId="6561"/>
    <cellStyle name="Comma 7 3 2 2 4 2" xfId="12202"/>
    <cellStyle name="Comma 7 3 2 2 5" xfId="8833"/>
    <cellStyle name="Comma 7 3 2 2 5 2" xfId="12773"/>
    <cellStyle name="Comma 7 3 2 2 6" xfId="3103"/>
    <cellStyle name="Comma 7 3 2 2 6 2" xfId="11060"/>
    <cellStyle name="Comma 7 3 2 2 7" xfId="2532"/>
    <cellStyle name="Comma 7 3 2 2 8" xfId="10493"/>
    <cellStyle name="Comma 7 3 2 3" xfId="1550"/>
    <cellStyle name="Comma 7 3 2 3 2" xfId="4970"/>
    <cellStyle name="Comma 7 3 2 3 2 2" xfId="11802"/>
    <cellStyle name="Comma 7 3 2 3 3" xfId="7242"/>
    <cellStyle name="Comma 7 3 2 3 3 2" xfId="12373"/>
    <cellStyle name="Comma 7 3 2 3 4" xfId="9514"/>
    <cellStyle name="Comma 7 3 2 3 4 2" xfId="12944"/>
    <cellStyle name="Comma 7 3 2 3 5" xfId="3274"/>
    <cellStyle name="Comma 7 3 2 3 5 2" xfId="11231"/>
    <cellStyle name="Comma 7 3 2 3 6" xfId="2700"/>
    <cellStyle name="Comma 7 3 2 3 7" xfId="10661"/>
    <cellStyle name="Comma 7 3 2 4" xfId="3835"/>
    <cellStyle name="Comma 7 3 2 4 2" xfId="11517"/>
    <cellStyle name="Comma 7 3 2 5" xfId="6107"/>
    <cellStyle name="Comma 7 3 2 5 2" xfId="12088"/>
    <cellStyle name="Comma 7 3 2 6" xfId="8379"/>
    <cellStyle name="Comma 7 3 2 6 2" xfId="12659"/>
    <cellStyle name="Comma 7 3 2 7" xfId="2989"/>
    <cellStyle name="Comma 7 3 2 7 2" xfId="10946"/>
    <cellStyle name="Comma 7 3 2 8" xfId="2420"/>
    <cellStyle name="Comma 7 3 2 9" xfId="10381"/>
    <cellStyle name="Comma 7 3 3" xfId="1096"/>
    <cellStyle name="Comma 7 3 3 2" xfId="2231"/>
    <cellStyle name="Comma 7 3 3 2 2" xfId="5651"/>
    <cellStyle name="Comma 7 3 3 2 2 2" xfId="11973"/>
    <cellStyle name="Comma 7 3 3 2 3" xfId="7923"/>
    <cellStyle name="Comma 7 3 3 2 3 2" xfId="12544"/>
    <cellStyle name="Comma 7 3 3 2 4" xfId="10195"/>
    <cellStyle name="Comma 7 3 3 2 4 2" xfId="13115"/>
    <cellStyle name="Comma 7 3 3 2 5" xfId="3445"/>
    <cellStyle name="Comma 7 3 3 2 5 2" xfId="11402"/>
    <cellStyle name="Comma 7 3 3 2 6" xfId="2868"/>
    <cellStyle name="Comma 7 3 3 2 7" xfId="10829"/>
    <cellStyle name="Comma 7 3 3 3" xfId="4516"/>
    <cellStyle name="Comma 7 3 3 3 2" xfId="11688"/>
    <cellStyle name="Comma 7 3 3 4" xfId="6788"/>
    <cellStyle name="Comma 7 3 3 4 2" xfId="12259"/>
    <cellStyle name="Comma 7 3 3 5" xfId="9060"/>
    <cellStyle name="Comma 7 3 3 5 2" xfId="12830"/>
    <cellStyle name="Comma 7 3 3 6" xfId="3160"/>
    <cellStyle name="Comma 7 3 3 6 2" xfId="11117"/>
    <cellStyle name="Comma 7 3 3 7" xfId="2588"/>
    <cellStyle name="Comma 7 3 3 8" xfId="10549"/>
    <cellStyle name="Comma 7 3 4" xfId="642"/>
    <cellStyle name="Comma 7 3 4 2" xfId="1777"/>
    <cellStyle name="Comma 7 3 4 2 2" xfId="5197"/>
    <cellStyle name="Comma 7 3 4 2 2 2" xfId="11859"/>
    <cellStyle name="Comma 7 3 4 2 3" xfId="7469"/>
    <cellStyle name="Comma 7 3 4 2 3 2" xfId="12430"/>
    <cellStyle name="Comma 7 3 4 2 4" xfId="9741"/>
    <cellStyle name="Comma 7 3 4 2 4 2" xfId="13001"/>
    <cellStyle name="Comma 7 3 4 2 5" xfId="3331"/>
    <cellStyle name="Comma 7 3 4 2 5 2" xfId="11288"/>
    <cellStyle name="Comma 7 3 4 2 6" xfId="2756"/>
    <cellStyle name="Comma 7 3 4 2 7" xfId="10717"/>
    <cellStyle name="Comma 7 3 4 3" xfId="4062"/>
    <cellStyle name="Comma 7 3 4 3 2" xfId="11574"/>
    <cellStyle name="Comma 7 3 4 4" xfId="6334"/>
    <cellStyle name="Comma 7 3 4 4 2" xfId="12145"/>
    <cellStyle name="Comma 7 3 4 5" xfId="8606"/>
    <cellStyle name="Comma 7 3 4 5 2" xfId="12716"/>
    <cellStyle name="Comma 7 3 4 6" xfId="3046"/>
    <cellStyle name="Comma 7 3 4 6 2" xfId="11003"/>
    <cellStyle name="Comma 7 3 4 7" xfId="2476"/>
    <cellStyle name="Comma 7 3 4 8" xfId="10437"/>
    <cellStyle name="Comma 7 3 5" xfId="1323"/>
    <cellStyle name="Comma 7 3 5 2" xfId="4743"/>
    <cellStyle name="Comma 7 3 5 2 2" xfId="11745"/>
    <cellStyle name="Comma 7 3 5 3" xfId="7015"/>
    <cellStyle name="Comma 7 3 5 3 2" xfId="12316"/>
    <cellStyle name="Comma 7 3 5 4" xfId="9287"/>
    <cellStyle name="Comma 7 3 5 4 2" xfId="12887"/>
    <cellStyle name="Comma 7 3 5 5" xfId="3217"/>
    <cellStyle name="Comma 7 3 5 5 2" xfId="11174"/>
    <cellStyle name="Comma 7 3 5 6" xfId="2644"/>
    <cellStyle name="Comma 7 3 5 7" xfId="10605"/>
    <cellStyle name="Comma 7 3 6" xfId="3608"/>
    <cellStyle name="Comma 7 3 6 2" xfId="11460"/>
    <cellStyle name="Comma 7 3 7" xfId="5880"/>
    <cellStyle name="Comma 7 3 7 2" xfId="12031"/>
    <cellStyle name="Comma 7 3 8" xfId="8152"/>
    <cellStyle name="Comma 7 3 8 2" xfId="12602"/>
    <cellStyle name="Comma 7 3 9" xfId="2929"/>
    <cellStyle name="Comma 7 3 9 2" xfId="10888"/>
    <cellStyle name="Comma 7 4" xfId="121"/>
    <cellStyle name="Comma 7 4 10" xfId="2349"/>
    <cellStyle name="Comma 7 4 11" xfId="10310"/>
    <cellStyle name="Comma 7 4 2" xfId="359"/>
    <cellStyle name="Comma 7 4 2 2" xfId="813"/>
    <cellStyle name="Comma 7 4 2 2 2" xfId="1948"/>
    <cellStyle name="Comma 7 4 2 2 2 2" xfId="5368"/>
    <cellStyle name="Comma 7 4 2 2 2 2 2" xfId="11902"/>
    <cellStyle name="Comma 7 4 2 2 2 3" xfId="7640"/>
    <cellStyle name="Comma 7 4 2 2 2 3 2" xfId="12473"/>
    <cellStyle name="Comma 7 4 2 2 2 4" xfId="9912"/>
    <cellStyle name="Comma 7 4 2 2 2 4 2" xfId="13044"/>
    <cellStyle name="Comma 7 4 2 2 2 5" xfId="3374"/>
    <cellStyle name="Comma 7 4 2 2 2 5 2" xfId="11331"/>
    <cellStyle name="Comma 7 4 2 2 2 6" xfId="2798"/>
    <cellStyle name="Comma 7 4 2 2 2 7" xfId="10759"/>
    <cellStyle name="Comma 7 4 2 2 3" xfId="4233"/>
    <cellStyle name="Comma 7 4 2 2 3 2" xfId="11617"/>
    <cellStyle name="Comma 7 4 2 2 4" xfId="6505"/>
    <cellStyle name="Comma 7 4 2 2 4 2" xfId="12188"/>
    <cellStyle name="Comma 7 4 2 2 5" xfId="8777"/>
    <cellStyle name="Comma 7 4 2 2 5 2" xfId="12759"/>
    <cellStyle name="Comma 7 4 2 2 6" xfId="3089"/>
    <cellStyle name="Comma 7 4 2 2 6 2" xfId="11046"/>
    <cellStyle name="Comma 7 4 2 2 7" xfId="2518"/>
    <cellStyle name="Comma 7 4 2 2 8" xfId="10479"/>
    <cellStyle name="Comma 7 4 2 3" xfId="1494"/>
    <cellStyle name="Comma 7 4 2 3 2" xfId="4914"/>
    <cellStyle name="Comma 7 4 2 3 2 2" xfId="11788"/>
    <cellStyle name="Comma 7 4 2 3 3" xfId="7186"/>
    <cellStyle name="Comma 7 4 2 3 3 2" xfId="12359"/>
    <cellStyle name="Comma 7 4 2 3 4" xfId="9458"/>
    <cellStyle name="Comma 7 4 2 3 4 2" xfId="12930"/>
    <cellStyle name="Comma 7 4 2 3 5" xfId="3260"/>
    <cellStyle name="Comma 7 4 2 3 5 2" xfId="11217"/>
    <cellStyle name="Comma 7 4 2 3 6" xfId="2686"/>
    <cellStyle name="Comma 7 4 2 3 7" xfId="10647"/>
    <cellStyle name="Comma 7 4 2 4" xfId="3779"/>
    <cellStyle name="Comma 7 4 2 4 2" xfId="11503"/>
    <cellStyle name="Comma 7 4 2 5" xfId="6051"/>
    <cellStyle name="Comma 7 4 2 5 2" xfId="12074"/>
    <cellStyle name="Comma 7 4 2 6" xfId="8323"/>
    <cellStyle name="Comma 7 4 2 6 2" xfId="12645"/>
    <cellStyle name="Comma 7 4 2 7" xfId="2975"/>
    <cellStyle name="Comma 7 4 2 7 2" xfId="10932"/>
    <cellStyle name="Comma 7 4 2 8" xfId="2406"/>
    <cellStyle name="Comma 7 4 2 9" xfId="10367"/>
    <cellStyle name="Comma 7 4 3" xfId="1040"/>
    <cellStyle name="Comma 7 4 3 2" xfId="2175"/>
    <cellStyle name="Comma 7 4 3 2 2" xfId="5595"/>
    <cellStyle name="Comma 7 4 3 2 2 2" xfId="11959"/>
    <cellStyle name="Comma 7 4 3 2 3" xfId="7867"/>
    <cellStyle name="Comma 7 4 3 2 3 2" xfId="12530"/>
    <cellStyle name="Comma 7 4 3 2 4" xfId="10139"/>
    <cellStyle name="Comma 7 4 3 2 4 2" xfId="13101"/>
    <cellStyle name="Comma 7 4 3 2 5" xfId="3431"/>
    <cellStyle name="Comma 7 4 3 2 5 2" xfId="11388"/>
    <cellStyle name="Comma 7 4 3 2 6" xfId="2854"/>
    <cellStyle name="Comma 7 4 3 2 7" xfId="10815"/>
    <cellStyle name="Comma 7 4 3 3" xfId="4460"/>
    <cellStyle name="Comma 7 4 3 3 2" xfId="11674"/>
    <cellStyle name="Comma 7 4 3 4" xfId="6732"/>
    <cellStyle name="Comma 7 4 3 4 2" xfId="12245"/>
    <cellStyle name="Comma 7 4 3 5" xfId="9004"/>
    <cellStyle name="Comma 7 4 3 5 2" xfId="12816"/>
    <cellStyle name="Comma 7 4 3 6" xfId="3146"/>
    <cellStyle name="Comma 7 4 3 6 2" xfId="11103"/>
    <cellStyle name="Comma 7 4 3 7" xfId="2574"/>
    <cellStyle name="Comma 7 4 3 8" xfId="10535"/>
    <cellStyle name="Comma 7 4 4" xfId="586"/>
    <cellStyle name="Comma 7 4 4 2" xfId="1721"/>
    <cellStyle name="Comma 7 4 4 2 2" xfId="5141"/>
    <cellStyle name="Comma 7 4 4 2 2 2" xfId="11845"/>
    <cellStyle name="Comma 7 4 4 2 3" xfId="7413"/>
    <cellStyle name="Comma 7 4 4 2 3 2" xfId="12416"/>
    <cellStyle name="Comma 7 4 4 2 4" xfId="9685"/>
    <cellStyle name="Comma 7 4 4 2 4 2" xfId="12987"/>
    <cellStyle name="Comma 7 4 4 2 5" xfId="3317"/>
    <cellStyle name="Comma 7 4 4 2 5 2" xfId="11274"/>
    <cellStyle name="Comma 7 4 4 2 6" xfId="2742"/>
    <cellStyle name="Comma 7 4 4 2 7" xfId="10703"/>
    <cellStyle name="Comma 7 4 4 3" xfId="4006"/>
    <cellStyle name="Comma 7 4 4 3 2" xfId="11560"/>
    <cellStyle name="Comma 7 4 4 4" xfId="6278"/>
    <cellStyle name="Comma 7 4 4 4 2" xfId="12131"/>
    <cellStyle name="Comma 7 4 4 5" xfId="8550"/>
    <cellStyle name="Comma 7 4 4 5 2" xfId="12702"/>
    <cellStyle name="Comma 7 4 4 6" xfId="3032"/>
    <cellStyle name="Comma 7 4 4 6 2" xfId="10989"/>
    <cellStyle name="Comma 7 4 4 7" xfId="2462"/>
    <cellStyle name="Comma 7 4 4 8" xfId="10423"/>
    <cellStyle name="Comma 7 4 5" xfId="1267"/>
    <cellStyle name="Comma 7 4 5 2" xfId="4687"/>
    <cellStyle name="Comma 7 4 5 2 2" xfId="11731"/>
    <cellStyle name="Comma 7 4 5 3" xfId="6959"/>
    <cellStyle name="Comma 7 4 5 3 2" xfId="12302"/>
    <cellStyle name="Comma 7 4 5 4" xfId="9231"/>
    <cellStyle name="Comma 7 4 5 4 2" xfId="12873"/>
    <cellStyle name="Comma 7 4 5 5" xfId="3203"/>
    <cellStyle name="Comma 7 4 5 5 2" xfId="11160"/>
    <cellStyle name="Comma 7 4 5 6" xfId="2630"/>
    <cellStyle name="Comma 7 4 5 7" xfId="10591"/>
    <cellStyle name="Comma 7 4 6" xfId="3552"/>
    <cellStyle name="Comma 7 4 6 2" xfId="11446"/>
    <cellStyle name="Comma 7 4 7" xfId="5824"/>
    <cellStyle name="Comma 7 4 7 2" xfId="12017"/>
    <cellStyle name="Comma 7 4 8" xfId="8096"/>
    <cellStyle name="Comma 7 4 8 2" xfId="12588"/>
    <cellStyle name="Comma 7 4 9" xfId="2915"/>
    <cellStyle name="Comma 7 4 9 2" xfId="10874"/>
    <cellStyle name="Comma 7 5" xfId="247"/>
    <cellStyle name="Comma 7 5 10" xfId="2378"/>
    <cellStyle name="Comma 7 5 11" xfId="10339"/>
    <cellStyle name="Comma 7 5 2" xfId="474"/>
    <cellStyle name="Comma 7 5 2 2" xfId="928"/>
    <cellStyle name="Comma 7 5 2 2 2" xfId="2063"/>
    <cellStyle name="Comma 7 5 2 2 2 2" xfId="5483"/>
    <cellStyle name="Comma 7 5 2 2 2 2 2" xfId="11931"/>
    <cellStyle name="Comma 7 5 2 2 2 3" xfId="7755"/>
    <cellStyle name="Comma 7 5 2 2 2 3 2" xfId="12502"/>
    <cellStyle name="Comma 7 5 2 2 2 4" xfId="10027"/>
    <cellStyle name="Comma 7 5 2 2 2 4 2" xfId="13073"/>
    <cellStyle name="Comma 7 5 2 2 2 5" xfId="3403"/>
    <cellStyle name="Comma 7 5 2 2 2 5 2" xfId="11360"/>
    <cellStyle name="Comma 7 5 2 2 2 6" xfId="2826"/>
    <cellStyle name="Comma 7 5 2 2 2 7" xfId="10787"/>
    <cellStyle name="Comma 7 5 2 2 3" xfId="4348"/>
    <cellStyle name="Comma 7 5 2 2 3 2" xfId="11646"/>
    <cellStyle name="Comma 7 5 2 2 4" xfId="6620"/>
    <cellStyle name="Comma 7 5 2 2 4 2" xfId="12217"/>
    <cellStyle name="Comma 7 5 2 2 5" xfId="8892"/>
    <cellStyle name="Comma 7 5 2 2 5 2" xfId="12788"/>
    <cellStyle name="Comma 7 5 2 2 6" xfId="3118"/>
    <cellStyle name="Comma 7 5 2 2 6 2" xfId="11075"/>
    <cellStyle name="Comma 7 5 2 2 7" xfId="2546"/>
    <cellStyle name="Comma 7 5 2 2 8" xfId="10507"/>
    <cellStyle name="Comma 7 5 2 3" xfId="1609"/>
    <cellStyle name="Comma 7 5 2 3 2" xfId="5029"/>
    <cellStyle name="Comma 7 5 2 3 2 2" xfId="11817"/>
    <cellStyle name="Comma 7 5 2 3 3" xfId="7301"/>
    <cellStyle name="Comma 7 5 2 3 3 2" xfId="12388"/>
    <cellStyle name="Comma 7 5 2 3 4" xfId="9573"/>
    <cellStyle name="Comma 7 5 2 3 4 2" xfId="12959"/>
    <cellStyle name="Comma 7 5 2 3 5" xfId="3289"/>
    <cellStyle name="Comma 7 5 2 3 5 2" xfId="11246"/>
    <cellStyle name="Comma 7 5 2 3 6" xfId="2714"/>
    <cellStyle name="Comma 7 5 2 3 7" xfId="10675"/>
    <cellStyle name="Comma 7 5 2 4" xfId="3894"/>
    <cellStyle name="Comma 7 5 2 4 2" xfId="11532"/>
    <cellStyle name="Comma 7 5 2 5" xfId="6166"/>
    <cellStyle name="Comma 7 5 2 5 2" xfId="12103"/>
    <cellStyle name="Comma 7 5 2 6" xfId="8438"/>
    <cellStyle name="Comma 7 5 2 6 2" xfId="12674"/>
    <cellStyle name="Comma 7 5 2 7" xfId="3004"/>
    <cellStyle name="Comma 7 5 2 7 2" xfId="10961"/>
    <cellStyle name="Comma 7 5 2 8" xfId="2434"/>
    <cellStyle name="Comma 7 5 2 9" xfId="10395"/>
    <cellStyle name="Comma 7 5 3" xfId="1155"/>
    <cellStyle name="Comma 7 5 3 2" xfId="2290"/>
    <cellStyle name="Comma 7 5 3 2 2" xfId="5710"/>
    <cellStyle name="Comma 7 5 3 2 2 2" xfId="11988"/>
    <cellStyle name="Comma 7 5 3 2 3" xfId="7982"/>
    <cellStyle name="Comma 7 5 3 2 3 2" xfId="12559"/>
    <cellStyle name="Comma 7 5 3 2 4" xfId="10254"/>
    <cellStyle name="Comma 7 5 3 2 4 2" xfId="13130"/>
    <cellStyle name="Comma 7 5 3 2 5" xfId="3460"/>
    <cellStyle name="Comma 7 5 3 2 5 2" xfId="11417"/>
    <cellStyle name="Comma 7 5 3 2 6" xfId="2882"/>
    <cellStyle name="Comma 7 5 3 2 7" xfId="10843"/>
    <cellStyle name="Comma 7 5 3 3" xfId="4575"/>
    <cellStyle name="Comma 7 5 3 3 2" xfId="11703"/>
    <cellStyle name="Comma 7 5 3 4" xfId="6847"/>
    <cellStyle name="Comma 7 5 3 4 2" xfId="12274"/>
    <cellStyle name="Comma 7 5 3 5" xfId="9119"/>
    <cellStyle name="Comma 7 5 3 5 2" xfId="12845"/>
    <cellStyle name="Comma 7 5 3 6" xfId="3175"/>
    <cellStyle name="Comma 7 5 3 6 2" xfId="11132"/>
    <cellStyle name="Comma 7 5 3 7" xfId="2602"/>
    <cellStyle name="Comma 7 5 3 8" xfId="10563"/>
    <cellStyle name="Comma 7 5 4" xfId="701"/>
    <cellStyle name="Comma 7 5 4 2" xfId="1836"/>
    <cellStyle name="Comma 7 5 4 2 2" xfId="5256"/>
    <cellStyle name="Comma 7 5 4 2 2 2" xfId="11874"/>
    <cellStyle name="Comma 7 5 4 2 3" xfId="7528"/>
    <cellStyle name="Comma 7 5 4 2 3 2" xfId="12445"/>
    <cellStyle name="Comma 7 5 4 2 4" xfId="9800"/>
    <cellStyle name="Comma 7 5 4 2 4 2" xfId="13016"/>
    <cellStyle name="Comma 7 5 4 2 5" xfId="3346"/>
    <cellStyle name="Comma 7 5 4 2 5 2" xfId="11303"/>
    <cellStyle name="Comma 7 5 4 2 6" xfId="2770"/>
    <cellStyle name="Comma 7 5 4 2 7" xfId="10731"/>
    <cellStyle name="Comma 7 5 4 3" xfId="4121"/>
    <cellStyle name="Comma 7 5 4 3 2" xfId="11589"/>
    <cellStyle name="Comma 7 5 4 4" xfId="6393"/>
    <cellStyle name="Comma 7 5 4 4 2" xfId="12160"/>
    <cellStyle name="Comma 7 5 4 5" xfId="8665"/>
    <cellStyle name="Comma 7 5 4 5 2" xfId="12731"/>
    <cellStyle name="Comma 7 5 4 6" xfId="3061"/>
    <cellStyle name="Comma 7 5 4 6 2" xfId="11018"/>
    <cellStyle name="Comma 7 5 4 7" xfId="2490"/>
    <cellStyle name="Comma 7 5 4 8" xfId="10451"/>
    <cellStyle name="Comma 7 5 5" xfId="1382"/>
    <cellStyle name="Comma 7 5 5 2" xfId="4802"/>
    <cellStyle name="Comma 7 5 5 2 2" xfId="11760"/>
    <cellStyle name="Comma 7 5 5 3" xfId="7074"/>
    <cellStyle name="Comma 7 5 5 3 2" xfId="12331"/>
    <cellStyle name="Comma 7 5 5 4" xfId="9346"/>
    <cellStyle name="Comma 7 5 5 4 2" xfId="12902"/>
    <cellStyle name="Comma 7 5 5 5" xfId="3232"/>
    <cellStyle name="Comma 7 5 5 5 2" xfId="11189"/>
    <cellStyle name="Comma 7 5 5 6" xfId="2658"/>
    <cellStyle name="Comma 7 5 5 7" xfId="10619"/>
    <cellStyle name="Comma 7 5 6" xfId="3667"/>
    <cellStyle name="Comma 7 5 6 2" xfId="11475"/>
    <cellStyle name="Comma 7 5 7" xfId="5939"/>
    <cellStyle name="Comma 7 5 7 2" xfId="12046"/>
    <cellStyle name="Comma 7 5 8" xfId="8211"/>
    <cellStyle name="Comma 7 5 8 2" xfId="12617"/>
    <cellStyle name="Comma 7 5 9" xfId="2947"/>
    <cellStyle name="Comma 7 5 9 2" xfId="10904"/>
    <cellStyle name="Comma 7 6" xfId="303"/>
    <cellStyle name="Comma 7 6 2" xfId="757"/>
    <cellStyle name="Comma 7 6 2 2" xfId="1892"/>
    <cellStyle name="Comma 7 6 2 2 2" xfId="5312"/>
    <cellStyle name="Comma 7 6 2 2 2 2" xfId="11888"/>
    <cellStyle name="Comma 7 6 2 2 3" xfId="7584"/>
    <cellStyle name="Comma 7 6 2 2 3 2" xfId="12459"/>
    <cellStyle name="Comma 7 6 2 2 4" xfId="9856"/>
    <cellStyle name="Comma 7 6 2 2 4 2" xfId="13030"/>
    <cellStyle name="Comma 7 6 2 2 5" xfId="3360"/>
    <cellStyle name="Comma 7 6 2 2 5 2" xfId="11317"/>
    <cellStyle name="Comma 7 6 2 2 6" xfId="2784"/>
    <cellStyle name="Comma 7 6 2 2 7" xfId="10745"/>
    <cellStyle name="Comma 7 6 2 3" xfId="4177"/>
    <cellStyle name="Comma 7 6 2 3 2" xfId="11603"/>
    <cellStyle name="Comma 7 6 2 4" xfId="6449"/>
    <cellStyle name="Comma 7 6 2 4 2" xfId="12174"/>
    <cellStyle name="Comma 7 6 2 5" xfId="8721"/>
    <cellStyle name="Comma 7 6 2 5 2" xfId="12745"/>
    <cellStyle name="Comma 7 6 2 6" xfId="3075"/>
    <cellStyle name="Comma 7 6 2 6 2" xfId="11032"/>
    <cellStyle name="Comma 7 6 2 7" xfId="2504"/>
    <cellStyle name="Comma 7 6 2 8" xfId="10465"/>
    <cellStyle name="Comma 7 6 3" xfId="1438"/>
    <cellStyle name="Comma 7 6 3 2" xfId="4858"/>
    <cellStyle name="Comma 7 6 3 2 2" xfId="11774"/>
    <cellStyle name="Comma 7 6 3 3" xfId="7130"/>
    <cellStyle name="Comma 7 6 3 3 2" xfId="12345"/>
    <cellStyle name="Comma 7 6 3 4" xfId="9402"/>
    <cellStyle name="Comma 7 6 3 4 2" xfId="12916"/>
    <cellStyle name="Comma 7 6 3 5" xfId="3246"/>
    <cellStyle name="Comma 7 6 3 5 2" xfId="11203"/>
    <cellStyle name="Comma 7 6 3 6" xfId="2672"/>
    <cellStyle name="Comma 7 6 3 7" xfId="10633"/>
    <cellStyle name="Comma 7 6 4" xfId="3723"/>
    <cellStyle name="Comma 7 6 4 2" xfId="11489"/>
    <cellStyle name="Comma 7 6 5" xfId="5995"/>
    <cellStyle name="Comma 7 6 5 2" xfId="12060"/>
    <cellStyle name="Comma 7 6 6" xfId="8267"/>
    <cellStyle name="Comma 7 6 6 2" xfId="12631"/>
    <cellStyle name="Comma 7 6 7" xfId="2961"/>
    <cellStyle name="Comma 7 6 7 2" xfId="10918"/>
    <cellStyle name="Comma 7 6 8" xfId="2392"/>
    <cellStyle name="Comma 7 6 9" xfId="10353"/>
    <cellStyle name="Comma 7 7" xfId="984"/>
    <cellStyle name="Comma 7 7 2" xfId="2119"/>
    <cellStyle name="Comma 7 7 2 2" xfId="5539"/>
    <cellStyle name="Comma 7 7 2 2 2" xfId="11945"/>
    <cellStyle name="Comma 7 7 2 3" xfId="7811"/>
    <cellStyle name="Comma 7 7 2 3 2" xfId="12516"/>
    <cellStyle name="Comma 7 7 2 4" xfId="10083"/>
    <cellStyle name="Comma 7 7 2 4 2" xfId="13087"/>
    <cellStyle name="Comma 7 7 2 5" xfId="3417"/>
    <cellStyle name="Comma 7 7 2 5 2" xfId="11374"/>
    <cellStyle name="Comma 7 7 2 6" xfId="2840"/>
    <cellStyle name="Comma 7 7 2 7" xfId="10801"/>
    <cellStyle name="Comma 7 7 3" xfId="4404"/>
    <cellStyle name="Comma 7 7 3 2" xfId="11660"/>
    <cellStyle name="Comma 7 7 4" xfId="6676"/>
    <cellStyle name="Comma 7 7 4 2" xfId="12231"/>
    <cellStyle name="Comma 7 7 5" xfId="8948"/>
    <cellStyle name="Comma 7 7 5 2" xfId="12802"/>
    <cellStyle name="Comma 7 7 6" xfId="3132"/>
    <cellStyle name="Comma 7 7 6 2" xfId="11089"/>
    <cellStyle name="Comma 7 7 7" xfId="2560"/>
    <cellStyle name="Comma 7 7 8" xfId="10521"/>
    <cellStyle name="Comma 7 8" xfId="530"/>
    <cellStyle name="Comma 7 8 2" xfId="1665"/>
    <cellStyle name="Comma 7 8 2 2" xfId="5085"/>
    <cellStyle name="Comma 7 8 2 2 2" xfId="11831"/>
    <cellStyle name="Comma 7 8 2 3" xfId="7357"/>
    <cellStyle name="Comma 7 8 2 3 2" xfId="12402"/>
    <cellStyle name="Comma 7 8 2 4" xfId="9629"/>
    <cellStyle name="Comma 7 8 2 4 2" xfId="12973"/>
    <cellStyle name="Comma 7 8 2 5" xfId="3303"/>
    <cellStyle name="Comma 7 8 2 5 2" xfId="11260"/>
    <cellStyle name="Comma 7 8 2 6" xfId="2728"/>
    <cellStyle name="Comma 7 8 2 7" xfId="10689"/>
    <cellStyle name="Comma 7 8 3" xfId="3950"/>
    <cellStyle name="Comma 7 8 3 2" xfId="11546"/>
    <cellStyle name="Comma 7 8 4" xfId="6222"/>
    <cellStyle name="Comma 7 8 4 2" xfId="12117"/>
    <cellStyle name="Comma 7 8 5" xfId="8494"/>
    <cellStyle name="Comma 7 8 5 2" xfId="12688"/>
    <cellStyle name="Comma 7 8 6" xfId="3018"/>
    <cellStyle name="Comma 7 8 6 2" xfId="10975"/>
    <cellStyle name="Comma 7 8 7" xfId="2448"/>
    <cellStyle name="Comma 7 8 8" xfId="10409"/>
    <cellStyle name="Comma 7 9" xfId="1211"/>
    <cellStyle name="Comma 7 9 2" xfId="4631"/>
    <cellStyle name="Comma 7 9 2 2" xfId="11717"/>
    <cellStyle name="Comma 7 9 3" xfId="6903"/>
    <cellStyle name="Comma 7 9 3 2" xfId="12288"/>
    <cellStyle name="Comma 7 9 4" xfId="9175"/>
    <cellStyle name="Comma 7 9 4 2" xfId="12859"/>
    <cellStyle name="Comma 7 9 5" xfId="3189"/>
    <cellStyle name="Comma 7 9 5 2" xfId="11146"/>
    <cellStyle name="Comma 7 9 6" xfId="2616"/>
    <cellStyle name="Comma 7 9 7" xfId="10577"/>
    <cellStyle name="Comma 8" xfId="65"/>
    <cellStyle name="Comma 8 10" xfId="3498"/>
    <cellStyle name="Comma 8 10 2" xfId="11433"/>
    <cellStyle name="Comma 8 11" xfId="5770"/>
    <cellStyle name="Comma 8 11 2" xfId="12004"/>
    <cellStyle name="Comma 8 12" xfId="8042"/>
    <cellStyle name="Comma 8 12 2" xfId="12575"/>
    <cellStyle name="Comma 8 13" xfId="2900"/>
    <cellStyle name="Comma 8 13 2" xfId="10860"/>
    <cellStyle name="Comma 8 14" xfId="2335"/>
    <cellStyle name="Comma 8 15" xfId="10296"/>
    <cellStyle name="Comma 8 2" xfId="95"/>
    <cellStyle name="Comma 8 2 10" xfId="5798"/>
    <cellStyle name="Comma 8 2 10 2" xfId="12011"/>
    <cellStyle name="Comma 8 2 11" xfId="8070"/>
    <cellStyle name="Comma 8 2 11 2" xfId="12582"/>
    <cellStyle name="Comma 8 2 12" xfId="2909"/>
    <cellStyle name="Comma 8 2 12 2" xfId="10868"/>
    <cellStyle name="Comma 8 2 13" xfId="2343"/>
    <cellStyle name="Comma 8 2 14" xfId="10304"/>
    <cellStyle name="Comma 8 2 2" xfId="207"/>
    <cellStyle name="Comma 8 2 2 10" xfId="2371"/>
    <cellStyle name="Comma 8 2 2 11" xfId="10332"/>
    <cellStyle name="Comma 8 2 2 2" xfId="445"/>
    <cellStyle name="Comma 8 2 2 2 2" xfId="899"/>
    <cellStyle name="Comma 8 2 2 2 2 2" xfId="2034"/>
    <cellStyle name="Comma 8 2 2 2 2 2 2" xfId="5454"/>
    <cellStyle name="Comma 8 2 2 2 2 2 2 2" xfId="11924"/>
    <cellStyle name="Comma 8 2 2 2 2 2 3" xfId="7726"/>
    <cellStyle name="Comma 8 2 2 2 2 2 3 2" xfId="12495"/>
    <cellStyle name="Comma 8 2 2 2 2 2 4" xfId="9998"/>
    <cellStyle name="Comma 8 2 2 2 2 2 4 2" xfId="13066"/>
    <cellStyle name="Comma 8 2 2 2 2 2 5" xfId="3396"/>
    <cellStyle name="Comma 8 2 2 2 2 2 5 2" xfId="11353"/>
    <cellStyle name="Comma 8 2 2 2 2 2 6" xfId="2820"/>
    <cellStyle name="Comma 8 2 2 2 2 2 7" xfId="10781"/>
    <cellStyle name="Comma 8 2 2 2 2 3" xfId="4319"/>
    <cellStyle name="Comma 8 2 2 2 2 3 2" xfId="11639"/>
    <cellStyle name="Comma 8 2 2 2 2 4" xfId="6591"/>
    <cellStyle name="Comma 8 2 2 2 2 4 2" xfId="12210"/>
    <cellStyle name="Comma 8 2 2 2 2 5" xfId="8863"/>
    <cellStyle name="Comma 8 2 2 2 2 5 2" xfId="12781"/>
    <cellStyle name="Comma 8 2 2 2 2 6" xfId="3111"/>
    <cellStyle name="Comma 8 2 2 2 2 6 2" xfId="11068"/>
    <cellStyle name="Comma 8 2 2 2 2 7" xfId="2540"/>
    <cellStyle name="Comma 8 2 2 2 2 8" xfId="10501"/>
    <cellStyle name="Comma 8 2 2 2 3" xfId="1580"/>
    <cellStyle name="Comma 8 2 2 2 3 2" xfId="5000"/>
    <cellStyle name="Comma 8 2 2 2 3 2 2" xfId="11810"/>
    <cellStyle name="Comma 8 2 2 2 3 3" xfId="7272"/>
    <cellStyle name="Comma 8 2 2 2 3 3 2" xfId="12381"/>
    <cellStyle name="Comma 8 2 2 2 3 4" xfId="9544"/>
    <cellStyle name="Comma 8 2 2 2 3 4 2" xfId="12952"/>
    <cellStyle name="Comma 8 2 2 2 3 5" xfId="3282"/>
    <cellStyle name="Comma 8 2 2 2 3 5 2" xfId="11239"/>
    <cellStyle name="Comma 8 2 2 2 3 6" xfId="2708"/>
    <cellStyle name="Comma 8 2 2 2 3 7" xfId="10669"/>
    <cellStyle name="Comma 8 2 2 2 4" xfId="3865"/>
    <cellStyle name="Comma 8 2 2 2 4 2" xfId="11525"/>
    <cellStyle name="Comma 8 2 2 2 5" xfId="6137"/>
    <cellStyle name="Comma 8 2 2 2 5 2" xfId="12096"/>
    <cellStyle name="Comma 8 2 2 2 6" xfId="8409"/>
    <cellStyle name="Comma 8 2 2 2 6 2" xfId="12667"/>
    <cellStyle name="Comma 8 2 2 2 7" xfId="2997"/>
    <cellStyle name="Comma 8 2 2 2 7 2" xfId="10954"/>
    <cellStyle name="Comma 8 2 2 2 8" xfId="2428"/>
    <cellStyle name="Comma 8 2 2 2 9" xfId="10389"/>
    <cellStyle name="Comma 8 2 2 3" xfId="1126"/>
    <cellStyle name="Comma 8 2 2 3 2" xfId="2261"/>
    <cellStyle name="Comma 8 2 2 3 2 2" xfId="5681"/>
    <cellStyle name="Comma 8 2 2 3 2 2 2" xfId="11981"/>
    <cellStyle name="Comma 8 2 2 3 2 3" xfId="7953"/>
    <cellStyle name="Comma 8 2 2 3 2 3 2" xfId="12552"/>
    <cellStyle name="Comma 8 2 2 3 2 4" xfId="10225"/>
    <cellStyle name="Comma 8 2 2 3 2 4 2" xfId="13123"/>
    <cellStyle name="Comma 8 2 2 3 2 5" xfId="3453"/>
    <cellStyle name="Comma 8 2 2 3 2 5 2" xfId="11410"/>
    <cellStyle name="Comma 8 2 2 3 2 6" xfId="2876"/>
    <cellStyle name="Comma 8 2 2 3 2 7" xfId="10837"/>
    <cellStyle name="Comma 8 2 2 3 3" xfId="4546"/>
    <cellStyle name="Comma 8 2 2 3 3 2" xfId="11696"/>
    <cellStyle name="Comma 8 2 2 3 4" xfId="6818"/>
    <cellStyle name="Comma 8 2 2 3 4 2" xfId="12267"/>
    <cellStyle name="Comma 8 2 2 3 5" xfId="9090"/>
    <cellStyle name="Comma 8 2 2 3 5 2" xfId="12838"/>
    <cellStyle name="Comma 8 2 2 3 6" xfId="3168"/>
    <cellStyle name="Comma 8 2 2 3 6 2" xfId="11125"/>
    <cellStyle name="Comma 8 2 2 3 7" xfId="2596"/>
    <cellStyle name="Comma 8 2 2 3 8" xfId="10557"/>
    <cellStyle name="Comma 8 2 2 4" xfId="672"/>
    <cellStyle name="Comma 8 2 2 4 2" xfId="1807"/>
    <cellStyle name="Comma 8 2 2 4 2 2" xfId="5227"/>
    <cellStyle name="Comma 8 2 2 4 2 2 2" xfId="11867"/>
    <cellStyle name="Comma 8 2 2 4 2 3" xfId="7499"/>
    <cellStyle name="Comma 8 2 2 4 2 3 2" xfId="12438"/>
    <cellStyle name="Comma 8 2 2 4 2 4" xfId="9771"/>
    <cellStyle name="Comma 8 2 2 4 2 4 2" xfId="13009"/>
    <cellStyle name="Comma 8 2 2 4 2 5" xfId="3339"/>
    <cellStyle name="Comma 8 2 2 4 2 5 2" xfId="11296"/>
    <cellStyle name="Comma 8 2 2 4 2 6" xfId="2764"/>
    <cellStyle name="Comma 8 2 2 4 2 7" xfId="10725"/>
    <cellStyle name="Comma 8 2 2 4 3" xfId="4092"/>
    <cellStyle name="Comma 8 2 2 4 3 2" xfId="11582"/>
    <cellStyle name="Comma 8 2 2 4 4" xfId="6364"/>
    <cellStyle name="Comma 8 2 2 4 4 2" xfId="12153"/>
    <cellStyle name="Comma 8 2 2 4 5" xfId="8636"/>
    <cellStyle name="Comma 8 2 2 4 5 2" xfId="12724"/>
    <cellStyle name="Comma 8 2 2 4 6" xfId="3054"/>
    <cellStyle name="Comma 8 2 2 4 6 2" xfId="11011"/>
    <cellStyle name="Comma 8 2 2 4 7" xfId="2484"/>
    <cellStyle name="Comma 8 2 2 4 8" xfId="10445"/>
    <cellStyle name="Comma 8 2 2 5" xfId="1353"/>
    <cellStyle name="Comma 8 2 2 5 2" xfId="4773"/>
    <cellStyle name="Comma 8 2 2 5 2 2" xfId="11753"/>
    <cellStyle name="Comma 8 2 2 5 3" xfId="7045"/>
    <cellStyle name="Comma 8 2 2 5 3 2" xfId="12324"/>
    <cellStyle name="Comma 8 2 2 5 4" xfId="9317"/>
    <cellStyle name="Comma 8 2 2 5 4 2" xfId="12895"/>
    <cellStyle name="Comma 8 2 2 5 5" xfId="3225"/>
    <cellStyle name="Comma 8 2 2 5 5 2" xfId="11182"/>
    <cellStyle name="Comma 8 2 2 5 6" xfId="2652"/>
    <cellStyle name="Comma 8 2 2 5 7" xfId="10613"/>
    <cellStyle name="Comma 8 2 2 6" xfId="3638"/>
    <cellStyle name="Comma 8 2 2 6 2" xfId="11468"/>
    <cellStyle name="Comma 8 2 2 7" xfId="5910"/>
    <cellStyle name="Comma 8 2 2 7 2" xfId="12039"/>
    <cellStyle name="Comma 8 2 2 8" xfId="8182"/>
    <cellStyle name="Comma 8 2 2 8 2" xfId="12610"/>
    <cellStyle name="Comma 8 2 2 9" xfId="2937"/>
    <cellStyle name="Comma 8 2 2 9 2" xfId="10896"/>
    <cellStyle name="Comma 8 2 3" xfId="151"/>
    <cellStyle name="Comma 8 2 3 10" xfId="2357"/>
    <cellStyle name="Comma 8 2 3 11" xfId="10318"/>
    <cellStyle name="Comma 8 2 3 2" xfId="389"/>
    <cellStyle name="Comma 8 2 3 2 2" xfId="843"/>
    <cellStyle name="Comma 8 2 3 2 2 2" xfId="1978"/>
    <cellStyle name="Comma 8 2 3 2 2 2 2" xfId="5398"/>
    <cellStyle name="Comma 8 2 3 2 2 2 2 2" xfId="11910"/>
    <cellStyle name="Comma 8 2 3 2 2 2 3" xfId="7670"/>
    <cellStyle name="Comma 8 2 3 2 2 2 3 2" xfId="12481"/>
    <cellStyle name="Comma 8 2 3 2 2 2 4" xfId="9942"/>
    <cellStyle name="Comma 8 2 3 2 2 2 4 2" xfId="13052"/>
    <cellStyle name="Comma 8 2 3 2 2 2 5" xfId="3382"/>
    <cellStyle name="Comma 8 2 3 2 2 2 5 2" xfId="11339"/>
    <cellStyle name="Comma 8 2 3 2 2 2 6" xfId="2806"/>
    <cellStyle name="Comma 8 2 3 2 2 2 7" xfId="10767"/>
    <cellStyle name="Comma 8 2 3 2 2 3" xfId="4263"/>
    <cellStyle name="Comma 8 2 3 2 2 3 2" xfId="11625"/>
    <cellStyle name="Comma 8 2 3 2 2 4" xfId="6535"/>
    <cellStyle name="Comma 8 2 3 2 2 4 2" xfId="12196"/>
    <cellStyle name="Comma 8 2 3 2 2 5" xfId="8807"/>
    <cellStyle name="Comma 8 2 3 2 2 5 2" xfId="12767"/>
    <cellStyle name="Comma 8 2 3 2 2 6" xfId="3097"/>
    <cellStyle name="Comma 8 2 3 2 2 6 2" xfId="11054"/>
    <cellStyle name="Comma 8 2 3 2 2 7" xfId="2526"/>
    <cellStyle name="Comma 8 2 3 2 2 8" xfId="10487"/>
    <cellStyle name="Comma 8 2 3 2 3" xfId="1524"/>
    <cellStyle name="Comma 8 2 3 2 3 2" xfId="4944"/>
    <cellStyle name="Comma 8 2 3 2 3 2 2" xfId="11796"/>
    <cellStyle name="Comma 8 2 3 2 3 3" xfId="7216"/>
    <cellStyle name="Comma 8 2 3 2 3 3 2" xfId="12367"/>
    <cellStyle name="Comma 8 2 3 2 3 4" xfId="9488"/>
    <cellStyle name="Comma 8 2 3 2 3 4 2" xfId="12938"/>
    <cellStyle name="Comma 8 2 3 2 3 5" xfId="3268"/>
    <cellStyle name="Comma 8 2 3 2 3 5 2" xfId="11225"/>
    <cellStyle name="Comma 8 2 3 2 3 6" xfId="2694"/>
    <cellStyle name="Comma 8 2 3 2 3 7" xfId="10655"/>
    <cellStyle name="Comma 8 2 3 2 4" xfId="3809"/>
    <cellStyle name="Comma 8 2 3 2 4 2" xfId="11511"/>
    <cellStyle name="Comma 8 2 3 2 5" xfId="6081"/>
    <cellStyle name="Comma 8 2 3 2 5 2" xfId="12082"/>
    <cellStyle name="Comma 8 2 3 2 6" xfId="8353"/>
    <cellStyle name="Comma 8 2 3 2 6 2" xfId="12653"/>
    <cellStyle name="Comma 8 2 3 2 7" xfId="2983"/>
    <cellStyle name="Comma 8 2 3 2 7 2" xfId="10940"/>
    <cellStyle name="Comma 8 2 3 2 8" xfId="2414"/>
    <cellStyle name="Comma 8 2 3 2 9" xfId="10375"/>
    <cellStyle name="Comma 8 2 3 3" xfId="1070"/>
    <cellStyle name="Comma 8 2 3 3 2" xfId="2205"/>
    <cellStyle name="Comma 8 2 3 3 2 2" xfId="5625"/>
    <cellStyle name="Comma 8 2 3 3 2 2 2" xfId="11967"/>
    <cellStyle name="Comma 8 2 3 3 2 3" xfId="7897"/>
    <cellStyle name="Comma 8 2 3 3 2 3 2" xfId="12538"/>
    <cellStyle name="Comma 8 2 3 3 2 4" xfId="10169"/>
    <cellStyle name="Comma 8 2 3 3 2 4 2" xfId="13109"/>
    <cellStyle name="Comma 8 2 3 3 2 5" xfId="3439"/>
    <cellStyle name="Comma 8 2 3 3 2 5 2" xfId="11396"/>
    <cellStyle name="Comma 8 2 3 3 2 6" xfId="2862"/>
    <cellStyle name="Comma 8 2 3 3 2 7" xfId="10823"/>
    <cellStyle name="Comma 8 2 3 3 3" xfId="4490"/>
    <cellStyle name="Comma 8 2 3 3 3 2" xfId="11682"/>
    <cellStyle name="Comma 8 2 3 3 4" xfId="6762"/>
    <cellStyle name="Comma 8 2 3 3 4 2" xfId="12253"/>
    <cellStyle name="Comma 8 2 3 3 5" xfId="9034"/>
    <cellStyle name="Comma 8 2 3 3 5 2" xfId="12824"/>
    <cellStyle name="Comma 8 2 3 3 6" xfId="3154"/>
    <cellStyle name="Comma 8 2 3 3 6 2" xfId="11111"/>
    <cellStyle name="Comma 8 2 3 3 7" xfId="2582"/>
    <cellStyle name="Comma 8 2 3 3 8" xfId="10543"/>
    <cellStyle name="Comma 8 2 3 4" xfId="616"/>
    <cellStyle name="Comma 8 2 3 4 2" xfId="1751"/>
    <cellStyle name="Comma 8 2 3 4 2 2" xfId="5171"/>
    <cellStyle name="Comma 8 2 3 4 2 2 2" xfId="11853"/>
    <cellStyle name="Comma 8 2 3 4 2 3" xfId="7443"/>
    <cellStyle name="Comma 8 2 3 4 2 3 2" xfId="12424"/>
    <cellStyle name="Comma 8 2 3 4 2 4" xfId="9715"/>
    <cellStyle name="Comma 8 2 3 4 2 4 2" xfId="12995"/>
    <cellStyle name="Comma 8 2 3 4 2 5" xfId="3325"/>
    <cellStyle name="Comma 8 2 3 4 2 5 2" xfId="11282"/>
    <cellStyle name="Comma 8 2 3 4 2 6" xfId="2750"/>
    <cellStyle name="Comma 8 2 3 4 2 7" xfId="10711"/>
    <cellStyle name="Comma 8 2 3 4 3" xfId="4036"/>
    <cellStyle name="Comma 8 2 3 4 3 2" xfId="11568"/>
    <cellStyle name="Comma 8 2 3 4 4" xfId="6308"/>
    <cellStyle name="Comma 8 2 3 4 4 2" xfId="12139"/>
    <cellStyle name="Comma 8 2 3 4 5" xfId="8580"/>
    <cellStyle name="Comma 8 2 3 4 5 2" xfId="12710"/>
    <cellStyle name="Comma 8 2 3 4 6" xfId="3040"/>
    <cellStyle name="Comma 8 2 3 4 6 2" xfId="10997"/>
    <cellStyle name="Comma 8 2 3 4 7" xfId="2470"/>
    <cellStyle name="Comma 8 2 3 4 8" xfId="10431"/>
    <cellStyle name="Comma 8 2 3 5" xfId="1297"/>
    <cellStyle name="Comma 8 2 3 5 2" xfId="4717"/>
    <cellStyle name="Comma 8 2 3 5 2 2" xfId="11739"/>
    <cellStyle name="Comma 8 2 3 5 3" xfId="6989"/>
    <cellStyle name="Comma 8 2 3 5 3 2" xfId="12310"/>
    <cellStyle name="Comma 8 2 3 5 4" xfId="9261"/>
    <cellStyle name="Comma 8 2 3 5 4 2" xfId="12881"/>
    <cellStyle name="Comma 8 2 3 5 5" xfId="3211"/>
    <cellStyle name="Comma 8 2 3 5 5 2" xfId="11168"/>
    <cellStyle name="Comma 8 2 3 5 6" xfId="2638"/>
    <cellStyle name="Comma 8 2 3 5 7" xfId="10599"/>
    <cellStyle name="Comma 8 2 3 6" xfId="3582"/>
    <cellStyle name="Comma 8 2 3 6 2" xfId="11454"/>
    <cellStyle name="Comma 8 2 3 7" xfId="5854"/>
    <cellStyle name="Comma 8 2 3 7 2" xfId="12025"/>
    <cellStyle name="Comma 8 2 3 8" xfId="8126"/>
    <cellStyle name="Comma 8 2 3 8 2" xfId="12596"/>
    <cellStyle name="Comma 8 2 3 9" xfId="2923"/>
    <cellStyle name="Comma 8 2 3 9 2" xfId="10882"/>
    <cellStyle name="Comma 8 2 4" xfId="277"/>
    <cellStyle name="Comma 8 2 4 10" xfId="2386"/>
    <cellStyle name="Comma 8 2 4 11" xfId="10347"/>
    <cellStyle name="Comma 8 2 4 2" xfId="504"/>
    <cellStyle name="Comma 8 2 4 2 2" xfId="958"/>
    <cellStyle name="Comma 8 2 4 2 2 2" xfId="2093"/>
    <cellStyle name="Comma 8 2 4 2 2 2 2" xfId="5513"/>
    <cellStyle name="Comma 8 2 4 2 2 2 2 2" xfId="11939"/>
    <cellStyle name="Comma 8 2 4 2 2 2 3" xfId="7785"/>
    <cellStyle name="Comma 8 2 4 2 2 2 3 2" xfId="12510"/>
    <cellStyle name="Comma 8 2 4 2 2 2 4" xfId="10057"/>
    <cellStyle name="Comma 8 2 4 2 2 2 4 2" xfId="13081"/>
    <cellStyle name="Comma 8 2 4 2 2 2 5" xfId="3411"/>
    <cellStyle name="Comma 8 2 4 2 2 2 5 2" xfId="11368"/>
    <cellStyle name="Comma 8 2 4 2 2 2 6" xfId="2834"/>
    <cellStyle name="Comma 8 2 4 2 2 2 7" xfId="10795"/>
    <cellStyle name="Comma 8 2 4 2 2 3" xfId="4378"/>
    <cellStyle name="Comma 8 2 4 2 2 3 2" xfId="11654"/>
    <cellStyle name="Comma 8 2 4 2 2 4" xfId="6650"/>
    <cellStyle name="Comma 8 2 4 2 2 4 2" xfId="12225"/>
    <cellStyle name="Comma 8 2 4 2 2 5" xfId="8922"/>
    <cellStyle name="Comma 8 2 4 2 2 5 2" xfId="12796"/>
    <cellStyle name="Comma 8 2 4 2 2 6" xfId="3126"/>
    <cellStyle name="Comma 8 2 4 2 2 6 2" xfId="11083"/>
    <cellStyle name="Comma 8 2 4 2 2 7" xfId="2554"/>
    <cellStyle name="Comma 8 2 4 2 2 8" xfId="10515"/>
    <cellStyle name="Comma 8 2 4 2 3" xfId="1639"/>
    <cellStyle name="Comma 8 2 4 2 3 2" xfId="5059"/>
    <cellStyle name="Comma 8 2 4 2 3 2 2" xfId="11825"/>
    <cellStyle name="Comma 8 2 4 2 3 3" xfId="7331"/>
    <cellStyle name="Comma 8 2 4 2 3 3 2" xfId="12396"/>
    <cellStyle name="Comma 8 2 4 2 3 4" xfId="9603"/>
    <cellStyle name="Comma 8 2 4 2 3 4 2" xfId="12967"/>
    <cellStyle name="Comma 8 2 4 2 3 5" xfId="3297"/>
    <cellStyle name="Comma 8 2 4 2 3 5 2" xfId="11254"/>
    <cellStyle name="Comma 8 2 4 2 3 6" xfId="2722"/>
    <cellStyle name="Comma 8 2 4 2 3 7" xfId="10683"/>
    <cellStyle name="Comma 8 2 4 2 4" xfId="3924"/>
    <cellStyle name="Comma 8 2 4 2 4 2" xfId="11540"/>
    <cellStyle name="Comma 8 2 4 2 5" xfId="6196"/>
    <cellStyle name="Comma 8 2 4 2 5 2" xfId="12111"/>
    <cellStyle name="Comma 8 2 4 2 6" xfId="8468"/>
    <cellStyle name="Comma 8 2 4 2 6 2" xfId="12682"/>
    <cellStyle name="Comma 8 2 4 2 7" xfId="3012"/>
    <cellStyle name="Comma 8 2 4 2 7 2" xfId="10969"/>
    <cellStyle name="Comma 8 2 4 2 8" xfId="2442"/>
    <cellStyle name="Comma 8 2 4 2 9" xfId="10403"/>
    <cellStyle name="Comma 8 2 4 3" xfId="1185"/>
    <cellStyle name="Comma 8 2 4 3 2" xfId="2320"/>
    <cellStyle name="Comma 8 2 4 3 2 2" xfId="5740"/>
    <cellStyle name="Comma 8 2 4 3 2 2 2" xfId="11996"/>
    <cellStyle name="Comma 8 2 4 3 2 3" xfId="8012"/>
    <cellStyle name="Comma 8 2 4 3 2 3 2" xfId="12567"/>
    <cellStyle name="Comma 8 2 4 3 2 4" xfId="10284"/>
    <cellStyle name="Comma 8 2 4 3 2 4 2" xfId="13138"/>
    <cellStyle name="Comma 8 2 4 3 2 5" xfId="3468"/>
    <cellStyle name="Comma 8 2 4 3 2 5 2" xfId="11425"/>
    <cellStyle name="Comma 8 2 4 3 2 6" xfId="2890"/>
    <cellStyle name="Comma 8 2 4 3 2 7" xfId="10851"/>
    <cellStyle name="Comma 8 2 4 3 3" xfId="4605"/>
    <cellStyle name="Comma 8 2 4 3 3 2" xfId="11711"/>
    <cellStyle name="Comma 8 2 4 3 4" xfId="6877"/>
    <cellStyle name="Comma 8 2 4 3 4 2" xfId="12282"/>
    <cellStyle name="Comma 8 2 4 3 5" xfId="9149"/>
    <cellStyle name="Comma 8 2 4 3 5 2" xfId="12853"/>
    <cellStyle name="Comma 8 2 4 3 6" xfId="3183"/>
    <cellStyle name="Comma 8 2 4 3 6 2" xfId="11140"/>
    <cellStyle name="Comma 8 2 4 3 7" xfId="2610"/>
    <cellStyle name="Comma 8 2 4 3 8" xfId="10571"/>
    <cellStyle name="Comma 8 2 4 4" xfId="731"/>
    <cellStyle name="Comma 8 2 4 4 2" xfId="1866"/>
    <cellStyle name="Comma 8 2 4 4 2 2" xfId="5286"/>
    <cellStyle name="Comma 8 2 4 4 2 2 2" xfId="11882"/>
    <cellStyle name="Comma 8 2 4 4 2 3" xfId="7558"/>
    <cellStyle name="Comma 8 2 4 4 2 3 2" xfId="12453"/>
    <cellStyle name="Comma 8 2 4 4 2 4" xfId="9830"/>
    <cellStyle name="Comma 8 2 4 4 2 4 2" xfId="13024"/>
    <cellStyle name="Comma 8 2 4 4 2 5" xfId="3354"/>
    <cellStyle name="Comma 8 2 4 4 2 5 2" xfId="11311"/>
    <cellStyle name="Comma 8 2 4 4 2 6" xfId="2778"/>
    <cellStyle name="Comma 8 2 4 4 2 7" xfId="10739"/>
    <cellStyle name="Comma 8 2 4 4 3" xfId="4151"/>
    <cellStyle name="Comma 8 2 4 4 3 2" xfId="11597"/>
    <cellStyle name="Comma 8 2 4 4 4" xfId="6423"/>
    <cellStyle name="Comma 8 2 4 4 4 2" xfId="12168"/>
    <cellStyle name="Comma 8 2 4 4 5" xfId="8695"/>
    <cellStyle name="Comma 8 2 4 4 5 2" xfId="12739"/>
    <cellStyle name="Comma 8 2 4 4 6" xfId="3069"/>
    <cellStyle name="Comma 8 2 4 4 6 2" xfId="11026"/>
    <cellStyle name="Comma 8 2 4 4 7" xfId="2498"/>
    <cellStyle name="Comma 8 2 4 4 8" xfId="10459"/>
    <cellStyle name="Comma 8 2 4 5" xfId="1412"/>
    <cellStyle name="Comma 8 2 4 5 2" xfId="4832"/>
    <cellStyle name="Comma 8 2 4 5 2 2" xfId="11768"/>
    <cellStyle name="Comma 8 2 4 5 3" xfId="7104"/>
    <cellStyle name="Comma 8 2 4 5 3 2" xfId="12339"/>
    <cellStyle name="Comma 8 2 4 5 4" xfId="9376"/>
    <cellStyle name="Comma 8 2 4 5 4 2" xfId="12910"/>
    <cellStyle name="Comma 8 2 4 5 5" xfId="3240"/>
    <cellStyle name="Comma 8 2 4 5 5 2" xfId="11197"/>
    <cellStyle name="Comma 8 2 4 5 6" xfId="2666"/>
    <cellStyle name="Comma 8 2 4 5 7" xfId="10627"/>
    <cellStyle name="Comma 8 2 4 6" xfId="3697"/>
    <cellStyle name="Comma 8 2 4 6 2" xfId="11483"/>
    <cellStyle name="Comma 8 2 4 7" xfId="5969"/>
    <cellStyle name="Comma 8 2 4 7 2" xfId="12054"/>
    <cellStyle name="Comma 8 2 4 8" xfId="8241"/>
    <cellStyle name="Comma 8 2 4 8 2" xfId="12625"/>
    <cellStyle name="Comma 8 2 4 9" xfId="2955"/>
    <cellStyle name="Comma 8 2 4 9 2" xfId="10912"/>
    <cellStyle name="Comma 8 2 5" xfId="333"/>
    <cellStyle name="Comma 8 2 5 2" xfId="787"/>
    <cellStyle name="Comma 8 2 5 2 2" xfId="1922"/>
    <cellStyle name="Comma 8 2 5 2 2 2" xfId="5342"/>
    <cellStyle name="Comma 8 2 5 2 2 2 2" xfId="11896"/>
    <cellStyle name="Comma 8 2 5 2 2 3" xfId="7614"/>
    <cellStyle name="Comma 8 2 5 2 2 3 2" xfId="12467"/>
    <cellStyle name="Comma 8 2 5 2 2 4" xfId="9886"/>
    <cellStyle name="Comma 8 2 5 2 2 4 2" xfId="13038"/>
    <cellStyle name="Comma 8 2 5 2 2 5" xfId="3368"/>
    <cellStyle name="Comma 8 2 5 2 2 5 2" xfId="11325"/>
    <cellStyle name="Comma 8 2 5 2 2 6" xfId="2792"/>
    <cellStyle name="Comma 8 2 5 2 2 7" xfId="10753"/>
    <cellStyle name="Comma 8 2 5 2 3" xfId="4207"/>
    <cellStyle name="Comma 8 2 5 2 3 2" xfId="11611"/>
    <cellStyle name="Comma 8 2 5 2 4" xfId="6479"/>
    <cellStyle name="Comma 8 2 5 2 4 2" xfId="12182"/>
    <cellStyle name="Comma 8 2 5 2 5" xfId="8751"/>
    <cellStyle name="Comma 8 2 5 2 5 2" xfId="12753"/>
    <cellStyle name="Comma 8 2 5 2 6" xfId="3083"/>
    <cellStyle name="Comma 8 2 5 2 6 2" xfId="11040"/>
    <cellStyle name="Comma 8 2 5 2 7" xfId="2512"/>
    <cellStyle name="Comma 8 2 5 2 8" xfId="10473"/>
    <cellStyle name="Comma 8 2 5 3" xfId="1468"/>
    <cellStyle name="Comma 8 2 5 3 2" xfId="4888"/>
    <cellStyle name="Comma 8 2 5 3 2 2" xfId="11782"/>
    <cellStyle name="Comma 8 2 5 3 3" xfId="7160"/>
    <cellStyle name="Comma 8 2 5 3 3 2" xfId="12353"/>
    <cellStyle name="Comma 8 2 5 3 4" xfId="9432"/>
    <cellStyle name="Comma 8 2 5 3 4 2" xfId="12924"/>
    <cellStyle name="Comma 8 2 5 3 5" xfId="3254"/>
    <cellStyle name="Comma 8 2 5 3 5 2" xfId="11211"/>
    <cellStyle name="Comma 8 2 5 3 6" xfId="2680"/>
    <cellStyle name="Comma 8 2 5 3 7" xfId="10641"/>
    <cellStyle name="Comma 8 2 5 4" xfId="3753"/>
    <cellStyle name="Comma 8 2 5 4 2" xfId="11497"/>
    <cellStyle name="Comma 8 2 5 5" xfId="6025"/>
    <cellStyle name="Comma 8 2 5 5 2" xfId="12068"/>
    <cellStyle name="Comma 8 2 5 6" xfId="8297"/>
    <cellStyle name="Comma 8 2 5 6 2" xfId="12639"/>
    <cellStyle name="Comma 8 2 5 7" xfId="2969"/>
    <cellStyle name="Comma 8 2 5 7 2" xfId="10926"/>
    <cellStyle name="Comma 8 2 5 8" xfId="2400"/>
    <cellStyle name="Comma 8 2 5 9" xfId="10361"/>
    <cellStyle name="Comma 8 2 6" xfId="1014"/>
    <cellStyle name="Comma 8 2 6 2" xfId="2149"/>
    <cellStyle name="Comma 8 2 6 2 2" xfId="5569"/>
    <cellStyle name="Comma 8 2 6 2 2 2" xfId="11953"/>
    <cellStyle name="Comma 8 2 6 2 3" xfId="7841"/>
    <cellStyle name="Comma 8 2 6 2 3 2" xfId="12524"/>
    <cellStyle name="Comma 8 2 6 2 4" xfId="10113"/>
    <cellStyle name="Comma 8 2 6 2 4 2" xfId="13095"/>
    <cellStyle name="Comma 8 2 6 2 5" xfId="3425"/>
    <cellStyle name="Comma 8 2 6 2 5 2" xfId="11382"/>
    <cellStyle name="Comma 8 2 6 2 6" xfId="2848"/>
    <cellStyle name="Comma 8 2 6 2 7" xfId="10809"/>
    <cellStyle name="Comma 8 2 6 3" xfId="4434"/>
    <cellStyle name="Comma 8 2 6 3 2" xfId="11668"/>
    <cellStyle name="Comma 8 2 6 4" xfId="6706"/>
    <cellStyle name="Comma 8 2 6 4 2" xfId="12239"/>
    <cellStyle name="Comma 8 2 6 5" xfId="8978"/>
    <cellStyle name="Comma 8 2 6 5 2" xfId="12810"/>
    <cellStyle name="Comma 8 2 6 6" xfId="3140"/>
    <cellStyle name="Comma 8 2 6 6 2" xfId="11097"/>
    <cellStyle name="Comma 8 2 6 7" xfId="2568"/>
    <cellStyle name="Comma 8 2 6 8" xfId="10529"/>
    <cellStyle name="Comma 8 2 7" xfId="560"/>
    <cellStyle name="Comma 8 2 7 2" xfId="1695"/>
    <cellStyle name="Comma 8 2 7 2 2" xfId="5115"/>
    <cellStyle name="Comma 8 2 7 2 2 2" xfId="11839"/>
    <cellStyle name="Comma 8 2 7 2 3" xfId="7387"/>
    <cellStyle name="Comma 8 2 7 2 3 2" xfId="12410"/>
    <cellStyle name="Comma 8 2 7 2 4" xfId="9659"/>
    <cellStyle name="Comma 8 2 7 2 4 2" xfId="12981"/>
    <cellStyle name="Comma 8 2 7 2 5" xfId="3311"/>
    <cellStyle name="Comma 8 2 7 2 5 2" xfId="11268"/>
    <cellStyle name="Comma 8 2 7 2 6" xfId="2736"/>
    <cellStyle name="Comma 8 2 7 2 7" xfId="10697"/>
    <cellStyle name="Comma 8 2 7 3" xfId="3980"/>
    <cellStyle name="Comma 8 2 7 3 2" xfId="11554"/>
    <cellStyle name="Comma 8 2 7 4" xfId="6252"/>
    <cellStyle name="Comma 8 2 7 4 2" xfId="12125"/>
    <cellStyle name="Comma 8 2 7 5" xfId="8524"/>
    <cellStyle name="Comma 8 2 7 5 2" xfId="12696"/>
    <cellStyle name="Comma 8 2 7 6" xfId="3026"/>
    <cellStyle name="Comma 8 2 7 6 2" xfId="10983"/>
    <cellStyle name="Comma 8 2 7 7" xfId="2456"/>
    <cellStyle name="Comma 8 2 7 8" xfId="10417"/>
    <cellStyle name="Comma 8 2 8" xfId="1241"/>
    <cellStyle name="Comma 8 2 8 2" xfId="4661"/>
    <cellStyle name="Comma 8 2 8 2 2" xfId="11725"/>
    <cellStyle name="Comma 8 2 8 3" xfId="6933"/>
    <cellStyle name="Comma 8 2 8 3 2" xfId="12296"/>
    <cellStyle name="Comma 8 2 8 4" xfId="9205"/>
    <cellStyle name="Comma 8 2 8 4 2" xfId="12867"/>
    <cellStyle name="Comma 8 2 8 5" xfId="3197"/>
    <cellStyle name="Comma 8 2 8 5 2" xfId="11154"/>
    <cellStyle name="Comma 8 2 8 6" xfId="2624"/>
    <cellStyle name="Comma 8 2 8 7" xfId="10585"/>
    <cellStyle name="Comma 8 2 9" xfId="3526"/>
    <cellStyle name="Comma 8 2 9 2" xfId="11440"/>
    <cellStyle name="Comma 8 3" xfId="179"/>
    <cellStyle name="Comma 8 3 10" xfId="2364"/>
    <cellStyle name="Comma 8 3 11" xfId="10325"/>
    <cellStyle name="Comma 8 3 2" xfId="417"/>
    <cellStyle name="Comma 8 3 2 2" xfId="871"/>
    <cellStyle name="Comma 8 3 2 2 2" xfId="2006"/>
    <cellStyle name="Comma 8 3 2 2 2 2" xfId="5426"/>
    <cellStyle name="Comma 8 3 2 2 2 2 2" xfId="11917"/>
    <cellStyle name="Comma 8 3 2 2 2 3" xfId="7698"/>
    <cellStyle name="Comma 8 3 2 2 2 3 2" xfId="12488"/>
    <cellStyle name="Comma 8 3 2 2 2 4" xfId="9970"/>
    <cellStyle name="Comma 8 3 2 2 2 4 2" xfId="13059"/>
    <cellStyle name="Comma 8 3 2 2 2 5" xfId="3389"/>
    <cellStyle name="Comma 8 3 2 2 2 5 2" xfId="11346"/>
    <cellStyle name="Comma 8 3 2 2 2 6" xfId="2813"/>
    <cellStyle name="Comma 8 3 2 2 2 7" xfId="10774"/>
    <cellStyle name="Comma 8 3 2 2 3" xfId="4291"/>
    <cellStyle name="Comma 8 3 2 2 3 2" xfId="11632"/>
    <cellStyle name="Comma 8 3 2 2 4" xfId="6563"/>
    <cellStyle name="Comma 8 3 2 2 4 2" xfId="12203"/>
    <cellStyle name="Comma 8 3 2 2 5" xfId="8835"/>
    <cellStyle name="Comma 8 3 2 2 5 2" xfId="12774"/>
    <cellStyle name="Comma 8 3 2 2 6" xfId="3104"/>
    <cellStyle name="Comma 8 3 2 2 6 2" xfId="11061"/>
    <cellStyle name="Comma 8 3 2 2 7" xfId="2533"/>
    <cellStyle name="Comma 8 3 2 2 8" xfId="10494"/>
    <cellStyle name="Comma 8 3 2 3" xfId="1552"/>
    <cellStyle name="Comma 8 3 2 3 2" xfId="4972"/>
    <cellStyle name="Comma 8 3 2 3 2 2" xfId="11803"/>
    <cellStyle name="Comma 8 3 2 3 3" xfId="7244"/>
    <cellStyle name="Comma 8 3 2 3 3 2" xfId="12374"/>
    <cellStyle name="Comma 8 3 2 3 4" xfId="9516"/>
    <cellStyle name="Comma 8 3 2 3 4 2" xfId="12945"/>
    <cellStyle name="Comma 8 3 2 3 5" xfId="3275"/>
    <cellStyle name="Comma 8 3 2 3 5 2" xfId="11232"/>
    <cellStyle name="Comma 8 3 2 3 6" xfId="2701"/>
    <cellStyle name="Comma 8 3 2 3 7" xfId="10662"/>
    <cellStyle name="Comma 8 3 2 4" xfId="3837"/>
    <cellStyle name="Comma 8 3 2 4 2" xfId="11518"/>
    <cellStyle name="Comma 8 3 2 5" xfId="6109"/>
    <cellStyle name="Comma 8 3 2 5 2" xfId="12089"/>
    <cellStyle name="Comma 8 3 2 6" xfId="8381"/>
    <cellStyle name="Comma 8 3 2 6 2" xfId="12660"/>
    <cellStyle name="Comma 8 3 2 7" xfId="2990"/>
    <cellStyle name="Comma 8 3 2 7 2" xfId="10947"/>
    <cellStyle name="Comma 8 3 2 8" xfId="2421"/>
    <cellStyle name="Comma 8 3 2 9" xfId="10382"/>
    <cellStyle name="Comma 8 3 3" xfId="1098"/>
    <cellStyle name="Comma 8 3 3 2" xfId="2233"/>
    <cellStyle name="Comma 8 3 3 2 2" xfId="5653"/>
    <cellStyle name="Comma 8 3 3 2 2 2" xfId="11974"/>
    <cellStyle name="Comma 8 3 3 2 3" xfId="7925"/>
    <cellStyle name="Comma 8 3 3 2 3 2" xfId="12545"/>
    <cellStyle name="Comma 8 3 3 2 4" xfId="10197"/>
    <cellStyle name="Comma 8 3 3 2 4 2" xfId="13116"/>
    <cellStyle name="Comma 8 3 3 2 5" xfId="3446"/>
    <cellStyle name="Comma 8 3 3 2 5 2" xfId="11403"/>
    <cellStyle name="Comma 8 3 3 2 6" xfId="2869"/>
    <cellStyle name="Comma 8 3 3 2 7" xfId="10830"/>
    <cellStyle name="Comma 8 3 3 3" xfId="4518"/>
    <cellStyle name="Comma 8 3 3 3 2" xfId="11689"/>
    <cellStyle name="Comma 8 3 3 4" xfId="6790"/>
    <cellStyle name="Comma 8 3 3 4 2" xfId="12260"/>
    <cellStyle name="Comma 8 3 3 5" xfId="9062"/>
    <cellStyle name="Comma 8 3 3 5 2" xfId="12831"/>
    <cellStyle name="Comma 8 3 3 6" xfId="3161"/>
    <cellStyle name="Comma 8 3 3 6 2" xfId="11118"/>
    <cellStyle name="Comma 8 3 3 7" xfId="2589"/>
    <cellStyle name="Comma 8 3 3 8" xfId="10550"/>
    <cellStyle name="Comma 8 3 4" xfId="644"/>
    <cellStyle name="Comma 8 3 4 2" xfId="1779"/>
    <cellStyle name="Comma 8 3 4 2 2" xfId="5199"/>
    <cellStyle name="Comma 8 3 4 2 2 2" xfId="11860"/>
    <cellStyle name="Comma 8 3 4 2 3" xfId="7471"/>
    <cellStyle name="Comma 8 3 4 2 3 2" xfId="12431"/>
    <cellStyle name="Comma 8 3 4 2 4" xfId="9743"/>
    <cellStyle name="Comma 8 3 4 2 4 2" xfId="13002"/>
    <cellStyle name="Comma 8 3 4 2 5" xfId="3332"/>
    <cellStyle name="Comma 8 3 4 2 5 2" xfId="11289"/>
    <cellStyle name="Comma 8 3 4 2 6" xfId="2757"/>
    <cellStyle name="Comma 8 3 4 2 7" xfId="10718"/>
    <cellStyle name="Comma 8 3 4 3" xfId="4064"/>
    <cellStyle name="Comma 8 3 4 3 2" xfId="11575"/>
    <cellStyle name="Comma 8 3 4 4" xfId="6336"/>
    <cellStyle name="Comma 8 3 4 4 2" xfId="12146"/>
    <cellStyle name="Comma 8 3 4 5" xfId="8608"/>
    <cellStyle name="Comma 8 3 4 5 2" xfId="12717"/>
    <cellStyle name="Comma 8 3 4 6" xfId="3047"/>
    <cellStyle name="Comma 8 3 4 6 2" xfId="11004"/>
    <cellStyle name="Comma 8 3 4 7" xfId="2477"/>
    <cellStyle name="Comma 8 3 4 8" xfId="10438"/>
    <cellStyle name="Comma 8 3 5" xfId="1325"/>
    <cellStyle name="Comma 8 3 5 2" xfId="4745"/>
    <cellStyle name="Comma 8 3 5 2 2" xfId="11746"/>
    <cellStyle name="Comma 8 3 5 3" xfId="7017"/>
    <cellStyle name="Comma 8 3 5 3 2" xfId="12317"/>
    <cellStyle name="Comma 8 3 5 4" xfId="9289"/>
    <cellStyle name="Comma 8 3 5 4 2" xfId="12888"/>
    <cellStyle name="Comma 8 3 5 5" xfId="3218"/>
    <cellStyle name="Comma 8 3 5 5 2" xfId="11175"/>
    <cellStyle name="Comma 8 3 5 6" xfId="2645"/>
    <cellStyle name="Comma 8 3 5 7" xfId="10606"/>
    <cellStyle name="Comma 8 3 6" xfId="3610"/>
    <cellStyle name="Comma 8 3 6 2" xfId="11461"/>
    <cellStyle name="Comma 8 3 7" xfId="5882"/>
    <cellStyle name="Comma 8 3 7 2" xfId="12032"/>
    <cellStyle name="Comma 8 3 8" xfId="8154"/>
    <cellStyle name="Comma 8 3 8 2" xfId="12603"/>
    <cellStyle name="Comma 8 3 9" xfId="2930"/>
    <cellStyle name="Comma 8 3 9 2" xfId="10889"/>
    <cellStyle name="Comma 8 4" xfId="123"/>
    <cellStyle name="Comma 8 4 10" xfId="2350"/>
    <cellStyle name="Comma 8 4 11" xfId="10311"/>
    <cellStyle name="Comma 8 4 2" xfId="361"/>
    <cellStyle name="Comma 8 4 2 2" xfId="815"/>
    <cellStyle name="Comma 8 4 2 2 2" xfId="1950"/>
    <cellStyle name="Comma 8 4 2 2 2 2" xfId="5370"/>
    <cellStyle name="Comma 8 4 2 2 2 2 2" xfId="11903"/>
    <cellStyle name="Comma 8 4 2 2 2 3" xfId="7642"/>
    <cellStyle name="Comma 8 4 2 2 2 3 2" xfId="12474"/>
    <cellStyle name="Comma 8 4 2 2 2 4" xfId="9914"/>
    <cellStyle name="Comma 8 4 2 2 2 4 2" xfId="13045"/>
    <cellStyle name="Comma 8 4 2 2 2 5" xfId="3375"/>
    <cellStyle name="Comma 8 4 2 2 2 5 2" xfId="11332"/>
    <cellStyle name="Comma 8 4 2 2 2 6" xfId="2799"/>
    <cellStyle name="Comma 8 4 2 2 2 7" xfId="10760"/>
    <cellStyle name="Comma 8 4 2 2 3" xfId="4235"/>
    <cellStyle name="Comma 8 4 2 2 3 2" xfId="11618"/>
    <cellStyle name="Comma 8 4 2 2 4" xfId="6507"/>
    <cellStyle name="Comma 8 4 2 2 4 2" xfId="12189"/>
    <cellStyle name="Comma 8 4 2 2 5" xfId="8779"/>
    <cellStyle name="Comma 8 4 2 2 5 2" xfId="12760"/>
    <cellStyle name="Comma 8 4 2 2 6" xfId="3090"/>
    <cellStyle name="Comma 8 4 2 2 6 2" xfId="11047"/>
    <cellStyle name="Comma 8 4 2 2 7" xfId="2519"/>
    <cellStyle name="Comma 8 4 2 2 8" xfId="10480"/>
    <cellStyle name="Comma 8 4 2 3" xfId="1496"/>
    <cellStyle name="Comma 8 4 2 3 2" xfId="4916"/>
    <cellStyle name="Comma 8 4 2 3 2 2" xfId="11789"/>
    <cellStyle name="Comma 8 4 2 3 3" xfId="7188"/>
    <cellStyle name="Comma 8 4 2 3 3 2" xfId="12360"/>
    <cellStyle name="Comma 8 4 2 3 4" xfId="9460"/>
    <cellStyle name="Comma 8 4 2 3 4 2" xfId="12931"/>
    <cellStyle name="Comma 8 4 2 3 5" xfId="3261"/>
    <cellStyle name="Comma 8 4 2 3 5 2" xfId="11218"/>
    <cellStyle name="Comma 8 4 2 3 6" xfId="2687"/>
    <cellStyle name="Comma 8 4 2 3 7" xfId="10648"/>
    <cellStyle name="Comma 8 4 2 4" xfId="3781"/>
    <cellStyle name="Comma 8 4 2 4 2" xfId="11504"/>
    <cellStyle name="Comma 8 4 2 5" xfId="6053"/>
    <cellStyle name="Comma 8 4 2 5 2" xfId="12075"/>
    <cellStyle name="Comma 8 4 2 6" xfId="8325"/>
    <cellStyle name="Comma 8 4 2 6 2" xfId="12646"/>
    <cellStyle name="Comma 8 4 2 7" xfId="2976"/>
    <cellStyle name="Comma 8 4 2 7 2" xfId="10933"/>
    <cellStyle name="Comma 8 4 2 8" xfId="2407"/>
    <cellStyle name="Comma 8 4 2 9" xfId="10368"/>
    <cellStyle name="Comma 8 4 3" xfId="1042"/>
    <cellStyle name="Comma 8 4 3 2" xfId="2177"/>
    <cellStyle name="Comma 8 4 3 2 2" xfId="5597"/>
    <cellStyle name="Comma 8 4 3 2 2 2" xfId="11960"/>
    <cellStyle name="Comma 8 4 3 2 3" xfId="7869"/>
    <cellStyle name="Comma 8 4 3 2 3 2" xfId="12531"/>
    <cellStyle name="Comma 8 4 3 2 4" xfId="10141"/>
    <cellStyle name="Comma 8 4 3 2 4 2" xfId="13102"/>
    <cellStyle name="Comma 8 4 3 2 5" xfId="3432"/>
    <cellStyle name="Comma 8 4 3 2 5 2" xfId="11389"/>
    <cellStyle name="Comma 8 4 3 2 6" xfId="2855"/>
    <cellStyle name="Comma 8 4 3 2 7" xfId="10816"/>
    <cellStyle name="Comma 8 4 3 3" xfId="4462"/>
    <cellStyle name="Comma 8 4 3 3 2" xfId="11675"/>
    <cellStyle name="Comma 8 4 3 4" xfId="6734"/>
    <cellStyle name="Comma 8 4 3 4 2" xfId="12246"/>
    <cellStyle name="Comma 8 4 3 5" xfId="9006"/>
    <cellStyle name="Comma 8 4 3 5 2" xfId="12817"/>
    <cellStyle name="Comma 8 4 3 6" xfId="3147"/>
    <cellStyle name="Comma 8 4 3 6 2" xfId="11104"/>
    <cellStyle name="Comma 8 4 3 7" xfId="2575"/>
    <cellStyle name="Comma 8 4 3 8" xfId="10536"/>
    <cellStyle name="Comma 8 4 4" xfId="588"/>
    <cellStyle name="Comma 8 4 4 2" xfId="1723"/>
    <cellStyle name="Comma 8 4 4 2 2" xfId="5143"/>
    <cellStyle name="Comma 8 4 4 2 2 2" xfId="11846"/>
    <cellStyle name="Comma 8 4 4 2 3" xfId="7415"/>
    <cellStyle name="Comma 8 4 4 2 3 2" xfId="12417"/>
    <cellStyle name="Comma 8 4 4 2 4" xfId="9687"/>
    <cellStyle name="Comma 8 4 4 2 4 2" xfId="12988"/>
    <cellStyle name="Comma 8 4 4 2 5" xfId="3318"/>
    <cellStyle name="Comma 8 4 4 2 5 2" xfId="11275"/>
    <cellStyle name="Comma 8 4 4 2 6" xfId="2743"/>
    <cellStyle name="Comma 8 4 4 2 7" xfId="10704"/>
    <cellStyle name="Comma 8 4 4 3" xfId="4008"/>
    <cellStyle name="Comma 8 4 4 3 2" xfId="11561"/>
    <cellStyle name="Comma 8 4 4 4" xfId="6280"/>
    <cellStyle name="Comma 8 4 4 4 2" xfId="12132"/>
    <cellStyle name="Comma 8 4 4 5" xfId="8552"/>
    <cellStyle name="Comma 8 4 4 5 2" xfId="12703"/>
    <cellStyle name="Comma 8 4 4 6" xfId="3033"/>
    <cellStyle name="Comma 8 4 4 6 2" xfId="10990"/>
    <cellStyle name="Comma 8 4 4 7" xfId="2463"/>
    <cellStyle name="Comma 8 4 4 8" xfId="10424"/>
    <cellStyle name="Comma 8 4 5" xfId="1269"/>
    <cellStyle name="Comma 8 4 5 2" xfId="4689"/>
    <cellStyle name="Comma 8 4 5 2 2" xfId="11732"/>
    <cellStyle name="Comma 8 4 5 3" xfId="6961"/>
    <cellStyle name="Comma 8 4 5 3 2" xfId="12303"/>
    <cellStyle name="Comma 8 4 5 4" xfId="9233"/>
    <cellStyle name="Comma 8 4 5 4 2" xfId="12874"/>
    <cellStyle name="Comma 8 4 5 5" xfId="3204"/>
    <cellStyle name="Comma 8 4 5 5 2" xfId="11161"/>
    <cellStyle name="Comma 8 4 5 6" xfId="2631"/>
    <cellStyle name="Comma 8 4 5 7" xfId="10592"/>
    <cellStyle name="Comma 8 4 6" xfId="3554"/>
    <cellStyle name="Comma 8 4 6 2" xfId="11447"/>
    <cellStyle name="Comma 8 4 7" xfId="5826"/>
    <cellStyle name="Comma 8 4 7 2" xfId="12018"/>
    <cellStyle name="Comma 8 4 8" xfId="8098"/>
    <cellStyle name="Comma 8 4 8 2" xfId="12589"/>
    <cellStyle name="Comma 8 4 9" xfId="2916"/>
    <cellStyle name="Comma 8 4 9 2" xfId="10875"/>
    <cellStyle name="Comma 8 5" xfId="249"/>
    <cellStyle name="Comma 8 5 10" xfId="2379"/>
    <cellStyle name="Comma 8 5 11" xfId="10340"/>
    <cellStyle name="Comma 8 5 2" xfId="476"/>
    <cellStyle name="Comma 8 5 2 2" xfId="930"/>
    <cellStyle name="Comma 8 5 2 2 2" xfId="2065"/>
    <cellStyle name="Comma 8 5 2 2 2 2" xfId="5485"/>
    <cellStyle name="Comma 8 5 2 2 2 2 2" xfId="11932"/>
    <cellStyle name="Comma 8 5 2 2 2 3" xfId="7757"/>
    <cellStyle name="Comma 8 5 2 2 2 3 2" xfId="12503"/>
    <cellStyle name="Comma 8 5 2 2 2 4" xfId="10029"/>
    <cellStyle name="Comma 8 5 2 2 2 4 2" xfId="13074"/>
    <cellStyle name="Comma 8 5 2 2 2 5" xfId="3404"/>
    <cellStyle name="Comma 8 5 2 2 2 5 2" xfId="11361"/>
    <cellStyle name="Comma 8 5 2 2 2 6" xfId="2827"/>
    <cellStyle name="Comma 8 5 2 2 2 7" xfId="10788"/>
    <cellStyle name="Comma 8 5 2 2 3" xfId="4350"/>
    <cellStyle name="Comma 8 5 2 2 3 2" xfId="11647"/>
    <cellStyle name="Comma 8 5 2 2 4" xfId="6622"/>
    <cellStyle name="Comma 8 5 2 2 4 2" xfId="12218"/>
    <cellStyle name="Comma 8 5 2 2 5" xfId="8894"/>
    <cellStyle name="Comma 8 5 2 2 5 2" xfId="12789"/>
    <cellStyle name="Comma 8 5 2 2 6" xfId="3119"/>
    <cellStyle name="Comma 8 5 2 2 6 2" xfId="11076"/>
    <cellStyle name="Comma 8 5 2 2 7" xfId="2547"/>
    <cellStyle name="Comma 8 5 2 2 8" xfId="10508"/>
    <cellStyle name="Comma 8 5 2 3" xfId="1611"/>
    <cellStyle name="Comma 8 5 2 3 2" xfId="5031"/>
    <cellStyle name="Comma 8 5 2 3 2 2" xfId="11818"/>
    <cellStyle name="Comma 8 5 2 3 3" xfId="7303"/>
    <cellStyle name="Comma 8 5 2 3 3 2" xfId="12389"/>
    <cellStyle name="Comma 8 5 2 3 4" xfId="9575"/>
    <cellStyle name="Comma 8 5 2 3 4 2" xfId="12960"/>
    <cellStyle name="Comma 8 5 2 3 5" xfId="3290"/>
    <cellStyle name="Comma 8 5 2 3 5 2" xfId="11247"/>
    <cellStyle name="Comma 8 5 2 3 6" xfId="2715"/>
    <cellStyle name="Comma 8 5 2 3 7" xfId="10676"/>
    <cellStyle name="Comma 8 5 2 4" xfId="3896"/>
    <cellStyle name="Comma 8 5 2 4 2" xfId="11533"/>
    <cellStyle name="Comma 8 5 2 5" xfId="6168"/>
    <cellStyle name="Comma 8 5 2 5 2" xfId="12104"/>
    <cellStyle name="Comma 8 5 2 6" xfId="8440"/>
    <cellStyle name="Comma 8 5 2 6 2" xfId="12675"/>
    <cellStyle name="Comma 8 5 2 7" xfId="3005"/>
    <cellStyle name="Comma 8 5 2 7 2" xfId="10962"/>
    <cellStyle name="Comma 8 5 2 8" xfId="2435"/>
    <cellStyle name="Comma 8 5 2 9" xfId="10396"/>
    <cellStyle name="Comma 8 5 3" xfId="1157"/>
    <cellStyle name="Comma 8 5 3 2" xfId="2292"/>
    <cellStyle name="Comma 8 5 3 2 2" xfId="5712"/>
    <cellStyle name="Comma 8 5 3 2 2 2" xfId="11989"/>
    <cellStyle name="Comma 8 5 3 2 3" xfId="7984"/>
    <cellStyle name="Comma 8 5 3 2 3 2" xfId="12560"/>
    <cellStyle name="Comma 8 5 3 2 4" xfId="10256"/>
    <cellStyle name="Comma 8 5 3 2 4 2" xfId="13131"/>
    <cellStyle name="Comma 8 5 3 2 5" xfId="3461"/>
    <cellStyle name="Comma 8 5 3 2 5 2" xfId="11418"/>
    <cellStyle name="Comma 8 5 3 2 6" xfId="2883"/>
    <cellStyle name="Comma 8 5 3 2 7" xfId="10844"/>
    <cellStyle name="Comma 8 5 3 3" xfId="4577"/>
    <cellStyle name="Comma 8 5 3 3 2" xfId="11704"/>
    <cellStyle name="Comma 8 5 3 4" xfId="6849"/>
    <cellStyle name="Comma 8 5 3 4 2" xfId="12275"/>
    <cellStyle name="Comma 8 5 3 5" xfId="9121"/>
    <cellStyle name="Comma 8 5 3 5 2" xfId="12846"/>
    <cellStyle name="Comma 8 5 3 6" xfId="3176"/>
    <cellStyle name="Comma 8 5 3 6 2" xfId="11133"/>
    <cellStyle name="Comma 8 5 3 7" xfId="2603"/>
    <cellStyle name="Comma 8 5 3 8" xfId="10564"/>
    <cellStyle name="Comma 8 5 4" xfId="703"/>
    <cellStyle name="Comma 8 5 4 2" xfId="1838"/>
    <cellStyle name="Comma 8 5 4 2 2" xfId="5258"/>
    <cellStyle name="Comma 8 5 4 2 2 2" xfId="11875"/>
    <cellStyle name="Comma 8 5 4 2 3" xfId="7530"/>
    <cellStyle name="Comma 8 5 4 2 3 2" xfId="12446"/>
    <cellStyle name="Comma 8 5 4 2 4" xfId="9802"/>
    <cellStyle name="Comma 8 5 4 2 4 2" xfId="13017"/>
    <cellStyle name="Comma 8 5 4 2 5" xfId="3347"/>
    <cellStyle name="Comma 8 5 4 2 5 2" xfId="11304"/>
    <cellStyle name="Comma 8 5 4 2 6" xfId="2771"/>
    <cellStyle name="Comma 8 5 4 2 7" xfId="10732"/>
    <cellStyle name="Comma 8 5 4 3" xfId="4123"/>
    <cellStyle name="Comma 8 5 4 3 2" xfId="11590"/>
    <cellStyle name="Comma 8 5 4 4" xfId="6395"/>
    <cellStyle name="Comma 8 5 4 4 2" xfId="12161"/>
    <cellStyle name="Comma 8 5 4 5" xfId="8667"/>
    <cellStyle name="Comma 8 5 4 5 2" xfId="12732"/>
    <cellStyle name="Comma 8 5 4 6" xfId="3062"/>
    <cellStyle name="Comma 8 5 4 6 2" xfId="11019"/>
    <cellStyle name="Comma 8 5 4 7" xfId="2491"/>
    <cellStyle name="Comma 8 5 4 8" xfId="10452"/>
    <cellStyle name="Comma 8 5 5" xfId="1384"/>
    <cellStyle name="Comma 8 5 5 2" xfId="4804"/>
    <cellStyle name="Comma 8 5 5 2 2" xfId="11761"/>
    <cellStyle name="Comma 8 5 5 3" xfId="7076"/>
    <cellStyle name="Comma 8 5 5 3 2" xfId="12332"/>
    <cellStyle name="Comma 8 5 5 4" xfId="9348"/>
    <cellStyle name="Comma 8 5 5 4 2" xfId="12903"/>
    <cellStyle name="Comma 8 5 5 5" xfId="3233"/>
    <cellStyle name="Comma 8 5 5 5 2" xfId="11190"/>
    <cellStyle name="Comma 8 5 5 6" xfId="2659"/>
    <cellStyle name="Comma 8 5 5 7" xfId="10620"/>
    <cellStyle name="Comma 8 5 6" xfId="3669"/>
    <cellStyle name="Comma 8 5 6 2" xfId="11476"/>
    <cellStyle name="Comma 8 5 7" xfId="5941"/>
    <cellStyle name="Comma 8 5 7 2" xfId="12047"/>
    <cellStyle name="Comma 8 5 8" xfId="8213"/>
    <cellStyle name="Comma 8 5 8 2" xfId="12618"/>
    <cellStyle name="Comma 8 5 9" xfId="2948"/>
    <cellStyle name="Comma 8 5 9 2" xfId="10905"/>
    <cellStyle name="Comma 8 6" xfId="305"/>
    <cellStyle name="Comma 8 6 2" xfId="759"/>
    <cellStyle name="Comma 8 6 2 2" xfId="1894"/>
    <cellStyle name="Comma 8 6 2 2 2" xfId="5314"/>
    <cellStyle name="Comma 8 6 2 2 2 2" xfId="11889"/>
    <cellStyle name="Comma 8 6 2 2 3" xfId="7586"/>
    <cellStyle name="Comma 8 6 2 2 3 2" xfId="12460"/>
    <cellStyle name="Comma 8 6 2 2 4" xfId="9858"/>
    <cellStyle name="Comma 8 6 2 2 4 2" xfId="13031"/>
    <cellStyle name="Comma 8 6 2 2 5" xfId="3361"/>
    <cellStyle name="Comma 8 6 2 2 5 2" xfId="11318"/>
    <cellStyle name="Comma 8 6 2 2 6" xfId="2785"/>
    <cellStyle name="Comma 8 6 2 2 7" xfId="10746"/>
    <cellStyle name="Comma 8 6 2 3" xfId="4179"/>
    <cellStyle name="Comma 8 6 2 3 2" xfId="11604"/>
    <cellStyle name="Comma 8 6 2 4" xfId="6451"/>
    <cellStyle name="Comma 8 6 2 4 2" xfId="12175"/>
    <cellStyle name="Comma 8 6 2 5" xfId="8723"/>
    <cellStyle name="Comma 8 6 2 5 2" xfId="12746"/>
    <cellStyle name="Comma 8 6 2 6" xfId="3076"/>
    <cellStyle name="Comma 8 6 2 6 2" xfId="11033"/>
    <cellStyle name="Comma 8 6 2 7" xfId="2505"/>
    <cellStyle name="Comma 8 6 2 8" xfId="10466"/>
    <cellStyle name="Comma 8 6 3" xfId="1440"/>
    <cellStyle name="Comma 8 6 3 2" xfId="4860"/>
    <cellStyle name="Comma 8 6 3 2 2" xfId="11775"/>
    <cellStyle name="Comma 8 6 3 3" xfId="7132"/>
    <cellStyle name="Comma 8 6 3 3 2" xfId="12346"/>
    <cellStyle name="Comma 8 6 3 4" xfId="9404"/>
    <cellStyle name="Comma 8 6 3 4 2" xfId="12917"/>
    <cellStyle name="Comma 8 6 3 5" xfId="3247"/>
    <cellStyle name="Comma 8 6 3 5 2" xfId="11204"/>
    <cellStyle name="Comma 8 6 3 6" xfId="2673"/>
    <cellStyle name="Comma 8 6 3 7" xfId="10634"/>
    <cellStyle name="Comma 8 6 4" xfId="3725"/>
    <cellStyle name="Comma 8 6 4 2" xfId="11490"/>
    <cellStyle name="Comma 8 6 5" xfId="5997"/>
    <cellStyle name="Comma 8 6 5 2" xfId="12061"/>
    <cellStyle name="Comma 8 6 6" xfId="8269"/>
    <cellStyle name="Comma 8 6 6 2" xfId="12632"/>
    <cellStyle name="Comma 8 6 7" xfId="2962"/>
    <cellStyle name="Comma 8 6 7 2" xfId="10919"/>
    <cellStyle name="Comma 8 6 8" xfId="2393"/>
    <cellStyle name="Comma 8 6 9" xfId="10354"/>
    <cellStyle name="Comma 8 7" xfId="986"/>
    <cellStyle name="Comma 8 7 2" xfId="2121"/>
    <cellStyle name="Comma 8 7 2 2" xfId="5541"/>
    <cellStyle name="Comma 8 7 2 2 2" xfId="11946"/>
    <cellStyle name="Comma 8 7 2 3" xfId="7813"/>
    <cellStyle name="Comma 8 7 2 3 2" xfId="12517"/>
    <cellStyle name="Comma 8 7 2 4" xfId="10085"/>
    <cellStyle name="Comma 8 7 2 4 2" xfId="13088"/>
    <cellStyle name="Comma 8 7 2 5" xfId="3418"/>
    <cellStyle name="Comma 8 7 2 5 2" xfId="11375"/>
    <cellStyle name="Comma 8 7 2 6" xfId="2841"/>
    <cellStyle name="Comma 8 7 2 7" xfId="10802"/>
    <cellStyle name="Comma 8 7 3" xfId="4406"/>
    <cellStyle name="Comma 8 7 3 2" xfId="11661"/>
    <cellStyle name="Comma 8 7 4" xfId="6678"/>
    <cellStyle name="Comma 8 7 4 2" xfId="12232"/>
    <cellStyle name="Comma 8 7 5" xfId="8950"/>
    <cellStyle name="Comma 8 7 5 2" xfId="12803"/>
    <cellStyle name="Comma 8 7 6" xfId="3133"/>
    <cellStyle name="Comma 8 7 6 2" xfId="11090"/>
    <cellStyle name="Comma 8 7 7" xfId="2561"/>
    <cellStyle name="Comma 8 7 8" xfId="10522"/>
    <cellStyle name="Comma 8 8" xfId="532"/>
    <cellStyle name="Comma 8 8 2" xfId="1667"/>
    <cellStyle name="Comma 8 8 2 2" xfId="5087"/>
    <cellStyle name="Comma 8 8 2 2 2" xfId="11832"/>
    <cellStyle name="Comma 8 8 2 3" xfId="7359"/>
    <cellStyle name="Comma 8 8 2 3 2" xfId="12403"/>
    <cellStyle name="Comma 8 8 2 4" xfId="9631"/>
    <cellStyle name="Comma 8 8 2 4 2" xfId="12974"/>
    <cellStyle name="Comma 8 8 2 5" xfId="3304"/>
    <cellStyle name="Comma 8 8 2 5 2" xfId="11261"/>
    <cellStyle name="Comma 8 8 2 6" xfId="2729"/>
    <cellStyle name="Comma 8 8 2 7" xfId="10690"/>
    <cellStyle name="Comma 8 8 3" xfId="3952"/>
    <cellStyle name="Comma 8 8 3 2" xfId="11547"/>
    <cellStyle name="Comma 8 8 4" xfId="6224"/>
    <cellStyle name="Comma 8 8 4 2" xfId="12118"/>
    <cellStyle name="Comma 8 8 5" xfId="8496"/>
    <cellStyle name="Comma 8 8 5 2" xfId="12689"/>
    <cellStyle name="Comma 8 8 6" xfId="3019"/>
    <cellStyle name="Comma 8 8 6 2" xfId="10976"/>
    <cellStyle name="Comma 8 8 7" xfId="2449"/>
    <cellStyle name="Comma 8 8 8" xfId="10410"/>
    <cellStyle name="Comma 8 9" xfId="1213"/>
    <cellStyle name="Comma 8 9 2" xfId="4633"/>
    <cellStyle name="Comma 8 9 2 2" xfId="11718"/>
    <cellStyle name="Comma 8 9 3" xfId="6905"/>
    <cellStyle name="Comma 8 9 3 2" xfId="12289"/>
    <cellStyle name="Comma 8 9 4" xfId="9177"/>
    <cellStyle name="Comma 8 9 4 2" xfId="12860"/>
    <cellStyle name="Comma 8 9 5" xfId="3190"/>
    <cellStyle name="Comma 8 9 5 2" xfId="11147"/>
    <cellStyle name="Comma 8 9 6" xfId="2617"/>
    <cellStyle name="Comma 8 9 7" xfId="10578"/>
    <cellStyle name="Comma 9" xfId="67"/>
    <cellStyle name="Comma 9 10" xfId="3500"/>
    <cellStyle name="Comma 9 10 2" xfId="11434"/>
    <cellStyle name="Comma 9 11" xfId="5772"/>
    <cellStyle name="Comma 9 11 2" xfId="12005"/>
    <cellStyle name="Comma 9 12" xfId="8044"/>
    <cellStyle name="Comma 9 12 2" xfId="12576"/>
    <cellStyle name="Comma 9 13" xfId="2901"/>
    <cellStyle name="Comma 9 13 2" xfId="10861"/>
    <cellStyle name="Comma 9 14" xfId="2336"/>
    <cellStyle name="Comma 9 15" xfId="10297"/>
    <cellStyle name="Comma 9 2" xfId="97"/>
    <cellStyle name="Comma 9 2 10" xfId="5800"/>
    <cellStyle name="Comma 9 2 10 2" xfId="12012"/>
    <cellStyle name="Comma 9 2 11" xfId="8072"/>
    <cellStyle name="Comma 9 2 11 2" xfId="12583"/>
    <cellStyle name="Comma 9 2 12" xfId="2910"/>
    <cellStyle name="Comma 9 2 12 2" xfId="10869"/>
    <cellStyle name="Comma 9 2 13" xfId="2344"/>
    <cellStyle name="Comma 9 2 14" xfId="10305"/>
    <cellStyle name="Comma 9 2 2" xfId="209"/>
    <cellStyle name="Comma 9 2 2 10" xfId="2372"/>
    <cellStyle name="Comma 9 2 2 11" xfId="10333"/>
    <cellStyle name="Comma 9 2 2 2" xfId="447"/>
    <cellStyle name="Comma 9 2 2 2 2" xfId="901"/>
    <cellStyle name="Comma 9 2 2 2 2 2" xfId="2036"/>
    <cellStyle name="Comma 9 2 2 2 2 2 2" xfId="5456"/>
    <cellStyle name="Comma 9 2 2 2 2 2 2 2" xfId="11925"/>
    <cellStyle name="Comma 9 2 2 2 2 2 3" xfId="7728"/>
    <cellStyle name="Comma 9 2 2 2 2 2 3 2" xfId="12496"/>
    <cellStyle name="Comma 9 2 2 2 2 2 4" xfId="10000"/>
    <cellStyle name="Comma 9 2 2 2 2 2 4 2" xfId="13067"/>
    <cellStyle name="Comma 9 2 2 2 2 2 5" xfId="3397"/>
    <cellStyle name="Comma 9 2 2 2 2 2 5 2" xfId="11354"/>
    <cellStyle name="Comma 9 2 2 2 2 2 6" xfId="2821"/>
    <cellStyle name="Comma 9 2 2 2 2 2 7" xfId="10782"/>
    <cellStyle name="Comma 9 2 2 2 2 3" xfId="4321"/>
    <cellStyle name="Comma 9 2 2 2 2 3 2" xfId="11640"/>
    <cellStyle name="Comma 9 2 2 2 2 4" xfId="6593"/>
    <cellStyle name="Comma 9 2 2 2 2 4 2" xfId="12211"/>
    <cellStyle name="Comma 9 2 2 2 2 5" xfId="8865"/>
    <cellStyle name="Comma 9 2 2 2 2 5 2" xfId="12782"/>
    <cellStyle name="Comma 9 2 2 2 2 6" xfId="3112"/>
    <cellStyle name="Comma 9 2 2 2 2 6 2" xfId="11069"/>
    <cellStyle name="Comma 9 2 2 2 2 7" xfId="2541"/>
    <cellStyle name="Comma 9 2 2 2 2 8" xfId="10502"/>
    <cellStyle name="Comma 9 2 2 2 3" xfId="1582"/>
    <cellStyle name="Comma 9 2 2 2 3 2" xfId="5002"/>
    <cellStyle name="Comma 9 2 2 2 3 2 2" xfId="11811"/>
    <cellStyle name="Comma 9 2 2 2 3 3" xfId="7274"/>
    <cellStyle name="Comma 9 2 2 2 3 3 2" xfId="12382"/>
    <cellStyle name="Comma 9 2 2 2 3 4" xfId="9546"/>
    <cellStyle name="Comma 9 2 2 2 3 4 2" xfId="12953"/>
    <cellStyle name="Comma 9 2 2 2 3 5" xfId="3283"/>
    <cellStyle name="Comma 9 2 2 2 3 5 2" xfId="11240"/>
    <cellStyle name="Comma 9 2 2 2 3 6" xfId="2709"/>
    <cellStyle name="Comma 9 2 2 2 3 7" xfId="10670"/>
    <cellStyle name="Comma 9 2 2 2 4" xfId="3867"/>
    <cellStyle name="Comma 9 2 2 2 4 2" xfId="11526"/>
    <cellStyle name="Comma 9 2 2 2 5" xfId="6139"/>
    <cellStyle name="Comma 9 2 2 2 5 2" xfId="12097"/>
    <cellStyle name="Comma 9 2 2 2 6" xfId="8411"/>
    <cellStyle name="Comma 9 2 2 2 6 2" xfId="12668"/>
    <cellStyle name="Comma 9 2 2 2 7" xfId="2998"/>
    <cellStyle name="Comma 9 2 2 2 7 2" xfId="10955"/>
    <cellStyle name="Comma 9 2 2 2 8" xfId="2429"/>
    <cellStyle name="Comma 9 2 2 2 9" xfId="10390"/>
    <cellStyle name="Comma 9 2 2 3" xfId="1128"/>
    <cellStyle name="Comma 9 2 2 3 2" xfId="2263"/>
    <cellStyle name="Comma 9 2 2 3 2 2" xfId="5683"/>
    <cellStyle name="Comma 9 2 2 3 2 2 2" xfId="11982"/>
    <cellStyle name="Comma 9 2 2 3 2 3" xfId="7955"/>
    <cellStyle name="Comma 9 2 2 3 2 3 2" xfId="12553"/>
    <cellStyle name="Comma 9 2 2 3 2 4" xfId="10227"/>
    <cellStyle name="Comma 9 2 2 3 2 4 2" xfId="13124"/>
    <cellStyle name="Comma 9 2 2 3 2 5" xfId="3454"/>
    <cellStyle name="Comma 9 2 2 3 2 5 2" xfId="11411"/>
    <cellStyle name="Comma 9 2 2 3 2 6" xfId="2877"/>
    <cellStyle name="Comma 9 2 2 3 2 7" xfId="10838"/>
    <cellStyle name="Comma 9 2 2 3 3" xfId="4548"/>
    <cellStyle name="Comma 9 2 2 3 3 2" xfId="11697"/>
    <cellStyle name="Comma 9 2 2 3 4" xfId="6820"/>
    <cellStyle name="Comma 9 2 2 3 4 2" xfId="12268"/>
    <cellStyle name="Comma 9 2 2 3 5" xfId="9092"/>
    <cellStyle name="Comma 9 2 2 3 5 2" xfId="12839"/>
    <cellStyle name="Comma 9 2 2 3 6" xfId="3169"/>
    <cellStyle name="Comma 9 2 2 3 6 2" xfId="11126"/>
    <cellStyle name="Comma 9 2 2 3 7" xfId="2597"/>
    <cellStyle name="Comma 9 2 2 3 8" xfId="10558"/>
    <cellStyle name="Comma 9 2 2 4" xfId="674"/>
    <cellStyle name="Comma 9 2 2 4 2" xfId="1809"/>
    <cellStyle name="Comma 9 2 2 4 2 2" xfId="5229"/>
    <cellStyle name="Comma 9 2 2 4 2 2 2" xfId="11868"/>
    <cellStyle name="Comma 9 2 2 4 2 3" xfId="7501"/>
    <cellStyle name="Comma 9 2 2 4 2 3 2" xfId="12439"/>
    <cellStyle name="Comma 9 2 2 4 2 4" xfId="9773"/>
    <cellStyle name="Comma 9 2 2 4 2 4 2" xfId="13010"/>
    <cellStyle name="Comma 9 2 2 4 2 5" xfId="3340"/>
    <cellStyle name="Comma 9 2 2 4 2 5 2" xfId="11297"/>
    <cellStyle name="Comma 9 2 2 4 2 6" xfId="2765"/>
    <cellStyle name="Comma 9 2 2 4 2 7" xfId="10726"/>
    <cellStyle name="Comma 9 2 2 4 3" xfId="4094"/>
    <cellStyle name="Comma 9 2 2 4 3 2" xfId="11583"/>
    <cellStyle name="Comma 9 2 2 4 4" xfId="6366"/>
    <cellStyle name="Comma 9 2 2 4 4 2" xfId="12154"/>
    <cellStyle name="Comma 9 2 2 4 5" xfId="8638"/>
    <cellStyle name="Comma 9 2 2 4 5 2" xfId="12725"/>
    <cellStyle name="Comma 9 2 2 4 6" xfId="3055"/>
    <cellStyle name="Comma 9 2 2 4 6 2" xfId="11012"/>
    <cellStyle name="Comma 9 2 2 4 7" xfId="2485"/>
    <cellStyle name="Comma 9 2 2 4 8" xfId="10446"/>
    <cellStyle name="Comma 9 2 2 5" xfId="1355"/>
    <cellStyle name="Comma 9 2 2 5 2" xfId="4775"/>
    <cellStyle name="Comma 9 2 2 5 2 2" xfId="11754"/>
    <cellStyle name="Comma 9 2 2 5 3" xfId="7047"/>
    <cellStyle name="Comma 9 2 2 5 3 2" xfId="12325"/>
    <cellStyle name="Comma 9 2 2 5 4" xfId="9319"/>
    <cellStyle name="Comma 9 2 2 5 4 2" xfId="12896"/>
    <cellStyle name="Comma 9 2 2 5 5" xfId="3226"/>
    <cellStyle name="Comma 9 2 2 5 5 2" xfId="11183"/>
    <cellStyle name="Comma 9 2 2 5 6" xfId="2653"/>
    <cellStyle name="Comma 9 2 2 5 7" xfId="10614"/>
    <cellStyle name="Comma 9 2 2 6" xfId="3640"/>
    <cellStyle name="Comma 9 2 2 6 2" xfId="11469"/>
    <cellStyle name="Comma 9 2 2 7" xfId="5912"/>
    <cellStyle name="Comma 9 2 2 7 2" xfId="12040"/>
    <cellStyle name="Comma 9 2 2 8" xfId="8184"/>
    <cellStyle name="Comma 9 2 2 8 2" xfId="12611"/>
    <cellStyle name="Comma 9 2 2 9" xfId="2938"/>
    <cellStyle name="Comma 9 2 2 9 2" xfId="10897"/>
    <cellStyle name="Comma 9 2 3" xfId="153"/>
    <cellStyle name="Comma 9 2 3 10" xfId="2358"/>
    <cellStyle name="Comma 9 2 3 11" xfId="10319"/>
    <cellStyle name="Comma 9 2 3 2" xfId="391"/>
    <cellStyle name="Comma 9 2 3 2 2" xfId="845"/>
    <cellStyle name="Comma 9 2 3 2 2 2" xfId="1980"/>
    <cellStyle name="Comma 9 2 3 2 2 2 2" xfId="5400"/>
    <cellStyle name="Comma 9 2 3 2 2 2 2 2" xfId="11911"/>
    <cellStyle name="Comma 9 2 3 2 2 2 3" xfId="7672"/>
    <cellStyle name="Comma 9 2 3 2 2 2 3 2" xfId="12482"/>
    <cellStyle name="Comma 9 2 3 2 2 2 4" xfId="9944"/>
    <cellStyle name="Comma 9 2 3 2 2 2 4 2" xfId="13053"/>
    <cellStyle name="Comma 9 2 3 2 2 2 5" xfId="3383"/>
    <cellStyle name="Comma 9 2 3 2 2 2 5 2" xfId="11340"/>
    <cellStyle name="Comma 9 2 3 2 2 2 6" xfId="2807"/>
    <cellStyle name="Comma 9 2 3 2 2 2 7" xfId="10768"/>
    <cellStyle name="Comma 9 2 3 2 2 3" xfId="4265"/>
    <cellStyle name="Comma 9 2 3 2 2 3 2" xfId="11626"/>
    <cellStyle name="Comma 9 2 3 2 2 4" xfId="6537"/>
    <cellStyle name="Comma 9 2 3 2 2 4 2" xfId="12197"/>
    <cellStyle name="Comma 9 2 3 2 2 5" xfId="8809"/>
    <cellStyle name="Comma 9 2 3 2 2 5 2" xfId="12768"/>
    <cellStyle name="Comma 9 2 3 2 2 6" xfId="3098"/>
    <cellStyle name="Comma 9 2 3 2 2 6 2" xfId="11055"/>
    <cellStyle name="Comma 9 2 3 2 2 7" xfId="2527"/>
    <cellStyle name="Comma 9 2 3 2 2 8" xfId="10488"/>
    <cellStyle name="Comma 9 2 3 2 3" xfId="1526"/>
    <cellStyle name="Comma 9 2 3 2 3 2" xfId="4946"/>
    <cellStyle name="Comma 9 2 3 2 3 2 2" xfId="11797"/>
    <cellStyle name="Comma 9 2 3 2 3 3" xfId="7218"/>
    <cellStyle name="Comma 9 2 3 2 3 3 2" xfId="12368"/>
    <cellStyle name="Comma 9 2 3 2 3 4" xfId="9490"/>
    <cellStyle name="Comma 9 2 3 2 3 4 2" xfId="12939"/>
    <cellStyle name="Comma 9 2 3 2 3 5" xfId="3269"/>
    <cellStyle name="Comma 9 2 3 2 3 5 2" xfId="11226"/>
    <cellStyle name="Comma 9 2 3 2 3 6" xfId="2695"/>
    <cellStyle name="Comma 9 2 3 2 3 7" xfId="10656"/>
    <cellStyle name="Comma 9 2 3 2 4" xfId="3811"/>
    <cellStyle name="Comma 9 2 3 2 4 2" xfId="11512"/>
    <cellStyle name="Comma 9 2 3 2 5" xfId="6083"/>
    <cellStyle name="Comma 9 2 3 2 5 2" xfId="12083"/>
    <cellStyle name="Comma 9 2 3 2 6" xfId="8355"/>
    <cellStyle name="Comma 9 2 3 2 6 2" xfId="12654"/>
    <cellStyle name="Comma 9 2 3 2 7" xfId="2984"/>
    <cellStyle name="Comma 9 2 3 2 7 2" xfId="10941"/>
    <cellStyle name="Comma 9 2 3 2 8" xfId="2415"/>
    <cellStyle name="Comma 9 2 3 2 9" xfId="10376"/>
    <cellStyle name="Comma 9 2 3 3" xfId="1072"/>
    <cellStyle name="Comma 9 2 3 3 2" xfId="2207"/>
    <cellStyle name="Comma 9 2 3 3 2 2" xfId="5627"/>
    <cellStyle name="Comma 9 2 3 3 2 2 2" xfId="11968"/>
    <cellStyle name="Comma 9 2 3 3 2 3" xfId="7899"/>
    <cellStyle name="Comma 9 2 3 3 2 3 2" xfId="12539"/>
    <cellStyle name="Comma 9 2 3 3 2 4" xfId="10171"/>
    <cellStyle name="Comma 9 2 3 3 2 4 2" xfId="13110"/>
    <cellStyle name="Comma 9 2 3 3 2 5" xfId="3440"/>
    <cellStyle name="Comma 9 2 3 3 2 5 2" xfId="11397"/>
    <cellStyle name="Comma 9 2 3 3 2 6" xfId="2863"/>
    <cellStyle name="Comma 9 2 3 3 2 7" xfId="10824"/>
    <cellStyle name="Comma 9 2 3 3 3" xfId="4492"/>
    <cellStyle name="Comma 9 2 3 3 3 2" xfId="11683"/>
    <cellStyle name="Comma 9 2 3 3 4" xfId="6764"/>
    <cellStyle name="Comma 9 2 3 3 4 2" xfId="12254"/>
    <cellStyle name="Comma 9 2 3 3 5" xfId="9036"/>
    <cellStyle name="Comma 9 2 3 3 5 2" xfId="12825"/>
    <cellStyle name="Comma 9 2 3 3 6" xfId="3155"/>
    <cellStyle name="Comma 9 2 3 3 6 2" xfId="11112"/>
    <cellStyle name="Comma 9 2 3 3 7" xfId="2583"/>
    <cellStyle name="Comma 9 2 3 3 8" xfId="10544"/>
    <cellStyle name="Comma 9 2 3 4" xfId="618"/>
    <cellStyle name="Comma 9 2 3 4 2" xfId="1753"/>
    <cellStyle name="Comma 9 2 3 4 2 2" xfId="5173"/>
    <cellStyle name="Comma 9 2 3 4 2 2 2" xfId="11854"/>
    <cellStyle name="Comma 9 2 3 4 2 3" xfId="7445"/>
    <cellStyle name="Comma 9 2 3 4 2 3 2" xfId="12425"/>
    <cellStyle name="Comma 9 2 3 4 2 4" xfId="9717"/>
    <cellStyle name="Comma 9 2 3 4 2 4 2" xfId="12996"/>
    <cellStyle name="Comma 9 2 3 4 2 5" xfId="3326"/>
    <cellStyle name="Comma 9 2 3 4 2 5 2" xfId="11283"/>
    <cellStyle name="Comma 9 2 3 4 2 6" xfId="2751"/>
    <cellStyle name="Comma 9 2 3 4 2 7" xfId="10712"/>
    <cellStyle name="Comma 9 2 3 4 3" xfId="4038"/>
    <cellStyle name="Comma 9 2 3 4 3 2" xfId="11569"/>
    <cellStyle name="Comma 9 2 3 4 4" xfId="6310"/>
    <cellStyle name="Comma 9 2 3 4 4 2" xfId="12140"/>
    <cellStyle name="Comma 9 2 3 4 5" xfId="8582"/>
    <cellStyle name="Comma 9 2 3 4 5 2" xfId="12711"/>
    <cellStyle name="Comma 9 2 3 4 6" xfId="3041"/>
    <cellStyle name="Comma 9 2 3 4 6 2" xfId="10998"/>
    <cellStyle name="Comma 9 2 3 4 7" xfId="2471"/>
    <cellStyle name="Comma 9 2 3 4 8" xfId="10432"/>
    <cellStyle name="Comma 9 2 3 5" xfId="1299"/>
    <cellStyle name="Comma 9 2 3 5 2" xfId="4719"/>
    <cellStyle name="Comma 9 2 3 5 2 2" xfId="11740"/>
    <cellStyle name="Comma 9 2 3 5 3" xfId="6991"/>
    <cellStyle name="Comma 9 2 3 5 3 2" xfId="12311"/>
    <cellStyle name="Comma 9 2 3 5 4" xfId="9263"/>
    <cellStyle name="Comma 9 2 3 5 4 2" xfId="12882"/>
    <cellStyle name="Comma 9 2 3 5 5" xfId="3212"/>
    <cellStyle name="Comma 9 2 3 5 5 2" xfId="11169"/>
    <cellStyle name="Comma 9 2 3 5 6" xfId="2639"/>
    <cellStyle name="Comma 9 2 3 5 7" xfId="10600"/>
    <cellStyle name="Comma 9 2 3 6" xfId="3584"/>
    <cellStyle name="Comma 9 2 3 6 2" xfId="11455"/>
    <cellStyle name="Comma 9 2 3 7" xfId="5856"/>
    <cellStyle name="Comma 9 2 3 7 2" xfId="12026"/>
    <cellStyle name="Comma 9 2 3 8" xfId="8128"/>
    <cellStyle name="Comma 9 2 3 8 2" xfId="12597"/>
    <cellStyle name="Comma 9 2 3 9" xfId="2924"/>
    <cellStyle name="Comma 9 2 3 9 2" xfId="10883"/>
    <cellStyle name="Comma 9 2 4" xfId="279"/>
    <cellStyle name="Comma 9 2 4 10" xfId="2387"/>
    <cellStyle name="Comma 9 2 4 11" xfId="10348"/>
    <cellStyle name="Comma 9 2 4 2" xfId="506"/>
    <cellStyle name="Comma 9 2 4 2 2" xfId="960"/>
    <cellStyle name="Comma 9 2 4 2 2 2" xfId="2095"/>
    <cellStyle name="Comma 9 2 4 2 2 2 2" xfId="5515"/>
    <cellStyle name="Comma 9 2 4 2 2 2 2 2" xfId="11940"/>
    <cellStyle name="Comma 9 2 4 2 2 2 3" xfId="7787"/>
    <cellStyle name="Comma 9 2 4 2 2 2 3 2" xfId="12511"/>
    <cellStyle name="Comma 9 2 4 2 2 2 4" xfId="10059"/>
    <cellStyle name="Comma 9 2 4 2 2 2 4 2" xfId="13082"/>
    <cellStyle name="Comma 9 2 4 2 2 2 5" xfId="3412"/>
    <cellStyle name="Comma 9 2 4 2 2 2 5 2" xfId="11369"/>
    <cellStyle name="Comma 9 2 4 2 2 2 6" xfId="2835"/>
    <cellStyle name="Comma 9 2 4 2 2 2 7" xfId="10796"/>
    <cellStyle name="Comma 9 2 4 2 2 3" xfId="4380"/>
    <cellStyle name="Comma 9 2 4 2 2 3 2" xfId="11655"/>
    <cellStyle name="Comma 9 2 4 2 2 4" xfId="6652"/>
    <cellStyle name="Comma 9 2 4 2 2 4 2" xfId="12226"/>
    <cellStyle name="Comma 9 2 4 2 2 5" xfId="8924"/>
    <cellStyle name="Comma 9 2 4 2 2 5 2" xfId="12797"/>
    <cellStyle name="Comma 9 2 4 2 2 6" xfId="3127"/>
    <cellStyle name="Comma 9 2 4 2 2 6 2" xfId="11084"/>
    <cellStyle name="Comma 9 2 4 2 2 7" xfId="2555"/>
    <cellStyle name="Comma 9 2 4 2 2 8" xfId="10516"/>
    <cellStyle name="Comma 9 2 4 2 3" xfId="1641"/>
    <cellStyle name="Comma 9 2 4 2 3 2" xfId="5061"/>
    <cellStyle name="Comma 9 2 4 2 3 2 2" xfId="11826"/>
    <cellStyle name="Comma 9 2 4 2 3 3" xfId="7333"/>
    <cellStyle name="Comma 9 2 4 2 3 3 2" xfId="12397"/>
    <cellStyle name="Comma 9 2 4 2 3 4" xfId="9605"/>
    <cellStyle name="Comma 9 2 4 2 3 4 2" xfId="12968"/>
    <cellStyle name="Comma 9 2 4 2 3 5" xfId="3298"/>
    <cellStyle name="Comma 9 2 4 2 3 5 2" xfId="11255"/>
    <cellStyle name="Comma 9 2 4 2 3 6" xfId="2723"/>
    <cellStyle name="Comma 9 2 4 2 3 7" xfId="10684"/>
    <cellStyle name="Comma 9 2 4 2 4" xfId="3926"/>
    <cellStyle name="Comma 9 2 4 2 4 2" xfId="11541"/>
    <cellStyle name="Comma 9 2 4 2 5" xfId="6198"/>
    <cellStyle name="Comma 9 2 4 2 5 2" xfId="12112"/>
    <cellStyle name="Comma 9 2 4 2 6" xfId="8470"/>
    <cellStyle name="Comma 9 2 4 2 6 2" xfId="12683"/>
    <cellStyle name="Comma 9 2 4 2 7" xfId="3013"/>
    <cellStyle name="Comma 9 2 4 2 7 2" xfId="10970"/>
    <cellStyle name="Comma 9 2 4 2 8" xfId="2443"/>
    <cellStyle name="Comma 9 2 4 2 9" xfId="10404"/>
    <cellStyle name="Comma 9 2 4 3" xfId="1187"/>
    <cellStyle name="Comma 9 2 4 3 2" xfId="2322"/>
    <cellStyle name="Comma 9 2 4 3 2 2" xfId="5742"/>
    <cellStyle name="Comma 9 2 4 3 2 2 2" xfId="11997"/>
    <cellStyle name="Comma 9 2 4 3 2 3" xfId="8014"/>
    <cellStyle name="Comma 9 2 4 3 2 3 2" xfId="12568"/>
    <cellStyle name="Comma 9 2 4 3 2 4" xfId="10286"/>
    <cellStyle name="Comma 9 2 4 3 2 4 2" xfId="13139"/>
    <cellStyle name="Comma 9 2 4 3 2 5" xfId="3469"/>
    <cellStyle name="Comma 9 2 4 3 2 5 2" xfId="11426"/>
    <cellStyle name="Comma 9 2 4 3 2 6" xfId="2891"/>
    <cellStyle name="Comma 9 2 4 3 2 7" xfId="10852"/>
    <cellStyle name="Comma 9 2 4 3 3" xfId="4607"/>
    <cellStyle name="Comma 9 2 4 3 3 2" xfId="11712"/>
    <cellStyle name="Comma 9 2 4 3 4" xfId="6879"/>
    <cellStyle name="Comma 9 2 4 3 4 2" xfId="12283"/>
    <cellStyle name="Comma 9 2 4 3 5" xfId="9151"/>
    <cellStyle name="Comma 9 2 4 3 5 2" xfId="12854"/>
    <cellStyle name="Comma 9 2 4 3 6" xfId="3184"/>
    <cellStyle name="Comma 9 2 4 3 6 2" xfId="11141"/>
    <cellStyle name="Comma 9 2 4 3 7" xfId="2611"/>
    <cellStyle name="Comma 9 2 4 3 8" xfId="10572"/>
    <cellStyle name="Comma 9 2 4 4" xfId="733"/>
    <cellStyle name="Comma 9 2 4 4 2" xfId="1868"/>
    <cellStyle name="Comma 9 2 4 4 2 2" xfId="5288"/>
    <cellStyle name="Comma 9 2 4 4 2 2 2" xfId="11883"/>
    <cellStyle name="Comma 9 2 4 4 2 3" xfId="7560"/>
    <cellStyle name="Comma 9 2 4 4 2 3 2" xfId="12454"/>
    <cellStyle name="Comma 9 2 4 4 2 4" xfId="9832"/>
    <cellStyle name="Comma 9 2 4 4 2 4 2" xfId="13025"/>
    <cellStyle name="Comma 9 2 4 4 2 5" xfId="3355"/>
    <cellStyle name="Comma 9 2 4 4 2 5 2" xfId="11312"/>
    <cellStyle name="Comma 9 2 4 4 2 6" xfId="2779"/>
    <cellStyle name="Comma 9 2 4 4 2 7" xfId="10740"/>
    <cellStyle name="Comma 9 2 4 4 3" xfId="4153"/>
    <cellStyle name="Comma 9 2 4 4 3 2" xfId="11598"/>
    <cellStyle name="Comma 9 2 4 4 4" xfId="6425"/>
    <cellStyle name="Comma 9 2 4 4 4 2" xfId="12169"/>
    <cellStyle name="Comma 9 2 4 4 5" xfId="8697"/>
    <cellStyle name="Comma 9 2 4 4 5 2" xfId="12740"/>
    <cellStyle name="Comma 9 2 4 4 6" xfId="3070"/>
    <cellStyle name="Comma 9 2 4 4 6 2" xfId="11027"/>
    <cellStyle name="Comma 9 2 4 4 7" xfId="2499"/>
    <cellStyle name="Comma 9 2 4 4 8" xfId="10460"/>
    <cellStyle name="Comma 9 2 4 5" xfId="1414"/>
    <cellStyle name="Comma 9 2 4 5 2" xfId="4834"/>
    <cellStyle name="Comma 9 2 4 5 2 2" xfId="11769"/>
    <cellStyle name="Comma 9 2 4 5 3" xfId="7106"/>
    <cellStyle name="Comma 9 2 4 5 3 2" xfId="12340"/>
    <cellStyle name="Comma 9 2 4 5 4" xfId="9378"/>
    <cellStyle name="Comma 9 2 4 5 4 2" xfId="12911"/>
    <cellStyle name="Comma 9 2 4 5 5" xfId="3241"/>
    <cellStyle name="Comma 9 2 4 5 5 2" xfId="11198"/>
    <cellStyle name="Comma 9 2 4 5 6" xfId="2667"/>
    <cellStyle name="Comma 9 2 4 5 7" xfId="10628"/>
    <cellStyle name="Comma 9 2 4 6" xfId="3699"/>
    <cellStyle name="Comma 9 2 4 6 2" xfId="11484"/>
    <cellStyle name="Comma 9 2 4 7" xfId="5971"/>
    <cellStyle name="Comma 9 2 4 7 2" xfId="12055"/>
    <cellStyle name="Comma 9 2 4 8" xfId="8243"/>
    <cellStyle name="Comma 9 2 4 8 2" xfId="12626"/>
    <cellStyle name="Comma 9 2 4 9" xfId="2956"/>
    <cellStyle name="Comma 9 2 4 9 2" xfId="10913"/>
    <cellStyle name="Comma 9 2 5" xfId="335"/>
    <cellStyle name="Comma 9 2 5 2" xfId="789"/>
    <cellStyle name="Comma 9 2 5 2 2" xfId="1924"/>
    <cellStyle name="Comma 9 2 5 2 2 2" xfId="5344"/>
    <cellStyle name="Comma 9 2 5 2 2 2 2" xfId="11897"/>
    <cellStyle name="Comma 9 2 5 2 2 3" xfId="7616"/>
    <cellStyle name="Comma 9 2 5 2 2 3 2" xfId="12468"/>
    <cellStyle name="Comma 9 2 5 2 2 4" xfId="9888"/>
    <cellStyle name="Comma 9 2 5 2 2 4 2" xfId="13039"/>
    <cellStyle name="Comma 9 2 5 2 2 5" xfId="3369"/>
    <cellStyle name="Comma 9 2 5 2 2 5 2" xfId="11326"/>
    <cellStyle name="Comma 9 2 5 2 2 6" xfId="2793"/>
    <cellStyle name="Comma 9 2 5 2 2 7" xfId="10754"/>
    <cellStyle name="Comma 9 2 5 2 3" xfId="4209"/>
    <cellStyle name="Comma 9 2 5 2 3 2" xfId="11612"/>
    <cellStyle name="Comma 9 2 5 2 4" xfId="6481"/>
    <cellStyle name="Comma 9 2 5 2 4 2" xfId="12183"/>
    <cellStyle name="Comma 9 2 5 2 5" xfId="8753"/>
    <cellStyle name="Comma 9 2 5 2 5 2" xfId="12754"/>
    <cellStyle name="Comma 9 2 5 2 6" xfId="3084"/>
    <cellStyle name="Comma 9 2 5 2 6 2" xfId="11041"/>
    <cellStyle name="Comma 9 2 5 2 7" xfId="2513"/>
    <cellStyle name="Comma 9 2 5 2 8" xfId="10474"/>
    <cellStyle name="Comma 9 2 5 3" xfId="1470"/>
    <cellStyle name="Comma 9 2 5 3 2" xfId="4890"/>
    <cellStyle name="Comma 9 2 5 3 2 2" xfId="11783"/>
    <cellStyle name="Comma 9 2 5 3 3" xfId="7162"/>
    <cellStyle name="Comma 9 2 5 3 3 2" xfId="12354"/>
    <cellStyle name="Comma 9 2 5 3 4" xfId="9434"/>
    <cellStyle name="Comma 9 2 5 3 4 2" xfId="12925"/>
    <cellStyle name="Comma 9 2 5 3 5" xfId="3255"/>
    <cellStyle name="Comma 9 2 5 3 5 2" xfId="11212"/>
    <cellStyle name="Comma 9 2 5 3 6" xfId="2681"/>
    <cellStyle name="Comma 9 2 5 3 7" xfId="10642"/>
    <cellStyle name="Comma 9 2 5 4" xfId="3755"/>
    <cellStyle name="Comma 9 2 5 4 2" xfId="11498"/>
    <cellStyle name="Comma 9 2 5 5" xfId="6027"/>
    <cellStyle name="Comma 9 2 5 5 2" xfId="12069"/>
    <cellStyle name="Comma 9 2 5 6" xfId="8299"/>
    <cellStyle name="Comma 9 2 5 6 2" xfId="12640"/>
    <cellStyle name="Comma 9 2 5 7" xfId="2970"/>
    <cellStyle name="Comma 9 2 5 7 2" xfId="10927"/>
    <cellStyle name="Comma 9 2 5 8" xfId="2401"/>
    <cellStyle name="Comma 9 2 5 9" xfId="10362"/>
    <cellStyle name="Comma 9 2 6" xfId="1016"/>
    <cellStyle name="Comma 9 2 6 2" xfId="2151"/>
    <cellStyle name="Comma 9 2 6 2 2" xfId="5571"/>
    <cellStyle name="Comma 9 2 6 2 2 2" xfId="11954"/>
    <cellStyle name="Comma 9 2 6 2 3" xfId="7843"/>
    <cellStyle name="Comma 9 2 6 2 3 2" xfId="12525"/>
    <cellStyle name="Comma 9 2 6 2 4" xfId="10115"/>
    <cellStyle name="Comma 9 2 6 2 4 2" xfId="13096"/>
    <cellStyle name="Comma 9 2 6 2 5" xfId="3426"/>
    <cellStyle name="Comma 9 2 6 2 5 2" xfId="11383"/>
    <cellStyle name="Comma 9 2 6 2 6" xfId="2849"/>
    <cellStyle name="Comma 9 2 6 2 7" xfId="10810"/>
    <cellStyle name="Comma 9 2 6 3" xfId="4436"/>
    <cellStyle name="Comma 9 2 6 3 2" xfId="11669"/>
    <cellStyle name="Comma 9 2 6 4" xfId="6708"/>
    <cellStyle name="Comma 9 2 6 4 2" xfId="12240"/>
    <cellStyle name="Comma 9 2 6 5" xfId="8980"/>
    <cellStyle name="Comma 9 2 6 5 2" xfId="12811"/>
    <cellStyle name="Comma 9 2 6 6" xfId="3141"/>
    <cellStyle name="Comma 9 2 6 6 2" xfId="11098"/>
    <cellStyle name="Comma 9 2 6 7" xfId="2569"/>
    <cellStyle name="Comma 9 2 6 8" xfId="10530"/>
    <cellStyle name="Comma 9 2 7" xfId="562"/>
    <cellStyle name="Comma 9 2 7 2" xfId="1697"/>
    <cellStyle name="Comma 9 2 7 2 2" xfId="5117"/>
    <cellStyle name="Comma 9 2 7 2 2 2" xfId="11840"/>
    <cellStyle name="Comma 9 2 7 2 3" xfId="7389"/>
    <cellStyle name="Comma 9 2 7 2 3 2" xfId="12411"/>
    <cellStyle name="Comma 9 2 7 2 4" xfId="9661"/>
    <cellStyle name="Comma 9 2 7 2 4 2" xfId="12982"/>
    <cellStyle name="Comma 9 2 7 2 5" xfId="3312"/>
    <cellStyle name="Comma 9 2 7 2 5 2" xfId="11269"/>
    <cellStyle name="Comma 9 2 7 2 6" xfId="2737"/>
    <cellStyle name="Comma 9 2 7 2 7" xfId="10698"/>
    <cellStyle name="Comma 9 2 7 3" xfId="3982"/>
    <cellStyle name="Comma 9 2 7 3 2" xfId="11555"/>
    <cellStyle name="Comma 9 2 7 4" xfId="6254"/>
    <cellStyle name="Comma 9 2 7 4 2" xfId="12126"/>
    <cellStyle name="Comma 9 2 7 5" xfId="8526"/>
    <cellStyle name="Comma 9 2 7 5 2" xfId="12697"/>
    <cellStyle name="Comma 9 2 7 6" xfId="3027"/>
    <cellStyle name="Comma 9 2 7 6 2" xfId="10984"/>
    <cellStyle name="Comma 9 2 7 7" xfId="2457"/>
    <cellStyle name="Comma 9 2 7 8" xfId="10418"/>
    <cellStyle name="Comma 9 2 8" xfId="1243"/>
    <cellStyle name="Comma 9 2 8 2" xfId="4663"/>
    <cellStyle name="Comma 9 2 8 2 2" xfId="11726"/>
    <cellStyle name="Comma 9 2 8 3" xfId="6935"/>
    <cellStyle name="Comma 9 2 8 3 2" xfId="12297"/>
    <cellStyle name="Comma 9 2 8 4" xfId="9207"/>
    <cellStyle name="Comma 9 2 8 4 2" xfId="12868"/>
    <cellStyle name="Comma 9 2 8 5" xfId="3198"/>
    <cellStyle name="Comma 9 2 8 5 2" xfId="11155"/>
    <cellStyle name="Comma 9 2 8 6" xfId="2625"/>
    <cellStyle name="Comma 9 2 8 7" xfId="10586"/>
    <cellStyle name="Comma 9 2 9" xfId="3528"/>
    <cellStyle name="Comma 9 2 9 2" xfId="11441"/>
    <cellStyle name="Comma 9 3" xfId="181"/>
    <cellStyle name="Comma 9 3 10" xfId="2365"/>
    <cellStyle name="Comma 9 3 11" xfId="10326"/>
    <cellStyle name="Comma 9 3 2" xfId="419"/>
    <cellStyle name="Comma 9 3 2 2" xfId="873"/>
    <cellStyle name="Comma 9 3 2 2 2" xfId="2008"/>
    <cellStyle name="Comma 9 3 2 2 2 2" xfId="5428"/>
    <cellStyle name="Comma 9 3 2 2 2 2 2" xfId="11918"/>
    <cellStyle name="Comma 9 3 2 2 2 3" xfId="7700"/>
    <cellStyle name="Comma 9 3 2 2 2 3 2" xfId="12489"/>
    <cellStyle name="Comma 9 3 2 2 2 4" xfId="9972"/>
    <cellStyle name="Comma 9 3 2 2 2 4 2" xfId="13060"/>
    <cellStyle name="Comma 9 3 2 2 2 5" xfId="3390"/>
    <cellStyle name="Comma 9 3 2 2 2 5 2" xfId="11347"/>
    <cellStyle name="Comma 9 3 2 2 2 6" xfId="2814"/>
    <cellStyle name="Comma 9 3 2 2 2 7" xfId="10775"/>
    <cellStyle name="Comma 9 3 2 2 3" xfId="4293"/>
    <cellStyle name="Comma 9 3 2 2 3 2" xfId="11633"/>
    <cellStyle name="Comma 9 3 2 2 4" xfId="6565"/>
    <cellStyle name="Comma 9 3 2 2 4 2" xfId="12204"/>
    <cellStyle name="Comma 9 3 2 2 5" xfId="8837"/>
    <cellStyle name="Comma 9 3 2 2 5 2" xfId="12775"/>
    <cellStyle name="Comma 9 3 2 2 6" xfId="3105"/>
    <cellStyle name="Comma 9 3 2 2 6 2" xfId="11062"/>
    <cellStyle name="Comma 9 3 2 2 7" xfId="2534"/>
    <cellStyle name="Comma 9 3 2 2 8" xfId="10495"/>
    <cellStyle name="Comma 9 3 2 3" xfId="1554"/>
    <cellStyle name="Comma 9 3 2 3 2" xfId="4974"/>
    <cellStyle name="Comma 9 3 2 3 2 2" xfId="11804"/>
    <cellStyle name="Comma 9 3 2 3 3" xfId="7246"/>
    <cellStyle name="Comma 9 3 2 3 3 2" xfId="12375"/>
    <cellStyle name="Comma 9 3 2 3 4" xfId="9518"/>
    <cellStyle name="Comma 9 3 2 3 4 2" xfId="12946"/>
    <cellStyle name="Comma 9 3 2 3 5" xfId="3276"/>
    <cellStyle name="Comma 9 3 2 3 5 2" xfId="11233"/>
    <cellStyle name="Comma 9 3 2 3 6" xfId="2702"/>
    <cellStyle name="Comma 9 3 2 3 7" xfId="10663"/>
    <cellStyle name="Comma 9 3 2 4" xfId="3839"/>
    <cellStyle name="Comma 9 3 2 4 2" xfId="11519"/>
    <cellStyle name="Comma 9 3 2 5" xfId="6111"/>
    <cellStyle name="Comma 9 3 2 5 2" xfId="12090"/>
    <cellStyle name="Comma 9 3 2 6" xfId="8383"/>
    <cellStyle name="Comma 9 3 2 6 2" xfId="12661"/>
    <cellStyle name="Comma 9 3 2 7" xfId="2991"/>
    <cellStyle name="Comma 9 3 2 7 2" xfId="10948"/>
    <cellStyle name="Comma 9 3 2 8" xfId="2422"/>
    <cellStyle name="Comma 9 3 2 9" xfId="10383"/>
    <cellStyle name="Comma 9 3 3" xfId="1100"/>
    <cellStyle name="Comma 9 3 3 2" xfId="2235"/>
    <cellStyle name="Comma 9 3 3 2 2" xfId="5655"/>
    <cellStyle name="Comma 9 3 3 2 2 2" xfId="11975"/>
    <cellStyle name="Comma 9 3 3 2 3" xfId="7927"/>
    <cellStyle name="Comma 9 3 3 2 3 2" xfId="12546"/>
    <cellStyle name="Comma 9 3 3 2 4" xfId="10199"/>
    <cellStyle name="Comma 9 3 3 2 4 2" xfId="13117"/>
    <cellStyle name="Comma 9 3 3 2 5" xfId="3447"/>
    <cellStyle name="Comma 9 3 3 2 5 2" xfId="11404"/>
    <cellStyle name="Comma 9 3 3 2 6" xfId="2870"/>
    <cellStyle name="Comma 9 3 3 2 7" xfId="10831"/>
    <cellStyle name="Comma 9 3 3 3" xfId="4520"/>
    <cellStyle name="Comma 9 3 3 3 2" xfId="11690"/>
    <cellStyle name="Comma 9 3 3 4" xfId="6792"/>
    <cellStyle name="Comma 9 3 3 4 2" xfId="12261"/>
    <cellStyle name="Comma 9 3 3 5" xfId="9064"/>
    <cellStyle name="Comma 9 3 3 5 2" xfId="12832"/>
    <cellStyle name="Comma 9 3 3 6" xfId="3162"/>
    <cellStyle name="Comma 9 3 3 6 2" xfId="11119"/>
    <cellStyle name="Comma 9 3 3 7" xfId="2590"/>
    <cellStyle name="Comma 9 3 3 8" xfId="10551"/>
    <cellStyle name="Comma 9 3 4" xfId="646"/>
    <cellStyle name="Comma 9 3 4 2" xfId="1781"/>
    <cellStyle name="Comma 9 3 4 2 2" xfId="5201"/>
    <cellStyle name="Comma 9 3 4 2 2 2" xfId="11861"/>
    <cellStyle name="Comma 9 3 4 2 3" xfId="7473"/>
    <cellStyle name="Comma 9 3 4 2 3 2" xfId="12432"/>
    <cellStyle name="Comma 9 3 4 2 4" xfId="9745"/>
    <cellStyle name="Comma 9 3 4 2 4 2" xfId="13003"/>
    <cellStyle name="Comma 9 3 4 2 5" xfId="3333"/>
    <cellStyle name="Comma 9 3 4 2 5 2" xfId="11290"/>
    <cellStyle name="Comma 9 3 4 2 6" xfId="2758"/>
    <cellStyle name="Comma 9 3 4 2 7" xfId="10719"/>
    <cellStyle name="Comma 9 3 4 3" xfId="4066"/>
    <cellStyle name="Comma 9 3 4 3 2" xfId="11576"/>
    <cellStyle name="Comma 9 3 4 4" xfId="6338"/>
    <cellStyle name="Comma 9 3 4 4 2" xfId="12147"/>
    <cellStyle name="Comma 9 3 4 5" xfId="8610"/>
    <cellStyle name="Comma 9 3 4 5 2" xfId="12718"/>
    <cellStyle name="Comma 9 3 4 6" xfId="3048"/>
    <cellStyle name="Comma 9 3 4 6 2" xfId="11005"/>
    <cellStyle name="Comma 9 3 4 7" xfId="2478"/>
    <cellStyle name="Comma 9 3 4 8" xfId="10439"/>
    <cellStyle name="Comma 9 3 5" xfId="1327"/>
    <cellStyle name="Comma 9 3 5 2" xfId="4747"/>
    <cellStyle name="Comma 9 3 5 2 2" xfId="11747"/>
    <cellStyle name="Comma 9 3 5 3" xfId="7019"/>
    <cellStyle name="Comma 9 3 5 3 2" xfId="12318"/>
    <cellStyle name="Comma 9 3 5 4" xfId="9291"/>
    <cellStyle name="Comma 9 3 5 4 2" xfId="12889"/>
    <cellStyle name="Comma 9 3 5 5" xfId="3219"/>
    <cellStyle name="Comma 9 3 5 5 2" xfId="11176"/>
    <cellStyle name="Comma 9 3 5 6" xfId="2646"/>
    <cellStyle name="Comma 9 3 5 7" xfId="10607"/>
    <cellStyle name="Comma 9 3 6" xfId="3612"/>
    <cellStyle name="Comma 9 3 6 2" xfId="11462"/>
    <cellStyle name="Comma 9 3 7" xfId="5884"/>
    <cellStyle name="Comma 9 3 7 2" xfId="12033"/>
    <cellStyle name="Comma 9 3 8" xfId="8156"/>
    <cellStyle name="Comma 9 3 8 2" xfId="12604"/>
    <cellStyle name="Comma 9 3 9" xfId="2931"/>
    <cellStyle name="Comma 9 3 9 2" xfId="10890"/>
    <cellStyle name="Comma 9 4" xfId="125"/>
    <cellStyle name="Comma 9 4 10" xfId="2351"/>
    <cellStyle name="Comma 9 4 11" xfId="10312"/>
    <cellStyle name="Comma 9 4 2" xfId="363"/>
    <cellStyle name="Comma 9 4 2 2" xfId="817"/>
    <cellStyle name="Comma 9 4 2 2 2" xfId="1952"/>
    <cellStyle name="Comma 9 4 2 2 2 2" xfId="5372"/>
    <cellStyle name="Comma 9 4 2 2 2 2 2" xfId="11904"/>
    <cellStyle name="Comma 9 4 2 2 2 3" xfId="7644"/>
    <cellStyle name="Comma 9 4 2 2 2 3 2" xfId="12475"/>
    <cellStyle name="Comma 9 4 2 2 2 4" xfId="9916"/>
    <cellStyle name="Comma 9 4 2 2 2 4 2" xfId="13046"/>
    <cellStyle name="Comma 9 4 2 2 2 5" xfId="3376"/>
    <cellStyle name="Comma 9 4 2 2 2 5 2" xfId="11333"/>
    <cellStyle name="Comma 9 4 2 2 2 6" xfId="2800"/>
    <cellStyle name="Comma 9 4 2 2 2 7" xfId="10761"/>
    <cellStyle name="Comma 9 4 2 2 3" xfId="4237"/>
    <cellStyle name="Comma 9 4 2 2 3 2" xfId="11619"/>
    <cellStyle name="Comma 9 4 2 2 4" xfId="6509"/>
    <cellStyle name="Comma 9 4 2 2 4 2" xfId="12190"/>
    <cellStyle name="Comma 9 4 2 2 5" xfId="8781"/>
    <cellStyle name="Comma 9 4 2 2 5 2" xfId="12761"/>
    <cellStyle name="Comma 9 4 2 2 6" xfId="3091"/>
    <cellStyle name="Comma 9 4 2 2 6 2" xfId="11048"/>
    <cellStyle name="Comma 9 4 2 2 7" xfId="2520"/>
    <cellStyle name="Comma 9 4 2 2 8" xfId="10481"/>
    <cellStyle name="Comma 9 4 2 3" xfId="1498"/>
    <cellStyle name="Comma 9 4 2 3 2" xfId="4918"/>
    <cellStyle name="Comma 9 4 2 3 2 2" xfId="11790"/>
    <cellStyle name="Comma 9 4 2 3 3" xfId="7190"/>
    <cellStyle name="Comma 9 4 2 3 3 2" xfId="12361"/>
    <cellStyle name="Comma 9 4 2 3 4" xfId="9462"/>
    <cellStyle name="Comma 9 4 2 3 4 2" xfId="12932"/>
    <cellStyle name="Comma 9 4 2 3 5" xfId="3262"/>
    <cellStyle name="Comma 9 4 2 3 5 2" xfId="11219"/>
    <cellStyle name="Comma 9 4 2 3 6" xfId="2688"/>
    <cellStyle name="Comma 9 4 2 3 7" xfId="10649"/>
    <cellStyle name="Comma 9 4 2 4" xfId="3783"/>
    <cellStyle name="Comma 9 4 2 4 2" xfId="11505"/>
    <cellStyle name="Comma 9 4 2 5" xfId="6055"/>
    <cellStyle name="Comma 9 4 2 5 2" xfId="12076"/>
    <cellStyle name="Comma 9 4 2 6" xfId="8327"/>
    <cellStyle name="Comma 9 4 2 6 2" xfId="12647"/>
    <cellStyle name="Comma 9 4 2 7" xfId="2977"/>
    <cellStyle name="Comma 9 4 2 7 2" xfId="10934"/>
    <cellStyle name="Comma 9 4 2 8" xfId="2408"/>
    <cellStyle name="Comma 9 4 2 9" xfId="10369"/>
    <cellStyle name="Comma 9 4 3" xfId="1044"/>
    <cellStyle name="Comma 9 4 3 2" xfId="2179"/>
    <cellStyle name="Comma 9 4 3 2 2" xfId="5599"/>
    <cellStyle name="Comma 9 4 3 2 2 2" xfId="11961"/>
    <cellStyle name="Comma 9 4 3 2 3" xfId="7871"/>
    <cellStyle name="Comma 9 4 3 2 3 2" xfId="12532"/>
    <cellStyle name="Comma 9 4 3 2 4" xfId="10143"/>
    <cellStyle name="Comma 9 4 3 2 4 2" xfId="13103"/>
    <cellStyle name="Comma 9 4 3 2 5" xfId="3433"/>
    <cellStyle name="Comma 9 4 3 2 5 2" xfId="11390"/>
    <cellStyle name="Comma 9 4 3 2 6" xfId="2856"/>
    <cellStyle name="Comma 9 4 3 2 7" xfId="10817"/>
    <cellStyle name="Comma 9 4 3 3" xfId="4464"/>
    <cellStyle name="Comma 9 4 3 3 2" xfId="11676"/>
    <cellStyle name="Comma 9 4 3 4" xfId="6736"/>
    <cellStyle name="Comma 9 4 3 4 2" xfId="12247"/>
    <cellStyle name="Comma 9 4 3 5" xfId="9008"/>
    <cellStyle name="Comma 9 4 3 5 2" xfId="12818"/>
    <cellStyle name="Comma 9 4 3 6" xfId="3148"/>
    <cellStyle name="Comma 9 4 3 6 2" xfId="11105"/>
    <cellStyle name="Comma 9 4 3 7" xfId="2576"/>
    <cellStyle name="Comma 9 4 3 8" xfId="10537"/>
    <cellStyle name="Comma 9 4 4" xfId="590"/>
    <cellStyle name="Comma 9 4 4 2" xfId="1725"/>
    <cellStyle name="Comma 9 4 4 2 2" xfId="5145"/>
    <cellStyle name="Comma 9 4 4 2 2 2" xfId="11847"/>
    <cellStyle name="Comma 9 4 4 2 3" xfId="7417"/>
    <cellStyle name="Comma 9 4 4 2 3 2" xfId="12418"/>
    <cellStyle name="Comma 9 4 4 2 4" xfId="9689"/>
    <cellStyle name="Comma 9 4 4 2 4 2" xfId="12989"/>
    <cellStyle name="Comma 9 4 4 2 5" xfId="3319"/>
    <cellStyle name="Comma 9 4 4 2 5 2" xfId="11276"/>
    <cellStyle name="Comma 9 4 4 2 6" xfId="2744"/>
    <cellStyle name="Comma 9 4 4 2 7" xfId="10705"/>
    <cellStyle name="Comma 9 4 4 3" xfId="4010"/>
    <cellStyle name="Comma 9 4 4 3 2" xfId="11562"/>
    <cellStyle name="Comma 9 4 4 4" xfId="6282"/>
    <cellStyle name="Comma 9 4 4 4 2" xfId="12133"/>
    <cellStyle name="Comma 9 4 4 5" xfId="8554"/>
    <cellStyle name="Comma 9 4 4 5 2" xfId="12704"/>
    <cellStyle name="Comma 9 4 4 6" xfId="3034"/>
    <cellStyle name="Comma 9 4 4 6 2" xfId="10991"/>
    <cellStyle name="Comma 9 4 4 7" xfId="2464"/>
    <cellStyle name="Comma 9 4 4 8" xfId="10425"/>
    <cellStyle name="Comma 9 4 5" xfId="1271"/>
    <cellStyle name="Comma 9 4 5 2" xfId="4691"/>
    <cellStyle name="Comma 9 4 5 2 2" xfId="11733"/>
    <cellStyle name="Comma 9 4 5 3" xfId="6963"/>
    <cellStyle name="Comma 9 4 5 3 2" xfId="12304"/>
    <cellStyle name="Comma 9 4 5 4" xfId="9235"/>
    <cellStyle name="Comma 9 4 5 4 2" xfId="12875"/>
    <cellStyle name="Comma 9 4 5 5" xfId="3205"/>
    <cellStyle name="Comma 9 4 5 5 2" xfId="11162"/>
    <cellStyle name="Comma 9 4 5 6" xfId="2632"/>
    <cellStyle name="Comma 9 4 5 7" xfId="10593"/>
    <cellStyle name="Comma 9 4 6" xfId="3556"/>
    <cellStyle name="Comma 9 4 6 2" xfId="11448"/>
    <cellStyle name="Comma 9 4 7" xfId="5828"/>
    <cellStyle name="Comma 9 4 7 2" xfId="12019"/>
    <cellStyle name="Comma 9 4 8" xfId="8100"/>
    <cellStyle name="Comma 9 4 8 2" xfId="12590"/>
    <cellStyle name="Comma 9 4 9" xfId="2917"/>
    <cellStyle name="Comma 9 4 9 2" xfId="10876"/>
    <cellStyle name="Comma 9 5" xfId="251"/>
    <cellStyle name="Comma 9 5 10" xfId="2380"/>
    <cellStyle name="Comma 9 5 11" xfId="10341"/>
    <cellStyle name="Comma 9 5 2" xfId="478"/>
    <cellStyle name="Comma 9 5 2 2" xfId="932"/>
    <cellStyle name="Comma 9 5 2 2 2" xfId="2067"/>
    <cellStyle name="Comma 9 5 2 2 2 2" xfId="5487"/>
    <cellStyle name="Comma 9 5 2 2 2 2 2" xfId="11933"/>
    <cellStyle name="Comma 9 5 2 2 2 3" xfId="7759"/>
    <cellStyle name="Comma 9 5 2 2 2 3 2" xfId="12504"/>
    <cellStyle name="Comma 9 5 2 2 2 4" xfId="10031"/>
    <cellStyle name="Comma 9 5 2 2 2 4 2" xfId="13075"/>
    <cellStyle name="Comma 9 5 2 2 2 5" xfId="3405"/>
    <cellStyle name="Comma 9 5 2 2 2 5 2" xfId="11362"/>
    <cellStyle name="Comma 9 5 2 2 2 6" xfId="2828"/>
    <cellStyle name="Comma 9 5 2 2 2 7" xfId="10789"/>
    <cellStyle name="Comma 9 5 2 2 3" xfId="4352"/>
    <cellStyle name="Comma 9 5 2 2 3 2" xfId="11648"/>
    <cellStyle name="Comma 9 5 2 2 4" xfId="6624"/>
    <cellStyle name="Comma 9 5 2 2 4 2" xfId="12219"/>
    <cellStyle name="Comma 9 5 2 2 5" xfId="8896"/>
    <cellStyle name="Comma 9 5 2 2 5 2" xfId="12790"/>
    <cellStyle name="Comma 9 5 2 2 6" xfId="3120"/>
    <cellStyle name="Comma 9 5 2 2 6 2" xfId="11077"/>
    <cellStyle name="Comma 9 5 2 2 7" xfId="2548"/>
    <cellStyle name="Comma 9 5 2 2 8" xfId="10509"/>
    <cellStyle name="Comma 9 5 2 3" xfId="1613"/>
    <cellStyle name="Comma 9 5 2 3 2" xfId="5033"/>
    <cellStyle name="Comma 9 5 2 3 2 2" xfId="11819"/>
    <cellStyle name="Comma 9 5 2 3 3" xfId="7305"/>
    <cellStyle name="Comma 9 5 2 3 3 2" xfId="12390"/>
    <cellStyle name="Comma 9 5 2 3 4" xfId="9577"/>
    <cellStyle name="Comma 9 5 2 3 4 2" xfId="12961"/>
    <cellStyle name="Comma 9 5 2 3 5" xfId="3291"/>
    <cellStyle name="Comma 9 5 2 3 5 2" xfId="11248"/>
    <cellStyle name="Comma 9 5 2 3 6" xfId="2716"/>
    <cellStyle name="Comma 9 5 2 3 7" xfId="10677"/>
    <cellStyle name="Comma 9 5 2 4" xfId="3898"/>
    <cellStyle name="Comma 9 5 2 4 2" xfId="11534"/>
    <cellStyle name="Comma 9 5 2 5" xfId="6170"/>
    <cellStyle name="Comma 9 5 2 5 2" xfId="12105"/>
    <cellStyle name="Comma 9 5 2 6" xfId="8442"/>
    <cellStyle name="Comma 9 5 2 6 2" xfId="12676"/>
    <cellStyle name="Comma 9 5 2 7" xfId="3006"/>
    <cellStyle name="Comma 9 5 2 7 2" xfId="10963"/>
    <cellStyle name="Comma 9 5 2 8" xfId="2436"/>
    <cellStyle name="Comma 9 5 2 9" xfId="10397"/>
    <cellStyle name="Comma 9 5 3" xfId="1159"/>
    <cellStyle name="Comma 9 5 3 2" xfId="2294"/>
    <cellStyle name="Comma 9 5 3 2 2" xfId="5714"/>
    <cellStyle name="Comma 9 5 3 2 2 2" xfId="11990"/>
    <cellStyle name="Comma 9 5 3 2 3" xfId="7986"/>
    <cellStyle name="Comma 9 5 3 2 3 2" xfId="12561"/>
    <cellStyle name="Comma 9 5 3 2 4" xfId="10258"/>
    <cellStyle name="Comma 9 5 3 2 4 2" xfId="13132"/>
    <cellStyle name="Comma 9 5 3 2 5" xfId="3462"/>
    <cellStyle name="Comma 9 5 3 2 5 2" xfId="11419"/>
    <cellStyle name="Comma 9 5 3 2 6" xfId="2884"/>
    <cellStyle name="Comma 9 5 3 2 7" xfId="10845"/>
    <cellStyle name="Comma 9 5 3 3" xfId="4579"/>
    <cellStyle name="Comma 9 5 3 3 2" xfId="11705"/>
    <cellStyle name="Comma 9 5 3 4" xfId="6851"/>
    <cellStyle name="Comma 9 5 3 4 2" xfId="12276"/>
    <cellStyle name="Comma 9 5 3 5" xfId="9123"/>
    <cellStyle name="Comma 9 5 3 5 2" xfId="12847"/>
    <cellStyle name="Comma 9 5 3 6" xfId="3177"/>
    <cellStyle name="Comma 9 5 3 6 2" xfId="11134"/>
    <cellStyle name="Comma 9 5 3 7" xfId="2604"/>
    <cellStyle name="Comma 9 5 3 8" xfId="10565"/>
    <cellStyle name="Comma 9 5 4" xfId="705"/>
    <cellStyle name="Comma 9 5 4 2" xfId="1840"/>
    <cellStyle name="Comma 9 5 4 2 2" xfId="5260"/>
    <cellStyle name="Comma 9 5 4 2 2 2" xfId="11876"/>
    <cellStyle name="Comma 9 5 4 2 3" xfId="7532"/>
    <cellStyle name="Comma 9 5 4 2 3 2" xfId="12447"/>
    <cellStyle name="Comma 9 5 4 2 4" xfId="9804"/>
    <cellStyle name="Comma 9 5 4 2 4 2" xfId="13018"/>
    <cellStyle name="Comma 9 5 4 2 5" xfId="3348"/>
    <cellStyle name="Comma 9 5 4 2 5 2" xfId="11305"/>
    <cellStyle name="Comma 9 5 4 2 6" xfId="2772"/>
    <cellStyle name="Comma 9 5 4 2 7" xfId="10733"/>
    <cellStyle name="Comma 9 5 4 3" xfId="4125"/>
    <cellStyle name="Comma 9 5 4 3 2" xfId="11591"/>
    <cellStyle name="Comma 9 5 4 4" xfId="6397"/>
    <cellStyle name="Comma 9 5 4 4 2" xfId="12162"/>
    <cellStyle name="Comma 9 5 4 5" xfId="8669"/>
    <cellStyle name="Comma 9 5 4 5 2" xfId="12733"/>
    <cellStyle name="Comma 9 5 4 6" xfId="3063"/>
    <cellStyle name="Comma 9 5 4 6 2" xfId="11020"/>
    <cellStyle name="Comma 9 5 4 7" xfId="2492"/>
    <cellStyle name="Comma 9 5 4 8" xfId="10453"/>
    <cellStyle name="Comma 9 5 5" xfId="1386"/>
    <cellStyle name="Comma 9 5 5 2" xfId="4806"/>
    <cellStyle name="Comma 9 5 5 2 2" xfId="11762"/>
    <cellStyle name="Comma 9 5 5 3" xfId="7078"/>
    <cellStyle name="Comma 9 5 5 3 2" xfId="12333"/>
    <cellStyle name="Comma 9 5 5 4" xfId="9350"/>
    <cellStyle name="Comma 9 5 5 4 2" xfId="12904"/>
    <cellStyle name="Comma 9 5 5 5" xfId="3234"/>
    <cellStyle name="Comma 9 5 5 5 2" xfId="11191"/>
    <cellStyle name="Comma 9 5 5 6" xfId="2660"/>
    <cellStyle name="Comma 9 5 5 7" xfId="10621"/>
    <cellStyle name="Comma 9 5 6" xfId="3671"/>
    <cellStyle name="Comma 9 5 6 2" xfId="11477"/>
    <cellStyle name="Comma 9 5 7" xfId="5943"/>
    <cellStyle name="Comma 9 5 7 2" xfId="12048"/>
    <cellStyle name="Comma 9 5 8" xfId="8215"/>
    <cellStyle name="Comma 9 5 8 2" xfId="12619"/>
    <cellStyle name="Comma 9 5 9" xfId="2949"/>
    <cellStyle name="Comma 9 5 9 2" xfId="10906"/>
    <cellStyle name="Comma 9 6" xfId="307"/>
    <cellStyle name="Comma 9 6 2" xfId="761"/>
    <cellStyle name="Comma 9 6 2 2" xfId="1896"/>
    <cellStyle name="Comma 9 6 2 2 2" xfId="5316"/>
    <cellStyle name="Comma 9 6 2 2 2 2" xfId="11890"/>
    <cellStyle name="Comma 9 6 2 2 3" xfId="7588"/>
    <cellStyle name="Comma 9 6 2 2 3 2" xfId="12461"/>
    <cellStyle name="Comma 9 6 2 2 4" xfId="9860"/>
    <cellStyle name="Comma 9 6 2 2 4 2" xfId="13032"/>
    <cellStyle name="Comma 9 6 2 2 5" xfId="3362"/>
    <cellStyle name="Comma 9 6 2 2 5 2" xfId="11319"/>
    <cellStyle name="Comma 9 6 2 2 6" xfId="2786"/>
    <cellStyle name="Comma 9 6 2 2 7" xfId="10747"/>
    <cellStyle name="Comma 9 6 2 3" xfId="4181"/>
    <cellStyle name="Comma 9 6 2 3 2" xfId="11605"/>
    <cellStyle name="Comma 9 6 2 4" xfId="6453"/>
    <cellStyle name="Comma 9 6 2 4 2" xfId="12176"/>
    <cellStyle name="Comma 9 6 2 5" xfId="8725"/>
    <cellStyle name="Comma 9 6 2 5 2" xfId="12747"/>
    <cellStyle name="Comma 9 6 2 6" xfId="3077"/>
    <cellStyle name="Comma 9 6 2 6 2" xfId="11034"/>
    <cellStyle name="Comma 9 6 2 7" xfId="2506"/>
    <cellStyle name="Comma 9 6 2 8" xfId="10467"/>
    <cellStyle name="Comma 9 6 3" xfId="1442"/>
    <cellStyle name="Comma 9 6 3 2" xfId="4862"/>
    <cellStyle name="Comma 9 6 3 2 2" xfId="11776"/>
    <cellStyle name="Comma 9 6 3 3" xfId="7134"/>
    <cellStyle name="Comma 9 6 3 3 2" xfId="12347"/>
    <cellStyle name="Comma 9 6 3 4" xfId="9406"/>
    <cellStyle name="Comma 9 6 3 4 2" xfId="12918"/>
    <cellStyle name="Comma 9 6 3 5" xfId="3248"/>
    <cellStyle name="Comma 9 6 3 5 2" xfId="11205"/>
    <cellStyle name="Comma 9 6 3 6" xfId="2674"/>
    <cellStyle name="Comma 9 6 3 7" xfId="10635"/>
    <cellStyle name="Comma 9 6 4" xfId="3727"/>
    <cellStyle name="Comma 9 6 4 2" xfId="11491"/>
    <cellStyle name="Comma 9 6 5" xfId="5999"/>
    <cellStyle name="Comma 9 6 5 2" xfId="12062"/>
    <cellStyle name="Comma 9 6 6" xfId="8271"/>
    <cellStyle name="Comma 9 6 6 2" xfId="12633"/>
    <cellStyle name="Comma 9 6 7" xfId="2963"/>
    <cellStyle name="Comma 9 6 7 2" xfId="10920"/>
    <cellStyle name="Comma 9 6 8" xfId="2394"/>
    <cellStyle name="Comma 9 6 9" xfId="10355"/>
    <cellStyle name="Comma 9 7" xfId="988"/>
    <cellStyle name="Comma 9 7 2" xfId="2123"/>
    <cellStyle name="Comma 9 7 2 2" xfId="5543"/>
    <cellStyle name="Comma 9 7 2 2 2" xfId="11947"/>
    <cellStyle name="Comma 9 7 2 3" xfId="7815"/>
    <cellStyle name="Comma 9 7 2 3 2" xfId="12518"/>
    <cellStyle name="Comma 9 7 2 4" xfId="10087"/>
    <cellStyle name="Comma 9 7 2 4 2" xfId="13089"/>
    <cellStyle name="Comma 9 7 2 5" xfId="3419"/>
    <cellStyle name="Comma 9 7 2 5 2" xfId="11376"/>
    <cellStyle name="Comma 9 7 2 6" xfId="2842"/>
    <cellStyle name="Comma 9 7 2 7" xfId="10803"/>
    <cellStyle name="Comma 9 7 3" xfId="4408"/>
    <cellStyle name="Comma 9 7 3 2" xfId="11662"/>
    <cellStyle name="Comma 9 7 4" xfId="6680"/>
    <cellStyle name="Comma 9 7 4 2" xfId="12233"/>
    <cellStyle name="Comma 9 7 5" xfId="8952"/>
    <cellStyle name="Comma 9 7 5 2" xfId="12804"/>
    <cellStyle name="Comma 9 7 6" xfId="3134"/>
    <cellStyle name="Comma 9 7 6 2" xfId="11091"/>
    <cellStyle name="Comma 9 7 7" xfId="2562"/>
    <cellStyle name="Comma 9 7 8" xfId="10523"/>
    <cellStyle name="Comma 9 8" xfId="534"/>
    <cellStyle name="Comma 9 8 2" xfId="1669"/>
    <cellStyle name="Comma 9 8 2 2" xfId="5089"/>
    <cellStyle name="Comma 9 8 2 2 2" xfId="11833"/>
    <cellStyle name="Comma 9 8 2 3" xfId="7361"/>
    <cellStyle name="Comma 9 8 2 3 2" xfId="12404"/>
    <cellStyle name="Comma 9 8 2 4" xfId="9633"/>
    <cellStyle name="Comma 9 8 2 4 2" xfId="12975"/>
    <cellStyle name="Comma 9 8 2 5" xfId="3305"/>
    <cellStyle name="Comma 9 8 2 5 2" xfId="11262"/>
    <cellStyle name="Comma 9 8 2 6" xfId="2730"/>
    <cellStyle name="Comma 9 8 2 7" xfId="10691"/>
    <cellStyle name="Comma 9 8 3" xfId="3954"/>
    <cellStyle name="Comma 9 8 3 2" xfId="11548"/>
    <cellStyle name="Comma 9 8 4" xfId="6226"/>
    <cellStyle name="Comma 9 8 4 2" xfId="12119"/>
    <cellStyle name="Comma 9 8 5" xfId="8498"/>
    <cellStyle name="Comma 9 8 5 2" xfId="12690"/>
    <cellStyle name="Comma 9 8 6" xfId="3020"/>
    <cellStyle name="Comma 9 8 6 2" xfId="10977"/>
    <cellStyle name="Comma 9 8 7" xfId="2450"/>
    <cellStyle name="Comma 9 8 8" xfId="10411"/>
    <cellStyle name="Comma 9 9" xfId="1215"/>
    <cellStyle name="Comma 9 9 2" xfId="4635"/>
    <cellStyle name="Comma 9 9 2 2" xfId="11719"/>
    <cellStyle name="Comma 9 9 3" xfId="6907"/>
    <cellStyle name="Comma 9 9 3 2" xfId="12290"/>
    <cellStyle name="Comma 9 9 4" xfId="9179"/>
    <cellStyle name="Comma 9 9 4 2" xfId="12861"/>
    <cellStyle name="Comma 9 9 5" xfId="3191"/>
    <cellStyle name="Comma 9 9 5 2" xfId="11148"/>
    <cellStyle name="Comma 9 9 6" xfId="2618"/>
    <cellStyle name="Comma 9 9 7" xfId="10579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Linked Cell" xfId="15" builtinId="24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2" xfId="96"/>
    <cellStyle name="Normal 10 2 10" xfId="5799"/>
    <cellStyle name="Normal 10 2 11" xfId="8071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1" xfId="69"/>
    <cellStyle name="Normal 11 2" xfId="2903"/>
    <cellStyle name="Normal 12" xfId="225"/>
    <cellStyle name="Normal 12 2" xfId="2940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4" xfId="38"/>
    <cellStyle name="Normal 14 2" xfId="5743"/>
    <cellStyle name="Normal 14 3" xfId="8015"/>
    <cellStyle name="Normal 14 4" xfId="10287"/>
    <cellStyle name="Normal 14 5" xfId="3470"/>
    <cellStyle name="Normal 15" xfId="2327"/>
    <cellStyle name="Normal 2" xfId="42"/>
    <cellStyle name="Normal 2 2" xfId="55"/>
    <cellStyle name="Normal 2 2 2" xfId="2325"/>
    <cellStyle name="Normal 2 3" xfId="3472"/>
    <cellStyle name="Normal 27 2" xfId="13143"/>
    <cellStyle name="Normal 3" xfId="51"/>
    <cellStyle name="Normal 3 10" xfId="3485"/>
    <cellStyle name="Normal 3 11" xfId="5757"/>
    <cellStyle name="Normal 3 12" xfId="8029"/>
    <cellStyle name="Normal 3 2" xfId="82"/>
    <cellStyle name="Normal 3 2 10" xfId="5785"/>
    <cellStyle name="Normal 3 2 11" xfId="8057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4" xfId="53"/>
    <cellStyle name="Normal 4 10" xfId="3487"/>
    <cellStyle name="Normal 4 11" xfId="5759"/>
    <cellStyle name="Normal 4 12" xfId="8031"/>
    <cellStyle name="Normal 4 2" xfId="84"/>
    <cellStyle name="Normal 4 2 10" xfId="5787"/>
    <cellStyle name="Normal 4 2 11" xfId="8059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5" xfId="56"/>
    <cellStyle name="Normal 5 10" xfId="3489"/>
    <cellStyle name="Normal 5 11" xfId="5761"/>
    <cellStyle name="Normal 5 12" xfId="8033"/>
    <cellStyle name="Normal 5 2" xfId="86"/>
    <cellStyle name="Normal 5 2 10" xfId="5789"/>
    <cellStyle name="Normal 5 2 11" xfId="8061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6" xfId="58"/>
    <cellStyle name="Normal 6 10" xfId="3491"/>
    <cellStyle name="Normal 6 11" xfId="5763"/>
    <cellStyle name="Normal 6 12" xfId="8035"/>
    <cellStyle name="Normal 6 2" xfId="88"/>
    <cellStyle name="Normal 6 2 10" xfId="5791"/>
    <cellStyle name="Normal 6 2 11" xfId="8063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7" xfId="60"/>
    <cellStyle name="Normal 7 10" xfId="3493"/>
    <cellStyle name="Normal 7 11" xfId="5765"/>
    <cellStyle name="Normal 7 12" xfId="8037"/>
    <cellStyle name="Normal 7 2" xfId="90"/>
    <cellStyle name="Normal 7 2 10" xfId="5793"/>
    <cellStyle name="Normal 7 2 11" xfId="8065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8" xfId="62"/>
    <cellStyle name="Normal 8 10" xfId="3495"/>
    <cellStyle name="Normal 8 11" xfId="5767"/>
    <cellStyle name="Normal 8 12" xfId="8039"/>
    <cellStyle name="Normal 8 2" xfId="92"/>
    <cellStyle name="Normal 8 2 10" xfId="5795"/>
    <cellStyle name="Normal 8 2 11" xfId="8067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9" xfId="64"/>
    <cellStyle name="Normal 9 10" xfId="3497"/>
    <cellStyle name="Normal 9 11" xfId="5769"/>
    <cellStyle name="Normal 9 12" xfId="8041"/>
    <cellStyle name="Normal 9 2" xfId="94"/>
    <cellStyle name="Normal 9 2 10" xfId="5797"/>
    <cellStyle name="Normal 9 2 11" xfId="8069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Output" xfId="13" builtinId="21" customBuiltin="1"/>
    <cellStyle name="Percent" xfId="6" builtinId="5"/>
    <cellStyle name="Percent 2" xfId="227"/>
    <cellStyle name="Percent 2 2" xfId="2326"/>
    <cellStyle name="Percent 2 2 2" xfId="2942"/>
    <cellStyle name="Percent 3" xfId="21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5" xfId="1358"/>
    <cellStyle name="Percent 3 5 2" xfId="4778"/>
    <cellStyle name="Percent 3 5 3" xfId="7050"/>
    <cellStyle name="Percent 3 5 4" xfId="9322"/>
    <cellStyle name="Percent 3 6" xfId="3643"/>
    <cellStyle name="Percent 3 7" xfId="5915"/>
    <cellStyle name="Percent 3 8" xfId="8187"/>
    <cellStyle name="Percent 4" xfId="40"/>
    <cellStyle name="Percent 5" xfId="2893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5TH NOVEMBER, 2021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Share'!$E$7:$E$13</c:f>
              <c:strCache>
                <c:ptCount val="7"/>
                <c:pt idx="0">
                  <c:v>ETHICAL FUNDS</c:v>
                </c:pt>
                <c:pt idx="1">
                  <c:v>MIXED FUNDS</c:v>
                </c:pt>
                <c:pt idx="2">
                  <c:v>FIXED INCOME FUNDS</c:v>
                </c:pt>
                <c:pt idx="3">
                  <c:v>EQUITY BASED FUNDS</c:v>
                </c:pt>
                <c:pt idx="4">
                  <c:v>REAL ESTATE FUNDS</c:v>
                </c:pt>
                <c:pt idx="5">
                  <c:v>MONEY MARKET FUNDS</c:v>
                </c:pt>
                <c:pt idx="6">
                  <c:v>BOND FUNDS</c:v>
                </c:pt>
              </c:strCache>
            </c:strRef>
          </c:cat>
          <c:val>
            <c:numRef>
              <c:f>'Market Share'!$F$7:$F$13</c:f>
              <c:numCache>
                <c:formatCode>General</c:formatCode>
                <c:ptCount val="7"/>
                <c:pt idx="0" formatCode="#,##0.00">
                  <c:v>12902082571.270002</c:v>
                </c:pt>
                <c:pt idx="1">
                  <c:v>29460567605.190002</c:v>
                </c:pt>
                <c:pt idx="2" formatCode="#,##0.00">
                  <c:v>437700704744.43188</c:v>
                </c:pt>
                <c:pt idx="3" formatCode="#,##0.00">
                  <c:v>16070245257.549997</c:v>
                </c:pt>
                <c:pt idx="4" formatCode="#,##0.00">
                  <c:v>50072567197.759995</c:v>
                </c:pt>
                <c:pt idx="5" formatCode="#,##0.00">
                  <c:v>538722554365.93011</c:v>
                </c:pt>
                <c:pt idx="6" formatCode="#,##0.00">
                  <c:v>209267416893.22424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November 5, 2021)</a:t>
            </a:r>
          </a:p>
        </c:rich>
      </c:tx>
      <c:layout>
        <c:manualLayout>
          <c:xMode val="edge"/>
          <c:yMode val="edge"/>
          <c:x val="0.18551411842750423"/>
          <c:y val="1.5819187503226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44456</c:v>
                </c:pt>
                <c:pt idx="1">
                  <c:v>44463</c:v>
                </c:pt>
                <c:pt idx="2">
                  <c:v>44469</c:v>
                </c:pt>
                <c:pt idx="3">
                  <c:v>44477</c:v>
                </c:pt>
                <c:pt idx="4">
                  <c:v>44484</c:v>
                </c:pt>
                <c:pt idx="5">
                  <c:v>44491</c:v>
                </c:pt>
                <c:pt idx="6">
                  <c:v>44498</c:v>
                </c:pt>
                <c:pt idx="7">
                  <c:v>44505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1283856764693.5962</c:v>
                </c:pt>
                <c:pt idx="1">
                  <c:v>1284257567894.3025</c:v>
                </c:pt>
                <c:pt idx="2">
                  <c:v>1278596135540.5234</c:v>
                </c:pt>
                <c:pt idx="3">
                  <c:v>1286680114389.1887</c:v>
                </c:pt>
                <c:pt idx="4">
                  <c:v>1290313588718.8035</c:v>
                </c:pt>
                <c:pt idx="5">
                  <c:v>1291238061909.7922</c:v>
                </c:pt>
                <c:pt idx="6">
                  <c:v>1295738089029.7874</c:v>
                </c:pt>
                <c:pt idx="7">
                  <c:v>1294196138635.3564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November 5, 2021)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816520868696786"/>
          <c:y val="1.478275613702472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44456</c:v>
                </c:pt>
                <c:pt idx="1">
                  <c:v>44463</c:v>
                </c:pt>
                <c:pt idx="2">
                  <c:v>44469</c:v>
                </c:pt>
                <c:pt idx="3">
                  <c:v>44477</c:v>
                </c:pt>
                <c:pt idx="4">
                  <c:v>44484</c:v>
                </c:pt>
                <c:pt idx="5">
                  <c:v>44491</c:v>
                </c:pt>
                <c:pt idx="6">
                  <c:v>44498</c:v>
                </c:pt>
                <c:pt idx="7">
                  <c:v>44505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44456</c:v>
                </c:pt>
                <c:pt idx="1">
                  <c:v>44463</c:v>
                </c:pt>
                <c:pt idx="2">
                  <c:v>44469</c:v>
                </c:pt>
                <c:pt idx="3">
                  <c:v>44477</c:v>
                </c:pt>
                <c:pt idx="4">
                  <c:v>44484</c:v>
                </c:pt>
                <c:pt idx="5">
                  <c:v>44491</c:v>
                </c:pt>
                <c:pt idx="6">
                  <c:v>44498</c:v>
                </c:pt>
                <c:pt idx="7">
                  <c:v>44505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12601475395.049608</c:v>
                </c:pt>
                <c:pt idx="1">
                  <c:v>12583775566.310738</c:v>
                </c:pt>
                <c:pt idx="2">
                  <c:v>12997522795.92</c:v>
                </c:pt>
                <c:pt idx="3">
                  <c:v>13027002445.279999</c:v>
                </c:pt>
                <c:pt idx="4">
                  <c:v>12832838637.471275</c:v>
                </c:pt>
                <c:pt idx="5">
                  <c:v>13000453217.59453</c:v>
                </c:pt>
                <c:pt idx="6" formatCode="_(* #,##0.00_);_(* \(#,##0.00\);_(* &quot;-&quot;??_);_(@_)">
                  <c:v>12853214543.610001</c:v>
                </c:pt>
                <c:pt idx="7">
                  <c:v>12902082571.270002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MIXED/BALANCED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44456</c:v>
                </c:pt>
                <c:pt idx="1">
                  <c:v>44463</c:v>
                </c:pt>
                <c:pt idx="2">
                  <c:v>44469</c:v>
                </c:pt>
                <c:pt idx="3">
                  <c:v>44477</c:v>
                </c:pt>
                <c:pt idx="4">
                  <c:v>44484</c:v>
                </c:pt>
                <c:pt idx="5">
                  <c:v>44491</c:v>
                </c:pt>
                <c:pt idx="6">
                  <c:v>44498</c:v>
                </c:pt>
                <c:pt idx="7">
                  <c:v>44505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28950135874.466347</c:v>
                </c:pt>
                <c:pt idx="1">
                  <c:v>28843373549.965279</c:v>
                </c:pt>
                <c:pt idx="2">
                  <c:v>29275022646.267235</c:v>
                </c:pt>
                <c:pt idx="3">
                  <c:v>29359631020.470001</c:v>
                </c:pt>
                <c:pt idx="4">
                  <c:v>29493543735.222874</c:v>
                </c:pt>
                <c:pt idx="5">
                  <c:v>29371112964.311356</c:v>
                </c:pt>
                <c:pt idx="6">
                  <c:v>29622457563.650005</c:v>
                </c:pt>
                <c:pt idx="7">
                  <c:v>29460567605.190002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44456</c:v>
                </c:pt>
                <c:pt idx="1">
                  <c:v>44463</c:v>
                </c:pt>
                <c:pt idx="2">
                  <c:v>44469</c:v>
                </c:pt>
                <c:pt idx="3">
                  <c:v>44477</c:v>
                </c:pt>
                <c:pt idx="4">
                  <c:v>44484</c:v>
                </c:pt>
                <c:pt idx="5">
                  <c:v>44491</c:v>
                </c:pt>
                <c:pt idx="6">
                  <c:v>44498</c:v>
                </c:pt>
                <c:pt idx="7">
                  <c:v>44505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15166924690.559998</c:v>
                </c:pt>
                <c:pt idx="1">
                  <c:v>15159892439.629999</c:v>
                </c:pt>
                <c:pt idx="2">
                  <c:v>15385090887.369997</c:v>
                </c:pt>
                <c:pt idx="3">
                  <c:v>15601861238.739998</c:v>
                </c:pt>
                <c:pt idx="4">
                  <c:v>15878400715.889999</c:v>
                </c:pt>
                <c:pt idx="5">
                  <c:v>15968016571.869999</c:v>
                </c:pt>
                <c:pt idx="6">
                  <c:v>16116663555.340002</c:v>
                </c:pt>
                <c:pt idx="7">
                  <c:v>16070245257.549997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44456</c:v>
                </c:pt>
                <c:pt idx="1">
                  <c:v>44463</c:v>
                </c:pt>
                <c:pt idx="2">
                  <c:v>44469</c:v>
                </c:pt>
                <c:pt idx="3">
                  <c:v>44477</c:v>
                </c:pt>
                <c:pt idx="4">
                  <c:v>44484</c:v>
                </c:pt>
                <c:pt idx="5">
                  <c:v>44491</c:v>
                </c:pt>
                <c:pt idx="6">
                  <c:v>44498</c:v>
                </c:pt>
                <c:pt idx="7">
                  <c:v>44505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50814392800.209999</c:v>
                </c:pt>
                <c:pt idx="1">
                  <c:v>50823216201.199997</c:v>
                </c:pt>
                <c:pt idx="2">
                  <c:v>50856660824.440002</c:v>
                </c:pt>
                <c:pt idx="3">
                  <c:v>50026358693.779999</c:v>
                </c:pt>
                <c:pt idx="4">
                  <c:v>50044600366.089996</c:v>
                </c:pt>
                <c:pt idx="5">
                  <c:v>50051324785.800003</c:v>
                </c:pt>
                <c:pt idx="6">
                  <c:v>50040235589.130005</c:v>
                </c:pt>
                <c:pt idx="7">
                  <c:v>50072567197.759995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44456</c:v>
                </c:pt>
                <c:pt idx="1">
                  <c:v>44463</c:v>
                </c:pt>
                <c:pt idx="2">
                  <c:v>44469</c:v>
                </c:pt>
                <c:pt idx="3">
                  <c:v>44477</c:v>
                </c:pt>
                <c:pt idx="4">
                  <c:v>44484</c:v>
                </c:pt>
                <c:pt idx="5">
                  <c:v>44491</c:v>
                </c:pt>
                <c:pt idx="6">
                  <c:v>44498</c:v>
                </c:pt>
                <c:pt idx="7">
                  <c:v>44505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522086161162.01898</c:v>
                </c:pt>
                <c:pt idx="1">
                  <c:v>522133802446.93298</c:v>
                </c:pt>
                <c:pt idx="2">
                  <c:v>521384029448.63214</c:v>
                </c:pt>
                <c:pt idx="3">
                  <c:v>532357098267.60992</c:v>
                </c:pt>
                <c:pt idx="4">
                  <c:v>534308319609.98053</c:v>
                </c:pt>
                <c:pt idx="5">
                  <c:v>534163471340.02954</c:v>
                </c:pt>
                <c:pt idx="6">
                  <c:v>537109137206.31995</c:v>
                </c:pt>
                <c:pt idx="7">
                  <c:v>538722554365.93011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44456</c:v>
                </c:pt>
                <c:pt idx="1">
                  <c:v>44463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434674724742.9541</c:v>
                </c:pt>
                <c:pt idx="1">
                  <c:v>434544424091.98541</c:v>
                </c:pt>
                <c:pt idx="2">
                  <c:v>433869565598.77002</c:v>
                </c:pt>
                <c:pt idx="3">
                  <c:v>432299706170.10992</c:v>
                </c:pt>
                <c:pt idx="4">
                  <c:v>434162854835.51794</c:v>
                </c:pt>
                <c:pt idx="5">
                  <c:v>434511782166.29523</c:v>
                </c:pt>
                <c:pt idx="6">
                  <c:v>436292182027.26001</c:v>
                </c:pt>
                <c:pt idx="7">
                  <c:v>437700704744.43188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#,##0.00</c:formatCode>
                <c:ptCount val="8"/>
                <c:pt idx="0">
                  <c:v>219562950028.33719</c:v>
                </c:pt>
                <c:pt idx="1">
                  <c:v>220169083598.27798</c:v>
                </c:pt>
                <c:pt idx="2">
                  <c:v>214828243339.12399</c:v>
                </c:pt>
                <c:pt idx="3">
                  <c:v>214008456553.19901</c:v>
                </c:pt>
                <c:pt idx="4">
                  <c:v>213593030818.63089</c:v>
                </c:pt>
                <c:pt idx="5">
                  <c:v>214171900863.8916</c:v>
                </c:pt>
                <c:pt idx="6">
                  <c:v>213704198544.47723</c:v>
                </c:pt>
                <c:pt idx="7">
                  <c:v>209267416893.22424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3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63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75</xdr:row>
      <xdr:rowOff>0</xdr:rowOff>
    </xdr:from>
    <xdr:to>
      <xdr:col>14</xdr:col>
      <xdr:colOff>990600</xdr:colOff>
      <xdr:row>79</xdr:row>
      <xdr:rowOff>66675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99</xdr:row>
      <xdr:rowOff>0</xdr:rowOff>
    </xdr:from>
    <xdr:to>
      <xdr:col>13</xdr:col>
      <xdr:colOff>304800</xdr:colOff>
      <xdr:row>100</xdr:row>
      <xdr:rowOff>142874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750095</xdr:colOff>
      <xdr:row>0</xdr:row>
      <xdr:rowOff>132485</xdr:rowOff>
    </xdr:from>
    <xdr:to>
      <xdr:col>11</xdr:col>
      <xdr:colOff>46546</xdr:colOff>
      <xdr:row>23</xdr:row>
      <xdr:rowOff>132484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304643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304643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213"/>
  <sheetViews>
    <sheetView tabSelected="1" zoomScale="120" zoomScaleNormal="120" workbookViewId="0">
      <selection activeCell="A2" sqref="A2"/>
    </sheetView>
  </sheetViews>
  <sheetFormatPr defaultColWidth="8.85546875" defaultRowHeight="12" customHeight="1"/>
  <cols>
    <col min="1" max="1" width="3.85546875" style="3" customWidth="1"/>
    <col min="2" max="2" width="32.42578125" style="4" customWidth="1"/>
    <col min="3" max="3" width="36.42578125" style="4" customWidth="1"/>
    <col min="4" max="4" width="17.7109375" style="4" customWidth="1"/>
    <col min="5" max="6" width="8.7109375" style="4" customWidth="1"/>
    <col min="7" max="7" width="17.7109375" style="4" customWidth="1"/>
    <col min="8" max="8" width="8.7109375" style="4" customWidth="1"/>
    <col min="9" max="9" width="9.42578125" style="4" customWidth="1"/>
    <col min="10" max="11" width="8.7109375" style="4" customWidth="1"/>
    <col min="12" max="12" width="8.42578125" style="234" customWidth="1"/>
    <col min="13" max="13" width="21.42578125" style="236" customWidth="1"/>
    <col min="14" max="14" width="18.42578125" style="234" customWidth="1"/>
    <col min="15" max="15" width="18.140625" style="234" customWidth="1"/>
    <col min="16" max="16" width="9.42578125" style="234" customWidth="1"/>
    <col min="17" max="17" width="18.42578125" style="234" customWidth="1"/>
    <col min="18" max="18" width="8.85546875" style="234" customWidth="1"/>
    <col min="19" max="19" width="25.140625" style="234" customWidth="1"/>
    <col min="20" max="25" width="8.85546875" style="234"/>
    <col min="26" max="26" width="9" style="234" bestFit="1" customWidth="1"/>
    <col min="27" max="35" width="8.85546875" style="234"/>
    <col min="36" max="36" width="9.28515625" style="234" bestFit="1" customWidth="1"/>
    <col min="37" max="44" width="8.85546875" style="234"/>
    <col min="45" max="45" width="8.85546875" style="234" customWidth="1"/>
    <col min="46" max="96" width="8.85546875" style="234"/>
    <col min="97" max="16384" width="8.85546875" style="4"/>
  </cols>
  <sheetData>
    <row r="1" spans="1:96" ht="18" customHeight="1">
      <c r="A1" s="448" t="s">
        <v>247</v>
      </c>
      <c r="B1" s="449"/>
      <c r="C1" s="449"/>
      <c r="D1" s="449"/>
      <c r="E1" s="449"/>
      <c r="F1" s="449"/>
      <c r="G1" s="449"/>
      <c r="H1" s="449"/>
      <c r="I1" s="449"/>
      <c r="J1" s="449"/>
      <c r="K1" s="450"/>
      <c r="M1" s="234"/>
    </row>
    <row r="2" spans="1:96" ht="24.75" customHeight="1">
      <c r="A2" s="340"/>
      <c r="B2" s="316"/>
      <c r="C2" s="316"/>
      <c r="D2" s="364" t="s">
        <v>246</v>
      </c>
      <c r="E2" s="364"/>
      <c r="F2" s="364"/>
      <c r="G2" s="364" t="s">
        <v>248</v>
      </c>
      <c r="H2" s="364"/>
      <c r="I2" s="364"/>
      <c r="J2" s="364" t="s">
        <v>79</v>
      </c>
      <c r="K2" s="365"/>
      <c r="M2" s="234"/>
    </row>
    <row r="3" spans="1:96" ht="14.25" customHeight="1">
      <c r="A3" s="148" t="s">
        <v>2</v>
      </c>
      <c r="B3" s="27" t="s">
        <v>3</v>
      </c>
      <c r="C3" s="27" t="s">
        <v>4</v>
      </c>
      <c r="D3" s="349" t="s">
        <v>74</v>
      </c>
      <c r="E3" s="28" t="s">
        <v>78</v>
      </c>
      <c r="F3" s="28" t="s">
        <v>5</v>
      </c>
      <c r="G3" s="349" t="s">
        <v>74</v>
      </c>
      <c r="H3" s="28" t="s">
        <v>78</v>
      </c>
      <c r="I3" s="28" t="s">
        <v>5</v>
      </c>
      <c r="J3" s="317" t="s">
        <v>74</v>
      </c>
      <c r="K3" s="37" t="s">
        <v>5</v>
      </c>
      <c r="L3" s="441"/>
      <c r="M3" s="234"/>
    </row>
    <row r="4" spans="1:96" ht="12.95" customHeight="1">
      <c r="A4" s="149"/>
      <c r="B4" s="29"/>
      <c r="C4" s="29" t="s">
        <v>0</v>
      </c>
      <c r="D4" s="30" t="s">
        <v>6</v>
      </c>
      <c r="E4" s="30"/>
      <c r="F4" s="30" t="s">
        <v>6</v>
      </c>
      <c r="G4" s="30" t="s">
        <v>6</v>
      </c>
      <c r="H4" s="30"/>
      <c r="I4" s="30" t="s">
        <v>6</v>
      </c>
      <c r="J4" s="181" t="s">
        <v>97</v>
      </c>
      <c r="K4" s="451" t="s">
        <v>97</v>
      </c>
      <c r="L4" s="442"/>
      <c r="M4" s="235"/>
    </row>
    <row r="5" spans="1:96" s="232" customFormat="1" ht="13.5" customHeight="1">
      <c r="A5" s="347">
        <v>1</v>
      </c>
      <c r="B5" s="346" t="s">
        <v>7</v>
      </c>
      <c r="C5" s="345" t="s">
        <v>8</v>
      </c>
      <c r="D5" s="298">
        <v>7132089718.5699997</v>
      </c>
      <c r="E5" s="255">
        <f>(D5/$D$19)</f>
        <v>0.44252892008823341</v>
      </c>
      <c r="F5" s="298">
        <v>11194.7</v>
      </c>
      <c r="G5" s="298">
        <v>7152159285.6700001</v>
      </c>
      <c r="H5" s="255">
        <f>(G5/$G$19)</f>
        <v>0.44505601321235766</v>
      </c>
      <c r="I5" s="298">
        <v>11375.87</v>
      </c>
      <c r="J5" s="147">
        <f t="shared" ref="J5:J13" si="0">((G5-D5)/D5)</f>
        <v>2.8139813002835269E-3</v>
      </c>
      <c r="K5" s="327">
        <f t="shared" ref="K5:K13" si="1">((I5-F5)/F5)</f>
        <v>1.6183551144738139E-2</v>
      </c>
      <c r="L5" s="262"/>
      <c r="M5" s="387"/>
      <c r="N5" s="388"/>
      <c r="O5" s="264"/>
      <c r="P5" s="264"/>
      <c r="Q5" s="264"/>
      <c r="R5" s="264"/>
      <c r="S5" s="264"/>
      <c r="T5" s="264"/>
      <c r="U5" s="264"/>
      <c r="V5" s="264"/>
      <c r="W5" s="264"/>
      <c r="X5" s="264"/>
      <c r="Y5" s="264"/>
      <c r="Z5" s="264"/>
      <c r="AA5" s="264"/>
      <c r="AB5" s="264"/>
      <c r="AC5" s="264"/>
      <c r="AD5" s="264"/>
      <c r="AE5" s="264"/>
      <c r="AF5" s="264"/>
      <c r="AG5" s="264"/>
      <c r="AH5" s="264"/>
      <c r="AI5" s="264"/>
      <c r="AJ5" s="264"/>
      <c r="AK5" s="264"/>
      <c r="AL5" s="264"/>
      <c r="AM5" s="264"/>
      <c r="AN5" s="264"/>
      <c r="AO5" s="264"/>
      <c r="AP5" s="264"/>
      <c r="AQ5" s="264"/>
      <c r="AR5" s="264"/>
      <c r="AS5" s="264"/>
      <c r="AT5" s="264"/>
      <c r="AU5" s="264"/>
      <c r="AV5" s="264"/>
      <c r="AW5" s="264"/>
      <c r="AX5" s="264"/>
      <c r="AY5" s="264"/>
      <c r="AZ5" s="264"/>
      <c r="BA5" s="264"/>
      <c r="BB5" s="264"/>
      <c r="BC5" s="264"/>
      <c r="BD5" s="264"/>
      <c r="BE5" s="264"/>
      <c r="BF5" s="264"/>
      <c r="BG5" s="264"/>
      <c r="BH5" s="264"/>
      <c r="BI5" s="264"/>
      <c r="BJ5" s="264"/>
      <c r="BK5" s="264"/>
      <c r="BL5" s="264"/>
      <c r="BM5" s="264"/>
      <c r="BN5" s="264"/>
      <c r="BO5" s="264"/>
      <c r="BP5" s="264"/>
      <c r="BQ5" s="264"/>
      <c r="BR5" s="264"/>
      <c r="BS5" s="264"/>
      <c r="BT5" s="264"/>
      <c r="BU5" s="264"/>
      <c r="BV5" s="264"/>
      <c r="BW5" s="264"/>
      <c r="BX5" s="264"/>
      <c r="BY5" s="264"/>
      <c r="BZ5" s="264"/>
      <c r="CA5" s="264"/>
      <c r="CB5" s="264"/>
      <c r="CC5" s="264"/>
      <c r="CD5" s="264"/>
      <c r="CE5" s="264"/>
      <c r="CF5" s="264"/>
      <c r="CG5" s="264"/>
      <c r="CH5" s="264"/>
      <c r="CI5" s="264"/>
      <c r="CJ5" s="264"/>
      <c r="CK5" s="264"/>
      <c r="CL5" s="264"/>
      <c r="CM5" s="264"/>
      <c r="CN5" s="264"/>
      <c r="CO5" s="264"/>
      <c r="CP5" s="264"/>
      <c r="CQ5" s="264"/>
      <c r="CR5" s="264"/>
    </row>
    <row r="6" spans="1:96" s="232" customFormat="1" ht="12.75" customHeight="1">
      <c r="A6" s="347">
        <v>2</v>
      </c>
      <c r="B6" s="346" t="s">
        <v>164</v>
      </c>
      <c r="C6" s="345" t="s">
        <v>56</v>
      </c>
      <c r="D6" s="299">
        <v>852582662.78999996</v>
      </c>
      <c r="E6" s="255">
        <f t="shared" ref="E6:E18" si="2">(D6/$D$19)</f>
        <v>5.2900692495222446E-2</v>
      </c>
      <c r="F6" s="302">
        <v>1.71</v>
      </c>
      <c r="G6" s="299">
        <v>855965977.54999995</v>
      </c>
      <c r="H6" s="255">
        <f>(G6/$G$19)</f>
        <v>5.3264027015882454E-2</v>
      </c>
      <c r="I6" s="302">
        <v>1.74</v>
      </c>
      <c r="J6" s="147">
        <f t="shared" si="0"/>
        <v>3.9683128776374574E-3</v>
      </c>
      <c r="K6" s="327">
        <f t="shared" si="1"/>
        <v>1.7543859649122823E-2</v>
      </c>
      <c r="L6" s="262"/>
      <c r="M6" s="387"/>
      <c r="N6" s="388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264"/>
      <c r="AL6" s="264"/>
      <c r="AM6" s="264"/>
      <c r="AN6" s="264"/>
      <c r="AO6" s="264"/>
      <c r="AP6" s="264"/>
      <c r="AQ6" s="264"/>
      <c r="AR6" s="264"/>
      <c r="AS6" s="264"/>
      <c r="AT6" s="264"/>
      <c r="AU6" s="264"/>
      <c r="AV6" s="264"/>
      <c r="AW6" s="264"/>
      <c r="AX6" s="264"/>
      <c r="AY6" s="264"/>
      <c r="AZ6" s="264"/>
      <c r="BA6" s="264"/>
      <c r="BB6" s="264"/>
      <c r="BC6" s="264"/>
      <c r="BD6" s="264"/>
      <c r="BE6" s="264"/>
      <c r="BF6" s="264"/>
      <c r="BG6" s="264"/>
      <c r="BH6" s="264"/>
      <c r="BI6" s="264"/>
      <c r="BJ6" s="264"/>
      <c r="BK6" s="264"/>
      <c r="BL6" s="264"/>
      <c r="BM6" s="264"/>
      <c r="BN6" s="264"/>
      <c r="BO6" s="264"/>
      <c r="BP6" s="264"/>
      <c r="BQ6" s="264"/>
      <c r="BR6" s="264"/>
      <c r="BS6" s="264"/>
      <c r="BT6" s="264"/>
      <c r="BU6" s="264"/>
      <c r="BV6" s="264"/>
      <c r="BW6" s="264"/>
      <c r="BX6" s="264"/>
      <c r="BY6" s="264"/>
      <c r="BZ6" s="264"/>
      <c r="CA6" s="264"/>
      <c r="CB6" s="264"/>
      <c r="CC6" s="264"/>
      <c r="CD6" s="264"/>
      <c r="CE6" s="264"/>
      <c r="CF6" s="264"/>
      <c r="CG6" s="264"/>
      <c r="CH6" s="264"/>
      <c r="CI6" s="264"/>
      <c r="CJ6" s="264"/>
      <c r="CK6" s="264"/>
      <c r="CL6" s="264"/>
      <c r="CM6" s="264"/>
      <c r="CN6" s="264"/>
      <c r="CO6" s="264"/>
      <c r="CP6" s="264"/>
      <c r="CQ6" s="264"/>
      <c r="CR6" s="264"/>
    </row>
    <row r="7" spans="1:96" s="232" customFormat="1" ht="12.95" customHeight="1">
      <c r="A7" s="347">
        <v>3</v>
      </c>
      <c r="B7" s="346" t="s">
        <v>71</v>
      </c>
      <c r="C7" s="345" t="s">
        <v>13</v>
      </c>
      <c r="D7" s="305">
        <v>271248334.33999997</v>
      </c>
      <c r="E7" s="255">
        <f t="shared" si="2"/>
        <v>1.6830303208142987E-2</v>
      </c>
      <c r="F7" s="298">
        <v>137.52000000000001</v>
      </c>
      <c r="G7" s="305">
        <v>269545554.11000001</v>
      </c>
      <c r="H7" s="255">
        <f t="shared" ref="H7:H18" si="3">(G7/$G$19)</f>
        <v>1.6772958333250342E-2</v>
      </c>
      <c r="I7" s="298">
        <v>135.21</v>
      </c>
      <c r="J7" s="147">
        <f t="shared" si="0"/>
        <v>-6.2775693504004563E-3</v>
      </c>
      <c r="K7" s="327">
        <f t="shared" si="1"/>
        <v>-1.6797556719022704E-2</v>
      </c>
      <c r="L7" s="262"/>
      <c r="M7" s="389"/>
      <c r="N7" s="265"/>
      <c r="O7" s="264"/>
      <c r="P7" s="264"/>
      <c r="Q7" s="264"/>
      <c r="R7" s="264"/>
      <c r="S7" s="264"/>
      <c r="T7" s="264"/>
      <c r="U7" s="264"/>
      <c r="V7" s="264"/>
      <c r="W7" s="264"/>
      <c r="X7" s="264"/>
      <c r="Y7" s="264"/>
      <c r="Z7" s="264"/>
      <c r="AA7" s="264"/>
      <c r="AB7" s="264"/>
      <c r="AC7" s="264"/>
      <c r="AD7" s="264"/>
      <c r="AE7" s="264"/>
      <c r="AF7" s="264"/>
      <c r="AG7" s="264"/>
      <c r="AH7" s="264"/>
      <c r="AI7" s="264"/>
      <c r="AJ7" s="264"/>
      <c r="AK7" s="264"/>
      <c r="AL7" s="264"/>
      <c r="AM7" s="264"/>
      <c r="AN7" s="264"/>
      <c r="AO7" s="264"/>
      <c r="AP7" s="264"/>
      <c r="AQ7" s="264"/>
      <c r="AR7" s="264"/>
      <c r="AS7" s="264"/>
      <c r="AT7" s="264"/>
      <c r="AU7" s="264"/>
      <c r="AV7" s="264"/>
      <c r="AW7" s="264"/>
      <c r="AX7" s="264"/>
      <c r="AY7" s="264"/>
      <c r="AZ7" s="264"/>
      <c r="BA7" s="264"/>
      <c r="BB7" s="264"/>
      <c r="BC7" s="264"/>
      <c r="BD7" s="264"/>
      <c r="BE7" s="264"/>
      <c r="BF7" s="264"/>
      <c r="BG7" s="264"/>
      <c r="BH7" s="264"/>
      <c r="BI7" s="264"/>
      <c r="BJ7" s="264"/>
      <c r="BK7" s="264"/>
      <c r="BL7" s="264"/>
      <c r="BM7" s="264"/>
      <c r="BN7" s="264"/>
      <c r="BO7" s="264"/>
      <c r="BP7" s="264"/>
      <c r="BQ7" s="264"/>
      <c r="BR7" s="264"/>
      <c r="BS7" s="264"/>
      <c r="BT7" s="264"/>
      <c r="BU7" s="264"/>
      <c r="BV7" s="264"/>
      <c r="BW7" s="264"/>
      <c r="BX7" s="264"/>
      <c r="BY7" s="264"/>
      <c r="BZ7" s="264"/>
      <c r="CA7" s="264"/>
      <c r="CB7" s="264"/>
      <c r="CC7" s="264"/>
      <c r="CD7" s="264"/>
      <c r="CE7" s="264"/>
      <c r="CF7" s="264"/>
      <c r="CG7" s="264"/>
      <c r="CH7" s="264"/>
      <c r="CI7" s="264"/>
      <c r="CJ7" s="264"/>
      <c r="CK7" s="264"/>
      <c r="CL7" s="264"/>
      <c r="CM7" s="264"/>
      <c r="CN7" s="264"/>
      <c r="CO7" s="264"/>
      <c r="CP7" s="264"/>
      <c r="CQ7" s="264"/>
      <c r="CR7" s="264"/>
    </row>
    <row r="8" spans="1:96" s="232" customFormat="1" ht="12.95" customHeight="1">
      <c r="A8" s="347">
        <v>4</v>
      </c>
      <c r="B8" s="346" t="s">
        <v>14</v>
      </c>
      <c r="C8" s="345" t="s">
        <v>15</v>
      </c>
      <c r="D8" s="305">
        <v>614740650</v>
      </c>
      <c r="E8" s="255">
        <f t="shared" si="2"/>
        <v>3.8143170755482785E-2</v>
      </c>
      <c r="F8" s="298">
        <v>17.75</v>
      </c>
      <c r="G8" s="305">
        <v>614623480.52999997</v>
      </c>
      <c r="H8" s="255">
        <f t="shared" si="3"/>
        <v>3.8246054785084402E-2</v>
      </c>
      <c r="I8" s="298">
        <v>17.38</v>
      </c>
      <c r="J8" s="147">
        <f t="shared" si="0"/>
        <v>-1.9059984076216305E-4</v>
      </c>
      <c r="K8" s="327">
        <f t="shared" si="1"/>
        <v>-2.0845070422535267E-2</v>
      </c>
      <c r="L8" s="393"/>
      <c r="M8" s="387"/>
      <c r="N8" s="265"/>
      <c r="O8" s="390"/>
      <c r="P8" s="266"/>
      <c r="Q8" s="266"/>
      <c r="R8" s="267"/>
      <c r="S8" s="264"/>
      <c r="T8" s="264"/>
      <c r="U8" s="264"/>
      <c r="V8" s="264"/>
      <c r="W8" s="264"/>
      <c r="X8" s="264"/>
      <c r="Y8" s="264"/>
      <c r="Z8" s="264"/>
      <c r="AA8" s="264"/>
      <c r="AB8" s="264"/>
      <c r="AC8" s="264"/>
      <c r="AD8" s="264"/>
      <c r="AE8" s="264"/>
      <c r="AF8" s="264"/>
      <c r="AG8" s="264"/>
      <c r="AH8" s="264"/>
      <c r="AI8" s="264"/>
      <c r="AJ8" s="264"/>
      <c r="AK8" s="264"/>
      <c r="AL8" s="264"/>
      <c r="AM8" s="264"/>
      <c r="AN8" s="264"/>
      <c r="AO8" s="264"/>
      <c r="AP8" s="264"/>
      <c r="AQ8" s="264"/>
      <c r="AR8" s="264"/>
      <c r="AS8" s="264"/>
      <c r="AT8" s="264"/>
      <c r="AU8" s="264"/>
      <c r="AV8" s="264"/>
      <c r="AW8" s="264"/>
      <c r="AX8" s="264"/>
      <c r="AY8" s="264"/>
      <c r="AZ8" s="264"/>
      <c r="BA8" s="264"/>
      <c r="BB8" s="264"/>
      <c r="BC8" s="264"/>
      <c r="BD8" s="264"/>
      <c r="BE8" s="264"/>
      <c r="BF8" s="264"/>
      <c r="BG8" s="264"/>
      <c r="BH8" s="264"/>
      <c r="BI8" s="264"/>
      <c r="BJ8" s="264"/>
      <c r="BK8" s="264"/>
      <c r="BL8" s="264"/>
      <c r="BM8" s="264"/>
      <c r="BN8" s="264"/>
      <c r="BO8" s="264"/>
      <c r="BP8" s="264"/>
      <c r="BQ8" s="264"/>
      <c r="BR8" s="264"/>
      <c r="BS8" s="264"/>
      <c r="BT8" s="264"/>
      <c r="BU8" s="264"/>
      <c r="BV8" s="264"/>
      <c r="BW8" s="264"/>
      <c r="BX8" s="264"/>
      <c r="BY8" s="264"/>
      <c r="BZ8" s="264"/>
      <c r="CA8" s="264"/>
      <c r="CB8" s="264"/>
      <c r="CC8" s="264"/>
      <c r="CD8" s="264"/>
      <c r="CE8" s="264"/>
      <c r="CF8" s="264"/>
      <c r="CG8" s="264"/>
      <c r="CH8" s="264"/>
      <c r="CI8" s="264"/>
      <c r="CJ8" s="264"/>
      <c r="CK8" s="264"/>
      <c r="CL8" s="264"/>
      <c r="CM8" s="264"/>
      <c r="CN8" s="264"/>
      <c r="CO8" s="264"/>
      <c r="CP8" s="264"/>
      <c r="CQ8" s="264"/>
      <c r="CR8" s="264"/>
    </row>
    <row r="9" spans="1:96" s="232" customFormat="1" ht="12.95" customHeight="1">
      <c r="A9" s="347">
        <v>5</v>
      </c>
      <c r="B9" s="346" t="s">
        <v>72</v>
      </c>
      <c r="C9" s="345" t="s">
        <v>19</v>
      </c>
      <c r="D9" s="304">
        <v>356026968.38</v>
      </c>
      <c r="E9" s="255">
        <f t="shared" si="2"/>
        <v>2.2090612437090682E-2</v>
      </c>
      <c r="F9" s="298">
        <v>167.81059999999999</v>
      </c>
      <c r="G9" s="304">
        <v>357139192.92000002</v>
      </c>
      <c r="H9" s="255">
        <f t="shared" si="3"/>
        <v>2.2223630516915206E-2</v>
      </c>
      <c r="I9" s="298">
        <v>168.3348</v>
      </c>
      <c r="J9" s="261">
        <f>((G9-D9)/D9)</f>
        <v>3.1239895816344604E-3</v>
      </c>
      <c r="K9" s="328">
        <f>((I9-F9)/F9)</f>
        <v>3.1237597624941904E-3</v>
      </c>
      <c r="L9" s="393"/>
      <c r="M9" s="391"/>
      <c r="N9" s="265"/>
      <c r="O9" s="390"/>
      <c r="P9" s="266"/>
      <c r="Q9" s="266"/>
      <c r="R9" s="267"/>
      <c r="S9" s="264"/>
      <c r="T9" s="264"/>
      <c r="U9" s="264"/>
      <c r="V9" s="264"/>
      <c r="W9" s="264"/>
      <c r="X9" s="264"/>
      <c r="Y9" s="264"/>
      <c r="Z9" s="264"/>
      <c r="AA9" s="264"/>
      <c r="AB9" s="264"/>
      <c r="AC9" s="264"/>
      <c r="AD9" s="264"/>
      <c r="AE9" s="264"/>
      <c r="AF9" s="264"/>
      <c r="AG9" s="264"/>
      <c r="AH9" s="264"/>
      <c r="AI9" s="264"/>
      <c r="AJ9" s="264"/>
      <c r="AK9" s="264"/>
      <c r="AL9" s="264"/>
      <c r="AM9" s="264"/>
      <c r="AN9" s="264"/>
      <c r="AO9" s="264"/>
      <c r="AP9" s="264"/>
      <c r="AQ9" s="264"/>
      <c r="AR9" s="264"/>
      <c r="AS9" s="264"/>
      <c r="AT9" s="264"/>
      <c r="AU9" s="264"/>
      <c r="AV9" s="264"/>
      <c r="AW9" s="264"/>
      <c r="AX9" s="264"/>
      <c r="AY9" s="264"/>
      <c r="AZ9" s="264"/>
      <c r="BA9" s="264"/>
      <c r="BB9" s="264"/>
      <c r="BC9" s="264"/>
      <c r="BD9" s="264"/>
      <c r="BE9" s="264"/>
      <c r="BF9" s="264"/>
      <c r="BG9" s="264"/>
      <c r="BH9" s="264"/>
      <c r="BI9" s="264"/>
      <c r="BJ9" s="264"/>
      <c r="BK9" s="264"/>
      <c r="BL9" s="264"/>
      <c r="BM9" s="264"/>
      <c r="BN9" s="264"/>
      <c r="BO9" s="264"/>
      <c r="BP9" s="264"/>
      <c r="BQ9" s="264"/>
      <c r="BR9" s="264"/>
      <c r="BS9" s="264"/>
      <c r="BT9" s="264"/>
      <c r="BU9" s="264"/>
      <c r="BV9" s="264"/>
      <c r="BW9" s="264"/>
      <c r="BX9" s="264"/>
      <c r="BY9" s="264"/>
      <c r="BZ9" s="264"/>
      <c r="CA9" s="264"/>
      <c r="CB9" s="264"/>
      <c r="CC9" s="264"/>
      <c r="CD9" s="264"/>
      <c r="CE9" s="264"/>
      <c r="CF9" s="264"/>
      <c r="CG9" s="264"/>
      <c r="CH9" s="264"/>
      <c r="CI9" s="264"/>
      <c r="CJ9" s="264"/>
      <c r="CK9" s="264"/>
      <c r="CL9" s="264"/>
      <c r="CM9" s="264"/>
      <c r="CN9" s="264"/>
      <c r="CO9" s="264"/>
      <c r="CP9" s="264"/>
      <c r="CQ9" s="264"/>
      <c r="CR9" s="264"/>
    </row>
    <row r="10" spans="1:96" s="232" customFormat="1" ht="12.95" customHeight="1">
      <c r="A10" s="347">
        <v>6</v>
      </c>
      <c r="B10" s="346" t="s">
        <v>51</v>
      </c>
      <c r="C10" s="345" t="s">
        <v>95</v>
      </c>
      <c r="D10" s="304">
        <v>1834702973.01</v>
      </c>
      <c r="E10" s="255">
        <f t="shared" si="2"/>
        <v>0.11383888276318209</v>
      </c>
      <c r="F10" s="298">
        <v>0.93189999999999995</v>
      </c>
      <c r="G10" s="304">
        <v>1822909779.26</v>
      </c>
      <c r="H10" s="255">
        <f t="shared" si="3"/>
        <v>0.11343384933117774</v>
      </c>
      <c r="I10" s="298">
        <v>0.92789999999999995</v>
      </c>
      <c r="J10" s="147">
        <f t="shared" si="0"/>
        <v>-6.4278490434079225E-3</v>
      </c>
      <c r="K10" s="327">
        <f t="shared" si="1"/>
        <v>-4.2923060414207575E-3</v>
      </c>
      <c r="L10" s="262"/>
      <c r="M10" s="387"/>
      <c r="N10" s="265"/>
      <c r="O10" s="392"/>
      <c r="P10" s="267"/>
      <c r="Q10" s="267"/>
      <c r="R10" s="268"/>
      <c r="S10" s="269"/>
      <c r="T10" s="264"/>
      <c r="U10" s="264"/>
      <c r="V10" s="264"/>
      <c r="W10" s="264"/>
      <c r="X10" s="264"/>
      <c r="Y10" s="264"/>
      <c r="Z10" s="264"/>
      <c r="AA10" s="264"/>
      <c r="AB10" s="264"/>
      <c r="AC10" s="264"/>
      <c r="AD10" s="264"/>
      <c r="AE10" s="264"/>
      <c r="AF10" s="264"/>
      <c r="AG10" s="264"/>
      <c r="AH10" s="264"/>
      <c r="AI10" s="264"/>
      <c r="AJ10" s="264"/>
      <c r="AK10" s="264"/>
      <c r="AL10" s="264"/>
      <c r="AM10" s="264"/>
      <c r="AN10" s="264"/>
      <c r="AO10" s="264"/>
      <c r="AP10" s="264"/>
      <c r="AQ10" s="264"/>
      <c r="AR10" s="264"/>
      <c r="AS10" s="264"/>
      <c r="AT10" s="264"/>
      <c r="AU10" s="264"/>
      <c r="AV10" s="264"/>
      <c r="AW10" s="264"/>
      <c r="AX10" s="264"/>
      <c r="AY10" s="264"/>
      <c r="AZ10" s="264"/>
      <c r="BA10" s="264"/>
      <c r="BB10" s="264"/>
      <c r="BC10" s="264"/>
      <c r="BD10" s="264"/>
      <c r="BE10" s="264"/>
      <c r="BF10" s="264"/>
      <c r="BG10" s="264"/>
      <c r="BH10" s="264"/>
      <c r="BI10" s="264"/>
      <c r="BJ10" s="264"/>
      <c r="BK10" s="264"/>
      <c r="BL10" s="264"/>
      <c r="BM10" s="264"/>
      <c r="BN10" s="264"/>
      <c r="BO10" s="264"/>
      <c r="BP10" s="264"/>
      <c r="BQ10" s="264"/>
      <c r="BR10" s="264"/>
      <c r="BS10" s="264"/>
      <c r="BT10" s="264"/>
      <c r="BU10" s="264"/>
      <c r="BV10" s="264"/>
      <c r="BW10" s="264"/>
      <c r="BX10" s="264"/>
      <c r="BY10" s="264"/>
      <c r="BZ10" s="264"/>
      <c r="CA10" s="264"/>
      <c r="CB10" s="264"/>
      <c r="CC10" s="264"/>
      <c r="CD10" s="264"/>
      <c r="CE10" s="264"/>
      <c r="CF10" s="264"/>
      <c r="CG10" s="264"/>
      <c r="CH10" s="264"/>
      <c r="CI10" s="264"/>
      <c r="CJ10" s="264"/>
      <c r="CK10" s="264"/>
      <c r="CL10" s="264"/>
      <c r="CM10" s="264"/>
      <c r="CN10" s="264"/>
      <c r="CO10" s="264"/>
      <c r="CP10" s="264"/>
      <c r="CQ10" s="264"/>
      <c r="CR10" s="264"/>
    </row>
    <row r="11" spans="1:96" s="232" customFormat="1" ht="12.95" customHeight="1">
      <c r="A11" s="347">
        <v>7</v>
      </c>
      <c r="B11" s="346" t="s">
        <v>9</v>
      </c>
      <c r="C11" s="345" t="s">
        <v>16</v>
      </c>
      <c r="D11" s="304">
        <v>2783124870.4299998</v>
      </c>
      <c r="E11" s="255">
        <f t="shared" si="2"/>
        <v>0.17268616800701628</v>
      </c>
      <c r="F11" s="298">
        <v>20.625499999999999</v>
      </c>
      <c r="G11" s="304">
        <v>2769102043.77</v>
      </c>
      <c r="H11" s="255">
        <f>(G11/$G$19)</f>
        <v>0.17231236981084916</v>
      </c>
      <c r="I11" s="298">
        <v>21.256900000000002</v>
      </c>
      <c r="J11" s="147">
        <f t="shared" si="0"/>
        <v>-5.0385186841556571E-3</v>
      </c>
      <c r="K11" s="327">
        <f t="shared" si="1"/>
        <v>3.0612591209910202E-2</v>
      </c>
      <c r="L11" s="443"/>
      <c r="M11" s="387"/>
      <c r="N11" s="265"/>
      <c r="O11" s="264"/>
      <c r="P11" s="264"/>
      <c r="Q11" s="264"/>
      <c r="R11" s="264"/>
      <c r="S11" s="264"/>
      <c r="T11" s="264"/>
      <c r="U11" s="264"/>
      <c r="V11" s="264"/>
      <c r="W11" s="264"/>
      <c r="X11" s="264"/>
      <c r="Y11" s="264"/>
      <c r="Z11" s="264"/>
      <c r="AA11" s="264"/>
      <c r="AB11" s="264"/>
      <c r="AC11" s="264"/>
      <c r="AD11" s="264"/>
      <c r="AE11" s="264"/>
      <c r="AF11" s="264"/>
      <c r="AG11" s="264"/>
      <c r="AH11" s="264"/>
      <c r="AI11" s="264"/>
      <c r="AJ11" s="264"/>
      <c r="AK11" s="264"/>
      <c r="AL11" s="264"/>
      <c r="AM11" s="264"/>
      <c r="AN11" s="264"/>
      <c r="AO11" s="264"/>
      <c r="AP11" s="264"/>
      <c r="AQ11" s="264"/>
      <c r="AR11" s="264"/>
      <c r="AS11" s="264"/>
      <c r="AT11" s="264"/>
      <c r="AU11" s="264"/>
      <c r="AV11" s="264"/>
      <c r="AW11" s="264"/>
      <c r="AX11" s="264"/>
      <c r="AY11" s="264"/>
      <c r="AZ11" s="264"/>
      <c r="BA11" s="264"/>
      <c r="BB11" s="264"/>
      <c r="BC11" s="264"/>
      <c r="BD11" s="264"/>
      <c r="BE11" s="264"/>
      <c r="BF11" s="264"/>
      <c r="BG11" s="264"/>
      <c r="BH11" s="264"/>
      <c r="BI11" s="264"/>
      <c r="BJ11" s="264"/>
      <c r="BK11" s="264"/>
      <c r="BL11" s="264"/>
      <c r="BM11" s="264"/>
      <c r="BN11" s="264"/>
      <c r="BO11" s="264"/>
      <c r="BP11" s="264"/>
      <c r="BQ11" s="264"/>
      <c r="BR11" s="264"/>
      <c r="BS11" s="264"/>
      <c r="BT11" s="264"/>
      <c r="BU11" s="264"/>
      <c r="BV11" s="264"/>
      <c r="BW11" s="264"/>
      <c r="BX11" s="264"/>
      <c r="BY11" s="264"/>
      <c r="BZ11" s="264"/>
      <c r="CA11" s="264"/>
      <c r="CB11" s="264"/>
      <c r="CC11" s="264"/>
      <c r="CD11" s="264"/>
      <c r="CE11" s="264"/>
      <c r="CF11" s="264"/>
      <c r="CG11" s="264"/>
      <c r="CH11" s="264"/>
      <c r="CI11" s="264"/>
      <c r="CJ11" s="264"/>
      <c r="CK11" s="264"/>
      <c r="CL11" s="264"/>
      <c r="CM11" s="264"/>
      <c r="CN11" s="264"/>
      <c r="CO11" s="264"/>
      <c r="CP11" s="264"/>
      <c r="CQ11" s="264"/>
      <c r="CR11" s="264"/>
    </row>
    <row r="12" spans="1:96" s="232" customFormat="1" ht="12.95" customHeight="1">
      <c r="A12" s="347">
        <v>8</v>
      </c>
      <c r="B12" s="346" t="s">
        <v>228</v>
      </c>
      <c r="C12" s="345" t="s">
        <v>67</v>
      </c>
      <c r="D12" s="304">
        <v>362779959.31</v>
      </c>
      <c r="E12" s="255">
        <f t="shared" si="2"/>
        <v>2.250961919409173E-2</v>
      </c>
      <c r="F12" s="298">
        <v>175.72</v>
      </c>
      <c r="G12" s="304">
        <v>354134674.73000002</v>
      </c>
      <c r="H12" s="255">
        <f t="shared" si="3"/>
        <v>2.2036668952741915E-2</v>
      </c>
      <c r="I12" s="298">
        <v>152.33000000000001</v>
      </c>
      <c r="J12" s="147">
        <f>((G12-D12)/D12)</f>
        <v>-2.3830656457548362E-2</v>
      </c>
      <c r="K12" s="327">
        <f>((I12-F12)/F12)</f>
        <v>-0.13310949237423167</v>
      </c>
      <c r="L12" s="262"/>
      <c r="M12" s="387"/>
      <c r="N12" s="265"/>
      <c r="O12" s="264"/>
      <c r="P12" s="264"/>
      <c r="Q12" s="264"/>
      <c r="R12" s="264"/>
      <c r="S12" s="264"/>
      <c r="T12" s="264"/>
      <c r="U12" s="264"/>
      <c r="V12" s="264"/>
      <c r="W12" s="264"/>
      <c r="X12" s="264"/>
      <c r="Y12" s="264"/>
      <c r="Z12" s="264"/>
      <c r="AA12" s="264"/>
      <c r="AB12" s="264"/>
      <c r="AC12" s="264"/>
      <c r="AD12" s="264"/>
      <c r="AE12" s="264"/>
      <c r="AF12" s="264"/>
      <c r="AG12" s="264"/>
      <c r="AH12" s="264"/>
      <c r="AI12" s="264"/>
      <c r="AJ12" s="264"/>
      <c r="AK12" s="264"/>
      <c r="AL12" s="264"/>
      <c r="AM12" s="264"/>
      <c r="AN12" s="264"/>
      <c r="AO12" s="264"/>
      <c r="AP12" s="264"/>
      <c r="AQ12" s="264"/>
      <c r="AR12" s="264"/>
      <c r="AS12" s="264"/>
      <c r="AT12" s="264"/>
      <c r="AU12" s="264"/>
      <c r="AV12" s="264"/>
      <c r="AW12" s="264"/>
      <c r="AX12" s="264"/>
      <c r="AY12" s="264"/>
      <c r="AZ12" s="264"/>
      <c r="BA12" s="264"/>
      <c r="BB12" s="264"/>
      <c r="BC12" s="264"/>
      <c r="BD12" s="264"/>
      <c r="BE12" s="264"/>
      <c r="BF12" s="264"/>
      <c r="BG12" s="264"/>
      <c r="BH12" s="264"/>
      <c r="BI12" s="264"/>
      <c r="BJ12" s="264"/>
      <c r="BK12" s="264"/>
      <c r="BL12" s="264"/>
      <c r="BM12" s="264"/>
      <c r="BN12" s="264"/>
      <c r="BO12" s="264"/>
      <c r="BP12" s="264"/>
      <c r="BQ12" s="264"/>
      <c r="BR12" s="264"/>
      <c r="BS12" s="264"/>
      <c r="BT12" s="264"/>
      <c r="BU12" s="264"/>
      <c r="BV12" s="264"/>
      <c r="BW12" s="264"/>
      <c r="BX12" s="264"/>
      <c r="BY12" s="264"/>
      <c r="BZ12" s="264"/>
      <c r="CA12" s="264"/>
      <c r="CB12" s="264"/>
      <c r="CC12" s="264"/>
      <c r="CD12" s="264"/>
      <c r="CE12" s="264"/>
      <c r="CF12" s="264"/>
      <c r="CG12" s="264"/>
      <c r="CH12" s="264"/>
      <c r="CI12" s="264"/>
      <c r="CJ12" s="264"/>
      <c r="CK12" s="264"/>
      <c r="CL12" s="264"/>
      <c r="CM12" s="264"/>
      <c r="CN12" s="264"/>
      <c r="CO12" s="264"/>
      <c r="CP12" s="264"/>
      <c r="CQ12" s="264"/>
      <c r="CR12" s="264"/>
    </row>
    <row r="13" spans="1:96" s="232" customFormat="1" ht="12.95" customHeight="1">
      <c r="A13" s="347">
        <v>9</v>
      </c>
      <c r="B13" s="346" t="s">
        <v>69</v>
      </c>
      <c r="C13" s="345" t="s">
        <v>68</v>
      </c>
      <c r="D13" s="345">
        <v>247113628.12</v>
      </c>
      <c r="E13" s="255">
        <f t="shared" si="2"/>
        <v>1.5332803050177393E-2</v>
      </c>
      <c r="F13" s="298">
        <v>12.093299999999999</v>
      </c>
      <c r="G13" s="304">
        <v>245964394.46000001</v>
      </c>
      <c r="H13" s="259">
        <f>(G13/$G$19)</f>
        <v>1.530557813636621E-2</v>
      </c>
      <c r="I13" s="298">
        <v>12.0108</v>
      </c>
      <c r="J13" s="147">
        <f t="shared" si="0"/>
        <v>-4.6506284122942868E-3</v>
      </c>
      <c r="K13" s="327">
        <f t="shared" si="1"/>
        <v>-6.8219592667013622E-3</v>
      </c>
      <c r="L13" s="393"/>
      <c r="M13" s="387"/>
      <c r="N13" s="393"/>
      <c r="O13" s="393"/>
      <c r="P13" s="264"/>
      <c r="Q13" s="264"/>
      <c r="R13" s="264"/>
      <c r="S13" s="264"/>
      <c r="T13" s="264"/>
      <c r="U13" s="264"/>
      <c r="V13" s="264"/>
      <c r="W13" s="264"/>
      <c r="X13" s="264"/>
      <c r="Y13" s="264"/>
      <c r="Z13" s="264"/>
      <c r="AA13" s="264"/>
      <c r="AB13" s="264"/>
      <c r="AC13" s="264"/>
      <c r="AD13" s="264"/>
      <c r="AE13" s="264"/>
      <c r="AF13" s="264"/>
      <c r="AG13" s="264"/>
      <c r="AH13" s="264"/>
      <c r="AI13" s="264"/>
      <c r="AJ13" s="264"/>
      <c r="AK13" s="264"/>
      <c r="AL13" s="264"/>
      <c r="AM13" s="264"/>
      <c r="AN13" s="264"/>
      <c r="AO13" s="264"/>
      <c r="AP13" s="264"/>
      <c r="AQ13" s="264"/>
      <c r="AR13" s="264"/>
      <c r="AS13" s="264"/>
      <c r="AT13" s="264"/>
      <c r="AU13" s="264"/>
      <c r="AV13" s="264"/>
      <c r="AW13" s="264"/>
      <c r="AX13" s="264"/>
      <c r="AY13" s="264"/>
      <c r="AZ13" s="264"/>
      <c r="BA13" s="264"/>
      <c r="BB13" s="264"/>
      <c r="BC13" s="264"/>
      <c r="BD13" s="264"/>
      <c r="BE13" s="264"/>
      <c r="BF13" s="264"/>
      <c r="BG13" s="264"/>
      <c r="BH13" s="264"/>
      <c r="BI13" s="264"/>
      <c r="BJ13" s="264"/>
      <c r="BK13" s="264"/>
      <c r="BL13" s="264"/>
      <c r="BM13" s="264"/>
      <c r="BN13" s="264"/>
      <c r="BO13" s="264"/>
      <c r="BP13" s="264"/>
      <c r="BQ13" s="264"/>
      <c r="BR13" s="264"/>
      <c r="BS13" s="264"/>
      <c r="BT13" s="264"/>
      <c r="BU13" s="264"/>
      <c r="BV13" s="264"/>
      <c r="BW13" s="264"/>
      <c r="BX13" s="264"/>
      <c r="BY13" s="264"/>
      <c r="BZ13" s="264"/>
      <c r="CA13" s="264"/>
      <c r="CB13" s="264"/>
      <c r="CC13" s="264"/>
      <c r="CD13" s="264"/>
      <c r="CE13" s="264"/>
      <c r="CF13" s="264"/>
      <c r="CG13" s="264"/>
      <c r="CH13" s="264"/>
      <c r="CI13" s="264"/>
      <c r="CJ13" s="264"/>
      <c r="CK13" s="264"/>
      <c r="CL13" s="264"/>
      <c r="CM13" s="264"/>
      <c r="CN13" s="264"/>
      <c r="CO13" s="264"/>
      <c r="CP13" s="264"/>
      <c r="CQ13" s="264"/>
      <c r="CR13" s="264"/>
    </row>
    <row r="14" spans="1:96" s="232" customFormat="1" ht="12.95" customHeight="1">
      <c r="A14" s="347">
        <v>10</v>
      </c>
      <c r="B14" s="346" t="s">
        <v>7</v>
      </c>
      <c r="C14" s="345" t="s">
        <v>86</v>
      </c>
      <c r="D14" s="298">
        <v>343248925.5</v>
      </c>
      <c r="E14" s="255">
        <f t="shared" si="2"/>
        <v>2.1297765776482309E-2</v>
      </c>
      <c r="F14" s="298">
        <v>2898.63</v>
      </c>
      <c r="G14" s="298">
        <v>341251783.5</v>
      </c>
      <c r="H14" s="255">
        <f t="shared" si="3"/>
        <v>2.1235007806721291E-2</v>
      </c>
      <c r="I14" s="298">
        <v>2881.8</v>
      </c>
      <c r="J14" s="147">
        <f t="shared" ref="J14:J19" si="4">((G14-D14)/D14)</f>
        <v>-5.8183488763754341E-3</v>
      </c>
      <c r="K14" s="327">
        <f>((I14-F14)/F14)</f>
        <v>-5.806191200670636E-3</v>
      </c>
      <c r="L14" s="393"/>
      <c r="M14" s="387"/>
      <c r="N14" s="394"/>
      <c r="O14" s="394"/>
      <c r="P14" s="264"/>
      <c r="Q14" s="264"/>
      <c r="R14" s="264"/>
      <c r="S14" s="264"/>
      <c r="T14" s="264"/>
      <c r="U14" s="264"/>
      <c r="V14" s="264"/>
      <c r="W14" s="264"/>
      <c r="X14" s="264"/>
      <c r="Y14" s="264"/>
      <c r="Z14" s="264"/>
      <c r="AA14" s="264"/>
      <c r="AB14" s="264"/>
      <c r="AC14" s="264"/>
      <c r="AD14" s="264"/>
      <c r="AE14" s="264"/>
      <c r="AF14" s="264"/>
      <c r="AG14" s="264"/>
      <c r="AH14" s="264"/>
      <c r="AI14" s="264"/>
      <c r="AJ14" s="264"/>
      <c r="AK14" s="264"/>
      <c r="AL14" s="264"/>
      <c r="AM14" s="264"/>
      <c r="AN14" s="264"/>
      <c r="AO14" s="264"/>
      <c r="AP14" s="264"/>
      <c r="AQ14" s="264"/>
      <c r="AR14" s="264"/>
      <c r="AS14" s="264"/>
      <c r="AT14" s="264"/>
      <c r="AU14" s="264"/>
      <c r="AV14" s="264"/>
      <c r="AW14" s="264"/>
      <c r="AX14" s="264"/>
      <c r="AY14" s="264"/>
      <c r="AZ14" s="264"/>
      <c r="BA14" s="264"/>
      <c r="BB14" s="264"/>
      <c r="BC14" s="264"/>
      <c r="BD14" s="264"/>
      <c r="BE14" s="264"/>
      <c r="BF14" s="264"/>
      <c r="BG14" s="264"/>
      <c r="BH14" s="264"/>
      <c r="BI14" s="264"/>
      <c r="BJ14" s="264"/>
      <c r="BK14" s="264"/>
      <c r="BL14" s="264"/>
      <c r="BM14" s="264"/>
      <c r="BN14" s="264"/>
      <c r="BO14" s="264"/>
      <c r="BP14" s="264"/>
      <c r="BQ14" s="264"/>
      <c r="BR14" s="264"/>
      <c r="BS14" s="264"/>
      <c r="BT14" s="264"/>
      <c r="BU14" s="264"/>
      <c r="BV14" s="264"/>
      <c r="BW14" s="264"/>
      <c r="BX14" s="264"/>
      <c r="BY14" s="264"/>
      <c r="BZ14" s="264"/>
      <c r="CA14" s="264"/>
      <c r="CB14" s="264"/>
      <c r="CC14" s="264"/>
      <c r="CD14" s="264"/>
      <c r="CE14" s="264"/>
      <c r="CF14" s="264"/>
      <c r="CG14" s="264"/>
      <c r="CH14" s="264"/>
      <c r="CI14" s="264"/>
      <c r="CJ14" s="264"/>
      <c r="CK14" s="264"/>
      <c r="CL14" s="264"/>
      <c r="CM14" s="264"/>
      <c r="CN14" s="264"/>
      <c r="CO14" s="264"/>
      <c r="CP14" s="264"/>
      <c r="CQ14" s="264"/>
      <c r="CR14" s="264"/>
    </row>
    <row r="15" spans="1:96" s="232" customFormat="1" ht="12.95" customHeight="1">
      <c r="A15" s="347">
        <v>11</v>
      </c>
      <c r="B15" s="346" t="s">
        <v>100</v>
      </c>
      <c r="C15" s="345" t="s">
        <v>101</v>
      </c>
      <c r="D15" s="298">
        <v>268140733.09</v>
      </c>
      <c r="E15" s="255">
        <f t="shared" si="2"/>
        <v>1.6637484065438333E-2</v>
      </c>
      <c r="F15" s="298">
        <v>135.86000000000001</v>
      </c>
      <c r="G15" s="298">
        <v>252453335.55000001</v>
      </c>
      <c r="H15" s="255">
        <f t="shared" si="3"/>
        <v>1.5709364200984698E-2</v>
      </c>
      <c r="I15" s="298">
        <v>137.82</v>
      </c>
      <c r="J15" s="147">
        <f t="shared" si="4"/>
        <v>-5.8504343443913094E-2</v>
      </c>
      <c r="K15" s="327">
        <f>((I15-F15)/F15)</f>
        <v>1.4426615633740463E-2</v>
      </c>
      <c r="L15" s="393"/>
      <c r="M15" s="387"/>
      <c r="N15" s="395"/>
      <c r="O15" s="395"/>
      <c r="P15" s="264"/>
      <c r="Q15" s="264"/>
      <c r="R15" s="264"/>
      <c r="S15" s="264"/>
      <c r="T15" s="264"/>
      <c r="U15" s="264"/>
      <c r="V15" s="264"/>
      <c r="W15" s="264"/>
      <c r="X15" s="264"/>
      <c r="Y15" s="264"/>
      <c r="Z15" s="264"/>
      <c r="AA15" s="264"/>
      <c r="AB15" s="264"/>
      <c r="AC15" s="264"/>
      <c r="AD15" s="264"/>
      <c r="AE15" s="264"/>
      <c r="AF15" s="264"/>
      <c r="AG15" s="264"/>
      <c r="AH15" s="264"/>
      <c r="AI15" s="264"/>
      <c r="AJ15" s="264"/>
      <c r="AK15" s="264"/>
      <c r="AL15" s="264"/>
      <c r="AM15" s="264"/>
      <c r="AN15" s="264"/>
      <c r="AO15" s="264"/>
      <c r="AP15" s="264"/>
      <c r="AQ15" s="264"/>
      <c r="AR15" s="264"/>
      <c r="AS15" s="264"/>
      <c r="AT15" s="264"/>
      <c r="AU15" s="264"/>
      <c r="AV15" s="264"/>
      <c r="AW15" s="264"/>
      <c r="AX15" s="264"/>
      <c r="AY15" s="264"/>
      <c r="AZ15" s="264"/>
      <c r="BA15" s="264"/>
      <c r="BB15" s="264"/>
      <c r="BC15" s="264"/>
      <c r="BD15" s="264"/>
      <c r="BE15" s="264"/>
      <c r="BF15" s="264"/>
      <c r="BG15" s="264"/>
      <c r="BH15" s="264"/>
      <c r="BI15" s="264"/>
      <c r="BJ15" s="264"/>
      <c r="BK15" s="264"/>
      <c r="BL15" s="264"/>
      <c r="BM15" s="264"/>
      <c r="BN15" s="264"/>
      <c r="BO15" s="264"/>
      <c r="BP15" s="264"/>
      <c r="BQ15" s="264"/>
      <c r="BR15" s="264"/>
      <c r="BS15" s="264"/>
      <c r="BT15" s="264"/>
      <c r="BU15" s="264"/>
      <c r="BV15" s="264"/>
      <c r="BW15" s="264"/>
      <c r="BX15" s="264"/>
      <c r="BY15" s="264"/>
      <c r="BZ15" s="264"/>
      <c r="CA15" s="264"/>
      <c r="CB15" s="264"/>
      <c r="CC15" s="264"/>
      <c r="CD15" s="264"/>
      <c r="CE15" s="264"/>
      <c r="CF15" s="264"/>
      <c r="CG15" s="264"/>
      <c r="CH15" s="264"/>
      <c r="CI15" s="264"/>
      <c r="CJ15" s="264"/>
      <c r="CK15" s="264"/>
      <c r="CL15" s="264"/>
      <c r="CM15" s="264"/>
      <c r="CN15" s="264"/>
      <c r="CO15" s="264"/>
      <c r="CP15" s="264"/>
      <c r="CQ15" s="264"/>
      <c r="CR15" s="264"/>
    </row>
    <row r="16" spans="1:96" s="232" customFormat="1" ht="12.95" customHeight="1">
      <c r="A16" s="347">
        <v>12</v>
      </c>
      <c r="B16" s="346" t="s">
        <v>60</v>
      </c>
      <c r="C16" s="345" t="s">
        <v>153</v>
      </c>
      <c r="D16" s="298">
        <v>334211317.54000002</v>
      </c>
      <c r="E16" s="255">
        <f t="shared" si="2"/>
        <v>2.0737004057472204E-2</v>
      </c>
      <c r="F16" s="298">
        <v>1.29</v>
      </c>
      <c r="G16" s="298">
        <v>332076154.80000001</v>
      </c>
      <c r="H16" s="255">
        <f t="shared" si="3"/>
        <v>2.0664037759099325E-2</v>
      </c>
      <c r="I16" s="298">
        <v>1.28</v>
      </c>
      <c r="J16" s="147">
        <f t="shared" si="4"/>
        <v>-6.3886607901734596E-3</v>
      </c>
      <c r="K16" s="327">
        <f>((I16-F16)/F16)</f>
        <v>-7.7519379844961309E-3</v>
      </c>
      <c r="L16" s="393"/>
      <c r="M16" s="387"/>
      <c r="N16" s="394"/>
      <c r="O16" s="394"/>
      <c r="P16" s="264"/>
      <c r="Q16" s="264"/>
      <c r="R16" s="264"/>
      <c r="S16" s="264"/>
      <c r="T16" s="264"/>
      <c r="U16" s="264"/>
      <c r="V16" s="264"/>
      <c r="W16" s="264"/>
      <c r="X16" s="264"/>
      <c r="Y16" s="264"/>
      <c r="Z16" s="264"/>
      <c r="AA16" s="264"/>
      <c r="AB16" s="264"/>
      <c r="AC16" s="264"/>
      <c r="AD16" s="264"/>
      <c r="AE16" s="264"/>
      <c r="AF16" s="264"/>
      <c r="AG16" s="264"/>
      <c r="AH16" s="264"/>
      <c r="AI16" s="264"/>
      <c r="AJ16" s="264"/>
      <c r="AK16" s="264"/>
      <c r="AL16" s="264"/>
      <c r="AM16" s="264"/>
      <c r="AN16" s="264"/>
      <c r="AO16" s="264"/>
      <c r="AP16" s="264"/>
      <c r="AQ16" s="264"/>
      <c r="AR16" s="264"/>
      <c r="AS16" s="264"/>
      <c r="AT16" s="264"/>
      <c r="AU16" s="264"/>
      <c r="AV16" s="264"/>
      <c r="AW16" s="264"/>
      <c r="AX16" s="264"/>
      <c r="AY16" s="264"/>
      <c r="AZ16" s="264"/>
      <c r="BA16" s="264"/>
      <c r="BB16" s="264"/>
      <c r="BC16" s="264"/>
      <c r="BD16" s="264"/>
      <c r="BE16" s="264"/>
      <c r="BF16" s="264"/>
      <c r="BG16" s="264"/>
      <c r="BH16" s="264"/>
      <c r="BI16" s="264"/>
      <c r="BJ16" s="264"/>
      <c r="BK16" s="264"/>
      <c r="BL16" s="264"/>
      <c r="BM16" s="264"/>
      <c r="BN16" s="264"/>
      <c r="BO16" s="264"/>
      <c r="BP16" s="264"/>
      <c r="BQ16" s="264"/>
      <c r="BR16" s="264"/>
      <c r="BS16" s="264"/>
      <c r="BT16" s="264"/>
      <c r="BU16" s="264"/>
      <c r="BV16" s="264"/>
      <c r="BW16" s="264"/>
      <c r="BX16" s="264"/>
      <c r="BY16" s="264"/>
      <c r="BZ16" s="264"/>
      <c r="CA16" s="264"/>
      <c r="CB16" s="264"/>
      <c r="CC16" s="264"/>
      <c r="CD16" s="264"/>
      <c r="CE16" s="264"/>
      <c r="CF16" s="264"/>
      <c r="CG16" s="264"/>
      <c r="CH16" s="264"/>
      <c r="CI16" s="264"/>
      <c r="CJ16" s="264"/>
      <c r="CK16" s="264"/>
      <c r="CL16" s="264"/>
      <c r="CM16" s="264"/>
      <c r="CN16" s="264"/>
      <c r="CO16" s="264"/>
      <c r="CP16" s="264"/>
      <c r="CQ16" s="264"/>
      <c r="CR16" s="264"/>
    </row>
    <row r="17" spans="1:96" s="232" customFormat="1" ht="12.95" customHeight="1">
      <c r="A17" s="347">
        <v>13</v>
      </c>
      <c r="B17" s="346" t="s">
        <v>110</v>
      </c>
      <c r="C17" s="345" t="s">
        <v>156</v>
      </c>
      <c r="D17" s="298">
        <v>293413079.52999997</v>
      </c>
      <c r="E17" s="255">
        <f t="shared" si="2"/>
        <v>1.8205572047992662E-2</v>
      </c>
      <c r="F17" s="298">
        <v>1.4993000000000001</v>
      </c>
      <c r="G17" s="298">
        <v>288815520.45999998</v>
      </c>
      <c r="H17" s="255">
        <f t="shared" si="3"/>
        <v>1.7972066750151863E-2</v>
      </c>
      <c r="I17" s="298">
        <v>1.4764999999999999</v>
      </c>
      <c r="J17" s="147">
        <f t="shared" si="4"/>
        <v>-1.5669236958913129E-2</v>
      </c>
      <c r="K17" s="327">
        <f>((I17-F17)/F17)</f>
        <v>-1.5207096645101149E-2</v>
      </c>
      <c r="L17" s="444"/>
      <c r="M17" s="387"/>
      <c r="N17" s="396"/>
      <c r="O17" s="396"/>
      <c r="P17" s="264"/>
      <c r="Q17" s="264"/>
      <c r="R17" s="264"/>
      <c r="S17" s="264"/>
      <c r="T17" s="264"/>
      <c r="U17" s="264"/>
      <c r="V17" s="264"/>
      <c r="W17" s="264"/>
      <c r="X17" s="264"/>
      <c r="Y17" s="264"/>
      <c r="Z17" s="264"/>
      <c r="AA17" s="264"/>
      <c r="AB17" s="264"/>
      <c r="AC17" s="264"/>
      <c r="AD17" s="264"/>
      <c r="AE17" s="264"/>
      <c r="AF17" s="264"/>
      <c r="AG17" s="264"/>
      <c r="AH17" s="264"/>
      <c r="AI17" s="264"/>
      <c r="AJ17" s="264"/>
      <c r="AK17" s="264"/>
      <c r="AL17" s="264"/>
      <c r="AM17" s="264"/>
      <c r="AN17" s="264"/>
      <c r="AO17" s="264"/>
      <c r="AP17" s="264"/>
      <c r="AQ17" s="264"/>
      <c r="AR17" s="264"/>
      <c r="AS17" s="264"/>
      <c r="AT17" s="264"/>
      <c r="AU17" s="264"/>
      <c r="AV17" s="264"/>
      <c r="AW17" s="264"/>
      <c r="AX17" s="264"/>
      <c r="AY17" s="264"/>
      <c r="AZ17" s="264"/>
      <c r="BA17" s="264"/>
      <c r="BB17" s="264"/>
      <c r="BC17" s="264"/>
      <c r="BD17" s="264"/>
      <c r="BE17" s="264"/>
      <c r="BF17" s="264"/>
      <c r="BG17" s="264"/>
      <c r="BH17" s="264"/>
      <c r="BI17" s="264"/>
      <c r="BJ17" s="264"/>
      <c r="BK17" s="264"/>
      <c r="BL17" s="264"/>
      <c r="BM17" s="264"/>
      <c r="BN17" s="264"/>
      <c r="BO17" s="264"/>
      <c r="BP17" s="264"/>
      <c r="BQ17" s="264"/>
      <c r="BR17" s="264"/>
      <c r="BS17" s="264"/>
      <c r="BT17" s="264"/>
      <c r="BU17" s="264"/>
      <c r="BV17" s="264"/>
      <c r="BW17" s="264"/>
      <c r="BX17" s="264"/>
      <c r="BY17" s="264"/>
      <c r="BZ17" s="264"/>
      <c r="CA17" s="264"/>
      <c r="CB17" s="264"/>
      <c r="CC17" s="264"/>
      <c r="CD17" s="264"/>
      <c r="CE17" s="264"/>
      <c r="CF17" s="264"/>
      <c r="CG17" s="264"/>
      <c r="CH17" s="264"/>
      <c r="CI17" s="264"/>
      <c r="CJ17" s="264"/>
      <c r="CK17" s="264"/>
      <c r="CL17" s="264"/>
      <c r="CM17" s="264"/>
      <c r="CN17" s="264"/>
      <c r="CO17" s="264"/>
      <c r="CP17" s="264"/>
      <c r="CQ17" s="264"/>
      <c r="CR17" s="264"/>
    </row>
    <row r="18" spans="1:96" s="232" customFormat="1" ht="12.95" customHeight="1">
      <c r="A18" s="347">
        <v>14</v>
      </c>
      <c r="B18" s="346" t="s">
        <v>167</v>
      </c>
      <c r="C18" s="345" t="s">
        <v>168</v>
      </c>
      <c r="D18" s="298">
        <v>423239734.73000002</v>
      </c>
      <c r="E18" s="255">
        <f t="shared" si="2"/>
        <v>2.6261002053974514E-2</v>
      </c>
      <c r="F18" s="298">
        <v>143.34</v>
      </c>
      <c r="G18" s="298">
        <v>414104080.24000001</v>
      </c>
      <c r="H18" s="255">
        <f t="shared" si="3"/>
        <v>2.5768373388417882E-2</v>
      </c>
      <c r="I18" s="298">
        <v>142.02000000000001</v>
      </c>
      <c r="J18" s="147">
        <f t="shared" si="4"/>
        <v>-2.1585058633088822E-2</v>
      </c>
      <c r="K18" s="327">
        <f>((I18-F18)/F18)</f>
        <v>-9.2088740058601445E-3</v>
      </c>
      <c r="L18" s="393"/>
      <c r="M18" s="389"/>
      <c r="N18" s="271"/>
      <c r="O18" s="271"/>
      <c r="P18" s="264"/>
      <c r="Q18" s="264"/>
      <c r="R18" s="264"/>
      <c r="S18" s="264"/>
      <c r="T18" s="264"/>
      <c r="U18" s="264"/>
      <c r="V18" s="264"/>
      <c r="W18" s="264"/>
      <c r="X18" s="264"/>
      <c r="Y18" s="264"/>
      <c r="Z18" s="264"/>
      <c r="AA18" s="264"/>
      <c r="AB18" s="264"/>
      <c r="AC18" s="264"/>
      <c r="AD18" s="264"/>
      <c r="AE18" s="264"/>
      <c r="AF18" s="264"/>
      <c r="AG18" s="264"/>
      <c r="AH18" s="264"/>
      <c r="AI18" s="264"/>
      <c r="AJ18" s="264"/>
      <c r="AK18" s="264"/>
      <c r="AL18" s="264"/>
      <c r="AM18" s="264"/>
      <c r="AN18" s="264"/>
      <c r="AO18" s="264"/>
      <c r="AP18" s="264"/>
      <c r="AQ18" s="264"/>
      <c r="AR18" s="264"/>
      <c r="AS18" s="264"/>
      <c r="AT18" s="264"/>
      <c r="AU18" s="264"/>
      <c r="AV18" s="264"/>
      <c r="AW18" s="264"/>
      <c r="AX18" s="264"/>
      <c r="AY18" s="264"/>
      <c r="AZ18" s="264"/>
      <c r="BA18" s="264"/>
      <c r="BB18" s="264"/>
      <c r="BC18" s="264"/>
      <c r="BD18" s="264"/>
      <c r="BE18" s="264"/>
      <c r="BF18" s="264"/>
      <c r="BG18" s="264"/>
      <c r="BH18" s="264"/>
      <c r="BI18" s="264"/>
      <c r="BJ18" s="264"/>
      <c r="BK18" s="264"/>
      <c r="BL18" s="264"/>
      <c r="BM18" s="264"/>
      <c r="BN18" s="264"/>
      <c r="BO18" s="264"/>
      <c r="BP18" s="264"/>
      <c r="BQ18" s="264"/>
      <c r="BR18" s="264"/>
      <c r="BS18" s="264"/>
      <c r="BT18" s="264"/>
      <c r="BU18" s="264"/>
      <c r="BV18" s="264"/>
      <c r="BW18" s="264"/>
      <c r="BX18" s="264"/>
      <c r="BY18" s="264"/>
      <c r="BZ18" s="264"/>
      <c r="CA18" s="264"/>
      <c r="CB18" s="264"/>
      <c r="CC18" s="264"/>
      <c r="CD18" s="264"/>
      <c r="CE18" s="264"/>
      <c r="CF18" s="264"/>
      <c r="CG18" s="264"/>
      <c r="CH18" s="264"/>
      <c r="CI18" s="264"/>
      <c r="CJ18" s="264"/>
      <c r="CK18" s="264"/>
      <c r="CL18" s="264"/>
      <c r="CM18" s="264"/>
      <c r="CN18" s="264"/>
      <c r="CO18" s="264"/>
      <c r="CP18" s="264"/>
      <c r="CQ18" s="264"/>
      <c r="CR18" s="264"/>
    </row>
    <row r="19" spans="1:96" ht="12.95" customHeight="1">
      <c r="A19" s="351"/>
      <c r="B19" s="352"/>
      <c r="C19" s="167" t="s">
        <v>52</v>
      </c>
      <c r="D19" s="48">
        <f>SUM(D5:D18)</f>
        <v>16116663555.340002</v>
      </c>
      <c r="E19" s="43">
        <f>(D19/$D$136)</f>
        <v>1.2438210848156599E-2</v>
      </c>
      <c r="F19" s="49"/>
      <c r="G19" s="48">
        <f>SUM(G5:G18)</f>
        <v>16070245257.549997</v>
      </c>
      <c r="H19" s="43">
        <f>(G19/$G$136)</f>
        <v>1.2417163656889753E-2</v>
      </c>
      <c r="I19" s="49"/>
      <c r="J19" s="147">
        <f t="shared" si="4"/>
        <v>-2.8801431282980874E-3</v>
      </c>
      <c r="K19" s="327"/>
      <c r="L19" s="262"/>
      <c r="M19" s="387"/>
      <c r="N19" s="397"/>
      <c r="O19" s="264"/>
      <c r="P19" s="264"/>
      <c r="Q19" s="271"/>
      <c r="R19" s="271"/>
      <c r="S19" s="264"/>
      <c r="T19" s="264"/>
      <c r="U19" s="264"/>
      <c r="V19" s="264"/>
      <c r="W19" s="264"/>
      <c r="X19" s="264"/>
      <c r="Y19" s="264"/>
      <c r="Z19" s="264"/>
      <c r="AA19" s="264"/>
      <c r="AB19" s="264"/>
      <c r="AC19" s="264"/>
      <c r="AD19" s="264"/>
      <c r="AE19" s="264"/>
      <c r="AF19" s="264"/>
      <c r="AG19" s="264"/>
      <c r="AH19" s="264"/>
      <c r="AI19" s="264"/>
      <c r="AJ19" s="264"/>
      <c r="AK19" s="264"/>
      <c r="AL19" s="264"/>
      <c r="AM19" s="264"/>
      <c r="AN19" s="264"/>
      <c r="AO19" s="264"/>
      <c r="AP19" s="264"/>
      <c r="AQ19" s="264"/>
      <c r="AR19" s="264"/>
      <c r="AS19" s="264"/>
      <c r="AT19" s="264"/>
      <c r="AU19" s="264"/>
      <c r="AV19" s="264"/>
      <c r="AW19" s="264"/>
      <c r="AX19" s="264"/>
      <c r="AY19" s="264"/>
      <c r="AZ19" s="264"/>
      <c r="BA19" s="264"/>
      <c r="BB19" s="264"/>
      <c r="BC19" s="264"/>
      <c r="BD19" s="264"/>
      <c r="BE19" s="264"/>
      <c r="BF19" s="264"/>
      <c r="BG19" s="264"/>
      <c r="BH19" s="264"/>
      <c r="BI19" s="264"/>
      <c r="BJ19" s="264"/>
      <c r="BK19" s="264"/>
      <c r="BL19" s="264"/>
      <c r="BM19" s="264"/>
      <c r="BN19" s="264"/>
      <c r="BO19" s="264"/>
      <c r="BP19" s="264"/>
      <c r="BQ19" s="264"/>
      <c r="BR19" s="264"/>
      <c r="BS19" s="264"/>
      <c r="BT19" s="264"/>
      <c r="BU19" s="264"/>
      <c r="BV19" s="264"/>
      <c r="BW19" s="264"/>
      <c r="BX19" s="264"/>
      <c r="BY19" s="264"/>
      <c r="BZ19" s="264"/>
      <c r="CA19" s="264"/>
      <c r="CB19" s="264"/>
      <c r="CC19" s="264"/>
      <c r="CD19" s="264"/>
      <c r="CE19" s="264"/>
      <c r="CF19" s="264"/>
      <c r="CG19" s="264"/>
      <c r="CH19" s="264"/>
      <c r="CI19" s="264"/>
      <c r="CJ19" s="264"/>
      <c r="CK19" s="264"/>
      <c r="CL19" s="264"/>
      <c r="CM19" s="264"/>
      <c r="CN19" s="264"/>
      <c r="CO19" s="264"/>
      <c r="CP19" s="264"/>
      <c r="CQ19" s="264"/>
      <c r="CR19" s="264"/>
    </row>
    <row r="20" spans="1:96" ht="12.95" customHeight="1">
      <c r="A20" s="353"/>
      <c r="B20" s="354"/>
      <c r="C20" s="50" t="s">
        <v>55</v>
      </c>
      <c r="D20" s="217"/>
      <c r="E20" s="256"/>
      <c r="F20" s="52"/>
      <c r="G20" s="51"/>
      <c r="H20" s="256"/>
      <c r="I20" s="52"/>
      <c r="J20" s="147"/>
      <c r="K20" s="327"/>
      <c r="L20" s="262"/>
      <c r="M20" s="398"/>
      <c r="N20" s="264"/>
      <c r="O20" s="399"/>
      <c r="P20" s="264"/>
      <c r="Q20" s="264"/>
      <c r="R20" s="264"/>
      <c r="S20" s="264"/>
      <c r="T20" s="264"/>
      <c r="U20" s="264"/>
      <c r="V20" s="264"/>
      <c r="W20" s="264"/>
      <c r="X20" s="264"/>
      <c r="Y20" s="264"/>
      <c r="Z20" s="264"/>
      <c r="AA20" s="264"/>
      <c r="AB20" s="264"/>
      <c r="AC20" s="264"/>
      <c r="AD20" s="264"/>
      <c r="AE20" s="264"/>
      <c r="AF20" s="264"/>
      <c r="AG20" s="264"/>
      <c r="AH20" s="264"/>
      <c r="AI20" s="264"/>
      <c r="AJ20" s="264"/>
      <c r="AK20" s="264"/>
      <c r="AL20" s="264"/>
      <c r="AM20" s="264"/>
      <c r="AN20" s="264"/>
      <c r="AO20" s="264"/>
      <c r="AP20" s="264"/>
      <c r="AQ20" s="264"/>
      <c r="AR20" s="264"/>
      <c r="AS20" s="264"/>
      <c r="AT20" s="264"/>
      <c r="AU20" s="264"/>
      <c r="AV20" s="264"/>
      <c r="AW20" s="264"/>
      <c r="AX20" s="264"/>
      <c r="AY20" s="264"/>
      <c r="AZ20" s="264"/>
      <c r="BA20" s="264"/>
      <c r="BB20" s="264"/>
      <c r="BC20" s="264"/>
      <c r="BD20" s="264"/>
      <c r="BE20" s="264"/>
      <c r="BF20" s="264"/>
      <c r="BG20" s="264"/>
      <c r="BH20" s="264"/>
      <c r="BI20" s="264"/>
      <c r="BJ20" s="264"/>
      <c r="BK20" s="264"/>
      <c r="BL20" s="264"/>
      <c r="BM20" s="264"/>
      <c r="BN20" s="264"/>
      <c r="BO20" s="264"/>
      <c r="BP20" s="264"/>
      <c r="BQ20" s="264"/>
      <c r="BR20" s="264"/>
      <c r="BS20" s="264"/>
      <c r="BT20" s="264"/>
      <c r="BU20" s="264"/>
      <c r="BV20" s="264"/>
      <c r="BW20" s="264"/>
      <c r="BX20" s="264"/>
      <c r="BY20" s="264"/>
      <c r="BZ20" s="264"/>
      <c r="CA20" s="264"/>
      <c r="CB20" s="264"/>
      <c r="CC20" s="264"/>
      <c r="CD20" s="264"/>
      <c r="CE20" s="264"/>
      <c r="CF20" s="264"/>
      <c r="CG20" s="264"/>
      <c r="CH20" s="264"/>
      <c r="CI20" s="264"/>
      <c r="CJ20" s="264"/>
      <c r="CK20" s="264"/>
      <c r="CL20" s="264"/>
      <c r="CM20" s="264"/>
      <c r="CN20" s="264"/>
      <c r="CO20" s="264"/>
      <c r="CP20" s="264"/>
      <c r="CQ20" s="264"/>
      <c r="CR20" s="264"/>
    </row>
    <row r="21" spans="1:96" s="232" customFormat="1" ht="12.95" customHeight="1">
      <c r="A21" s="347">
        <v>15</v>
      </c>
      <c r="B21" s="346" t="s">
        <v>7</v>
      </c>
      <c r="C21" s="345" t="s">
        <v>44</v>
      </c>
      <c r="D21" s="303">
        <v>212549458072.29001</v>
      </c>
      <c r="E21" s="255">
        <f>(D21/$D$50)</f>
        <v>0.39572862077496795</v>
      </c>
      <c r="F21" s="303">
        <v>100</v>
      </c>
      <c r="G21" s="303">
        <v>213699814122.26001</v>
      </c>
      <c r="H21" s="255">
        <f t="shared" ref="H21:H49" si="5">(G21/$G$50)</f>
        <v>0.39667879577416632</v>
      </c>
      <c r="I21" s="303">
        <v>100</v>
      </c>
      <c r="J21" s="147">
        <f>((G21-D21)/D21)</f>
        <v>5.4121805833010151E-3</v>
      </c>
      <c r="K21" s="327">
        <f t="shared" ref="K21:K30" si="6">((I21-F21)/F21)</f>
        <v>0</v>
      </c>
      <c r="L21" s="262"/>
      <c r="M21" s="400"/>
      <c r="N21" s="263"/>
      <c r="O21" s="263"/>
      <c r="P21" s="264"/>
      <c r="Q21" s="264"/>
      <c r="R21" s="264"/>
      <c r="S21" s="264"/>
      <c r="T21" s="264"/>
      <c r="U21" s="264"/>
      <c r="V21" s="264"/>
      <c r="W21" s="264"/>
      <c r="X21" s="264"/>
      <c r="Y21" s="264"/>
      <c r="Z21" s="264"/>
      <c r="AA21" s="264"/>
      <c r="AB21" s="264"/>
      <c r="AC21" s="264"/>
      <c r="AD21" s="264"/>
      <c r="AE21" s="264"/>
      <c r="AF21" s="264"/>
      <c r="AG21" s="264"/>
      <c r="AH21" s="264"/>
      <c r="AI21" s="264"/>
      <c r="AJ21" s="264"/>
      <c r="AK21" s="264"/>
      <c r="AL21" s="264"/>
      <c r="AM21" s="264"/>
      <c r="AN21" s="264"/>
      <c r="AO21" s="264"/>
      <c r="AP21" s="264"/>
      <c r="AQ21" s="264"/>
      <c r="AR21" s="264"/>
      <c r="AS21" s="264"/>
      <c r="AT21" s="264"/>
      <c r="AU21" s="264"/>
      <c r="AV21" s="264"/>
      <c r="AW21" s="264"/>
      <c r="AX21" s="264"/>
      <c r="AY21" s="264"/>
      <c r="AZ21" s="264"/>
      <c r="BA21" s="264"/>
      <c r="BB21" s="264"/>
      <c r="BC21" s="264"/>
      <c r="BD21" s="264"/>
      <c r="BE21" s="264"/>
      <c r="BF21" s="264"/>
      <c r="BG21" s="264"/>
      <c r="BH21" s="264"/>
      <c r="BI21" s="264"/>
      <c r="BJ21" s="264"/>
      <c r="BK21" s="264"/>
      <c r="BL21" s="264"/>
      <c r="BM21" s="264"/>
      <c r="BN21" s="264"/>
      <c r="BO21" s="264"/>
      <c r="BP21" s="264"/>
      <c r="BQ21" s="264"/>
      <c r="BR21" s="264"/>
      <c r="BS21" s="264"/>
      <c r="BT21" s="264"/>
      <c r="BU21" s="264"/>
      <c r="BV21" s="264"/>
      <c r="BW21" s="264"/>
      <c r="BX21" s="264"/>
      <c r="BY21" s="264"/>
      <c r="BZ21" s="264"/>
      <c r="CA21" s="264"/>
      <c r="CB21" s="264"/>
      <c r="CC21" s="264"/>
      <c r="CD21" s="264"/>
      <c r="CE21" s="264"/>
      <c r="CF21" s="264"/>
      <c r="CG21" s="264"/>
      <c r="CH21" s="264"/>
      <c r="CI21" s="264"/>
      <c r="CJ21" s="264"/>
      <c r="CK21" s="264"/>
      <c r="CL21" s="264"/>
      <c r="CM21" s="264"/>
      <c r="CN21" s="264"/>
      <c r="CO21" s="264"/>
      <c r="CP21" s="264"/>
      <c r="CQ21" s="264"/>
      <c r="CR21" s="264"/>
    </row>
    <row r="22" spans="1:96" s="232" customFormat="1" ht="12.95" customHeight="1">
      <c r="A22" s="347">
        <v>16</v>
      </c>
      <c r="B22" s="346" t="s">
        <v>228</v>
      </c>
      <c r="C22" s="345" t="s">
        <v>20</v>
      </c>
      <c r="D22" s="303">
        <v>158058945167.13</v>
      </c>
      <c r="E22" s="255">
        <f t="shared" ref="E22:E44" si="7">(D22/$D$50)</f>
        <v>0.29427714819607464</v>
      </c>
      <c r="F22" s="303">
        <v>100</v>
      </c>
      <c r="G22" s="303">
        <v>158759579631.12</v>
      </c>
      <c r="H22" s="255">
        <f>(G22/$G$50)</f>
        <v>0.29469636707150321</v>
      </c>
      <c r="I22" s="303">
        <v>100</v>
      </c>
      <c r="J22" s="147">
        <f t="shared" ref="J22:J50" si="8">((G22-D22)/D22)</f>
        <v>4.4327416157886297E-3</v>
      </c>
      <c r="K22" s="327">
        <f t="shared" si="6"/>
        <v>0</v>
      </c>
      <c r="L22" s="262"/>
      <c r="M22" s="401"/>
      <c r="N22" s="272"/>
      <c r="O22" s="399"/>
      <c r="P22" s="402"/>
      <c r="Q22" s="264"/>
      <c r="R22" s="264"/>
      <c r="S22" s="264"/>
      <c r="T22" s="264"/>
      <c r="U22" s="264"/>
      <c r="V22" s="264"/>
      <c r="W22" s="264"/>
      <c r="X22" s="264"/>
      <c r="Y22" s="264"/>
      <c r="Z22" s="264"/>
      <c r="AA22" s="264"/>
      <c r="AB22" s="264"/>
      <c r="AC22" s="264"/>
      <c r="AD22" s="264"/>
      <c r="AE22" s="264"/>
      <c r="AF22" s="264"/>
      <c r="AG22" s="264"/>
      <c r="AH22" s="264"/>
      <c r="AI22" s="264"/>
      <c r="AJ22" s="264"/>
      <c r="AK22" s="264"/>
      <c r="AL22" s="264"/>
      <c r="AM22" s="264"/>
      <c r="AN22" s="264"/>
      <c r="AO22" s="264"/>
      <c r="AP22" s="264"/>
      <c r="AQ22" s="264"/>
      <c r="AR22" s="264"/>
      <c r="AS22" s="264"/>
      <c r="AT22" s="264"/>
      <c r="AU22" s="264"/>
      <c r="AV22" s="264"/>
      <c r="AW22" s="264"/>
      <c r="AX22" s="264"/>
      <c r="AY22" s="264"/>
      <c r="AZ22" s="264"/>
      <c r="BA22" s="264"/>
      <c r="BB22" s="264"/>
      <c r="BC22" s="264"/>
      <c r="BD22" s="264"/>
      <c r="BE22" s="264"/>
      <c r="BF22" s="264"/>
      <c r="BG22" s="264"/>
      <c r="BH22" s="264"/>
      <c r="BI22" s="264"/>
      <c r="BJ22" s="264"/>
      <c r="BK22" s="264"/>
      <c r="BL22" s="264"/>
      <c r="BM22" s="264"/>
      <c r="BN22" s="264"/>
      <c r="BO22" s="264"/>
      <c r="BP22" s="264"/>
      <c r="BQ22" s="264"/>
      <c r="BR22" s="264"/>
      <c r="BS22" s="264"/>
      <c r="BT22" s="264"/>
      <c r="BU22" s="264"/>
      <c r="BV22" s="264"/>
      <c r="BW22" s="264"/>
      <c r="BX22" s="264"/>
      <c r="BY22" s="264"/>
      <c r="BZ22" s="264"/>
      <c r="CA22" s="264"/>
      <c r="CB22" s="264"/>
      <c r="CC22" s="264"/>
      <c r="CD22" s="264"/>
      <c r="CE22" s="264"/>
      <c r="CF22" s="264"/>
      <c r="CG22" s="264"/>
      <c r="CH22" s="264"/>
      <c r="CI22" s="264"/>
      <c r="CJ22" s="264"/>
      <c r="CK22" s="264"/>
      <c r="CL22" s="264"/>
      <c r="CM22" s="264"/>
      <c r="CN22" s="264"/>
      <c r="CO22" s="264"/>
      <c r="CP22" s="264"/>
      <c r="CQ22" s="264"/>
      <c r="CR22" s="264"/>
    </row>
    <row r="23" spans="1:96" s="232" customFormat="1" ht="12.95" customHeight="1">
      <c r="A23" s="347">
        <v>17</v>
      </c>
      <c r="B23" s="346" t="s">
        <v>51</v>
      </c>
      <c r="C23" s="345" t="s">
        <v>96</v>
      </c>
      <c r="D23" s="303">
        <v>20630713928.349998</v>
      </c>
      <c r="E23" s="255">
        <f t="shared" si="7"/>
        <v>3.8410655301187167E-2</v>
      </c>
      <c r="F23" s="303">
        <v>1</v>
      </c>
      <c r="G23" s="303">
        <v>20700769820.27</v>
      </c>
      <c r="H23" s="255">
        <f t="shared" si="5"/>
        <v>3.8425660207663949E-2</v>
      </c>
      <c r="I23" s="303">
        <v>1</v>
      </c>
      <c r="J23" s="147">
        <f t="shared" si="8"/>
        <v>3.3957085616767558E-3</v>
      </c>
      <c r="K23" s="327">
        <f t="shared" si="6"/>
        <v>0</v>
      </c>
      <c r="L23" s="262"/>
      <c r="M23" s="387"/>
      <c r="N23" s="265"/>
      <c r="O23" s="264"/>
      <c r="P23" s="264"/>
      <c r="Q23" s="264"/>
      <c r="R23" s="264"/>
      <c r="S23" s="264"/>
      <c r="T23" s="264"/>
      <c r="U23" s="264"/>
      <c r="V23" s="264"/>
      <c r="W23" s="264"/>
      <c r="X23" s="264"/>
      <c r="Y23" s="264"/>
      <c r="Z23" s="264"/>
      <c r="AA23" s="264"/>
      <c r="AB23" s="264"/>
      <c r="AC23" s="264"/>
      <c r="AD23" s="264"/>
      <c r="AE23" s="264"/>
      <c r="AF23" s="264"/>
      <c r="AG23" s="264"/>
      <c r="AH23" s="264"/>
      <c r="AI23" s="264"/>
      <c r="AJ23" s="264"/>
      <c r="AK23" s="264"/>
      <c r="AL23" s="264"/>
      <c r="AM23" s="264"/>
      <c r="AN23" s="264"/>
      <c r="AO23" s="264"/>
      <c r="AP23" s="264"/>
      <c r="AQ23" s="264"/>
      <c r="AR23" s="264"/>
      <c r="AS23" s="264"/>
      <c r="AT23" s="264"/>
      <c r="AU23" s="264"/>
      <c r="AV23" s="264"/>
      <c r="AW23" s="264"/>
      <c r="AX23" s="264"/>
      <c r="AY23" s="264"/>
      <c r="AZ23" s="264"/>
      <c r="BA23" s="264"/>
      <c r="BB23" s="264"/>
      <c r="BC23" s="264"/>
      <c r="BD23" s="264"/>
      <c r="BE23" s="264"/>
      <c r="BF23" s="264"/>
      <c r="BG23" s="264"/>
      <c r="BH23" s="264"/>
      <c r="BI23" s="264"/>
      <c r="BJ23" s="264"/>
      <c r="BK23" s="264"/>
      <c r="BL23" s="264"/>
      <c r="BM23" s="264"/>
      <c r="BN23" s="264"/>
      <c r="BO23" s="264"/>
      <c r="BP23" s="264"/>
      <c r="BQ23" s="264"/>
      <c r="BR23" s="264"/>
      <c r="BS23" s="264"/>
      <c r="BT23" s="264"/>
      <c r="BU23" s="264"/>
      <c r="BV23" s="264"/>
      <c r="BW23" s="264"/>
      <c r="BX23" s="264"/>
      <c r="BY23" s="264"/>
      <c r="BZ23" s="264"/>
      <c r="CA23" s="264"/>
      <c r="CB23" s="264"/>
      <c r="CC23" s="264"/>
      <c r="CD23" s="264"/>
      <c r="CE23" s="264"/>
      <c r="CF23" s="264"/>
      <c r="CG23" s="264"/>
      <c r="CH23" s="264"/>
      <c r="CI23" s="264"/>
      <c r="CJ23" s="264"/>
      <c r="CK23" s="264"/>
      <c r="CL23" s="264"/>
      <c r="CM23" s="264"/>
      <c r="CN23" s="264"/>
      <c r="CO23" s="264"/>
      <c r="CP23" s="264"/>
      <c r="CQ23" s="264"/>
      <c r="CR23" s="264"/>
    </row>
    <row r="24" spans="1:96" s="232" customFormat="1" ht="12.95" customHeight="1">
      <c r="A24" s="347">
        <v>18</v>
      </c>
      <c r="B24" s="346" t="s">
        <v>46</v>
      </c>
      <c r="C24" s="345" t="s">
        <v>47</v>
      </c>
      <c r="D24" s="303">
        <v>681348476.47000003</v>
      </c>
      <c r="E24" s="255">
        <f t="shared" si="7"/>
        <v>1.2685475432682378E-3</v>
      </c>
      <c r="F24" s="303">
        <v>100</v>
      </c>
      <c r="G24" s="303">
        <v>703721567.89999998</v>
      </c>
      <c r="H24" s="255">
        <f t="shared" si="5"/>
        <v>1.3062782729196696E-3</v>
      </c>
      <c r="I24" s="303">
        <v>100</v>
      </c>
      <c r="J24" s="147">
        <f t="shared" si="8"/>
        <v>3.2836488526271829E-2</v>
      </c>
      <c r="K24" s="327">
        <f t="shared" si="6"/>
        <v>0</v>
      </c>
      <c r="L24" s="262"/>
      <c r="M24" s="387"/>
      <c r="N24" s="272"/>
      <c r="O24" s="264"/>
      <c r="P24" s="264"/>
      <c r="Q24" s="264"/>
      <c r="R24" s="264"/>
      <c r="S24" s="264"/>
      <c r="T24" s="264"/>
      <c r="U24" s="264"/>
      <c r="V24" s="264"/>
      <c r="W24" s="264"/>
      <c r="X24" s="264"/>
      <c r="Y24" s="264"/>
      <c r="Z24" s="264"/>
      <c r="AA24" s="264"/>
      <c r="AB24" s="264"/>
      <c r="AC24" s="264"/>
      <c r="AD24" s="264"/>
      <c r="AE24" s="264"/>
      <c r="AF24" s="264"/>
      <c r="AG24" s="264"/>
      <c r="AH24" s="264"/>
      <c r="AI24" s="264"/>
      <c r="AJ24" s="264"/>
      <c r="AK24" s="264"/>
      <c r="AL24" s="264"/>
      <c r="AM24" s="264"/>
      <c r="AN24" s="264"/>
      <c r="AO24" s="264"/>
      <c r="AP24" s="264"/>
      <c r="AQ24" s="264"/>
      <c r="AR24" s="264"/>
      <c r="AS24" s="264"/>
      <c r="AT24" s="264"/>
      <c r="AU24" s="264"/>
      <c r="AV24" s="264"/>
      <c r="AW24" s="264"/>
      <c r="AX24" s="264"/>
      <c r="AY24" s="264"/>
      <c r="AZ24" s="264"/>
      <c r="BA24" s="264"/>
      <c r="BB24" s="264"/>
      <c r="BC24" s="264"/>
      <c r="BD24" s="264"/>
      <c r="BE24" s="264"/>
      <c r="BF24" s="264"/>
      <c r="BG24" s="264"/>
      <c r="BH24" s="264"/>
      <c r="BI24" s="264"/>
      <c r="BJ24" s="264"/>
      <c r="BK24" s="264"/>
      <c r="BL24" s="264"/>
      <c r="BM24" s="264"/>
      <c r="BN24" s="264"/>
      <c r="BO24" s="264"/>
      <c r="BP24" s="264"/>
      <c r="BQ24" s="264"/>
      <c r="BR24" s="264"/>
      <c r="BS24" s="264"/>
      <c r="BT24" s="264"/>
      <c r="BU24" s="264"/>
      <c r="BV24" s="264"/>
      <c r="BW24" s="264"/>
      <c r="BX24" s="264"/>
      <c r="BY24" s="264"/>
      <c r="BZ24" s="264"/>
      <c r="CA24" s="264"/>
      <c r="CB24" s="264"/>
      <c r="CC24" s="264"/>
      <c r="CD24" s="264"/>
      <c r="CE24" s="264"/>
      <c r="CF24" s="264"/>
      <c r="CG24" s="264"/>
      <c r="CH24" s="264"/>
      <c r="CI24" s="264"/>
      <c r="CJ24" s="264"/>
      <c r="CK24" s="264"/>
      <c r="CL24" s="264"/>
      <c r="CM24" s="264"/>
      <c r="CN24" s="264"/>
      <c r="CO24" s="264"/>
      <c r="CP24" s="264"/>
      <c r="CQ24" s="264"/>
      <c r="CR24" s="264"/>
    </row>
    <row r="25" spans="1:96" s="232" customFormat="1" ht="12.95" customHeight="1">
      <c r="A25" s="347">
        <v>19</v>
      </c>
      <c r="B25" s="346" t="s">
        <v>9</v>
      </c>
      <c r="C25" s="345" t="s">
        <v>21</v>
      </c>
      <c r="D25" s="303">
        <v>58071071574.489998</v>
      </c>
      <c r="E25" s="255">
        <f t="shared" si="7"/>
        <v>0.10811782476190335</v>
      </c>
      <c r="F25" s="306">
        <v>1</v>
      </c>
      <c r="G25" s="303">
        <v>57537781157.330002</v>
      </c>
      <c r="H25" s="255">
        <f t="shared" si="5"/>
        <v>0.10680410666126884</v>
      </c>
      <c r="I25" s="306">
        <v>1</v>
      </c>
      <c r="J25" s="147">
        <f t="shared" si="8"/>
        <v>-9.1834092724795667E-3</v>
      </c>
      <c r="K25" s="327">
        <f t="shared" si="6"/>
        <v>0</v>
      </c>
      <c r="L25" s="262"/>
      <c r="M25" s="398"/>
      <c r="N25" s="265"/>
      <c r="O25" s="264"/>
      <c r="P25" s="264"/>
      <c r="Q25" s="264"/>
      <c r="R25" s="264"/>
      <c r="S25" s="264"/>
      <c r="T25" s="264"/>
      <c r="U25" s="264"/>
      <c r="V25" s="264"/>
      <c r="W25" s="264"/>
      <c r="X25" s="264"/>
      <c r="Y25" s="264"/>
      <c r="Z25" s="264"/>
      <c r="AA25" s="264"/>
      <c r="AB25" s="264"/>
      <c r="AC25" s="264"/>
      <c r="AD25" s="264"/>
      <c r="AE25" s="264"/>
      <c r="AF25" s="264"/>
      <c r="AG25" s="264"/>
      <c r="AH25" s="264"/>
      <c r="AI25" s="264"/>
      <c r="AJ25" s="264"/>
      <c r="AK25" s="264"/>
      <c r="AL25" s="264"/>
      <c r="AM25" s="264"/>
      <c r="AN25" s="264"/>
      <c r="AO25" s="264"/>
      <c r="AP25" s="264"/>
      <c r="AQ25" s="264"/>
      <c r="AR25" s="264"/>
      <c r="AS25" s="264"/>
      <c r="AT25" s="264"/>
      <c r="AU25" s="264"/>
      <c r="AV25" s="264"/>
      <c r="AW25" s="264"/>
      <c r="AX25" s="264"/>
      <c r="AY25" s="264"/>
      <c r="AZ25" s="264"/>
      <c r="BA25" s="264"/>
      <c r="BB25" s="264"/>
      <c r="BC25" s="264"/>
      <c r="BD25" s="264"/>
      <c r="BE25" s="264"/>
      <c r="BF25" s="264"/>
      <c r="BG25" s="264"/>
      <c r="BH25" s="264"/>
      <c r="BI25" s="264"/>
      <c r="BJ25" s="264"/>
      <c r="BK25" s="264"/>
      <c r="BL25" s="264"/>
      <c r="BM25" s="264"/>
      <c r="BN25" s="264"/>
      <c r="BO25" s="264"/>
      <c r="BP25" s="264"/>
      <c r="BQ25" s="264"/>
      <c r="BR25" s="264"/>
      <c r="BS25" s="264"/>
      <c r="BT25" s="264"/>
      <c r="BU25" s="264"/>
      <c r="BV25" s="264"/>
      <c r="BW25" s="264"/>
      <c r="BX25" s="264"/>
      <c r="BY25" s="264"/>
      <c r="BZ25" s="264"/>
      <c r="CA25" s="264"/>
      <c r="CB25" s="264"/>
      <c r="CC25" s="264"/>
      <c r="CD25" s="264"/>
      <c r="CE25" s="264"/>
      <c r="CF25" s="264"/>
      <c r="CG25" s="264"/>
      <c r="CH25" s="264"/>
      <c r="CI25" s="264"/>
      <c r="CJ25" s="264"/>
      <c r="CK25" s="264"/>
      <c r="CL25" s="264"/>
      <c r="CM25" s="264"/>
      <c r="CN25" s="264"/>
      <c r="CO25" s="264"/>
      <c r="CP25" s="264"/>
      <c r="CQ25" s="264"/>
      <c r="CR25" s="264"/>
    </row>
    <row r="26" spans="1:96" s="232" customFormat="1" ht="12.95" customHeight="1">
      <c r="A26" s="347">
        <v>20</v>
      </c>
      <c r="B26" s="346" t="s">
        <v>69</v>
      </c>
      <c r="C26" s="345" t="s">
        <v>70</v>
      </c>
      <c r="D26" s="303">
        <v>1625482532.04</v>
      </c>
      <c r="E26" s="255">
        <f t="shared" si="7"/>
        <v>3.0263542722335085E-3</v>
      </c>
      <c r="F26" s="306">
        <v>10</v>
      </c>
      <c r="G26" s="303">
        <v>1705776881.28</v>
      </c>
      <c r="H26" s="255">
        <f>(G26/$G$50)</f>
        <v>3.1663364888958076E-3</v>
      </c>
      <c r="I26" s="306">
        <v>10</v>
      </c>
      <c r="J26" s="147">
        <f t="shared" si="8"/>
        <v>4.9397239070437526E-2</v>
      </c>
      <c r="K26" s="327">
        <f t="shared" si="6"/>
        <v>0</v>
      </c>
      <c r="L26" s="262"/>
      <c r="M26" s="387"/>
      <c r="N26" s="393"/>
      <c r="O26" s="403"/>
      <c r="P26" s="403"/>
      <c r="Q26" s="264"/>
      <c r="R26" s="264"/>
      <c r="S26" s="264"/>
      <c r="T26" s="264"/>
      <c r="U26" s="264"/>
      <c r="V26" s="264"/>
      <c r="W26" s="264"/>
      <c r="X26" s="264"/>
      <c r="Y26" s="264"/>
      <c r="Z26" s="264"/>
      <c r="AA26" s="264"/>
      <c r="AB26" s="264"/>
      <c r="AC26" s="264"/>
      <c r="AD26" s="264"/>
      <c r="AE26" s="264"/>
      <c r="AF26" s="264"/>
      <c r="AG26" s="264"/>
      <c r="AH26" s="264"/>
      <c r="AI26" s="264"/>
      <c r="AJ26" s="264"/>
      <c r="AK26" s="264"/>
      <c r="AL26" s="264"/>
      <c r="AM26" s="264"/>
      <c r="AN26" s="264"/>
      <c r="AO26" s="264"/>
      <c r="AP26" s="264"/>
      <c r="AQ26" s="264"/>
      <c r="AR26" s="264"/>
      <c r="AS26" s="264"/>
      <c r="AT26" s="264"/>
      <c r="AU26" s="264"/>
      <c r="AV26" s="264"/>
      <c r="AW26" s="264"/>
      <c r="AX26" s="264"/>
      <c r="AY26" s="264"/>
      <c r="AZ26" s="264"/>
      <c r="BA26" s="264"/>
      <c r="BB26" s="264"/>
      <c r="BC26" s="264"/>
      <c r="BD26" s="264"/>
      <c r="BE26" s="264"/>
      <c r="BF26" s="264"/>
      <c r="BG26" s="264"/>
      <c r="BH26" s="264"/>
      <c r="BI26" s="264"/>
      <c r="BJ26" s="264"/>
      <c r="BK26" s="264"/>
      <c r="BL26" s="264"/>
      <c r="BM26" s="264"/>
      <c r="BN26" s="264"/>
      <c r="BO26" s="264"/>
      <c r="BP26" s="264"/>
      <c r="BQ26" s="264"/>
      <c r="BR26" s="264"/>
      <c r="BS26" s="264"/>
      <c r="BT26" s="264"/>
      <c r="BU26" s="264"/>
      <c r="BV26" s="264"/>
      <c r="BW26" s="264"/>
      <c r="BX26" s="264"/>
      <c r="BY26" s="264"/>
      <c r="BZ26" s="264"/>
      <c r="CA26" s="264"/>
      <c r="CB26" s="264"/>
      <c r="CC26" s="264"/>
      <c r="CD26" s="264"/>
      <c r="CE26" s="264"/>
      <c r="CF26" s="264"/>
      <c r="CG26" s="264"/>
      <c r="CH26" s="264"/>
      <c r="CI26" s="264"/>
      <c r="CJ26" s="264"/>
      <c r="CK26" s="264"/>
      <c r="CL26" s="264"/>
      <c r="CM26" s="264"/>
      <c r="CN26" s="264"/>
      <c r="CO26" s="264"/>
      <c r="CP26" s="264"/>
      <c r="CQ26" s="264"/>
      <c r="CR26" s="264"/>
    </row>
    <row r="27" spans="1:96" s="232" customFormat="1" ht="12.95" customHeight="1">
      <c r="A27" s="347">
        <v>21</v>
      </c>
      <c r="B27" s="346" t="s">
        <v>100</v>
      </c>
      <c r="C27" s="345" t="s">
        <v>102</v>
      </c>
      <c r="D27" s="303">
        <v>27523064154.040001</v>
      </c>
      <c r="E27" s="255">
        <f t="shared" si="7"/>
        <v>5.1242963948065469E-2</v>
      </c>
      <c r="F27" s="306">
        <v>1</v>
      </c>
      <c r="G27" s="303">
        <v>27070965115.939999</v>
      </c>
      <c r="H27" s="255">
        <f t="shared" si="5"/>
        <v>5.0250290982901569E-2</v>
      </c>
      <c r="I27" s="306">
        <v>1</v>
      </c>
      <c r="J27" s="147">
        <f t="shared" si="8"/>
        <v>-1.6426188434896356E-2</v>
      </c>
      <c r="K27" s="327">
        <f t="shared" si="6"/>
        <v>0</v>
      </c>
      <c r="L27" s="262"/>
      <c r="M27" s="387"/>
      <c r="N27" s="265"/>
      <c r="O27" s="404"/>
      <c r="P27" s="404"/>
      <c r="Q27" s="264"/>
      <c r="R27" s="264"/>
      <c r="S27" s="264"/>
      <c r="T27" s="264"/>
      <c r="U27" s="264"/>
      <c r="V27" s="264"/>
      <c r="W27" s="264"/>
      <c r="X27" s="264"/>
      <c r="Y27" s="264"/>
      <c r="Z27" s="264"/>
      <c r="AA27" s="264"/>
      <c r="AB27" s="264"/>
      <c r="AC27" s="264"/>
      <c r="AD27" s="264"/>
      <c r="AE27" s="264"/>
      <c r="AF27" s="264"/>
      <c r="AG27" s="264"/>
      <c r="AH27" s="264"/>
      <c r="AI27" s="264"/>
      <c r="AJ27" s="264"/>
      <c r="AK27" s="264"/>
      <c r="AL27" s="264"/>
      <c r="AM27" s="264"/>
      <c r="AN27" s="264"/>
      <c r="AO27" s="264"/>
      <c r="AP27" s="264"/>
      <c r="AQ27" s="264"/>
      <c r="AR27" s="264"/>
      <c r="AS27" s="264"/>
      <c r="AT27" s="264"/>
      <c r="AU27" s="264"/>
      <c r="AV27" s="264"/>
      <c r="AW27" s="264"/>
      <c r="AX27" s="264"/>
      <c r="AY27" s="264"/>
      <c r="AZ27" s="264"/>
      <c r="BA27" s="264"/>
      <c r="BB27" s="264"/>
      <c r="BC27" s="264"/>
      <c r="BD27" s="264"/>
      <c r="BE27" s="264"/>
      <c r="BF27" s="264"/>
      <c r="BG27" s="264"/>
      <c r="BH27" s="264"/>
      <c r="BI27" s="264"/>
      <c r="BJ27" s="264"/>
      <c r="BK27" s="264"/>
      <c r="BL27" s="264"/>
      <c r="BM27" s="264"/>
      <c r="BN27" s="264"/>
      <c r="BO27" s="264"/>
      <c r="BP27" s="264"/>
      <c r="BQ27" s="264"/>
      <c r="BR27" s="264"/>
      <c r="BS27" s="264"/>
      <c r="BT27" s="264"/>
      <c r="BU27" s="264"/>
      <c r="BV27" s="264"/>
      <c r="BW27" s="264"/>
      <c r="BX27" s="264"/>
      <c r="BY27" s="264"/>
      <c r="BZ27" s="264"/>
      <c r="CA27" s="264"/>
      <c r="CB27" s="264"/>
      <c r="CC27" s="264"/>
      <c r="CD27" s="264"/>
      <c r="CE27" s="264"/>
      <c r="CF27" s="264"/>
      <c r="CG27" s="264"/>
      <c r="CH27" s="264"/>
      <c r="CI27" s="264"/>
      <c r="CJ27" s="264"/>
      <c r="CK27" s="264"/>
      <c r="CL27" s="264"/>
      <c r="CM27" s="264"/>
      <c r="CN27" s="264"/>
      <c r="CO27" s="264"/>
      <c r="CP27" s="264"/>
      <c r="CQ27" s="264"/>
      <c r="CR27" s="264"/>
    </row>
    <row r="28" spans="1:96" s="232" customFormat="1" ht="12.95" customHeight="1">
      <c r="A28" s="347">
        <v>22</v>
      </c>
      <c r="B28" s="346" t="s">
        <v>107</v>
      </c>
      <c r="C28" s="345" t="s">
        <v>106</v>
      </c>
      <c r="D28" s="303">
        <v>2038651013.99</v>
      </c>
      <c r="E28" s="255">
        <f t="shared" si="7"/>
        <v>3.7955992046489655E-3</v>
      </c>
      <c r="F28" s="306">
        <v>100</v>
      </c>
      <c r="G28" s="303">
        <v>2051740855.6300001</v>
      </c>
      <c r="H28" s="255">
        <f t="shared" si="5"/>
        <v>3.8085297134902289E-3</v>
      </c>
      <c r="I28" s="306">
        <v>100</v>
      </c>
      <c r="J28" s="147">
        <f t="shared" si="8"/>
        <v>6.4208349296532973E-3</v>
      </c>
      <c r="K28" s="327">
        <f t="shared" si="6"/>
        <v>0</v>
      </c>
      <c r="L28" s="262"/>
      <c r="M28" s="387"/>
      <c r="N28" s="265"/>
      <c r="O28" s="405"/>
      <c r="P28" s="405"/>
      <c r="Q28" s="264"/>
      <c r="R28" s="264"/>
      <c r="S28" s="264"/>
      <c r="T28" s="264"/>
      <c r="U28" s="264"/>
      <c r="V28" s="264"/>
      <c r="W28" s="264"/>
      <c r="X28" s="264"/>
      <c r="Y28" s="264"/>
      <c r="Z28" s="264"/>
      <c r="AA28" s="264"/>
      <c r="AB28" s="264"/>
      <c r="AC28" s="264"/>
      <c r="AD28" s="264"/>
      <c r="AE28" s="264"/>
      <c r="AF28" s="264"/>
      <c r="AG28" s="264"/>
      <c r="AH28" s="264"/>
      <c r="AI28" s="264"/>
      <c r="AJ28" s="264"/>
      <c r="AK28" s="264"/>
      <c r="AL28" s="264"/>
      <c r="AM28" s="264"/>
      <c r="AN28" s="264"/>
      <c r="AO28" s="264"/>
      <c r="AP28" s="264"/>
      <c r="AQ28" s="264"/>
      <c r="AR28" s="264"/>
      <c r="AS28" s="264"/>
      <c r="AT28" s="264"/>
      <c r="AU28" s="264"/>
      <c r="AV28" s="264"/>
      <c r="AW28" s="264"/>
      <c r="AX28" s="264"/>
      <c r="AY28" s="264"/>
      <c r="AZ28" s="264"/>
      <c r="BA28" s="264"/>
      <c r="BB28" s="264"/>
      <c r="BC28" s="264"/>
      <c r="BD28" s="264"/>
      <c r="BE28" s="264"/>
      <c r="BF28" s="264"/>
      <c r="BG28" s="264"/>
      <c r="BH28" s="264"/>
      <c r="BI28" s="264"/>
      <c r="BJ28" s="264"/>
      <c r="BK28" s="264"/>
      <c r="BL28" s="264"/>
      <c r="BM28" s="264"/>
      <c r="BN28" s="264"/>
      <c r="BO28" s="264"/>
      <c r="BP28" s="264"/>
      <c r="BQ28" s="264"/>
      <c r="BR28" s="264"/>
      <c r="BS28" s="264"/>
      <c r="BT28" s="264"/>
      <c r="BU28" s="264"/>
      <c r="BV28" s="264"/>
      <c r="BW28" s="264"/>
      <c r="BX28" s="264"/>
      <c r="BY28" s="264"/>
      <c r="BZ28" s="264"/>
      <c r="CA28" s="264"/>
      <c r="CB28" s="264"/>
      <c r="CC28" s="264"/>
      <c r="CD28" s="264"/>
      <c r="CE28" s="264"/>
      <c r="CF28" s="264"/>
      <c r="CG28" s="264"/>
      <c r="CH28" s="264"/>
      <c r="CI28" s="264"/>
      <c r="CJ28" s="264"/>
      <c r="CK28" s="264"/>
      <c r="CL28" s="264"/>
      <c r="CM28" s="264"/>
      <c r="CN28" s="264"/>
      <c r="CO28" s="264"/>
      <c r="CP28" s="264"/>
      <c r="CQ28" s="264"/>
      <c r="CR28" s="264"/>
    </row>
    <row r="29" spans="1:96" s="232" customFormat="1" ht="12.95" customHeight="1">
      <c r="A29" s="347">
        <v>23</v>
      </c>
      <c r="B29" s="346" t="s">
        <v>108</v>
      </c>
      <c r="C29" s="345" t="s">
        <v>109</v>
      </c>
      <c r="D29" s="303">
        <v>5044841028.46</v>
      </c>
      <c r="E29" s="255">
        <f t="shared" si="7"/>
        <v>9.3925809095333317E-3</v>
      </c>
      <c r="F29" s="306">
        <v>100</v>
      </c>
      <c r="G29" s="303">
        <v>5119981423.5</v>
      </c>
      <c r="H29" s="255">
        <f t="shared" si="5"/>
        <v>9.5039299580210734E-3</v>
      </c>
      <c r="I29" s="306">
        <v>100</v>
      </c>
      <c r="J29" s="147">
        <f t="shared" si="8"/>
        <v>1.4894502049936248E-2</v>
      </c>
      <c r="K29" s="327">
        <f t="shared" si="6"/>
        <v>0</v>
      </c>
      <c r="L29" s="262"/>
      <c r="M29" s="387"/>
      <c r="N29" s="265"/>
      <c r="O29" s="264"/>
      <c r="P29" s="264"/>
      <c r="Q29" s="264"/>
      <c r="R29" s="264"/>
      <c r="S29" s="264"/>
      <c r="T29" s="264"/>
      <c r="U29" s="264"/>
      <c r="V29" s="264"/>
      <c r="W29" s="264"/>
      <c r="X29" s="264"/>
      <c r="Y29" s="264"/>
      <c r="Z29" s="264"/>
      <c r="AA29" s="264"/>
      <c r="AB29" s="264"/>
      <c r="AC29" s="264"/>
      <c r="AD29" s="264"/>
      <c r="AE29" s="264"/>
      <c r="AF29" s="264"/>
      <c r="AG29" s="264"/>
      <c r="AH29" s="264"/>
      <c r="AI29" s="264"/>
      <c r="AJ29" s="264"/>
      <c r="AK29" s="264"/>
      <c r="AL29" s="264"/>
      <c r="AM29" s="264"/>
      <c r="AN29" s="264"/>
      <c r="AO29" s="264"/>
      <c r="AP29" s="264"/>
      <c r="AQ29" s="264"/>
      <c r="AR29" s="264"/>
      <c r="AS29" s="264"/>
      <c r="AT29" s="264"/>
      <c r="AU29" s="264"/>
      <c r="AV29" s="264"/>
      <c r="AW29" s="264"/>
      <c r="AX29" s="264"/>
      <c r="AY29" s="264"/>
      <c r="AZ29" s="264"/>
      <c r="BA29" s="264"/>
      <c r="BB29" s="264"/>
      <c r="BC29" s="264"/>
      <c r="BD29" s="264"/>
      <c r="BE29" s="264"/>
      <c r="BF29" s="264"/>
      <c r="BG29" s="264"/>
      <c r="BH29" s="264"/>
      <c r="BI29" s="264"/>
      <c r="BJ29" s="264"/>
      <c r="BK29" s="264"/>
      <c r="BL29" s="264"/>
      <c r="BM29" s="264"/>
      <c r="BN29" s="264"/>
      <c r="BO29" s="264"/>
      <c r="BP29" s="264"/>
      <c r="BQ29" s="264"/>
      <c r="BR29" s="264"/>
      <c r="BS29" s="264"/>
      <c r="BT29" s="264"/>
      <c r="BU29" s="264"/>
      <c r="BV29" s="264"/>
      <c r="BW29" s="264"/>
      <c r="BX29" s="264"/>
      <c r="BY29" s="264"/>
      <c r="BZ29" s="264"/>
      <c r="CA29" s="264"/>
      <c r="CB29" s="264"/>
      <c r="CC29" s="264"/>
      <c r="CD29" s="264"/>
      <c r="CE29" s="264"/>
      <c r="CF29" s="264"/>
      <c r="CG29" s="264"/>
      <c r="CH29" s="264"/>
      <c r="CI29" s="264"/>
      <c r="CJ29" s="264"/>
      <c r="CK29" s="264"/>
      <c r="CL29" s="264"/>
      <c r="CM29" s="264"/>
      <c r="CN29" s="264"/>
      <c r="CO29" s="264"/>
      <c r="CP29" s="264"/>
      <c r="CQ29" s="264"/>
      <c r="CR29" s="264"/>
    </row>
    <row r="30" spans="1:96" s="232" customFormat="1" ht="12.95" customHeight="1">
      <c r="A30" s="347">
        <v>24</v>
      </c>
      <c r="B30" s="346" t="s">
        <v>110</v>
      </c>
      <c r="C30" s="345" t="s">
        <v>115</v>
      </c>
      <c r="D30" s="303">
        <v>901729623.54999995</v>
      </c>
      <c r="E30" s="255">
        <f t="shared" si="7"/>
        <v>1.6788573514876144E-3</v>
      </c>
      <c r="F30" s="306">
        <v>10</v>
      </c>
      <c r="G30" s="303">
        <v>862486463.80999994</v>
      </c>
      <c r="H30" s="255">
        <f t="shared" si="5"/>
        <v>1.600984508296921E-3</v>
      </c>
      <c r="I30" s="306">
        <v>10</v>
      </c>
      <c r="J30" s="147">
        <f t="shared" si="8"/>
        <v>-4.3519874156406728E-2</v>
      </c>
      <c r="K30" s="327">
        <f t="shared" si="6"/>
        <v>0</v>
      </c>
      <c r="L30" s="262"/>
      <c r="M30" s="391"/>
      <c r="N30" s="406"/>
      <c r="O30" s="264"/>
      <c r="P30" s="264"/>
      <c r="Q30" s="264"/>
      <c r="R30" s="264"/>
      <c r="S30" s="264"/>
      <c r="T30" s="264"/>
      <c r="U30" s="264"/>
      <c r="V30" s="264"/>
      <c r="W30" s="264"/>
      <c r="X30" s="264"/>
      <c r="Y30" s="264"/>
      <c r="Z30" s="264"/>
      <c r="AA30" s="264"/>
      <c r="AB30" s="264"/>
      <c r="AC30" s="264"/>
      <c r="AD30" s="264"/>
      <c r="AE30" s="264"/>
      <c r="AF30" s="264"/>
      <c r="AG30" s="264"/>
      <c r="AH30" s="264"/>
      <c r="AI30" s="264"/>
      <c r="AJ30" s="264"/>
      <c r="AK30" s="264"/>
      <c r="AL30" s="264"/>
      <c r="AM30" s="264"/>
      <c r="AN30" s="264"/>
      <c r="AO30" s="264"/>
      <c r="AP30" s="264"/>
      <c r="AQ30" s="264"/>
      <c r="AR30" s="264"/>
      <c r="AS30" s="264"/>
      <c r="AT30" s="264"/>
      <c r="AU30" s="264"/>
      <c r="AV30" s="264"/>
      <c r="AW30" s="264"/>
      <c r="AX30" s="264"/>
      <c r="AY30" s="264"/>
      <c r="AZ30" s="264"/>
      <c r="BA30" s="264"/>
      <c r="BB30" s="264"/>
      <c r="BC30" s="264"/>
      <c r="BD30" s="264"/>
      <c r="BE30" s="264"/>
      <c r="BF30" s="264"/>
      <c r="BG30" s="264"/>
      <c r="BH30" s="264"/>
      <c r="BI30" s="264"/>
      <c r="BJ30" s="264"/>
      <c r="BK30" s="264"/>
      <c r="BL30" s="264"/>
      <c r="BM30" s="264"/>
      <c r="BN30" s="264"/>
      <c r="BO30" s="264"/>
      <c r="BP30" s="264"/>
      <c r="BQ30" s="264"/>
      <c r="BR30" s="264"/>
      <c r="BS30" s="264"/>
      <c r="BT30" s="264"/>
      <c r="BU30" s="264"/>
      <c r="BV30" s="264"/>
      <c r="BW30" s="264"/>
      <c r="BX30" s="264"/>
      <c r="BY30" s="264"/>
      <c r="BZ30" s="264"/>
      <c r="CA30" s="264"/>
      <c r="CB30" s="264"/>
      <c r="CC30" s="264"/>
      <c r="CD30" s="264"/>
      <c r="CE30" s="264"/>
      <c r="CF30" s="264"/>
      <c r="CG30" s="264"/>
      <c r="CH30" s="264"/>
      <c r="CI30" s="264"/>
      <c r="CJ30" s="264"/>
      <c r="CK30" s="264"/>
      <c r="CL30" s="264"/>
      <c r="CM30" s="264"/>
      <c r="CN30" s="264"/>
      <c r="CO30" s="264"/>
      <c r="CP30" s="264"/>
      <c r="CQ30" s="264"/>
      <c r="CR30" s="264"/>
    </row>
    <row r="31" spans="1:96" s="232" customFormat="1" ht="12.95" customHeight="1">
      <c r="A31" s="347">
        <v>25</v>
      </c>
      <c r="B31" s="346" t="s">
        <v>14</v>
      </c>
      <c r="C31" s="345" t="s">
        <v>117</v>
      </c>
      <c r="D31" s="303">
        <v>1972572958</v>
      </c>
      <c r="E31" s="255">
        <f t="shared" si="7"/>
        <v>3.6725738241207293E-3</v>
      </c>
      <c r="F31" s="306">
        <v>100</v>
      </c>
      <c r="G31" s="303">
        <v>1973686684.48</v>
      </c>
      <c r="H31" s="255">
        <f t="shared" si="5"/>
        <v>3.6636422003957217E-3</v>
      </c>
      <c r="I31" s="306">
        <v>100</v>
      </c>
      <c r="J31" s="147">
        <f t="shared" si="8"/>
        <v>5.6460597590734032E-4</v>
      </c>
      <c r="K31" s="327">
        <f t="shared" ref="K31:K49" si="9">((I31-F31)/F31)</f>
        <v>0</v>
      </c>
      <c r="L31" s="262"/>
      <c r="M31" s="407"/>
      <c r="N31" s="265"/>
      <c r="O31" s="403"/>
      <c r="P31" s="403"/>
      <c r="Q31" s="264"/>
      <c r="R31" s="264"/>
      <c r="S31" s="264"/>
      <c r="T31" s="264"/>
      <c r="U31" s="264"/>
      <c r="V31" s="264"/>
      <c r="W31" s="264"/>
      <c r="X31" s="264"/>
      <c r="Y31" s="264"/>
      <c r="Z31" s="264"/>
      <c r="AA31" s="264"/>
      <c r="AB31" s="264"/>
      <c r="AC31" s="264"/>
      <c r="AD31" s="264"/>
      <c r="AE31" s="264"/>
      <c r="AF31" s="264"/>
      <c r="AG31" s="264"/>
      <c r="AH31" s="264"/>
      <c r="AI31" s="264"/>
      <c r="AJ31" s="264"/>
      <c r="AK31" s="264"/>
      <c r="AL31" s="264"/>
      <c r="AM31" s="264"/>
      <c r="AN31" s="264"/>
      <c r="AO31" s="264"/>
      <c r="AP31" s="264"/>
      <c r="AQ31" s="264"/>
      <c r="AR31" s="264"/>
      <c r="AS31" s="264"/>
      <c r="AT31" s="264"/>
      <c r="AU31" s="264"/>
      <c r="AV31" s="264"/>
      <c r="AW31" s="264"/>
      <c r="AX31" s="264"/>
      <c r="AY31" s="264"/>
      <c r="AZ31" s="264"/>
      <c r="BA31" s="264"/>
      <c r="BB31" s="264"/>
      <c r="BC31" s="264"/>
      <c r="BD31" s="264"/>
      <c r="BE31" s="264"/>
      <c r="BF31" s="264"/>
      <c r="BG31" s="264"/>
      <c r="BH31" s="264"/>
      <c r="BI31" s="264"/>
      <c r="BJ31" s="264"/>
      <c r="BK31" s="264"/>
      <c r="BL31" s="264"/>
      <c r="BM31" s="264"/>
      <c r="BN31" s="264"/>
      <c r="BO31" s="264"/>
      <c r="BP31" s="264"/>
      <c r="BQ31" s="264"/>
      <c r="BR31" s="264"/>
      <c r="BS31" s="264"/>
      <c r="BT31" s="264"/>
      <c r="BU31" s="264"/>
      <c r="BV31" s="264"/>
      <c r="BW31" s="264"/>
      <c r="BX31" s="264"/>
      <c r="BY31" s="264"/>
      <c r="BZ31" s="264"/>
      <c r="CA31" s="264"/>
      <c r="CB31" s="264"/>
      <c r="CC31" s="264"/>
      <c r="CD31" s="264"/>
      <c r="CE31" s="264"/>
      <c r="CF31" s="264"/>
      <c r="CG31" s="264"/>
      <c r="CH31" s="264"/>
      <c r="CI31" s="264"/>
      <c r="CJ31" s="264"/>
      <c r="CK31" s="264"/>
      <c r="CL31" s="264"/>
      <c r="CM31" s="264"/>
      <c r="CN31" s="264"/>
      <c r="CO31" s="264"/>
      <c r="CP31" s="264"/>
      <c r="CQ31" s="264"/>
      <c r="CR31" s="264"/>
    </row>
    <row r="32" spans="1:96" s="232" customFormat="1" ht="12.95" customHeight="1">
      <c r="A32" s="347">
        <v>26</v>
      </c>
      <c r="B32" s="346" t="s">
        <v>60</v>
      </c>
      <c r="C32" s="345" t="s">
        <v>118</v>
      </c>
      <c r="D32" s="303">
        <v>7846292351.7799997</v>
      </c>
      <c r="E32" s="255">
        <f t="shared" si="7"/>
        <v>1.4608376227950857E-2</v>
      </c>
      <c r="F32" s="306">
        <v>100</v>
      </c>
      <c r="G32" s="303">
        <v>8108869564.96</v>
      </c>
      <c r="H32" s="255">
        <f t="shared" si="5"/>
        <v>1.5052032812147694E-2</v>
      </c>
      <c r="I32" s="306">
        <v>100</v>
      </c>
      <c r="J32" s="147">
        <f t="shared" si="8"/>
        <v>3.3465132499228424E-2</v>
      </c>
      <c r="K32" s="327">
        <f t="shared" si="9"/>
        <v>0</v>
      </c>
      <c r="L32" s="262"/>
      <c r="M32" s="387"/>
      <c r="N32" s="274"/>
      <c r="O32" s="264"/>
      <c r="P32" s="264"/>
      <c r="Q32" s="264"/>
      <c r="R32" s="264"/>
      <c r="S32" s="264"/>
      <c r="T32" s="264"/>
      <c r="U32" s="264"/>
      <c r="V32" s="264"/>
      <c r="W32" s="264"/>
      <c r="X32" s="264"/>
      <c r="Y32" s="264"/>
      <c r="Z32" s="264"/>
      <c r="AA32" s="264"/>
      <c r="AB32" s="264"/>
      <c r="AC32" s="264"/>
      <c r="AD32" s="264"/>
      <c r="AE32" s="264"/>
      <c r="AF32" s="264"/>
      <c r="AG32" s="264"/>
      <c r="AH32" s="264"/>
      <c r="AI32" s="264"/>
      <c r="AJ32" s="264"/>
      <c r="AK32" s="264"/>
      <c r="AL32" s="264"/>
      <c r="AM32" s="264"/>
      <c r="AN32" s="264"/>
      <c r="AO32" s="264"/>
      <c r="AP32" s="264"/>
      <c r="AQ32" s="264"/>
      <c r="AR32" s="264"/>
      <c r="AS32" s="264"/>
      <c r="AT32" s="264"/>
      <c r="AU32" s="264"/>
      <c r="AV32" s="264"/>
      <c r="AW32" s="264"/>
      <c r="AX32" s="264"/>
      <c r="AY32" s="264"/>
      <c r="AZ32" s="264"/>
      <c r="BA32" s="264"/>
      <c r="BB32" s="264"/>
      <c r="BC32" s="264"/>
      <c r="BD32" s="264"/>
      <c r="BE32" s="264"/>
      <c r="BF32" s="264"/>
      <c r="BG32" s="264"/>
      <c r="BH32" s="264"/>
      <c r="BI32" s="264"/>
      <c r="BJ32" s="264"/>
      <c r="BK32" s="264"/>
      <c r="BL32" s="264"/>
      <c r="BM32" s="264"/>
      <c r="BN32" s="264"/>
      <c r="BO32" s="264"/>
      <c r="BP32" s="264"/>
      <c r="BQ32" s="264"/>
      <c r="BR32" s="264"/>
      <c r="BS32" s="264"/>
      <c r="BT32" s="264"/>
      <c r="BU32" s="264"/>
      <c r="BV32" s="264"/>
      <c r="BW32" s="264"/>
      <c r="BX32" s="264"/>
      <c r="BY32" s="264"/>
      <c r="BZ32" s="264"/>
      <c r="CA32" s="264"/>
      <c r="CB32" s="264"/>
      <c r="CC32" s="264"/>
      <c r="CD32" s="264"/>
      <c r="CE32" s="264"/>
      <c r="CF32" s="264"/>
      <c r="CG32" s="264"/>
      <c r="CH32" s="264"/>
      <c r="CI32" s="264"/>
      <c r="CJ32" s="264"/>
      <c r="CK32" s="264"/>
      <c r="CL32" s="264"/>
      <c r="CM32" s="264"/>
      <c r="CN32" s="264"/>
      <c r="CO32" s="264"/>
      <c r="CP32" s="264"/>
      <c r="CQ32" s="264"/>
      <c r="CR32" s="264"/>
    </row>
    <row r="33" spans="1:96" s="232" customFormat="1" ht="12.95" customHeight="1">
      <c r="A33" s="347">
        <v>27</v>
      </c>
      <c r="B33" s="346" t="s">
        <v>120</v>
      </c>
      <c r="C33" s="345" t="s">
        <v>122</v>
      </c>
      <c r="D33" s="303">
        <v>8276151052.1199999</v>
      </c>
      <c r="E33" s="255">
        <f t="shared" si="7"/>
        <v>1.5408695326180754E-2</v>
      </c>
      <c r="F33" s="306">
        <v>100</v>
      </c>
      <c r="G33" s="303">
        <v>8358496764.6499996</v>
      </c>
      <c r="H33" s="255">
        <f t="shared" si="5"/>
        <v>1.5515401567858708E-2</v>
      </c>
      <c r="I33" s="306">
        <v>100</v>
      </c>
      <c r="J33" s="147">
        <f t="shared" si="8"/>
        <v>9.9497594970679327E-3</v>
      </c>
      <c r="K33" s="327">
        <f t="shared" si="9"/>
        <v>0</v>
      </c>
      <c r="L33" s="262"/>
      <c r="M33" s="387"/>
      <c r="N33" s="275"/>
      <c r="O33" s="264"/>
      <c r="P33" s="264"/>
      <c r="Q33" s="264"/>
      <c r="R33" s="264"/>
      <c r="S33" s="264"/>
      <c r="T33" s="264"/>
      <c r="U33" s="264"/>
      <c r="V33" s="264"/>
      <c r="W33" s="264"/>
      <c r="X33" s="264"/>
      <c r="Y33" s="264"/>
      <c r="Z33" s="264"/>
      <c r="AA33" s="264"/>
      <c r="AB33" s="264"/>
      <c r="AC33" s="264"/>
      <c r="AD33" s="264"/>
      <c r="AE33" s="264"/>
      <c r="AF33" s="264"/>
      <c r="AG33" s="264"/>
      <c r="AH33" s="264"/>
      <c r="AI33" s="264"/>
      <c r="AJ33" s="264"/>
      <c r="AK33" s="264"/>
      <c r="AL33" s="264"/>
      <c r="AM33" s="264"/>
      <c r="AN33" s="264"/>
      <c r="AO33" s="264"/>
      <c r="AP33" s="264"/>
      <c r="AQ33" s="264"/>
      <c r="AR33" s="264"/>
      <c r="AS33" s="264"/>
      <c r="AT33" s="264"/>
      <c r="AU33" s="264"/>
      <c r="AV33" s="264"/>
      <c r="AW33" s="264"/>
      <c r="AX33" s="264"/>
      <c r="AY33" s="264"/>
      <c r="AZ33" s="264"/>
      <c r="BA33" s="264"/>
      <c r="BB33" s="264"/>
      <c r="BC33" s="264"/>
      <c r="BD33" s="264"/>
      <c r="BE33" s="264"/>
      <c r="BF33" s="264"/>
      <c r="BG33" s="264"/>
      <c r="BH33" s="264"/>
      <c r="BI33" s="264"/>
      <c r="BJ33" s="264"/>
      <c r="BK33" s="264"/>
      <c r="BL33" s="264"/>
      <c r="BM33" s="264"/>
      <c r="BN33" s="264"/>
      <c r="BO33" s="264"/>
      <c r="BP33" s="264"/>
      <c r="BQ33" s="264"/>
      <c r="BR33" s="264"/>
      <c r="BS33" s="264"/>
      <c r="BT33" s="264"/>
      <c r="BU33" s="264"/>
      <c r="BV33" s="264"/>
      <c r="BW33" s="264"/>
      <c r="BX33" s="264"/>
      <c r="BY33" s="264"/>
      <c r="BZ33" s="264"/>
      <c r="CA33" s="264"/>
      <c r="CB33" s="264"/>
      <c r="CC33" s="264"/>
      <c r="CD33" s="264"/>
      <c r="CE33" s="264"/>
      <c r="CF33" s="264"/>
      <c r="CG33" s="264"/>
      <c r="CH33" s="264"/>
      <c r="CI33" s="264"/>
      <c r="CJ33" s="264"/>
      <c r="CK33" s="264"/>
      <c r="CL33" s="264"/>
      <c r="CM33" s="264"/>
      <c r="CN33" s="264"/>
      <c r="CO33" s="264"/>
      <c r="CP33" s="264"/>
      <c r="CQ33" s="264"/>
      <c r="CR33" s="264"/>
    </row>
    <row r="34" spans="1:96" s="232" customFormat="1" ht="12.95" customHeight="1">
      <c r="A34" s="347">
        <v>28</v>
      </c>
      <c r="B34" s="346" t="s">
        <v>120</v>
      </c>
      <c r="C34" s="345" t="s">
        <v>121</v>
      </c>
      <c r="D34" s="303">
        <v>401565889.63999999</v>
      </c>
      <c r="E34" s="255">
        <f t="shared" si="7"/>
        <v>7.4764300553268432E-4</v>
      </c>
      <c r="F34" s="303">
        <v>1000000</v>
      </c>
      <c r="G34" s="303">
        <v>402191302.31999999</v>
      </c>
      <c r="H34" s="255">
        <f t="shared" si="5"/>
        <v>7.4656481162808236E-4</v>
      </c>
      <c r="I34" s="306">
        <v>1000000</v>
      </c>
      <c r="J34" s="147">
        <f t="shared" si="8"/>
        <v>1.5574347725616927E-3</v>
      </c>
      <c r="K34" s="327">
        <f t="shared" si="9"/>
        <v>0</v>
      </c>
      <c r="L34" s="262"/>
      <c r="M34" s="387"/>
      <c r="N34" s="274"/>
      <c r="O34" s="264"/>
      <c r="P34" s="264"/>
      <c r="Q34" s="264"/>
      <c r="R34" s="264"/>
      <c r="S34" s="264"/>
      <c r="T34" s="264"/>
      <c r="U34" s="264"/>
      <c r="V34" s="264"/>
      <c r="W34" s="264"/>
      <c r="X34" s="264"/>
      <c r="Y34" s="264"/>
      <c r="Z34" s="264"/>
      <c r="AA34" s="264"/>
      <c r="AB34" s="264"/>
      <c r="AC34" s="264"/>
      <c r="AD34" s="264"/>
      <c r="AE34" s="264"/>
      <c r="AF34" s="264"/>
      <c r="AG34" s="264"/>
      <c r="AH34" s="264"/>
      <c r="AI34" s="264"/>
      <c r="AJ34" s="264"/>
      <c r="AK34" s="264"/>
      <c r="AL34" s="264"/>
      <c r="AM34" s="264"/>
      <c r="AN34" s="264"/>
      <c r="AO34" s="264"/>
      <c r="AP34" s="264"/>
      <c r="AQ34" s="264"/>
      <c r="AR34" s="264"/>
      <c r="AS34" s="264"/>
      <c r="AT34" s="264"/>
      <c r="AU34" s="264"/>
      <c r="AV34" s="264"/>
      <c r="AW34" s="264"/>
      <c r="AX34" s="264"/>
      <c r="AY34" s="264"/>
      <c r="AZ34" s="264"/>
      <c r="BA34" s="264"/>
      <c r="BB34" s="264"/>
      <c r="BC34" s="264"/>
      <c r="BD34" s="264"/>
      <c r="BE34" s="264"/>
      <c r="BF34" s="264"/>
      <c r="BG34" s="264"/>
      <c r="BH34" s="264"/>
      <c r="BI34" s="264"/>
      <c r="BJ34" s="264"/>
      <c r="BK34" s="264"/>
      <c r="BL34" s="264"/>
      <c r="BM34" s="264"/>
      <c r="BN34" s="264"/>
      <c r="BO34" s="264"/>
      <c r="BP34" s="264"/>
      <c r="BQ34" s="264"/>
      <c r="BR34" s="264"/>
      <c r="BS34" s="264"/>
      <c r="BT34" s="264"/>
      <c r="BU34" s="264"/>
      <c r="BV34" s="264"/>
      <c r="BW34" s="264"/>
      <c r="BX34" s="264"/>
      <c r="BY34" s="264"/>
      <c r="BZ34" s="264"/>
      <c r="CA34" s="264"/>
      <c r="CB34" s="264"/>
      <c r="CC34" s="264"/>
      <c r="CD34" s="264"/>
      <c r="CE34" s="264"/>
      <c r="CF34" s="264"/>
      <c r="CG34" s="264"/>
      <c r="CH34" s="264"/>
      <c r="CI34" s="264"/>
      <c r="CJ34" s="264"/>
      <c r="CK34" s="264"/>
      <c r="CL34" s="264"/>
      <c r="CM34" s="264"/>
      <c r="CN34" s="264"/>
      <c r="CO34" s="264"/>
      <c r="CP34" s="264"/>
      <c r="CQ34" s="264"/>
      <c r="CR34" s="264"/>
    </row>
    <row r="35" spans="1:96" s="232" customFormat="1" ht="12.95" customHeight="1">
      <c r="A35" s="347">
        <v>29</v>
      </c>
      <c r="B35" s="346" t="s">
        <v>132</v>
      </c>
      <c r="C35" s="345" t="s">
        <v>133</v>
      </c>
      <c r="D35" s="303">
        <v>4953421320.5</v>
      </c>
      <c r="E35" s="255">
        <f t="shared" si="7"/>
        <v>9.2223739597214124E-3</v>
      </c>
      <c r="F35" s="306">
        <v>1</v>
      </c>
      <c r="G35" s="303">
        <v>4953853893</v>
      </c>
      <c r="H35" s="255">
        <f t="shared" si="5"/>
        <v>9.1955568833211859E-3</v>
      </c>
      <c r="I35" s="306">
        <v>1</v>
      </c>
      <c r="J35" s="147">
        <f t="shared" si="8"/>
        <v>8.7328024815853136E-5</v>
      </c>
      <c r="K35" s="327">
        <f t="shared" si="9"/>
        <v>0</v>
      </c>
      <c r="L35" s="262"/>
      <c r="M35" s="387"/>
      <c r="N35" s="274"/>
      <c r="O35" s="276"/>
      <c r="P35" s="264"/>
      <c r="Q35" s="264"/>
      <c r="R35" s="264"/>
      <c r="S35" s="264"/>
      <c r="T35" s="264"/>
      <c r="U35" s="264"/>
      <c r="V35" s="264"/>
      <c r="W35" s="264"/>
      <c r="X35" s="264"/>
      <c r="Y35" s="264"/>
      <c r="Z35" s="264"/>
      <c r="AA35" s="264"/>
      <c r="AB35" s="264"/>
      <c r="AC35" s="264"/>
      <c r="AD35" s="264"/>
      <c r="AE35" s="264"/>
      <c r="AF35" s="264"/>
      <c r="AG35" s="264"/>
      <c r="AH35" s="264"/>
      <c r="AI35" s="264"/>
      <c r="AJ35" s="264"/>
      <c r="AK35" s="264"/>
      <c r="AL35" s="264"/>
      <c r="AM35" s="264"/>
      <c r="AN35" s="264"/>
      <c r="AO35" s="264"/>
      <c r="AP35" s="264"/>
      <c r="AQ35" s="264"/>
      <c r="AR35" s="264"/>
      <c r="AS35" s="264"/>
      <c r="AT35" s="264"/>
      <c r="AU35" s="264"/>
      <c r="AV35" s="264"/>
      <c r="AW35" s="264"/>
      <c r="AX35" s="264"/>
      <c r="AY35" s="264"/>
      <c r="AZ35" s="264"/>
      <c r="BA35" s="264"/>
      <c r="BB35" s="264"/>
      <c r="BC35" s="264"/>
      <c r="BD35" s="264"/>
      <c r="BE35" s="264"/>
      <c r="BF35" s="264"/>
      <c r="BG35" s="264"/>
      <c r="BH35" s="264"/>
      <c r="BI35" s="264"/>
      <c r="BJ35" s="264"/>
      <c r="BK35" s="264"/>
      <c r="BL35" s="264"/>
      <c r="BM35" s="264"/>
      <c r="BN35" s="264"/>
      <c r="BO35" s="264"/>
      <c r="BP35" s="264"/>
      <c r="BQ35" s="264"/>
      <c r="BR35" s="264"/>
      <c r="BS35" s="264"/>
      <c r="BT35" s="264"/>
      <c r="BU35" s="264"/>
      <c r="BV35" s="264"/>
      <c r="BW35" s="264"/>
      <c r="BX35" s="264"/>
      <c r="BY35" s="264"/>
      <c r="BZ35" s="264"/>
      <c r="CA35" s="264"/>
      <c r="CB35" s="264"/>
      <c r="CC35" s="264"/>
      <c r="CD35" s="264"/>
      <c r="CE35" s="264"/>
      <c r="CF35" s="264"/>
      <c r="CG35" s="264"/>
      <c r="CH35" s="264"/>
      <c r="CI35" s="264"/>
      <c r="CJ35" s="264"/>
      <c r="CK35" s="264"/>
      <c r="CL35" s="264"/>
      <c r="CM35" s="264"/>
      <c r="CN35" s="264"/>
      <c r="CO35" s="264"/>
      <c r="CP35" s="264"/>
      <c r="CQ35" s="264"/>
      <c r="CR35" s="264"/>
    </row>
    <row r="36" spans="1:96" s="232" customFormat="1" ht="12.95" customHeight="1">
      <c r="A36" s="347">
        <v>30</v>
      </c>
      <c r="B36" s="346" t="s">
        <v>17</v>
      </c>
      <c r="C36" s="345" t="s">
        <v>138</v>
      </c>
      <c r="D36" s="303">
        <v>9884791875.0599995</v>
      </c>
      <c r="E36" s="255">
        <f t="shared" si="7"/>
        <v>1.8403693384316695E-2</v>
      </c>
      <c r="F36" s="306">
        <v>1</v>
      </c>
      <c r="G36" s="303">
        <v>10016331425.129999</v>
      </c>
      <c r="H36" s="255">
        <f t="shared" si="5"/>
        <v>1.8592745642363347E-2</v>
      </c>
      <c r="I36" s="306">
        <v>1</v>
      </c>
      <c r="J36" s="147">
        <f t="shared" si="8"/>
        <v>1.3307265517838864E-2</v>
      </c>
      <c r="K36" s="327">
        <f t="shared" si="9"/>
        <v>0</v>
      </c>
      <c r="L36" s="262"/>
      <c r="M36" s="398"/>
      <c r="N36" s="408"/>
      <c r="O36" s="292"/>
      <c r="P36" s="264"/>
      <c r="Q36" s="264"/>
      <c r="R36" s="264"/>
      <c r="S36" s="264"/>
      <c r="T36" s="264"/>
      <c r="U36" s="264"/>
      <c r="V36" s="264"/>
      <c r="W36" s="264"/>
      <c r="X36" s="264"/>
      <c r="Y36" s="264"/>
      <c r="Z36" s="264"/>
      <c r="AA36" s="264"/>
      <c r="AB36" s="264"/>
      <c r="AC36" s="264"/>
      <c r="AD36" s="264"/>
      <c r="AE36" s="264"/>
      <c r="AF36" s="264"/>
      <c r="AG36" s="264"/>
      <c r="AH36" s="264"/>
      <c r="AI36" s="264"/>
      <c r="AJ36" s="264"/>
      <c r="AK36" s="264"/>
      <c r="AL36" s="264"/>
      <c r="AM36" s="264"/>
      <c r="AN36" s="264"/>
      <c r="AO36" s="264"/>
      <c r="AP36" s="264"/>
      <c r="AQ36" s="264"/>
      <c r="AR36" s="264"/>
      <c r="AS36" s="264"/>
      <c r="AT36" s="264"/>
      <c r="AU36" s="264"/>
      <c r="AV36" s="264"/>
      <c r="AW36" s="264"/>
      <c r="AX36" s="264"/>
      <c r="AY36" s="264"/>
      <c r="AZ36" s="264"/>
      <c r="BA36" s="264"/>
      <c r="BB36" s="264"/>
      <c r="BC36" s="264"/>
      <c r="BD36" s="264"/>
      <c r="BE36" s="264"/>
      <c r="BF36" s="264"/>
      <c r="BG36" s="264"/>
      <c r="BH36" s="264"/>
      <c r="BI36" s="264"/>
      <c r="BJ36" s="264"/>
      <c r="BK36" s="264"/>
      <c r="BL36" s="264"/>
      <c r="BM36" s="264"/>
      <c r="BN36" s="264"/>
      <c r="BO36" s="264"/>
      <c r="BP36" s="264"/>
      <c r="BQ36" s="264"/>
      <c r="BR36" s="264"/>
      <c r="BS36" s="264"/>
      <c r="BT36" s="264"/>
      <c r="BU36" s="264"/>
      <c r="BV36" s="264"/>
      <c r="BW36" s="264"/>
      <c r="BX36" s="264"/>
      <c r="BY36" s="264"/>
      <c r="BZ36" s="264"/>
      <c r="CA36" s="264"/>
      <c r="CB36" s="264"/>
      <c r="CC36" s="264"/>
      <c r="CD36" s="264"/>
      <c r="CE36" s="264"/>
      <c r="CF36" s="264"/>
      <c r="CG36" s="264"/>
      <c r="CH36" s="264"/>
      <c r="CI36" s="264"/>
      <c r="CJ36" s="264"/>
      <c r="CK36" s="264"/>
      <c r="CL36" s="264"/>
      <c r="CM36" s="264"/>
      <c r="CN36" s="264"/>
      <c r="CO36" s="264"/>
      <c r="CP36" s="264"/>
      <c r="CQ36" s="264"/>
      <c r="CR36" s="264"/>
    </row>
    <row r="37" spans="1:96" s="232" customFormat="1" ht="12.95" customHeight="1">
      <c r="A37" s="347">
        <v>31</v>
      </c>
      <c r="B37" s="346" t="s">
        <v>73</v>
      </c>
      <c r="C37" s="345" t="s">
        <v>141</v>
      </c>
      <c r="D37" s="304">
        <v>519701785.33999997</v>
      </c>
      <c r="E37" s="255">
        <f t="shared" si="7"/>
        <v>9.6759066144943781E-4</v>
      </c>
      <c r="F37" s="306">
        <v>100</v>
      </c>
      <c r="G37" s="304">
        <v>520351951.30000001</v>
      </c>
      <c r="H37" s="255">
        <f t="shared" si="5"/>
        <v>9.6589969564657993E-4</v>
      </c>
      <c r="I37" s="306">
        <v>100</v>
      </c>
      <c r="J37" s="261">
        <f t="shared" ref="J37:J48" si="10">((G37-D37)/D37)</f>
        <v>1.2510366104951625E-3</v>
      </c>
      <c r="K37" s="328">
        <f t="shared" ref="K37:K48" si="11">((I37-F37)/F37)</f>
        <v>0</v>
      </c>
      <c r="L37" s="262"/>
      <c r="M37" s="400"/>
      <c r="N37" s="408"/>
      <c r="O37" s="292"/>
      <c r="P37" s="264"/>
      <c r="Q37" s="264"/>
      <c r="R37" s="264"/>
      <c r="S37" s="264"/>
      <c r="T37" s="264"/>
      <c r="U37" s="264"/>
      <c r="V37" s="264"/>
      <c r="W37" s="264"/>
      <c r="X37" s="264"/>
      <c r="Y37" s="264"/>
      <c r="Z37" s="264"/>
      <c r="AA37" s="264"/>
      <c r="AB37" s="264"/>
      <c r="AC37" s="264"/>
      <c r="AD37" s="264"/>
      <c r="AE37" s="264"/>
      <c r="AF37" s="264"/>
      <c r="AG37" s="264"/>
      <c r="AH37" s="264"/>
      <c r="AI37" s="264"/>
      <c r="AJ37" s="264"/>
      <c r="AK37" s="264"/>
      <c r="AL37" s="264"/>
      <c r="AM37" s="264"/>
      <c r="AN37" s="264"/>
      <c r="AO37" s="264"/>
      <c r="AP37" s="264"/>
      <c r="AQ37" s="264"/>
      <c r="AR37" s="264"/>
      <c r="AS37" s="264"/>
      <c r="AT37" s="264"/>
      <c r="AU37" s="264"/>
      <c r="AV37" s="264"/>
      <c r="AW37" s="264"/>
      <c r="AX37" s="264"/>
      <c r="AY37" s="264"/>
      <c r="AZ37" s="264"/>
      <c r="BA37" s="264"/>
      <c r="BB37" s="264"/>
      <c r="BC37" s="264"/>
      <c r="BD37" s="264"/>
      <c r="BE37" s="264"/>
      <c r="BF37" s="264"/>
      <c r="BG37" s="264"/>
      <c r="BH37" s="264"/>
      <c r="BI37" s="264"/>
      <c r="BJ37" s="264"/>
      <c r="BK37" s="264"/>
      <c r="BL37" s="264"/>
      <c r="BM37" s="264"/>
      <c r="BN37" s="264"/>
      <c r="BO37" s="264"/>
      <c r="BP37" s="264"/>
      <c r="BQ37" s="264"/>
      <c r="BR37" s="264"/>
      <c r="BS37" s="264"/>
      <c r="BT37" s="264"/>
      <c r="BU37" s="264"/>
      <c r="BV37" s="264"/>
      <c r="BW37" s="264"/>
      <c r="BX37" s="264"/>
      <c r="BY37" s="264"/>
      <c r="BZ37" s="264"/>
      <c r="CA37" s="264"/>
      <c r="CB37" s="264"/>
      <c r="CC37" s="264"/>
      <c r="CD37" s="264"/>
      <c r="CE37" s="264"/>
      <c r="CF37" s="264"/>
      <c r="CG37" s="264"/>
      <c r="CH37" s="264"/>
      <c r="CI37" s="264"/>
      <c r="CJ37" s="264"/>
      <c r="CK37" s="264"/>
      <c r="CL37" s="264"/>
      <c r="CM37" s="264"/>
      <c r="CN37" s="264"/>
      <c r="CO37" s="264"/>
      <c r="CP37" s="264"/>
      <c r="CQ37" s="264"/>
      <c r="CR37" s="264"/>
    </row>
    <row r="38" spans="1:96" s="232" customFormat="1" ht="12.95" customHeight="1">
      <c r="A38" s="347">
        <v>32</v>
      </c>
      <c r="B38" s="346" t="s">
        <v>164</v>
      </c>
      <c r="C38" s="345" t="s">
        <v>151</v>
      </c>
      <c r="D38" s="299">
        <v>4845314040.8100004</v>
      </c>
      <c r="E38" s="255">
        <f t="shared" si="7"/>
        <v>9.0210977716969429E-3</v>
      </c>
      <c r="F38" s="306">
        <v>1</v>
      </c>
      <c r="G38" s="299">
        <v>4793670406.1899996</v>
      </c>
      <c r="H38" s="255">
        <f t="shared" si="5"/>
        <v>8.8982173984382198E-3</v>
      </c>
      <c r="I38" s="306">
        <v>1</v>
      </c>
      <c r="J38" s="261">
        <f t="shared" si="10"/>
        <v>-1.0658470056848467E-2</v>
      </c>
      <c r="K38" s="328">
        <f t="shared" si="11"/>
        <v>0</v>
      </c>
      <c r="L38" s="262"/>
      <c r="M38" s="391"/>
      <c r="N38" s="274"/>
      <c r="O38" s="264"/>
      <c r="P38" s="264"/>
      <c r="Q38" s="264"/>
      <c r="R38" s="264"/>
      <c r="S38" s="264"/>
      <c r="T38" s="264"/>
      <c r="U38" s="264"/>
      <c r="V38" s="264"/>
      <c r="W38" s="264"/>
      <c r="X38" s="264"/>
      <c r="Y38" s="264"/>
      <c r="Z38" s="264"/>
      <c r="AA38" s="264"/>
      <c r="AB38" s="264"/>
      <c r="AC38" s="264"/>
      <c r="AD38" s="264"/>
      <c r="AE38" s="264"/>
      <c r="AF38" s="264"/>
      <c r="AG38" s="264"/>
      <c r="AH38" s="264"/>
      <c r="AI38" s="264"/>
      <c r="AJ38" s="264"/>
      <c r="AK38" s="264"/>
      <c r="AL38" s="264"/>
      <c r="AM38" s="264"/>
      <c r="AN38" s="264"/>
      <c r="AO38" s="264"/>
      <c r="AP38" s="264"/>
      <c r="AQ38" s="264"/>
      <c r="AR38" s="264"/>
      <c r="AS38" s="264"/>
      <c r="AT38" s="264"/>
      <c r="AU38" s="264"/>
      <c r="AV38" s="264"/>
      <c r="AW38" s="264"/>
      <c r="AX38" s="264"/>
      <c r="AY38" s="264"/>
      <c r="AZ38" s="264"/>
      <c r="BA38" s="264"/>
      <c r="BB38" s="264"/>
      <c r="BC38" s="264"/>
      <c r="BD38" s="264"/>
      <c r="BE38" s="264"/>
      <c r="BF38" s="264"/>
      <c r="BG38" s="264"/>
      <c r="BH38" s="264"/>
      <c r="BI38" s="264"/>
      <c r="BJ38" s="264"/>
      <c r="BK38" s="264"/>
      <c r="BL38" s="264"/>
      <c r="BM38" s="264"/>
      <c r="BN38" s="264"/>
      <c r="BO38" s="264"/>
      <c r="BP38" s="264"/>
      <c r="BQ38" s="264"/>
      <c r="BR38" s="264"/>
      <c r="BS38" s="264"/>
      <c r="BT38" s="264"/>
      <c r="BU38" s="264"/>
      <c r="BV38" s="264"/>
      <c r="BW38" s="264"/>
      <c r="BX38" s="264"/>
      <c r="BY38" s="264"/>
      <c r="BZ38" s="264"/>
      <c r="CA38" s="264"/>
      <c r="CB38" s="264"/>
      <c r="CC38" s="264"/>
      <c r="CD38" s="264"/>
      <c r="CE38" s="264"/>
      <c r="CF38" s="264"/>
      <c r="CG38" s="264"/>
      <c r="CH38" s="264"/>
      <c r="CI38" s="264"/>
      <c r="CJ38" s="264"/>
      <c r="CK38" s="264"/>
      <c r="CL38" s="264"/>
      <c r="CM38" s="264"/>
      <c r="CN38" s="264"/>
      <c r="CO38" s="264"/>
      <c r="CP38" s="264"/>
      <c r="CQ38" s="264"/>
      <c r="CR38" s="264"/>
    </row>
    <row r="39" spans="1:96" s="232" customFormat="1" ht="12.95" customHeight="1">
      <c r="A39" s="347">
        <v>33</v>
      </c>
      <c r="B39" s="346" t="s">
        <v>217</v>
      </c>
      <c r="C39" s="345" t="s">
        <v>152</v>
      </c>
      <c r="D39" s="299">
        <v>677541504.49000001</v>
      </c>
      <c r="E39" s="255">
        <f t="shared" si="7"/>
        <v>1.2614596504801885E-3</v>
      </c>
      <c r="F39" s="306">
        <v>10</v>
      </c>
      <c r="G39" s="299">
        <v>765452670.19000006</v>
      </c>
      <c r="H39" s="255">
        <f t="shared" si="5"/>
        <v>1.4208662028099576E-3</v>
      </c>
      <c r="I39" s="306">
        <v>10</v>
      </c>
      <c r="J39" s="147">
        <f t="shared" si="10"/>
        <v>0.12975022949505161</v>
      </c>
      <c r="K39" s="327">
        <f t="shared" si="11"/>
        <v>0</v>
      </c>
      <c r="L39" s="262"/>
      <c r="M39" s="387"/>
      <c r="N39" s="409"/>
      <c r="O39" s="292"/>
      <c r="P39" s="264"/>
      <c r="Q39" s="264"/>
      <c r="R39" s="264"/>
      <c r="S39" s="264"/>
      <c r="T39" s="264"/>
      <c r="U39" s="264"/>
      <c r="V39" s="264"/>
      <c r="W39" s="264"/>
      <c r="X39" s="264"/>
      <c r="Y39" s="264"/>
      <c r="Z39" s="264"/>
      <c r="AA39" s="264"/>
      <c r="AB39" s="264"/>
      <c r="AC39" s="264"/>
      <c r="AD39" s="264"/>
      <c r="AE39" s="264"/>
      <c r="AF39" s="264"/>
      <c r="AG39" s="264"/>
      <c r="AH39" s="264"/>
      <c r="AI39" s="264"/>
      <c r="AJ39" s="264"/>
      <c r="AK39" s="264"/>
      <c r="AL39" s="264"/>
      <c r="AM39" s="264"/>
      <c r="AN39" s="264"/>
      <c r="AO39" s="264"/>
      <c r="AP39" s="264"/>
      <c r="AQ39" s="264"/>
      <c r="AR39" s="264"/>
      <c r="AS39" s="264"/>
      <c r="AT39" s="264"/>
      <c r="AU39" s="264"/>
      <c r="AV39" s="264"/>
      <c r="AW39" s="264"/>
      <c r="AX39" s="264"/>
      <c r="AY39" s="264"/>
      <c r="AZ39" s="264"/>
      <c r="BA39" s="264"/>
      <c r="BB39" s="264"/>
      <c r="BC39" s="264"/>
      <c r="BD39" s="264"/>
      <c r="BE39" s="264"/>
      <c r="BF39" s="264"/>
      <c r="BG39" s="264"/>
      <c r="BH39" s="264"/>
      <c r="BI39" s="264"/>
      <c r="BJ39" s="264"/>
      <c r="BK39" s="264"/>
      <c r="BL39" s="264"/>
      <c r="BM39" s="264"/>
      <c r="BN39" s="264"/>
      <c r="BO39" s="264"/>
      <c r="BP39" s="264"/>
      <c r="BQ39" s="264"/>
      <c r="BR39" s="264"/>
      <c r="BS39" s="264"/>
      <c r="BT39" s="264"/>
      <c r="BU39" s="264"/>
      <c r="BV39" s="264"/>
      <c r="BW39" s="264"/>
      <c r="BX39" s="264"/>
      <c r="BY39" s="264"/>
      <c r="BZ39" s="264"/>
      <c r="CA39" s="264"/>
      <c r="CB39" s="264"/>
      <c r="CC39" s="264"/>
      <c r="CD39" s="264"/>
      <c r="CE39" s="264"/>
      <c r="CF39" s="264"/>
      <c r="CG39" s="264"/>
      <c r="CH39" s="264"/>
      <c r="CI39" s="264"/>
      <c r="CJ39" s="264"/>
      <c r="CK39" s="264"/>
      <c r="CL39" s="264"/>
      <c r="CM39" s="264"/>
      <c r="CN39" s="264"/>
      <c r="CO39" s="264"/>
      <c r="CP39" s="264"/>
      <c r="CQ39" s="264"/>
      <c r="CR39" s="264"/>
    </row>
    <row r="40" spans="1:96" s="232" customFormat="1" ht="12.95" customHeight="1">
      <c r="A40" s="347">
        <v>34</v>
      </c>
      <c r="B40" s="346" t="s">
        <v>48</v>
      </c>
      <c r="C40" s="345" t="s">
        <v>163</v>
      </c>
      <c r="D40" s="299">
        <v>732503130.15999997</v>
      </c>
      <c r="E40" s="255">
        <f t="shared" si="7"/>
        <v>1.3637882497586765E-3</v>
      </c>
      <c r="F40" s="306">
        <v>1</v>
      </c>
      <c r="G40" s="299">
        <v>732266847.40999997</v>
      </c>
      <c r="H40" s="255">
        <f t="shared" si="5"/>
        <v>1.3592652497571205E-3</v>
      </c>
      <c r="I40" s="306">
        <v>1</v>
      </c>
      <c r="J40" s="147">
        <f t="shared" si="10"/>
        <v>-3.2256892874763416E-4</v>
      </c>
      <c r="K40" s="327">
        <f t="shared" si="11"/>
        <v>0</v>
      </c>
      <c r="L40" s="262"/>
      <c r="M40" s="387"/>
      <c r="N40" s="409"/>
      <c r="O40" s="292"/>
      <c r="P40" s="264"/>
      <c r="Q40" s="264"/>
      <c r="R40" s="264"/>
      <c r="S40" s="264"/>
      <c r="T40" s="264"/>
      <c r="U40" s="264"/>
      <c r="V40" s="264"/>
      <c r="W40" s="264"/>
      <c r="X40" s="264"/>
      <c r="Y40" s="264"/>
      <c r="Z40" s="264"/>
      <c r="AA40" s="264"/>
      <c r="AB40" s="264"/>
      <c r="AC40" s="264"/>
      <c r="AD40" s="264"/>
      <c r="AE40" s="264"/>
      <c r="AF40" s="264"/>
      <c r="AG40" s="264"/>
      <c r="AH40" s="264"/>
      <c r="AI40" s="264"/>
      <c r="AJ40" s="264"/>
      <c r="AK40" s="264"/>
      <c r="AL40" s="264"/>
      <c r="AM40" s="264"/>
      <c r="AN40" s="264"/>
      <c r="AO40" s="264"/>
      <c r="AP40" s="264"/>
      <c r="AQ40" s="264"/>
      <c r="AR40" s="264"/>
      <c r="AS40" s="264"/>
      <c r="AT40" s="264"/>
      <c r="AU40" s="264"/>
      <c r="AV40" s="264"/>
      <c r="AW40" s="264"/>
      <c r="AX40" s="264"/>
      <c r="AY40" s="264"/>
      <c r="AZ40" s="264"/>
      <c r="BA40" s="264"/>
      <c r="BB40" s="264"/>
      <c r="BC40" s="264"/>
      <c r="BD40" s="264"/>
      <c r="BE40" s="264"/>
      <c r="BF40" s="264"/>
      <c r="BG40" s="264"/>
      <c r="BH40" s="264"/>
      <c r="BI40" s="264"/>
      <c r="BJ40" s="264"/>
      <c r="BK40" s="264"/>
      <c r="BL40" s="264"/>
      <c r="BM40" s="264"/>
      <c r="BN40" s="264"/>
      <c r="BO40" s="264"/>
      <c r="BP40" s="264"/>
      <c r="BQ40" s="264"/>
      <c r="BR40" s="264"/>
      <c r="BS40" s="264"/>
      <c r="BT40" s="264"/>
      <c r="BU40" s="264"/>
      <c r="BV40" s="264"/>
      <c r="BW40" s="264"/>
      <c r="BX40" s="264"/>
      <c r="BY40" s="264"/>
      <c r="BZ40" s="264"/>
      <c r="CA40" s="264"/>
      <c r="CB40" s="264"/>
      <c r="CC40" s="264"/>
      <c r="CD40" s="264"/>
      <c r="CE40" s="264"/>
      <c r="CF40" s="264"/>
      <c r="CG40" s="264"/>
      <c r="CH40" s="264"/>
      <c r="CI40" s="264"/>
      <c r="CJ40" s="264"/>
      <c r="CK40" s="264"/>
      <c r="CL40" s="264"/>
      <c r="CM40" s="264"/>
      <c r="CN40" s="264"/>
      <c r="CO40" s="264"/>
      <c r="CP40" s="264"/>
      <c r="CQ40" s="264"/>
      <c r="CR40" s="264"/>
    </row>
    <row r="41" spans="1:96" s="232" customFormat="1" ht="12.95" customHeight="1">
      <c r="A41" s="347">
        <v>35</v>
      </c>
      <c r="B41" s="346" t="s">
        <v>11</v>
      </c>
      <c r="C41" s="345" t="s">
        <v>204</v>
      </c>
      <c r="D41" s="299">
        <v>6364141986</v>
      </c>
      <c r="E41" s="255">
        <f t="shared" si="7"/>
        <v>1.1848880507045516E-2</v>
      </c>
      <c r="F41" s="306">
        <v>100</v>
      </c>
      <c r="G41" s="299">
        <v>6439946199.0799999</v>
      </c>
      <c r="H41" s="255">
        <f>(G41/$G$50)</f>
        <v>1.1954105405257699E-2</v>
      </c>
      <c r="I41" s="306">
        <v>100</v>
      </c>
      <c r="J41" s="147">
        <f t="shared" si="10"/>
        <v>1.1911144227573165E-2</v>
      </c>
      <c r="K41" s="327">
        <f t="shared" si="11"/>
        <v>0</v>
      </c>
      <c r="L41" s="262"/>
      <c r="M41" s="387"/>
      <c r="N41" s="274"/>
      <c r="O41" s="264"/>
      <c r="P41" s="264"/>
      <c r="Q41" s="264"/>
      <c r="R41" s="264"/>
      <c r="S41" s="264"/>
      <c r="T41" s="264"/>
      <c r="U41" s="264"/>
      <c r="V41" s="264"/>
      <c r="W41" s="264"/>
      <c r="X41" s="264"/>
      <c r="Y41" s="264"/>
      <c r="Z41" s="264"/>
      <c r="AA41" s="264"/>
      <c r="AB41" s="264"/>
      <c r="AC41" s="264"/>
      <c r="AD41" s="264"/>
      <c r="AE41" s="264"/>
      <c r="AF41" s="264"/>
      <c r="AG41" s="264"/>
      <c r="AH41" s="264"/>
      <c r="AI41" s="264"/>
      <c r="AJ41" s="264"/>
      <c r="AK41" s="264"/>
      <c r="AL41" s="264"/>
      <c r="AM41" s="264"/>
      <c r="AN41" s="264"/>
      <c r="AO41" s="264"/>
      <c r="AP41" s="264"/>
      <c r="AQ41" s="264"/>
      <c r="AR41" s="264"/>
      <c r="AS41" s="264"/>
      <c r="AT41" s="264"/>
      <c r="AU41" s="264"/>
      <c r="AV41" s="264"/>
      <c r="AW41" s="264"/>
      <c r="AX41" s="264"/>
      <c r="AY41" s="264"/>
      <c r="AZ41" s="264"/>
      <c r="BA41" s="264"/>
      <c r="BB41" s="264"/>
      <c r="BC41" s="264"/>
      <c r="BD41" s="264"/>
      <c r="BE41" s="264"/>
      <c r="BF41" s="264"/>
      <c r="BG41" s="264"/>
      <c r="BH41" s="264"/>
      <c r="BI41" s="264"/>
      <c r="BJ41" s="264"/>
      <c r="BK41" s="264"/>
      <c r="BL41" s="264"/>
      <c r="BM41" s="264"/>
      <c r="BN41" s="264"/>
      <c r="BO41" s="264"/>
      <c r="BP41" s="264"/>
      <c r="BQ41" s="264"/>
      <c r="BR41" s="264"/>
      <c r="BS41" s="264"/>
      <c r="BT41" s="264"/>
      <c r="BU41" s="264"/>
      <c r="BV41" s="264"/>
      <c r="BW41" s="264"/>
      <c r="BX41" s="264"/>
      <c r="BY41" s="264"/>
      <c r="BZ41" s="264"/>
      <c r="CA41" s="264"/>
      <c r="CB41" s="264"/>
      <c r="CC41" s="264"/>
      <c r="CD41" s="264"/>
      <c r="CE41" s="264"/>
      <c r="CF41" s="264"/>
      <c r="CG41" s="264"/>
      <c r="CH41" s="264"/>
      <c r="CI41" s="264"/>
      <c r="CJ41" s="264"/>
      <c r="CK41" s="264"/>
      <c r="CL41" s="264"/>
      <c r="CM41" s="264"/>
      <c r="CN41" s="264"/>
      <c r="CO41" s="264"/>
      <c r="CP41" s="264"/>
      <c r="CQ41" s="264"/>
      <c r="CR41" s="264"/>
    </row>
    <row r="42" spans="1:96" s="232" customFormat="1" ht="12.95" customHeight="1">
      <c r="A42" s="347">
        <v>36</v>
      </c>
      <c r="B42" s="346" t="s">
        <v>165</v>
      </c>
      <c r="C42" s="345" t="s">
        <v>166</v>
      </c>
      <c r="D42" s="299">
        <v>406428860.57999998</v>
      </c>
      <c r="E42" s="255">
        <f t="shared" si="7"/>
        <v>7.5669697725488201E-4</v>
      </c>
      <c r="F42" s="306">
        <v>1</v>
      </c>
      <c r="G42" s="299">
        <v>399908132.04000002</v>
      </c>
      <c r="H42" s="255">
        <f>(G42/$G$50)</f>
        <v>7.4232669265293161E-4</v>
      </c>
      <c r="I42" s="306">
        <v>1</v>
      </c>
      <c r="J42" s="147">
        <f t="shared" si="10"/>
        <v>-1.6043960388773731E-2</v>
      </c>
      <c r="K42" s="327">
        <f t="shared" si="11"/>
        <v>0</v>
      </c>
      <c r="L42" s="262"/>
      <c r="M42" s="387"/>
      <c r="N42" s="274"/>
      <c r="O42" s="264"/>
      <c r="P42" s="264"/>
      <c r="Q42" s="264"/>
      <c r="R42" s="264"/>
      <c r="S42" s="264"/>
      <c r="T42" s="264"/>
      <c r="U42" s="264"/>
      <c r="V42" s="264"/>
      <c r="W42" s="264"/>
      <c r="X42" s="264"/>
      <c r="Y42" s="264"/>
      <c r="Z42" s="264"/>
      <c r="AA42" s="264"/>
      <c r="AB42" s="264"/>
      <c r="AC42" s="264"/>
      <c r="AD42" s="264"/>
      <c r="AE42" s="264"/>
      <c r="AF42" s="264"/>
      <c r="AG42" s="264"/>
      <c r="AH42" s="264"/>
      <c r="AI42" s="264"/>
      <c r="AJ42" s="264"/>
      <c r="AK42" s="264"/>
      <c r="AL42" s="264"/>
      <c r="AM42" s="264"/>
      <c r="AN42" s="264"/>
      <c r="AO42" s="264"/>
      <c r="AP42" s="264"/>
      <c r="AQ42" s="264"/>
      <c r="AR42" s="264"/>
      <c r="AS42" s="264"/>
      <c r="AT42" s="264"/>
      <c r="AU42" s="264"/>
      <c r="AV42" s="264"/>
      <c r="AW42" s="264"/>
      <c r="AX42" s="264"/>
      <c r="AY42" s="264"/>
      <c r="AZ42" s="264"/>
      <c r="BA42" s="264"/>
      <c r="BB42" s="264"/>
      <c r="BC42" s="264"/>
      <c r="BD42" s="264"/>
      <c r="BE42" s="264"/>
      <c r="BF42" s="264"/>
      <c r="BG42" s="264"/>
      <c r="BH42" s="264"/>
      <c r="BI42" s="264"/>
      <c r="BJ42" s="264"/>
      <c r="BK42" s="264"/>
      <c r="BL42" s="264"/>
      <c r="BM42" s="264"/>
      <c r="BN42" s="264"/>
      <c r="BO42" s="264"/>
      <c r="BP42" s="264"/>
      <c r="BQ42" s="264"/>
      <c r="BR42" s="264"/>
      <c r="BS42" s="264"/>
      <c r="BT42" s="264"/>
      <c r="BU42" s="264"/>
      <c r="BV42" s="264"/>
      <c r="BW42" s="264"/>
      <c r="BX42" s="264"/>
      <c r="BY42" s="264"/>
      <c r="BZ42" s="264"/>
      <c r="CA42" s="264"/>
      <c r="CB42" s="264"/>
      <c r="CC42" s="264"/>
      <c r="CD42" s="264"/>
      <c r="CE42" s="264"/>
      <c r="CF42" s="264"/>
      <c r="CG42" s="264"/>
      <c r="CH42" s="264"/>
      <c r="CI42" s="264"/>
      <c r="CJ42" s="264"/>
      <c r="CK42" s="264"/>
      <c r="CL42" s="264"/>
      <c r="CM42" s="264"/>
      <c r="CN42" s="264"/>
      <c r="CO42" s="264"/>
      <c r="CP42" s="264"/>
      <c r="CQ42" s="264"/>
      <c r="CR42" s="264"/>
    </row>
    <row r="43" spans="1:96" s="232" customFormat="1" ht="12.95" customHeight="1">
      <c r="A43" s="347">
        <v>37</v>
      </c>
      <c r="B43" s="346" t="s">
        <v>167</v>
      </c>
      <c r="C43" s="345" t="s">
        <v>169</v>
      </c>
      <c r="D43" s="299">
        <v>237411112.40000001</v>
      </c>
      <c r="E43" s="255">
        <f t="shared" si="7"/>
        <v>4.4201652132535435E-4</v>
      </c>
      <c r="F43" s="306">
        <v>100</v>
      </c>
      <c r="G43" s="299">
        <v>242871164.27000001</v>
      </c>
      <c r="H43" s="255">
        <f>(G43/$G$50)</f>
        <v>4.5082791188472962E-4</v>
      </c>
      <c r="I43" s="306">
        <v>100</v>
      </c>
      <c r="J43" s="147">
        <f t="shared" si="10"/>
        <v>2.2998299510094897E-2</v>
      </c>
      <c r="K43" s="327">
        <f t="shared" si="11"/>
        <v>0</v>
      </c>
      <c r="L43" s="262"/>
      <c r="M43" s="398"/>
      <c r="N43" s="274"/>
      <c r="O43" s="264"/>
      <c r="P43" s="264"/>
      <c r="Q43" s="264"/>
      <c r="R43" s="264"/>
      <c r="S43" s="264"/>
      <c r="T43" s="264"/>
      <c r="U43" s="264"/>
      <c r="V43" s="264"/>
      <c r="W43" s="264"/>
      <c r="X43" s="264"/>
      <c r="Y43" s="264"/>
      <c r="Z43" s="264"/>
      <c r="AA43" s="264"/>
      <c r="AB43" s="264"/>
      <c r="AC43" s="264"/>
      <c r="AD43" s="264"/>
      <c r="AE43" s="264"/>
      <c r="AF43" s="264"/>
      <c r="AG43" s="264"/>
      <c r="AH43" s="264"/>
      <c r="AI43" s="264"/>
      <c r="AJ43" s="264"/>
      <c r="AK43" s="264"/>
      <c r="AL43" s="264"/>
      <c r="AM43" s="264"/>
      <c r="AN43" s="264"/>
      <c r="AO43" s="264"/>
      <c r="AP43" s="264"/>
      <c r="AQ43" s="264"/>
      <c r="AR43" s="264"/>
      <c r="AS43" s="264"/>
      <c r="AT43" s="264"/>
      <c r="AU43" s="264"/>
      <c r="AV43" s="264"/>
      <c r="AW43" s="264"/>
      <c r="AX43" s="264"/>
      <c r="AY43" s="264"/>
      <c r="AZ43" s="264"/>
      <c r="BA43" s="264"/>
      <c r="BB43" s="264"/>
      <c r="BC43" s="264"/>
      <c r="BD43" s="264"/>
      <c r="BE43" s="264"/>
      <c r="BF43" s="264"/>
      <c r="BG43" s="264"/>
      <c r="BH43" s="264"/>
      <c r="BI43" s="264"/>
      <c r="BJ43" s="264"/>
      <c r="BK43" s="264"/>
      <c r="BL43" s="264"/>
      <c r="BM43" s="264"/>
      <c r="BN43" s="264"/>
      <c r="BO43" s="264"/>
      <c r="BP43" s="264"/>
      <c r="BQ43" s="264"/>
      <c r="BR43" s="264"/>
      <c r="BS43" s="264"/>
      <c r="BT43" s="264"/>
      <c r="BU43" s="264"/>
      <c r="BV43" s="264"/>
      <c r="BW43" s="264"/>
      <c r="BX43" s="264"/>
      <c r="BY43" s="264"/>
      <c r="BZ43" s="264"/>
      <c r="CA43" s="264"/>
      <c r="CB43" s="264"/>
      <c r="CC43" s="264"/>
      <c r="CD43" s="264"/>
      <c r="CE43" s="264"/>
      <c r="CF43" s="264"/>
      <c r="CG43" s="264"/>
      <c r="CH43" s="264"/>
      <c r="CI43" s="264"/>
      <c r="CJ43" s="264"/>
      <c r="CK43" s="264"/>
      <c r="CL43" s="264"/>
      <c r="CM43" s="264"/>
      <c r="CN43" s="264"/>
      <c r="CO43" s="264"/>
      <c r="CP43" s="264"/>
      <c r="CQ43" s="264"/>
      <c r="CR43" s="264"/>
    </row>
    <row r="44" spans="1:96" s="232" customFormat="1" ht="12.95" customHeight="1">
      <c r="A44" s="347">
        <v>38</v>
      </c>
      <c r="B44" s="346" t="s">
        <v>182</v>
      </c>
      <c r="C44" s="345" t="s">
        <v>183</v>
      </c>
      <c r="D44" s="299">
        <v>110178684.92</v>
      </c>
      <c r="E44" s="255">
        <f t="shared" si="7"/>
        <v>2.0513276965101606E-4</v>
      </c>
      <c r="F44" s="306">
        <v>1</v>
      </c>
      <c r="G44" s="299">
        <v>110247060.38</v>
      </c>
      <c r="H44" s="255">
        <f t="shared" ref="H44:H48" si="12">(G44/$G$50)</f>
        <v>2.0464534014128931E-4</v>
      </c>
      <c r="I44" s="306">
        <v>1</v>
      </c>
      <c r="J44" s="147">
        <f t="shared" si="10"/>
        <v>6.2058700418906253E-4</v>
      </c>
      <c r="K44" s="327">
        <f t="shared" si="11"/>
        <v>0</v>
      </c>
      <c r="L44" s="262"/>
      <c r="M44" s="398"/>
      <c r="N44" s="274"/>
      <c r="O44" s="264"/>
      <c r="P44" s="264"/>
      <c r="Q44" s="264"/>
      <c r="R44" s="264"/>
      <c r="S44" s="264"/>
      <c r="T44" s="264"/>
      <c r="U44" s="264"/>
      <c r="V44" s="264"/>
      <c r="W44" s="264"/>
      <c r="X44" s="264"/>
      <c r="Y44" s="264"/>
      <c r="Z44" s="264"/>
      <c r="AA44" s="264"/>
      <c r="AB44" s="264"/>
      <c r="AC44" s="264"/>
      <c r="AD44" s="264"/>
      <c r="AE44" s="264"/>
      <c r="AF44" s="264"/>
      <c r="AG44" s="264"/>
      <c r="AH44" s="264"/>
      <c r="AI44" s="264"/>
      <c r="AJ44" s="264"/>
      <c r="AK44" s="264"/>
      <c r="AL44" s="264"/>
      <c r="AM44" s="264"/>
      <c r="AN44" s="264"/>
      <c r="AO44" s="264"/>
      <c r="AP44" s="264"/>
      <c r="AQ44" s="264"/>
      <c r="AR44" s="264"/>
      <c r="AS44" s="264"/>
      <c r="AT44" s="264"/>
      <c r="AU44" s="264"/>
      <c r="AV44" s="264"/>
      <c r="AW44" s="264"/>
      <c r="AX44" s="264"/>
      <c r="AY44" s="264"/>
      <c r="AZ44" s="264"/>
      <c r="BA44" s="264"/>
      <c r="BB44" s="264"/>
      <c r="BC44" s="264"/>
      <c r="BD44" s="264"/>
      <c r="BE44" s="264"/>
      <c r="BF44" s="264"/>
      <c r="BG44" s="264"/>
      <c r="BH44" s="264"/>
      <c r="BI44" s="264"/>
      <c r="BJ44" s="264"/>
      <c r="BK44" s="264"/>
      <c r="BL44" s="264"/>
      <c r="BM44" s="264"/>
      <c r="BN44" s="264"/>
      <c r="BO44" s="264"/>
      <c r="BP44" s="264"/>
      <c r="BQ44" s="264"/>
      <c r="BR44" s="264"/>
      <c r="BS44" s="264"/>
      <c r="BT44" s="264"/>
      <c r="BU44" s="264"/>
      <c r="BV44" s="264"/>
      <c r="BW44" s="264"/>
      <c r="BX44" s="264"/>
      <c r="BY44" s="264"/>
      <c r="BZ44" s="264"/>
      <c r="CA44" s="264"/>
      <c r="CB44" s="264"/>
      <c r="CC44" s="264"/>
      <c r="CD44" s="264"/>
      <c r="CE44" s="264"/>
      <c r="CF44" s="264"/>
      <c r="CG44" s="264"/>
      <c r="CH44" s="264"/>
      <c r="CI44" s="264"/>
      <c r="CJ44" s="264"/>
      <c r="CK44" s="264"/>
      <c r="CL44" s="264"/>
      <c r="CM44" s="264"/>
      <c r="CN44" s="264"/>
      <c r="CO44" s="264"/>
      <c r="CP44" s="264"/>
      <c r="CQ44" s="264"/>
      <c r="CR44" s="264"/>
    </row>
    <row r="45" spans="1:96" s="232" customFormat="1" ht="12.95" customHeight="1">
      <c r="A45" s="347">
        <v>39</v>
      </c>
      <c r="B45" s="346" t="s">
        <v>131</v>
      </c>
      <c r="C45" s="345" t="s">
        <v>193</v>
      </c>
      <c r="D45" s="304">
        <v>1303016433.3599999</v>
      </c>
      <c r="E45" s="255">
        <f t="shared" ref="E45" si="13">(D45/$D$50)</f>
        <v>2.425980760888586E-3</v>
      </c>
      <c r="F45" s="306">
        <v>1</v>
      </c>
      <c r="G45" s="299">
        <v>1254965103.4300001</v>
      </c>
      <c r="H45" s="255">
        <f t="shared" si="12"/>
        <v>2.3295202572446196E-3</v>
      </c>
      <c r="I45" s="306">
        <v>1</v>
      </c>
      <c r="J45" s="147">
        <f t="shared" si="10"/>
        <v>-3.6876994564138482E-2</v>
      </c>
      <c r="K45" s="327">
        <f t="shared" si="11"/>
        <v>0</v>
      </c>
      <c r="L45" s="262"/>
      <c r="M45" s="387"/>
      <c r="N45" s="274"/>
      <c r="O45" s="264"/>
      <c r="P45" s="264"/>
      <c r="Q45" s="264"/>
      <c r="R45" s="264"/>
      <c r="S45" s="264"/>
      <c r="T45" s="264"/>
      <c r="U45" s="264"/>
      <c r="V45" s="264"/>
      <c r="W45" s="264"/>
      <c r="X45" s="264"/>
      <c r="Y45" s="264"/>
      <c r="Z45" s="264"/>
      <c r="AA45" s="264"/>
      <c r="AB45" s="264"/>
      <c r="AC45" s="264"/>
      <c r="AD45" s="264"/>
      <c r="AE45" s="264"/>
      <c r="AF45" s="264"/>
      <c r="AG45" s="264"/>
      <c r="AH45" s="264"/>
      <c r="AI45" s="264"/>
      <c r="AJ45" s="264"/>
      <c r="AK45" s="264"/>
      <c r="AL45" s="264"/>
      <c r="AM45" s="264"/>
      <c r="AN45" s="264"/>
      <c r="AO45" s="264"/>
      <c r="AP45" s="264"/>
      <c r="AQ45" s="264"/>
      <c r="AR45" s="264"/>
      <c r="AS45" s="264"/>
      <c r="AT45" s="264"/>
      <c r="AU45" s="264"/>
      <c r="AV45" s="264"/>
      <c r="AW45" s="264"/>
      <c r="AX45" s="264"/>
      <c r="AY45" s="264"/>
      <c r="AZ45" s="264"/>
      <c r="BA45" s="264"/>
      <c r="BB45" s="264"/>
      <c r="BC45" s="264"/>
      <c r="BD45" s="264"/>
      <c r="BE45" s="264"/>
      <c r="BF45" s="264"/>
      <c r="BG45" s="264"/>
      <c r="BH45" s="264"/>
      <c r="BI45" s="264"/>
      <c r="BJ45" s="264"/>
      <c r="BK45" s="264"/>
      <c r="BL45" s="264"/>
      <c r="BM45" s="264"/>
      <c r="BN45" s="264"/>
      <c r="BO45" s="264"/>
      <c r="BP45" s="264"/>
      <c r="BQ45" s="264"/>
      <c r="BR45" s="264"/>
      <c r="BS45" s="264"/>
      <c r="BT45" s="264"/>
      <c r="BU45" s="264"/>
      <c r="BV45" s="264"/>
      <c r="BW45" s="264"/>
      <c r="BX45" s="264"/>
      <c r="BY45" s="264"/>
      <c r="BZ45" s="264"/>
      <c r="CA45" s="264"/>
      <c r="CB45" s="264"/>
      <c r="CC45" s="264"/>
      <c r="CD45" s="264"/>
      <c r="CE45" s="264"/>
      <c r="CF45" s="264"/>
      <c r="CG45" s="264"/>
      <c r="CH45" s="264"/>
      <c r="CI45" s="264"/>
      <c r="CJ45" s="264"/>
      <c r="CK45" s="264"/>
      <c r="CL45" s="264"/>
      <c r="CM45" s="264"/>
      <c r="CN45" s="264"/>
      <c r="CO45" s="264"/>
      <c r="CP45" s="264"/>
      <c r="CQ45" s="264"/>
      <c r="CR45" s="264"/>
    </row>
    <row r="46" spans="1:96" s="232" customFormat="1" ht="12.95" customHeight="1">
      <c r="A46" s="347">
        <v>40</v>
      </c>
      <c r="B46" s="346" t="s">
        <v>196</v>
      </c>
      <c r="C46" s="345" t="s">
        <v>199</v>
      </c>
      <c r="D46" s="304">
        <v>178480714.22999999</v>
      </c>
      <c r="E46" s="255" t="s">
        <v>97</v>
      </c>
      <c r="F46" s="299">
        <v>1</v>
      </c>
      <c r="G46" s="304">
        <v>161904863.44999999</v>
      </c>
      <c r="H46" s="255">
        <f t="shared" si="12"/>
        <v>3.0053477831563973E-4</v>
      </c>
      <c r="I46" s="306">
        <v>1</v>
      </c>
      <c r="J46" s="147">
        <f t="shared" si="10"/>
        <v>-9.2871943344194907E-2</v>
      </c>
      <c r="K46" s="327">
        <f t="shared" si="11"/>
        <v>0</v>
      </c>
      <c r="L46" s="262"/>
      <c r="M46" s="387"/>
      <c r="N46" s="274"/>
      <c r="O46" s="264"/>
      <c r="P46" s="264"/>
      <c r="Q46" s="264"/>
      <c r="R46" s="264"/>
      <c r="S46" s="264"/>
      <c r="T46" s="264"/>
      <c r="U46" s="264"/>
      <c r="V46" s="264"/>
      <c r="W46" s="264"/>
      <c r="X46" s="264"/>
      <c r="Y46" s="264"/>
      <c r="Z46" s="264"/>
      <c r="AA46" s="264"/>
      <c r="AB46" s="264"/>
      <c r="AC46" s="264"/>
      <c r="AD46" s="264"/>
      <c r="AE46" s="264"/>
      <c r="AF46" s="264"/>
      <c r="AG46" s="264"/>
      <c r="AH46" s="264"/>
      <c r="AI46" s="264"/>
      <c r="AJ46" s="264"/>
      <c r="AK46" s="264"/>
      <c r="AL46" s="264"/>
      <c r="AM46" s="264"/>
      <c r="AN46" s="264"/>
      <c r="AO46" s="264"/>
      <c r="AP46" s="264"/>
      <c r="AQ46" s="264"/>
      <c r="AR46" s="264"/>
      <c r="AS46" s="264"/>
      <c r="AT46" s="264"/>
      <c r="AU46" s="264"/>
      <c r="AV46" s="264"/>
      <c r="AW46" s="264"/>
      <c r="AX46" s="264"/>
      <c r="AY46" s="264"/>
      <c r="AZ46" s="264"/>
      <c r="BA46" s="264"/>
      <c r="BB46" s="264"/>
      <c r="BC46" s="264"/>
      <c r="BD46" s="264"/>
      <c r="BE46" s="264"/>
      <c r="BF46" s="264"/>
      <c r="BG46" s="264"/>
      <c r="BH46" s="264"/>
      <c r="BI46" s="264"/>
      <c r="BJ46" s="264"/>
      <c r="BK46" s="264"/>
      <c r="BL46" s="264"/>
      <c r="BM46" s="264"/>
      <c r="BN46" s="264"/>
      <c r="BO46" s="264"/>
      <c r="BP46" s="264"/>
      <c r="BQ46" s="264"/>
      <c r="BR46" s="264"/>
      <c r="BS46" s="264"/>
      <c r="BT46" s="264"/>
      <c r="BU46" s="264"/>
      <c r="BV46" s="264"/>
      <c r="BW46" s="264"/>
      <c r="BX46" s="264"/>
      <c r="BY46" s="264"/>
      <c r="BZ46" s="264"/>
      <c r="CA46" s="264"/>
      <c r="CB46" s="264"/>
      <c r="CC46" s="264"/>
      <c r="CD46" s="264"/>
      <c r="CE46" s="264"/>
      <c r="CF46" s="264"/>
      <c r="CG46" s="264"/>
      <c r="CH46" s="264"/>
      <c r="CI46" s="264"/>
      <c r="CJ46" s="264"/>
      <c r="CK46" s="264"/>
      <c r="CL46" s="264"/>
      <c r="CM46" s="264"/>
      <c r="CN46" s="264"/>
      <c r="CO46" s="264"/>
      <c r="CP46" s="264"/>
      <c r="CQ46" s="264"/>
      <c r="CR46" s="264"/>
    </row>
    <row r="47" spans="1:96" s="232" customFormat="1" ht="12.95" customHeight="1">
      <c r="A47" s="347">
        <v>41</v>
      </c>
      <c r="B47" s="346" t="s">
        <v>14</v>
      </c>
      <c r="C47" s="345" t="s">
        <v>210</v>
      </c>
      <c r="D47" s="304">
        <v>709750425.96000004</v>
      </c>
      <c r="E47" s="255" t="s">
        <v>97</v>
      </c>
      <c r="F47" s="306">
        <v>1</v>
      </c>
      <c r="G47" s="304">
        <v>706598302.48000002</v>
      </c>
      <c r="H47" s="255">
        <f t="shared" si="12"/>
        <v>1.3116181915042663E-3</v>
      </c>
      <c r="I47" s="306">
        <v>1</v>
      </c>
      <c r="J47" s="147">
        <f t="shared" si="10"/>
        <v>-4.4411716635977981E-3</v>
      </c>
      <c r="K47" s="327">
        <f t="shared" si="11"/>
        <v>0</v>
      </c>
      <c r="L47" s="262"/>
      <c r="M47" s="196"/>
      <c r="N47" s="274"/>
      <c r="O47" s="264"/>
      <c r="P47" s="264"/>
      <c r="Q47" s="264"/>
      <c r="R47" s="264"/>
      <c r="S47" s="264"/>
      <c r="T47" s="264"/>
      <c r="U47" s="264"/>
      <c r="V47" s="264"/>
      <c r="W47" s="264"/>
      <c r="X47" s="264"/>
      <c r="Y47" s="264"/>
      <c r="Z47" s="264"/>
      <c r="AA47" s="264"/>
      <c r="AB47" s="264"/>
      <c r="AC47" s="264"/>
      <c r="AD47" s="264"/>
      <c r="AE47" s="264"/>
      <c r="AF47" s="264"/>
      <c r="AG47" s="264"/>
      <c r="AH47" s="264"/>
      <c r="AI47" s="264"/>
      <c r="AJ47" s="264"/>
      <c r="AK47" s="264"/>
      <c r="AL47" s="264"/>
      <c r="AM47" s="264"/>
      <c r="AN47" s="264"/>
      <c r="AO47" s="264"/>
      <c r="AP47" s="264"/>
      <c r="AQ47" s="264"/>
      <c r="AR47" s="264"/>
      <c r="AS47" s="264"/>
      <c r="AT47" s="264"/>
      <c r="AU47" s="264"/>
      <c r="AV47" s="264"/>
      <c r="AW47" s="264"/>
      <c r="AX47" s="264"/>
      <c r="AY47" s="264"/>
      <c r="AZ47" s="264"/>
      <c r="BA47" s="264"/>
      <c r="BB47" s="264"/>
      <c r="BC47" s="264"/>
      <c r="BD47" s="264"/>
      <c r="BE47" s="264"/>
      <c r="BF47" s="264"/>
      <c r="BG47" s="264"/>
      <c r="BH47" s="264"/>
      <c r="BI47" s="264"/>
      <c r="BJ47" s="264"/>
      <c r="BK47" s="264"/>
      <c r="BL47" s="264"/>
      <c r="BM47" s="264"/>
      <c r="BN47" s="264"/>
      <c r="BO47" s="264"/>
      <c r="BP47" s="264"/>
      <c r="BQ47" s="264"/>
      <c r="BR47" s="264"/>
      <c r="BS47" s="264"/>
      <c r="BT47" s="264"/>
      <c r="BU47" s="264"/>
      <c r="BV47" s="264"/>
      <c r="BW47" s="264"/>
      <c r="BX47" s="264"/>
      <c r="BY47" s="264"/>
      <c r="BZ47" s="264"/>
      <c r="CA47" s="264"/>
      <c r="CB47" s="264"/>
      <c r="CC47" s="264"/>
      <c r="CD47" s="264"/>
      <c r="CE47" s="264"/>
      <c r="CF47" s="264"/>
      <c r="CG47" s="264"/>
      <c r="CH47" s="264"/>
      <c r="CI47" s="264"/>
      <c r="CJ47" s="264"/>
      <c r="CK47" s="264"/>
      <c r="CL47" s="264"/>
      <c r="CM47" s="264"/>
      <c r="CN47" s="264"/>
      <c r="CO47" s="264"/>
      <c r="CP47" s="264"/>
      <c r="CQ47" s="264"/>
      <c r="CR47" s="264"/>
    </row>
    <row r="48" spans="1:96" s="232" customFormat="1" ht="12.95" customHeight="1">
      <c r="A48" s="347">
        <v>42</v>
      </c>
      <c r="B48" s="346" t="s">
        <v>220</v>
      </c>
      <c r="C48" s="345" t="s">
        <v>221</v>
      </c>
      <c r="D48" s="304">
        <v>7412855.9800000004</v>
      </c>
      <c r="E48" s="255" t="s">
        <v>97</v>
      </c>
      <c r="F48" s="306">
        <v>100</v>
      </c>
      <c r="G48" s="304">
        <v>7151185.3399999999</v>
      </c>
      <c r="H48" s="255">
        <f t="shared" si="12"/>
        <v>1.3274338120884614E-5</v>
      </c>
      <c r="I48" s="306">
        <v>100</v>
      </c>
      <c r="J48" s="147">
        <f t="shared" si="10"/>
        <v>-3.5299571542465144E-2</v>
      </c>
      <c r="K48" s="327">
        <f t="shared" si="11"/>
        <v>0</v>
      </c>
      <c r="L48" s="262"/>
      <c r="M48" s="264"/>
      <c r="N48" s="274"/>
      <c r="O48" s="264"/>
      <c r="P48" s="264"/>
      <c r="Q48" s="264"/>
      <c r="R48" s="264"/>
      <c r="S48" s="264"/>
      <c r="T48" s="264"/>
      <c r="U48" s="264"/>
      <c r="V48" s="264"/>
      <c r="W48" s="264"/>
      <c r="X48" s="264"/>
      <c r="Y48" s="264"/>
      <c r="Z48" s="264"/>
      <c r="AA48" s="264"/>
      <c r="AB48" s="264"/>
      <c r="AC48" s="264"/>
      <c r="AD48" s="264"/>
      <c r="AE48" s="264"/>
      <c r="AF48" s="264"/>
      <c r="AG48" s="264"/>
      <c r="AH48" s="264"/>
      <c r="AI48" s="264"/>
      <c r="AJ48" s="264"/>
      <c r="AK48" s="264"/>
      <c r="AL48" s="264"/>
      <c r="AM48" s="264"/>
      <c r="AN48" s="264"/>
      <c r="AO48" s="264"/>
      <c r="AP48" s="264"/>
      <c r="AQ48" s="264"/>
      <c r="AR48" s="264"/>
      <c r="AS48" s="264"/>
      <c r="AT48" s="264"/>
      <c r="AU48" s="264"/>
      <c r="AV48" s="264"/>
      <c r="AW48" s="264"/>
      <c r="AX48" s="264"/>
      <c r="AY48" s="264"/>
      <c r="AZ48" s="264"/>
      <c r="BA48" s="264"/>
      <c r="BB48" s="264"/>
      <c r="BC48" s="264"/>
      <c r="BD48" s="264"/>
      <c r="BE48" s="264"/>
      <c r="BF48" s="264"/>
      <c r="BG48" s="264"/>
      <c r="BH48" s="264"/>
      <c r="BI48" s="264"/>
      <c r="BJ48" s="264"/>
      <c r="BK48" s="264"/>
      <c r="BL48" s="264"/>
      <c r="BM48" s="264"/>
      <c r="BN48" s="264"/>
      <c r="BO48" s="264"/>
      <c r="BP48" s="264"/>
      <c r="BQ48" s="264"/>
      <c r="BR48" s="264"/>
      <c r="BS48" s="264"/>
      <c r="BT48" s="264"/>
      <c r="BU48" s="264"/>
      <c r="BV48" s="264"/>
      <c r="BW48" s="264"/>
      <c r="BX48" s="264"/>
      <c r="BY48" s="264"/>
      <c r="BZ48" s="264"/>
      <c r="CA48" s="264"/>
      <c r="CB48" s="264"/>
      <c r="CC48" s="264"/>
      <c r="CD48" s="264"/>
      <c r="CE48" s="264"/>
      <c r="CF48" s="264"/>
      <c r="CG48" s="264"/>
      <c r="CH48" s="264"/>
      <c r="CI48" s="264"/>
      <c r="CJ48" s="264"/>
      <c r="CK48" s="264"/>
      <c r="CL48" s="264"/>
      <c r="CM48" s="264"/>
      <c r="CN48" s="264"/>
      <c r="CO48" s="264"/>
      <c r="CP48" s="264"/>
      <c r="CQ48" s="264"/>
      <c r="CR48" s="264"/>
    </row>
    <row r="49" spans="1:96" s="232" customFormat="1" ht="12.95" customHeight="1">
      <c r="A49" s="347">
        <v>43</v>
      </c>
      <c r="B49" s="346" t="s">
        <v>214</v>
      </c>
      <c r="C49" s="345" t="s">
        <v>235</v>
      </c>
      <c r="D49" s="299">
        <v>557154654.17999995</v>
      </c>
      <c r="E49" s="255" t="s">
        <v>97</v>
      </c>
      <c r="F49" s="306">
        <v>100</v>
      </c>
      <c r="G49" s="299">
        <v>561173806.78999996</v>
      </c>
      <c r="H49" s="255">
        <f t="shared" si="5"/>
        <v>1.0416749813834966E-3</v>
      </c>
      <c r="I49" s="306">
        <v>100</v>
      </c>
      <c r="J49" s="147">
        <f>((G49-D49)/D49)</f>
        <v>7.2137109146386972E-3</v>
      </c>
      <c r="K49" s="327">
        <f t="shared" si="9"/>
        <v>0</v>
      </c>
      <c r="L49" s="262"/>
      <c r="M49" s="410"/>
      <c r="N49" s="274"/>
      <c r="O49" s="264"/>
      <c r="P49" s="264"/>
      <c r="Q49" s="264"/>
      <c r="R49" s="264"/>
      <c r="S49" s="264"/>
      <c r="T49" s="264"/>
      <c r="U49" s="264"/>
      <c r="V49" s="264"/>
      <c r="W49" s="264"/>
      <c r="X49" s="264"/>
      <c r="Y49" s="264"/>
      <c r="Z49" s="264"/>
      <c r="AA49" s="264"/>
      <c r="AB49" s="264"/>
      <c r="AC49" s="264"/>
      <c r="AD49" s="264"/>
      <c r="AE49" s="264"/>
      <c r="AF49" s="264"/>
      <c r="AG49" s="264"/>
      <c r="AH49" s="264"/>
      <c r="AI49" s="264"/>
      <c r="AJ49" s="264"/>
      <c r="AK49" s="264"/>
      <c r="AL49" s="264"/>
      <c r="AM49" s="264"/>
      <c r="AN49" s="264"/>
      <c r="AO49" s="264"/>
      <c r="AP49" s="264"/>
      <c r="AQ49" s="264"/>
      <c r="AR49" s="264"/>
      <c r="AS49" s="264"/>
      <c r="AT49" s="264"/>
      <c r="AU49" s="264"/>
      <c r="AV49" s="264"/>
      <c r="AW49" s="264"/>
      <c r="AX49" s="264"/>
      <c r="AY49" s="264"/>
      <c r="AZ49" s="264"/>
      <c r="BA49" s="264"/>
      <c r="BB49" s="264"/>
      <c r="BC49" s="264"/>
      <c r="BD49" s="264"/>
      <c r="BE49" s="264"/>
      <c r="BF49" s="264"/>
      <c r="BG49" s="264"/>
      <c r="BH49" s="264"/>
      <c r="BI49" s="264"/>
      <c r="BJ49" s="264"/>
      <c r="BK49" s="264"/>
      <c r="BL49" s="264"/>
      <c r="BM49" s="264"/>
      <c r="BN49" s="264"/>
      <c r="BO49" s="264"/>
      <c r="BP49" s="264"/>
      <c r="BQ49" s="264"/>
      <c r="BR49" s="264"/>
      <c r="BS49" s="264"/>
      <c r="BT49" s="264"/>
      <c r="BU49" s="264"/>
      <c r="BV49" s="264"/>
      <c r="BW49" s="264"/>
      <c r="BX49" s="264"/>
      <c r="BY49" s="264"/>
      <c r="BZ49" s="264"/>
      <c r="CA49" s="264"/>
      <c r="CB49" s="264"/>
      <c r="CC49" s="264"/>
      <c r="CD49" s="264"/>
      <c r="CE49" s="264"/>
      <c r="CF49" s="264"/>
      <c r="CG49" s="264"/>
      <c r="CH49" s="264"/>
      <c r="CI49" s="264"/>
      <c r="CJ49" s="264"/>
      <c r="CK49" s="264"/>
      <c r="CL49" s="264"/>
      <c r="CM49" s="264"/>
      <c r="CN49" s="264"/>
      <c r="CO49" s="264"/>
      <c r="CP49" s="264"/>
      <c r="CQ49" s="264"/>
      <c r="CR49" s="264"/>
    </row>
    <row r="50" spans="1:96" ht="12.95" customHeight="1">
      <c r="A50" s="347"/>
      <c r="B50" s="355"/>
      <c r="C50" s="167" t="s">
        <v>52</v>
      </c>
      <c r="D50" s="53">
        <f>SUM(D21:D49)</f>
        <v>537109137206.31995</v>
      </c>
      <c r="E50" s="43">
        <f>(D50/$D$136)</f>
        <v>0.41451983371770162</v>
      </c>
      <c r="F50" s="54"/>
      <c r="G50" s="53">
        <f>SUM(G21:G49)</f>
        <v>538722554365.93011</v>
      </c>
      <c r="H50" s="43">
        <f>(G50/$G$136)</f>
        <v>0.41626036292611507</v>
      </c>
      <c r="I50" s="54"/>
      <c r="J50" s="147">
        <f t="shared" si="8"/>
        <v>3.0038907325279887E-3</v>
      </c>
      <c r="K50" s="327"/>
      <c r="L50" s="262"/>
      <c r="M50" s="264"/>
      <c r="N50" s="264"/>
      <c r="O50" s="264"/>
      <c r="P50" s="264"/>
      <c r="Q50" s="264"/>
      <c r="R50" s="264"/>
      <c r="S50" s="264"/>
      <c r="T50" s="264"/>
      <c r="U50" s="264"/>
      <c r="V50" s="264"/>
      <c r="W50" s="264"/>
      <c r="X50" s="264"/>
      <c r="Y50" s="264"/>
      <c r="Z50" s="264"/>
      <c r="AA50" s="264"/>
      <c r="AB50" s="264"/>
      <c r="AC50" s="264"/>
      <c r="AD50" s="264"/>
      <c r="AE50" s="264"/>
      <c r="AF50" s="264"/>
      <c r="AG50" s="264"/>
      <c r="AH50" s="264"/>
      <c r="AI50" s="264"/>
      <c r="AJ50" s="264"/>
      <c r="AK50" s="264"/>
      <c r="AL50" s="264"/>
      <c r="AM50" s="264"/>
      <c r="AN50" s="264"/>
      <c r="AO50" s="264"/>
      <c r="AP50" s="264"/>
      <c r="AQ50" s="264"/>
      <c r="AR50" s="264"/>
      <c r="AS50" s="264"/>
      <c r="AT50" s="264"/>
      <c r="AU50" s="264"/>
      <c r="AV50" s="264"/>
      <c r="AW50" s="264"/>
      <c r="AX50" s="264"/>
      <c r="AY50" s="264"/>
      <c r="AZ50" s="264"/>
      <c r="BA50" s="264"/>
      <c r="BB50" s="264"/>
      <c r="BC50" s="264"/>
      <c r="BD50" s="264"/>
      <c r="BE50" s="264"/>
      <c r="BF50" s="264"/>
      <c r="BG50" s="264"/>
      <c r="BH50" s="264"/>
      <c r="BI50" s="264"/>
      <c r="BJ50" s="264"/>
      <c r="BK50" s="264"/>
      <c r="BL50" s="264"/>
      <c r="BM50" s="264"/>
      <c r="BN50" s="264"/>
      <c r="BO50" s="264"/>
      <c r="BP50" s="264"/>
      <c r="BQ50" s="264"/>
      <c r="BR50" s="264"/>
      <c r="BS50" s="264"/>
      <c r="BT50" s="264"/>
      <c r="BU50" s="264"/>
      <c r="BV50" s="264"/>
      <c r="BW50" s="264"/>
      <c r="BX50" s="264"/>
      <c r="BY50" s="264"/>
      <c r="BZ50" s="264"/>
      <c r="CA50" s="264"/>
      <c r="CB50" s="264"/>
      <c r="CC50" s="264"/>
      <c r="CD50" s="264"/>
      <c r="CE50" s="264"/>
      <c r="CF50" s="264"/>
      <c r="CG50" s="264"/>
      <c r="CH50" s="264"/>
      <c r="CI50" s="264"/>
      <c r="CJ50" s="264"/>
      <c r="CK50" s="264"/>
      <c r="CL50" s="264"/>
      <c r="CM50" s="264"/>
      <c r="CN50" s="264"/>
      <c r="CO50" s="264"/>
      <c r="CP50" s="264"/>
      <c r="CQ50" s="264"/>
      <c r="CR50" s="264"/>
    </row>
    <row r="51" spans="1:96" ht="12.95" customHeight="1">
      <c r="A51" s="347"/>
      <c r="B51" s="354"/>
      <c r="C51" s="50" t="s">
        <v>76</v>
      </c>
      <c r="D51" s="217"/>
      <c r="E51" s="256"/>
      <c r="F51" s="52"/>
      <c r="G51" s="51"/>
      <c r="H51" s="256"/>
      <c r="I51" s="52"/>
      <c r="J51" s="147"/>
      <c r="K51" s="327"/>
      <c r="L51" s="262"/>
      <c r="M51" s="264"/>
      <c r="N51" s="264"/>
      <c r="O51" s="276"/>
      <c r="P51" s="277"/>
      <c r="Q51" s="264"/>
      <c r="R51" s="264"/>
      <c r="S51" s="264"/>
      <c r="T51" s="264"/>
      <c r="U51" s="264"/>
      <c r="V51" s="264"/>
      <c r="W51" s="264"/>
      <c r="X51" s="264"/>
      <c r="Y51" s="264"/>
      <c r="Z51" s="264"/>
      <c r="AA51" s="264"/>
      <c r="AB51" s="264"/>
      <c r="AC51" s="264"/>
      <c r="AD51" s="264"/>
      <c r="AE51" s="264"/>
      <c r="AF51" s="264"/>
      <c r="AG51" s="264"/>
      <c r="AH51" s="264"/>
      <c r="AI51" s="264"/>
      <c r="AJ51" s="264"/>
      <c r="AK51" s="264"/>
      <c r="AL51" s="264"/>
      <c r="AM51" s="264"/>
      <c r="AN51" s="264"/>
      <c r="AO51" s="264"/>
      <c r="AP51" s="264"/>
      <c r="AQ51" s="264"/>
      <c r="AR51" s="264"/>
      <c r="AS51" s="264"/>
      <c r="AT51" s="264"/>
      <c r="AU51" s="264"/>
      <c r="AV51" s="264"/>
      <c r="AW51" s="264"/>
      <c r="AX51" s="264"/>
      <c r="AY51" s="264"/>
      <c r="AZ51" s="264"/>
      <c r="BA51" s="264"/>
      <c r="BB51" s="264"/>
      <c r="BC51" s="264"/>
      <c r="BD51" s="264"/>
      <c r="BE51" s="264"/>
      <c r="BF51" s="264"/>
      <c r="BG51" s="264"/>
      <c r="BH51" s="264"/>
      <c r="BI51" s="264"/>
      <c r="BJ51" s="264"/>
      <c r="BK51" s="264"/>
      <c r="BL51" s="264"/>
      <c r="BM51" s="264"/>
      <c r="BN51" s="264"/>
      <c r="BO51" s="264"/>
      <c r="BP51" s="264"/>
      <c r="BQ51" s="264"/>
      <c r="BR51" s="264"/>
      <c r="BS51" s="264"/>
      <c r="BT51" s="264"/>
      <c r="BU51" s="264"/>
      <c r="BV51" s="264"/>
      <c r="BW51" s="264"/>
      <c r="BX51" s="264"/>
      <c r="BY51" s="264"/>
      <c r="BZ51" s="264"/>
      <c r="CA51" s="264"/>
      <c r="CB51" s="264"/>
      <c r="CC51" s="264"/>
      <c r="CD51" s="264"/>
      <c r="CE51" s="264"/>
      <c r="CF51" s="264"/>
      <c r="CG51" s="264"/>
      <c r="CH51" s="264"/>
      <c r="CI51" s="264"/>
      <c r="CJ51" s="264"/>
      <c r="CK51" s="264"/>
      <c r="CL51" s="264"/>
      <c r="CM51" s="264"/>
      <c r="CN51" s="264"/>
      <c r="CO51" s="264"/>
      <c r="CP51" s="264"/>
      <c r="CQ51" s="264"/>
      <c r="CR51" s="264"/>
    </row>
    <row r="52" spans="1:96" s="232" customFormat="1" ht="12.95" customHeight="1">
      <c r="A52" s="347">
        <v>44</v>
      </c>
      <c r="B52" s="346" t="s">
        <v>7</v>
      </c>
      <c r="C52" s="345" t="s">
        <v>22</v>
      </c>
      <c r="D52" s="298">
        <v>95759959030.229996</v>
      </c>
      <c r="E52" s="255">
        <f>(D52/$D$64)</f>
        <v>0.44809582442667795</v>
      </c>
      <c r="F52" s="300">
        <v>234.11</v>
      </c>
      <c r="G52" s="298">
        <v>94097929457.960007</v>
      </c>
      <c r="H52" s="255">
        <f t="shared" ref="H52:H60" si="14">(G52/$G$64)</f>
        <v>0.4496539922694805</v>
      </c>
      <c r="I52" s="300">
        <v>234.25</v>
      </c>
      <c r="J52" s="147">
        <f>((G52-D52)/D52)</f>
        <v>-1.7356205966476145E-2</v>
      </c>
      <c r="K52" s="327">
        <f t="shared" ref="K52:K63" si="15">((I52-F52)/F52)</f>
        <v>5.9800948272173914E-4</v>
      </c>
      <c r="L52" s="262"/>
      <c r="M52" s="387"/>
      <c r="N52" s="264"/>
      <c r="O52" s="264"/>
      <c r="P52" s="264"/>
      <c r="Q52" s="264"/>
      <c r="R52" s="264"/>
      <c r="S52" s="264"/>
      <c r="T52" s="264"/>
      <c r="U52" s="264"/>
      <c r="V52" s="264"/>
      <c r="W52" s="264"/>
      <c r="X52" s="264"/>
      <c r="Y52" s="264"/>
      <c r="Z52" s="264"/>
      <c r="AA52" s="264"/>
      <c r="AB52" s="264"/>
      <c r="AC52" s="264"/>
      <c r="AD52" s="264"/>
      <c r="AE52" s="264"/>
      <c r="AF52" s="264"/>
      <c r="AG52" s="264"/>
      <c r="AH52" s="264"/>
      <c r="AI52" s="264"/>
      <c r="AJ52" s="264"/>
      <c r="AK52" s="264"/>
      <c r="AL52" s="264"/>
      <c r="AM52" s="264"/>
      <c r="AN52" s="264"/>
      <c r="AO52" s="264"/>
      <c r="AP52" s="264"/>
      <c r="AQ52" s="264"/>
      <c r="AR52" s="264"/>
      <c r="AS52" s="264"/>
      <c r="AT52" s="264"/>
      <c r="AU52" s="264"/>
      <c r="AV52" s="264"/>
      <c r="AW52" s="264"/>
      <c r="AX52" s="264"/>
      <c r="AY52" s="264"/>
      <c r="AZ52" s="264"/>
      <c r="BA52" s="264"/>
      <c r="BB52" s="264"/>
      <c r="BC52" s="264"/>
      <c r="BD52" s="264"/>
      <c r="BE52" s="264"/>
      <c r="BF52" s="264"/>
      <c r="BG52" s="264"/>
      <c r="BH52" s="264"/>
      <c r="BI52" s="264"/>
      <c r="BJ52" s="264"/>
      <c r="BK52" s="264"/>
      <c r="BL52" s="264"/>
      <c r="BM52" s="264"/>
      <c r="BN52" s="264"/>
      <c r="BO52" s="264"/>
      <c r="BP52" s="264"/>
      <c r="BQ52" s="264"/>
      <c r="BR52" s="264"/>
      <c r="BS52" s="264"/>
      <c r="BT52" s="264"/>
      <c r="BU52" s="264"/>
      <c r="BV52" s="264"/>
      <c r="BW52" s="264"/>
      <c r="BX52" s="264"/>
      <c r="BY52" s="264"/>
      <c r="BZ52" s="264"/>
      <c r="CA52" s="264"/>
      <c r="CB52" s="264"/>
      <c r="CC52" s="264"/>
      <c r="CD52" s="264"/>
      <c r="CE52" s="264"/>
      <c r="CF52" s="264"/>
      <c r="CG52" s="264"/>
      <c r="CH52" s="264"/>
      <c r="CI52" s="264"/>
      <c r="CJ52" s="264"/>
      <c r="CK52" s="264"/>
      <c r="CL52" s="264"/>
      <c r="CM52" s="264"/>
      <c r="CN52" s="264"/>
      <c r="CO52" s="264"/>
      <c r="CP52" s="264"/>
      <c r="CQ52" s="264"/>
      <c r="CR52" s="264"/>
    </row>
    <row r="53" spans="1:96" s="232" customFormat="1" ht="12.95" customHeight="1">
      <c r="A53" s="347">
        <v>45</v>
      </c>
      <c r="B53" s="346" t="s">
        <v>73</v>
      </c>
      <c r="C53" s="345" t="s">
        <v>23</v>
      </c>
      <c r="D53" s="304">
        <v>1359057560.74</v>
      </c>
      <c r="E53" s="255">
        <f t="shared" ref="E53:E63" si="16">(D53/$D$64)</f>
        <v>6.3595267196266429E-3</v>
      </c>
      <c r="F53" s="300">
        <v>319.74900000000002</v>
      </c>
      <c r="G53" s="304">
        <v>1363684432.25</v>
      </c>
      <c r="H53" s="255">
        <f t="shared" si="14"/>
        <v>6.5164680316468033E-3</v>
      </c>
      <c r="I53" s="300">
        <v>320.81400000000002</v>
      </c>
      <c r="J53" s="261">
        <f t="shared" ref="J53:J63" si="17">((G53-D53)/D53)</f>
        <v>3.4044706005540207E-3</v>
      </c>
      <c r="K53" s="328">
        <f t="shared" si="15"/>
        <v>3.3307375472636275E-3</v>
      </c>
      <c r="L53" s="262"/>
      <c r="M53" s="387"/>
      <c r="N53" s="278"/>
      <c r="O53" s="264"/>
      <c r="P53" s="264"/>
      <c r="Q53" s="264"/>
      <c r="R53" s="264"/>
      <c r="S53" s="264"/>
      <c r="T53" s="264"/>
      <c r="U53" s="264"/>
      <c r="V53" s="264"/>
      <c r="W53" s="264"/>
      <c r="X53" s="264"/>
      <c r="Y53" s="264"/>
      <c r="Z53" s="264"/>
      <c r="AA53" s="264"/>
      <c r="AB53" s="264"/>
      <c r="AC53" s="264"/>
      <c r="AD53" s="264"/>
      <c r="AE53" s="264"/>
      <c r="AF53" s="264"/>
      <c r="AG53" s="264"/>
      <c r="AH53" s="264"/>
      <c r="AI53" s="264"/>
      <c r="AJ53" s="264"/>
      <c r="AK53" s="264"/>
      <c r="AL53" s="264"/>
      <c r="AM53" s="264"/>
      <c r="AN53" s="264"/>
      <c r="AO53" s="264"/>
      <c r="AP53" s="264"/>
      <c r="AQ53" s="264"/>
      <c r="AR53" s="264"/>
      <c r="AS53" s="264"/>
      <c r="AT53" s="264"/>
      <c r="AU53" s="264"/>
      <c r="AV53" s="264"/>
      <c r="AW53" s="264"/>
      <c r="AX53" s="264"/>
      <c r="AY53" s="264"/>
      <c r="AZ53" s="264"/>
      <c r="BA53" s="264"/>
      <c r="BB53" s="264"/>
      <c r="BC53" s="264"/>
      <c r="BD53" s="264"/>
      <c r="BE53" s="264"/>
      <c r="BF53" s="264"/>
      <c r="BG53" s="264"/>
      <c r="BH53" s="264"/>
      <c r="BI53" s="264"/>
      <c r="BJ53" s="264"/>
      <c r="BK53" s="264"/>
      <c r="BL53" s="264"/>
      <c r="BM53" s="264"/>
      <c r="BN53" s="264"/>
      <c r="BO53" s="264"/>
      <c r="BP53" s="264"/>
      <c r="BQ53" s="264"/>
      <c r="BR53" s="264"/>
      <c r="BS53" s="264"/>
      <c r="BT53" s="264"/>
      <c r="BU53" s="264"/>
      <c r="BV53" s="264"/>
      <c r="BW53" s="264"/>
      <c r="BX53" s="264"/>
      <c r="BY53" s="264"/>
      <c r="BZ53" s="264"/>
      <c r="CA53" s="264"/>
      <c r="CB53" s="264"/>
      <c r="CC53" s="264"/>
      <c r="CD53" s="264"/>
      <c r="CE53" s="264"/>
      <c r="CF53" s="264"/>
      <c r="CG53" s="264"/>
      <c r="CH53" s="264"/>
      <c r="CI53" s="264"/>
      <c r="CJ53" s="264"/>
      <c r="CK53" s="264"/>
      <c r="CL53" s="264"/>
      <c r="CM53" s="264"/>
      <c r="CN53" s="264"/>
      <c r="CO53" s="264"/>
      <c r="CP53" s="264"/>
      <c r="CQ53" s="264"/>
      <c r="CR53" s="264"/>
    </row>
    <row r="54" spans="1:96" s="232" customFormat="1" ht="12.95" customHeight="1">
      <c r="A54" s="347">
        <v>46</v>
      </c>
      <c r="B54" s="346" t="s">
        <v>228</v>
      </c>
      <c r="C54" s="345" t="s">
        <v>250</v>
      </c>
      <c r="D54" s="304">
        <v>35219728442.120003</v>
      </c>
      <c r="E54" s="255">
        <f t="shared" si="16"/>
        <v>0.16480597331263891</v>
      </c>
      <c r="F54" s="300">
        <v>1436.15</v>
      </c>
      <c r="G54" s="304">
        <v>36210970361.82</v>
      </c>
      <c r="H54" s="255">
        <f t="shared" si="14"/>
        <v>0.17303682961928152</v>
      </c>
      <c r="I54" s="302">
        <v>1368.37</v>
      </c>
      <c r="J54" s="147">
        <f t="shared" si="17"/>
        <v>2.8144507738865759E-2</v>
      </c>
      <c r="K54" s="327">
        <f t="shared" si="15"/>
        <v>-4.719562719771625E-2</v>
      </c>
      <c r="L54" s="262"/>
      <c r="M54" s="387"/>
      <c r="N54" s="279"/>
      <c r="O54" s="272"/>
      <c r="P54" s="264"/>
      <c r="Q54" s="264"/>
      <c r="R54" s="264"/>
      <c r="S54" s="264"/>
      <c r="T54" s="264"/>
      <c r="U54" s="264"/>
      <c r="V54" s="264"/>
      <c r="W54" s="264"/>
      <c r="X54" s="264"/>
      <c r="Y54" s="264"/>
      <c r="Z54" s="264"/>
      <c r="AA54" s="264"/>
      <c r="AB54" s="264"/>
      <c r="AC54" s="264"/>
      <c r="AD54" s="264"/>
      <c r="AE54" s="264"/>
      <c r="AF54" s="264"/>
      <c r="AG54" s="264"/>
      <c r="AH54" s="264"/>
      <c r="AI54" s="264"/>
      <c r="AJ54" s="264"/>
      <c r="AK54" s="264"/>
      <c r="AL54" s="264"/>
      <c r="AM54" s="264"/>
      <c r="AN54" s="264"/>
      <c r="AO54" s="264"/>
      <c r="AP54" s="264"/>
      <c r="AQ54" s="264"/>
      <c r="AR54" s="264"/>
      <c r="AS54" s="264"/>
      <c r="AT54" s="264"/>
      <c r="AU54" s="264"/>
      <c r="AV54" s="264"/>
      <c r="AW54" s="264"/>
      <c r="AX54" s="264"/>
      <c r="AY54" s="264"/>
      <c r="AZ54" s="264"/>
      <c r="BA54" s="264"/>
      <c r="BB54" s="264"/>
      <c r="BC54" s="264"/>
      <c r="BD54" s="264"/>
      <c r="BE54" s="264"/>
      <c r="BF54" s="264"/>
      <c r="BG54" s="264"/>
      <c r="BH54" s="264"/>
      <c r="BI54" s="264"/>
      <c r="BJ54" s="264"/>
      <c r="BK54" s="264"/>
      <c r="BL54" s="264"/>
      <c r="BM54" s="264"/>
      <c r="BN54" s="264"/>
      <c r="BO54" s="264"/>
      <c r="BP54" s="264"/>
      <c r="BQ54" s="264"/>
      <c r="BR54" s="264"/>
      <c r="BS54" s="264"/>
      <c r="BT54" s="264"/>
      <c r="BU54" s="264"/>
      <c r="BV54" s="264"/>
      <c r="BW54" s="264"/>
      <c r="BX54" s="264"/>
      <c r="BY54" s="264"/>
      <c r="BZ54" s="264"/>
      <c r="CA54" s="264"/>
      <c r="CB54" s="264"/>
      <c r="CC54" s="264"/>
      <c r="CD54" s="264"/>
      <c r="CE54" s="264"/>
      <c r="CF54" s="264"/>
      <c r="CG54" s="264"/>
      <c r="CH54" s="264"/>
      <c r="CI54" s="264"/>
      <c r="CJ54" s="264"/>
      <c r="CK54" s="264"/>
      <c r="CL54" s="264"/>
      <c r="CM54" s="264"/>
      <c r="CN54" s="264"/>
      <c r="CO54" s="264"/>
      <c r="CP54" s="264"/>
      <c r="CQ54" s="264"/>
      <c r="CR54" s="264"/>
    </row>
    <row r="55" spans="1:96" s="232" customFormat="1" ht="12.95" customHeight="1">
      <c r="A55" s="347" t="s">
        <v>241</v>
      </c>
      <c r="B55" s="345" t="s">
        <v>228</v>
      </c>
      <c r="C55" s="346" t="s">
        <v>243</v>
      </c>
      <c r="D55" s="302">
        <v>7662909315.9200001</v>
      </c>
      <c r="E55" s="255">
        <f t="shared" si="16"/>
        <v>3.5857551550748573E-2</v>
      </c>
      <c r="F55" s="302">
        <v>53913.440000000002</v>
      </c>
      <c r="G55" s="304">
        <v>7655889460.9799995</v>
      </c>
      <c r="H55" s="255">
        <f t="shared" si="14"/>
        <v>3.6584240273230442E-2</v>
      </c>
      <c r="I55" s="302">
        <v>53834.14</v>
      </c>
      <c r="J55" s="147">
        <f t="shared" si="17"/>
        <v>-9.1608221506895627E-4</v>
      </c>
      <c r="K55" s="327">
        <f t="shared" si="15"/>
        <v>-1.4708762787164556E-3</v>
      </c>
      <c r="L55" s="262"/>
      <c r="M55" s="387"/>
      <c r="N55" s="411"/>
      <c r="O55" s="264"/>
      <c r="P55" s="264"/>
      <c r="Q55" s="264"/>
      <c r="R55" s="264"/>
      <c r="S55" s="264"/>
      <c r="T55" s="264"/>
      <c r="U55" s="264"/>
      <c r="V55" s="264"/>
      <c r="W55" s="264"/>
      <c r="X55" s="264"/>
      <c r="Y55" s="264"/>
      <c r="Z55" s="264"/>
      <c r="AA55" s="264"/>
      <c r="AB55" s="264"/>
      <c r="AC55" s="264"/>
      <c r="AD55" s="264"/>
      <c r="AE55" s="264"/>
      <c r="AF55" s="264"/>
      <c r="AG55" s="264"/>
      <c r="AH55" s="264"/>
      <c r="AI55" s="264"/>
      <c r="AJ55" s="264"/>
      <c r="AK55" s="264"/>
      <c r="AL55" s="264"/>
      <c r="AM55" s="264"/>
      <c r="AN55" s="264"/>
      <c r="AO55" s="264"/>
      <c r="AP55" s="264"/>
      <c r="AQ55" s="264"/>
      <c r="AR55" s="264"/>
      <c r="AS55" s="264"/>
      <c r="AT55" s="264"/>
      <c r="AU55" s="264"/>
      <c r="AV55" s="264"/>
      <c r="AW55" s="264"/>
      <c r="AX55" s="264"/>
      <c r="AY55" s="264"/>
      <c r="AZ55" s="264"/>
      <c r="BA55" s="264"/>
      <c r="BB55" s="264"/>
      <c r="BC55" s="264"/>
      <c r="BD55" s="264"/>
      <c r="BE55" s="264"/>
      <c r="BF55" s="264"/>
      <c r="BG55" s="264"/>
      <c r="BH55" s="264"/>
      <c r="BI55" s="264"/>
      <c r="BJ55" s="264"/>
      <c r="BK55" s="264"/>
      <c r="BL55" s="264"/>
      <c r="BM55" s="264"/>
      <c r="BN55" s="264"/>
      <c r="BO55" s="264"/>
      <c r="BP55" s="264"/>
      <c r="BQ55" s="264"/>
      <c r="BR55" s="264"/>
      <c r="BS55" s="264"/>
      <c r="BT55" s="264"/>
      <c r="BU55" s="264"/>
      <c r="BV55" s="264"/>
      <c r="BW55" s="264"/>
      <c r="BX55" s="264"/>
      <c r="BY55" s="264"/>
      <c r="BZ55" s="264"/>
      <c r="CA55" s="264"/>
      <c r="CB55" s="264"/>
      <c r="CC55" s="264"/>
      <c r="CD55" s="264"/>
      <c r="CE55" s="264"/>
      <c r="CF55" s="264"/>
      <c r="CG55" s="264"/>
      <c r="CH55" s="264"/>
      <c r="CI55" s="264"/>
      <c r="CJ55" s="264"/>
      <c r="CK55" s="264"/>
      <c r="CL55" s="264"/>
      <c r="CM55" s="264"/>
      <c r="CN55" s="264"/>
      <c r="CO55" s="264"/>
      <c r="CP55" s="264"/>
      <c r="CQ55" s="264"/>
      <c r="CR55" s="264"/>
    </row>
    <row r="56" spans="1:96" s="232" customFormat="1" ht="12.95" customHeight="1">
      <c r="A56" s="347" t="s">
        <v>242</v>
      </c>
      <c r="B56" s="345" t="s">
        <v>228</v>
      </c>
      <c r="C56" s="346" t="s">
        <v>244</v>
      </c>
      <c r="D56" s="302">
        <v>628514381.45000005</v>
      </c>
      <c r="E56" s="255">
        <f t="shared" si="16"/>
        <v>2.9410483543644106E-3</v>
      </c>
      <c r="F56" s="302">
        <v>53793.07</v>
      </c>
      <c r="G56" s="304">
        <v>627656648.49000001</v>
      </c>
      <c r="H56" s="255">
        <f t="shared" si="14"/>
        <v>2.9993042290489638E-3</v>
      </c>
      <c r="I56" s="302">
        <v>53718.14</v>
      </c>
      <c r="J56" s="147">
        <f t="shared" si="17"/>
        <v>-1.3646990193306708E-3</v>
      </c>
      <c r="K56" s="327">
        <f t="shared" ref="K56:K61" si="18">((I56-F56)/F56)</f>
        <v>-1.392930353296443E-3</v>
      </c>
      <c r="L56" s="262"/>
      <c r="M56" s="391"/>
      <c r="N56" s="411"/>
      <c r="O56" s="264"/>
      <c r="P56" s="264"/>
      <c r="Q56" s="264"/>
      <c r="R56" s="264"/>
      <c r="S56" s="264"/>
      <c r="T56" s="264"/>
      <c r="U56" s="264"/>
      <c r="V56" s="264"/>
      <c r="W56" s="264"/>
      <c r="X56" s="264"/>
      <c r="Y56" s="264"/>
      <c r="Z56" s="264"/>
      <c r="AA56" s="264"/>
      <c r="AB56" s="264"/>
      <c r="AC56" s="264"/>
      <c r="AD56" s="264"/>
      <c r="AE56" s="264"/>
      <c r="AF56" s="264"/>
      <c r="AG56" s="264"/>
      <c r="AH56" s="264"/>
      <c r="AI56" s="264"/>
      <c r="AJ56" s="264"/>
      <c r="AK56" s="264"/>
      <c r="AL56" s="264"/>
      <c r="AM56" s="264"/>
      <c r="AN56" s="264"/>
      <c r="AO56" s="264"/>
      <c r="AP56" s="264"/>
      <c r="AQ56" s="264"/>
      <c r="AR56" s="264"/>
      <c r="AS56" s="264"/>
      <c r="AT56" s="264"/>
      <c r="AU56" s="264"/>
      <c r="AV56" s="264"/>
      <c r="AW56" s="264"/>
      <c r="AX56" s="264"/>
      <c r="AY56" s="264"/>
      <c r="AZ56" s="264"/>
      <c r="BA56" s="264"/>
      <c r="BB56" s="264"/>
      <c r="BC56" s="264"/>
      <c r="BD56" s="264"/>
      <c r="BE56" s="264"/>
      <c r="BF56" s="264"/>
      <c r="BG56" s="264"/>
      <c r="BH56" s="264"/>
      <c r="BI56" s="264"/>
      <c r="BJ56" s="264"/>
      <c r="BK56" s="264"/>
      <c r="BL56" s="264"/>
      <c r="BM56" s="264"/>
      <c r="BN56" s="264"/>
      <c r="BO56" s="264"/>
      <c r="BP56" s="264"/>
      <c r="BQ56" s="264"/>
      <c r="BR56" s="264"/>
      <c r="BS56" s="264"/>
      <c r="BT56" s="264"/>
      <c r="BU56" s="264"/>
      <c r="BV56" s="264"/>
      <c r="BW56" s="264"/>
      <c r="BX56" s="264"/>
      <c r="BY56" s="264"/>
      <c r="BZ56" s="264"/>
      <c r="CA56" s="264"/>
      <c r="CB56" s="264"/>
      <c r="CC56" s="264"/>
      <c r="CD56" s="264"/>
      <c r="CE56" s="264"/>
      <c r="CF56" s="264"/>
      <c r="CG56" s="264"/>
      <c r="CH56" s="264"/>
      <c r="CI56" s="264"/>
      <c r="CJ56" s="264"/>
      <c r="CK56" s="264"/>
      <c r="CL56" s="264"/>
      <c r="CM56" s="264"/>
      <c r="CN56" s="264"/>
      <c r="CO56" s="264"/>
      <c r="CP56" s="264"/>
      <c r="CQ56" s="264"/>
      <c r="CR56" s="264"/>
    </row>
    <row r="57" spans="1:96" s="232" customFormat="1" ht="12.95" customHeight="1">
      <c r="A57" s="347">
        <v>48</v>
      </c>
      <c r="B57" s="346" t="s">
        <v>51</v>
      </c>
      <c r="C57" s="345" t="s">
        <v>202</v>
      </c>
      <c r="D57" s="298">
        <v>58508735343.440002</v>
      </c>
      <c r="E57" s="255">
        <f t="shared" si="16"/>
        <v>0.27378374286484997</v>
      </c>
      <c r="F57" s="302">
        <v>50312.74</v>
      </c>
      <c r="G57" s="298">
        <v>54727784717.779999</v>
      </c>
      <c r="H57" s="255">
        <f t="shared" si="14"/>
        <v>0.2615208116498331</v>
      </c>
      <c r="I57" s="302">
        <v>50277.09</v>
      </c>
      <c r="J57" s="147">
        <f t="shared" si="17"/>
        <v>-6.4621985135488377E-2</v>
      </c>
      <c r="K57" s="327">
        <f t="shared" si="18"/>
        <v>-7.0856804856983448E-4</v>
      </c>
      <c r="L57" s="262"/>
      <c r="M57" s="407"/>
      <c r="N57" s="411"/>
      <c r="O57" s="264"/>
      <c r="P57" s="264"/>
      <c r="Q57" s="264"/>
      <c r="R57" s="264"/>
      <c r="S57" s="264"/>
      <c r="T57" s="264"/>
      <c r="U57" s="264"/>
      <c r="V57" s="264"/>
      <c r="W57" s="264"/>
      <c r="X57" s="264"/>
      <c r="Y57" s="264"/>
      <c r="Z57" s="264"/>
      <c r="AA57" s="264"/>
      <c r="AB57" s="264"/>
      <c r="AC57" s="264"/>
      <c r="AD57" s="264"/>
      <c r="AE57" s="264"/>
      <c r="AF57" s="264"/>
      <c r="AG57" s="264"/>
      <c r="AH57" s="264"/>
      <c r="AI57" s="264"/>
      <c r="AJ57" s="264"/>
      <c r="AK57" s="264"/>
      <c r="AL57" s="264"/>
      <c r="AM57" s="264"/>
      <c r="AN57" s="264"/>
      <c r="AO57" s="264"/>
      <c r="AP57" s="264"/>
      <c r="AQ57" s="264"/>
      <c r="AR57" s="264"/>
      <c r="AS57" s="264"/>
      <c r="AT57" s="264"/>
      <c r="AU57" s="264"/>
      <c r="AV57" s="264"/>
      <c r="AW57" s="264"/>
      <c r="AX57" s="264"/>
      <c r="AY57" s="264"/>
      <c r="AZ57" s="264"/>
      <c r="BA57" s="264"/>
      <c r="BB57" s="264"/>
      <c r="BC57" s="264"/>
      <c r="BD57" s="264"/>
      <c r="BE57" s="264"/>
      <c r="BF57" s="264"/>
      <c r="BG57" s="264"/>
      <c r="BH57" s="264"/>
      <c r="BI57" s="264"/>
      <c r="BJ57" s="264"/>
      <c r="BK57" s="264"/>
      <c r="BL57" s="264"/>
      <c r="BM57" s="264"/>
      <c r="BN57" s="264"/>
      <c r="BO57" s="264"/>
      <c r="BP57" s="264"/>
      <c r="BQ57" s="264"/>
      <c r="BR57" s="264"/>
      <c r="BS57" s="264"/>
      <c r="BT57" s="264"/>
      <c r="BU57" s="264"/>
      <c r="BV57" s="264"/>
      <c r="BW57" s="264"/>
      <c r="BX57" s="264"/>
      <c r="BY57" s="264"/>
      <c r="BZ57" s="264"/>
      <c r="CA57" s="264"/>
      <c r="CB57" s="264"/>
      <c r="CC57" s="264"/>
      <c r="CD57" s="264"/>
      <c r="CE57" s="264"/>
      <c r="CF57" s="264"/>
      <c r="CG57" s="264"/>
      <c r="CH57" s="264"/>
      <c r="CI57" s="264"/>
      <c r="CJ57" s="264"/>
      <c r="CK57" s="264"/>
      <c r="CL57" s="264"/>
      <c r="CM57" s="264"/>
      <c r="CN57" s="264"/>
      <c r="CO57" s="264"/>
      <c r="CP57" s="264"/>
      <c r="CQ57" s="264"/>
      <c r="CR57" s="264"/>
    </row>
    <row r="58" spans="1:96" s="232" customFormat="1" ht="12.95" customHeight="1">
      <c r="A58" s="347">
        <v>49</v>
      </c>
      <c r="B58" s="346" t="s">
        <v>164</v>
      </c>
      <c r="C58" s="345" t="s">
        <v>150</v>
      </c>
      <c r="D58" s="298">
        <v>5249962490.5100002</v>
      </c>
      <c r="E58" s="255">
        <f t="shared" si="16"/>
        <v>2.4566492030887031E-2</v>
      </c>
      <c r="F58" s="302">
        <v>410.59</v>
      </c>
      <c r="G58" s="298">
        <v>5267042858.04</v>
      </c>
      <c r="H58" s="255">
        <f t="shared" si="14"/>
        <v>2.516895815045796E-2</v>
      </c>
      <c r="I58" s="302">
        <v>410.79</v>
      </c>
      <c r="J58" s="147">
        <f>((G58-D58)/D58)</f>
        <v>3.2534265836898358E-3</v>
      </c>
      <c r="K58" s="327">
        <f t="shared" si="18"/>
        <v>4.8710392362221556E-4</v>
      </c>
      <c r="L58" s="262"/>
      <c r="M58" s="387"/>
      <c r="N58" s="411"/>
      <c r="O58" s="264"/>
      <c r="P58" s="264"/>
      <c r="Q58" s="264"/>
      <c r="R58" s="264"/>
      <c r="S58" s="264"/>
      <c r="T58" s="264"/>
      <c r="U58" s="264"/>
      <c r="V58" s="264"/>
      <c r="W58" s="264"/>
      <c r="X58" s="264"/>
      <c r="Y58" s="264"/>
      <c r="Z58" s="264"/>
      <c r="AA58" s="264"/>
      <c r="AB58" s="264"/>
      <c r="AC58" s="264"/>
      <c r="AD58" s="264"/>
      <c r="AE58" s="264"/>
      <c r="AF58" s="264"/>
      <c r="AG58" s="264"/>
      <c r="AH58" s="264"/>
      <c r="AI58" s="264"/>
      <c r="AJ58" s="264"/>
      <c r="AK58" s="264"/>
      <c r="AL58" s="264"/>
      <c r="AM58" s="264"/>
      <c r="AN58" s="264"/>
      <c r="AO58" s="264"/>
      <c r="AP58" s="264"/>
      <c r="AQ58" s="264"/>
      <c r="AR58" s="264"/>
      <c r="AS58" s="264"/>
      <c r="AT58" s="264"/>
      <c r="AU58" s="264"/>
      <c r="AV58" s="264"/>
      <c r="AW58" s="264"/>
      <c r="AX58" s="264"/>
      <c r="AY58" s="264"/>
      <c r="AZ58" s="264"/>
      <c r="BA58" s="264"/>
      <c r="BB58" s="264"/>
      <c r="BC58" s="264"/>
      <c r="BD58" s="264"/>
      <c r="BE58" s="264"/>
      <c r="BF58" s="264"/>
      <c r="BG58" s="264"/>
      <c r="BH58" s="264"/>
      <c r="BI58" s="264"/>
      <c r="BJ58" s="264"/>
      <c r="BK58" s="264"/>
      <c r="BL58" s="264"/>
      <c r="BM58" s="264"/>
      <c r="BN58" s="264"/>
      <c r="BO58" s="264"/>
      <c r="BP58" s="264"/>
      <c r="BQ58" s="264"/>
      <c r="BR58" s="264"/>
      <c r="BS58" s="264"/>
      <c r="BT58" s="264"/>
      <c r="BU58" s="264"/>
      <c r="BV58" s="264"/>
      <c r="BW58" s="264"/>
      <c r="BX58" s="264"/>
      <c r="BY58" s="264"/>
      <c r="BZ58" s="264"/>
      <c r="CA58" s="264"/>
      <c r="CB58" s="264"/>
      <c r="CC58" s="264"/>
      <c r="CD58" s="264"/>
      <c r="CE58" s="264"/>
      <c r="CF58" s="264"/>
      <c r="CG58" s="264"/>
      <c r="CH58" s="264"/>
      <c r="CI58" s="264"/>
      <c r="CJ58" s="264"/>
      <c r="CK58" s="264"/>
      <c r="CL58" s="264"/>
      <c r="CM58" s="264"/>
      <c r="CN58" s="264"/>
      <c r="CO58" s="264"/>
      <c r="CP58" s="264"/>
      <c r="CQ58" s="264"/>
      <c r="CR58" s="264"/>
    </row>
    <row r="59" spans="1:96" s="232" customFormat="1" ht="12.95" customHeight="1">
      <c r="A59" s="347">
        <v>50</v>
      </c>
      <c r="B59" s="346" t="s">
        <v>110</v>
      </c>
      <c r="C59" s="345" t="s">
        <v>158</v>
      </c>
      <c r="D59" s="298">
        <v>641553676.35000002</v>
      </c>
      <c r="E59" s="255">
        <f t="shared" si="16"/>
        <v>3.0020639777766302E-3</v>
      </c>
      <c r="F59" s="302">
        <v>46944.255599999997</v>
      </c>
      <c r="G59" s="298">
        <v>642692327.19000006</v>
      </c>
      <c r="H59" s="255">
        <f t="shared" si="14"/>
        <v>3.0711533440388608E-3</v>
      </c>
      <c r="I59" s="302">
        <v>47078.53</v>
      </c>
      <c r="J59" s="147">
        <f>((G59-D59)/D59)</f>
        <v>1.7748333178888086E-3</v>
      </c>
      <c r="K59" s="327">
        <f t="shared" si="18"/>
        <v>2.8602945830927622E-3</v>
      </c>
      <c r="L59" s="262"/>
      <c r="M59" s="387"/>
      <c r="N59" s="411"/>
      <c r="O59" s="264"/>
      <c r="P59" s="264"/>
      <c r="Q59" s="264"/>
      <c r="R59" s="264"/>
      <c r="S59" s="264"/>
      <c r="T59" s="264"/>
      <c r="U59" s="264"/>
      <c r="V59" s="264"/>
      <c r="W59" s="264"/>
      <c r="X59" s="264"/>
      <c r="Y59" s="264"/>
      <c r="Z59" s="264"/>
      <c r="AA59" s="264"/>
      <c r="AB59" s="264"/>
      <c r="AC59" s="264"/>
      <c r="AD59" s="264"/>
      <c r="AE59" s="264"/>
      <c r="AF59" s="264"/>
      <c r="AG59" s="264"/>
      <c r="AH59" s="264"/>
      <c r="AI59" s="264"/>
      <c r="AJ59" s="264"/>
      <c r="AK59" s="264"/>
      <c r="AL59" s="264"/>
      <c r="AM59" s="264"/>
      <c r="AN59" s="264"/>
      <c r="AO59" s="264"/>
      <c r="AP59" s="264"/>
      <c r="AQ59" s="264"/>
      <c r="AR59" s="264"/>
      <c r="AS59" s="264"/>
      <c r="AT59" s="264"/>
      <c r="AU59" s="264"/>
      <c r="AV59" s="264"/>
      <c r="AW59" s="264"/>
      <c r="AX59" s="264"/>
      <c r="AY59" s="264"/>
      <c r="AZ59" s="264"/>
      <c r="BA59" s="264"/>
      <c r="BB59" s="264"/>
      <c r="BC59" s="264"/>
      <c r="BD59" s="264"/>
      <c r="BE59" s="264"/>
      <c r="BF59" s="264"/>
      <c r="BG59" s="264"/>
      <c r="BH59" s="264"/>
      <c r="BI59" s="264"/>
      <c r="BJ59" s="264"/>
      <c r="BK59" s="264"/>
      <c r="BL59" s="264"/>
      <c r="BM59" s="264"/>
      <c r="BN59" s="264"/>
      <c r="BO59" s="264"/>
      <c r="BP59" s="264"/>
      <c r="BQ59" s="264"/>
      <c r="BR59" s="264"/>
      <c r="BS59" s="264"/>
      <c r="BT59" s="264"/>
      <c r="BU59" s="264"/>
      <c r="BV59" s="264"/>
      <c r="BW59" s="264"/>
      <c r="BX59" s="264"/>
      <c r="BY59" s="264"/>
      <c r="BZ59" s="264"/>
      <c r="CA59" s="264"/>
      <c r="CB59" s="264"/>
      <c r="CC59" s="264"/>
      <c r="CD59" s="264"/>
      <c r="CE59" s="264"/>
      <c r="CF59" s="264"/>
      <c r="CG59" s="264"/>
      <c r="CH59" s="264"/>
      <c r="CI59" s="264"/>
      <c r="CJ59" s="264"/>
      <c r="CK59" s="264"/>
      <c r="CL59" s="264"/>
      <c r="CM59" s="264"/>
      <c r="CN59" s="264"/>
      <c r="CO59" s="264"/>
      <c r="CP59" s="264"/>
      <c r="CQ59" s="264"/>
      <c r="CR59" s="264"/>
    </row>
    <row r="60" spans="1:96" s="232" customFormat="1" ht="12.95" customHeight="1">
      <c r="A60" s="347">
        <v>51</v>
      </c>
      <c r="B60" s="346" t="s">
        <v>73</v>
      </c>
      <c r="C60" s="345" t="s">
        <v>178</v>
      </c>
      <c r="D60" s="304">
        <v>764207517.01999998</v>
      </c>
      <c r="E60" s="255">
        <f t="shared" si="16"/>
        <v>3.5760060973296652E-3</v>
      </c>
      <c r="F60" s="302">
        <f>410.59*105.8996</f>
        <v>43481.316764000003</v>
      </c>
      <c r="G60" s="304">
        <f>1879910.27*411.29</f>
        <v>773188294.9483</v>
      </c>
      <c r="H60" s="255">
        <f t="shared" si="14"/>
        <v>3.6947380840602075E-3</v>
      </c>
      <c r="I60" s="302">
        <f>106.0954*411.29</f>
        <v>43635.977065999999</v>
      </c>
      <c r="J60" s="147">
        <f>((G60-D60)/D60)</f>
        <v>1.1751752931350699E-2</v>
      </c>
      <c r="K60" s="327">
        <f t="shared" si="18"/>
        <v>3.5569369446521986E-3</v>
      </c>
      <c r="L60" s="262"/>
      <c r="M60" s="387"/>
      <c r="N60" s="411"/>
      <c r="O60" s="264"/>
      <c r="P60" s="264"/>
      <c r="Q60" s="264"/>
      <c r="R60" s="264"/>
      <c r="S60" s="264"/>
      <c r="T60" s="264"/>
      <c r="U60" s="264"/>
      <c r="V60" s="264"/>
      <c r="W60" s="264"/>
      <c r="X60" s="264"/>
      <c r="Y60" s="264"/>
      <c r="Z60" s="264"/>
      <c r="AA60" s="264"/>
      <c r="AB60" s="264"/>
      <c r="AC60" s="264"/>
      <c r="AD60" s="264"/>
      <c r="AE60" s="264"/>
      <c r="AF60" s="264"/>
      <c r="AG60" s="264"/>
      <c r="AH60" s="264"/>
      <c r="AI60" s="264"/>
      <c r="AJ60" s="264"/>
      <c r="AK60" s="264"/>
      <c r="AL60" s="264"/>
      <c r="AM60" s="264"/>
      <c r="AN60" s="264"/>
      <c r="AO60" s="264"/>
      <c r="AP60" s="264"/>
      <c r="AQ60" s="264"/>
      <c r="AR60" s="264"/>
      <c r="AS60" s="264"/>
      <c r="AT60" s="264"/>
      <c r="AU60" s="264"/>
      <c r="AV60" s="264"/>
      <c r="AW60" s="264"/>
      <c r="AX60" s="264"/>
      <c r="AY60" s="264"/>
      <c r="AZ60" s="264"/>
      <c r="BA60" s="264"/>
      <c r="BB60" s="264"/>
      <c r="BC60" s="264"/>
      <c r="BD60" s="264"/>
      <c r="BE60" s="264"/>
      <c r="BF60" s="264"/>
      <c r="BG60" s="264"/>
      <c r="BH60" s="264"/>
      <c r="BI60" s="264"/>
      <c r="BJ60" s="264"/>
      <c r="BK60" s="264"/>
      <c r="BL60" s="264"/>
      <c r="BM60" s="264"/>
      <c r="BN60" s="264"/>
      <c r="BO60" s="264"/>
      <c r="BP60" s="264"/>
      <c r="BQ60" s="264"/>
      <c r="BR60" s="264"/>
      <c r="BS60" s="264"/>
      <c r="BT60" s="264"/>
      <c r="BU60" s="264"/>
      <c r="BV60" s="264"/>
      <c r="BW60" s="264"/>
      <c r="BX60" s="264"/>
      <c r="BY60" s="264"/>
      <c r="BZ60" s="264"/>
      <c r="CA60" s="264"/>
      <c r="CB60" s="264"/>
      <c r="CC60" s="264"/>
      <c r="CD60" s="264"/>
      <c r="CE60" s="264"/>
      <c r="CF60" s="264"/>
      <c r="CG60" s="264"/>
      <c r="CH60" s="264"/>
      <c r="CI60" s="264"/>
      <c r="CJ60" s="264"/>
      <c r="CK60" s="264"/>
      <c r="CL60" s="264"/>
      <c r="CM60" s="264"/>
      <c r="CN60" s="264"/>
      <c r="CO60" s="264"/>
      <c r="CP60" s="264"/>
      <c r="CQ60" s="264"/>
      <c r="CR60" s="264"/>
    </row>
    <row r="61" spans="1:96" s="232" customFormat="1" ht="12.95" customHeight="1">
      <c r="A61" s="347">
        <v>52</v>
      </c>
      <c r="B61" s="346" t="s">
        <v>9</v>
      </c>
      <c r="C61" s="345" t="s">
        <v>179</v>
      </c>
      <c r="D61" s="304">
        <f>411.09*15968912.08</f>
        <v>6564660066.9671993</v>
      </c>
      <c r="E61" s="255">
        <f t="shared" ref="E61:E62" si="19">(D61/$D$64)</f>
        <v>3.0718442181663211E-2</v>
      </c>
      <c r="F61" s="302">
        <v>448.21</v>
      </c>
      <c r="G61" s="304">
        <v>6571434799.2358999</v>
      </c>
      <c r="H61" s="255">
        <f t="shared" ref="H61:H62" si="20">(G61/$G$64)</f>
        <v>3.1402092579892085E-2</v>
      </c>
      <c r="I61" s="302">
        <v>447.97706799999997</v>
      </c>
      <c r="J61" s="147">
        <f>((G61-D61)/D61)</f>
        <v>1.0320004691165147E-3</v>
      </c>
      <c r="K61" s="327">
        <f t="shared" si="18"/>
        <v>-5.1969389348743953E-4</v>
      </c>
      <c r="L61" s="262"/>
      <c r="M61" s="387"/>
      <c r="N61" s="411"/>
      <c r="O61" s="264"/>
      <c r="P61" s="264"/>
      <c r="Q61" s="264"/>
      <c r="R61" s="264"/>
      <c r="S61" s="264"/>
      <c r="T61" s="264"/>
      <c r="U61" s="264"/>
      <c r="V61" s="264"/>
      <c r="W61" s="264"/>
      <c r="X61" s="264"/>
      <c r="Y61" s="264"/>
      <c r="Z61" s="264"/>
      <c r="AA61" s="264"/>
      <c r="AB61" s="264"/>
      <c r="AC61" s="264"/>
      <c r="AD61" s="264"/>
      <c r="AE61" s="264"/>
      <c r="AF61" s="264"/>
      <c r="AG61" s="264"/>
      <c r="AH61" s="264"/>
      <c r="AI61" s="264"/>
      <c r="AJ61" s="264"/>
      <c r="AK61" s="264"/>
      <c r="AL61" s="264"/>
      <c r="AM61" s="264"/>
      <c r="AN61" s="264"/>
      <c r="AO61" s="264"/>
      <c r="AP61" s="264"/>
      <c r="AQ61" s="264"/>
      <c r="AR61" s="264"/>
      <c r="AS61" s="264"/>
      <c r="AT61" s="264"/>
      <c r="AU61" s="264"/>
      <c r="AV61" s="264"/>
      <c r="AW61" s="264"/>
      <c r="AX61" s="264"/>
      <c r="AY61" s="264"/>
      <c r="AZ61" s="264"/>
      <c r="BA61" s="264"/>
      <c r="BB61" s="264"/>
      <c r="BC61" s="264"/>
      <c r="BD61" s="264"/>
      <c r="BE61" s="264"/>
      <c r="BF61" s="264"/>
      <c r="BG61" s="264"/>
      <c r="BH61" s="264"/>
      <c r="BI61" s="264"/>
      <c r="BJ61" s="264"/>
      <c r="BK61" s="264"/>
      <c r="BL61" s="264"/>
      <c r="BM61" s="264"/>
      <c r="BN61" s="264"/>
      <c r="BO61" s="264"/>
      <c r="BP61" s="264"/>
      <c r="BQ61" s="264"/>
      <c r="BR61" s="264"/>
      <c r="BS61" s="264"/>
      <c r="BT61" s="264"/>
      <c r="BU61" s="264"/>
      <c r="BV61" s="264"/>
      <c r="BW61" s="264"/>
      <c r="BX61" s="264"/>
      <c r="BY61" s="264"/>
      <c r="BZ61" s="264"/>
      <c r="CA61" s="264"/>
      <c r="CB61" s="264"/>
      <c r="CC61" s="264"/>
      <c r="CD61" s="264"/>
      <c r="CE61" s="264"/>
      <c r="CF61" s="264"/>
      <c r="CG61" s="264"/>
      <c r="CH61" s="264"/>
      <c r="CI61" s="264"/>
      <c r="CJ61" s="264"/>
      <c r="CK61" s="264"/>
      <c r="CL61" s="264"/>
      <c r="CM61" s="264"/>
      <c r="CN61" s="264"/>
      <c r="CO61" s="264"/>
      <c r="CP61" s="264"/>
      <c r="CQ61" s="264"/>
      <c r="CR61" s="264"/>
    </row>
    <row r="62" spans="1:96" s="233" customFormat="1" ht="12.95" customHeight="1">
      <c r="A62" s="347">
        <v>53</v>
      </c>
      <c r="B62" s="346" t="s">
        <v>209</v>
      </c>
      <c r="C62" s="345" t="s">
        <v>211</v>
      </c>
      <c r="D62" s="304">
        <v>610638139.55999994</v>
      </c>
      <c r="E62" s="255">
        <f t="shared" si="19"/>
        <v>2.8573988893012352E-3</v>
      </c>
      <c r="F62" s="302">
        <v>1.0286</v>
      </c>
      <c r="G62" s="304">
        <v>611482980.13999999</v>
      </c>
      <c r="H62" s="255">
        <f t="shared" si="20"/>
        <v>2.922017145421165E-3</v>
      </c>
      <c r="I62" s="302">
        <v>1.03</v>
      </c>
      <c r="J62" s="147">
        <f>(G62/D62)/D62</f>
        <v>1.6398968101117531E-9</v>
      </c>
      <c r="K62" s="327">
        <f>(I62-F62)/F62</f>
        <v>1.3610733035194127E-3</v>
      </c>
      <c r="L62" s="280"/>
      <c r="M62" s="398"/>
      <c r="N62" s="412"/>
      <c r="O62" s="281"/>
      <c r="P62" s="281"/>
      <c r="Q62" s="281"/>
      <c r="R62" s="281"/>
      <c r="S62" s="281"/>
      <c r="T62" s="281"/>
      <c r="U62" s="281"/>
      <c r="V62" s="281"/>
      <c r="W62" s="281"/>
      <c r="X62" s="281"/>
      <c r="Y62" s="281"/>
      <c r="Z62" s="281"/>
      <c r="AA62" s="281"/>
      <c r="AB62" s="281"/>
      <c r="AC62" s="281"/>
      <c r="AD62" s="281"/>
      <c r="AE62" s="281"/>
      <c r="AF62" s="281"/>
      <c r="AG62" s="281"/>
      <c r="AH62" s="281"/>
      <c r="AI62" s="281"/>
      <c r="AJ62" s="281"/>
      <c r="AK62" s="281"/>
      <c r="AL62" s="281"/>
      <c r="AM62" s="281"/>
      <c r="AN62" s="281"/>
      <c r="AO62" s="281"/>
      <c r="AP62" s="281"/>
      <c r="AQ62" s="281"/>
      <c r="AR62" s="281"/>
      <c r="AS62" s="281"/>
      <c r="AT62" s="281"/>
      <c r="AU62" s="281"/>
      <c r="AV62" s="281"/>
      <c r="AW62" s="281"/>
      <c r="AX62" s="281"/>
      <c r="AY62" s="281"/>
      <c r="AZ62" s="281"/>
      <c r="BA62" s="281"/>
      <c r="BB62" s="281"/>
      <c r="BC62" s="281"/>
      <c r="BD62" s="281"/>
      <c r="BE62" s="281"/>
      <c r="BF62" s="281"/>
      <c r="BG62" s="281"/>
      <c r="BH62" s="281"/>
      <c r="BI62" s="281"/>
      <c r="BJ62" s="281"/>
      <c r="BK62" s="281"/>
      <c r="BL62" s="281"/>
      <c r="BM62" s="281"/>
      <c r="BN62" s="281"/>
      <c r="BO62" s="281"/>
      <c r="BP62" s="281"/>
      <c r="BQ62" s="281"/>
      <c r="BR62" s="281"/>
      <c r="BS62" s="281"/>
      <c r="BT62" s="281"/>
      <c r="BU62" s="281"/>
      <c r="BV62" s="281"/>
      <c r="BW62" s="281"/>
      <c r="BX62" s="281"/>
      <c r="BY62" s="281"/>
      <c r="BZ62" s="281"/>
      <c r="CA62" s="281"/>
      <c r="CB62" s="281"/>
      <c r="CC62" s="281"/>
      <c r="CD62" s="281"/>
      <c r="CE62" s="281"/>
      <c r="CF62" s="281"/>
      <c r="CG62" s="281"/>
      <c r="CH62" s="281"/>
      <c r="CI62" s="281"/>
      <c r="CJ62" s="281"/>
      <c r="CK62" s="281"/>
      <c r="CL62" s="281"/>
      <c r="CM62" s="281"/>
      <c r="CN62" s="281"/>
      <c r="CO62" s="281"/>
      <c r="CP62" s="281"/>
      <c r="CQ62" s="281"/>
      <c r="CR62" s="281"/>
    </row>
    <row r="63" spans="1:96" s="232" customFormat="1" ht="12.95" customHeight="1">
      <c r="A63" s="347">
        <v>54</v>
      </c>
      <c r="B63" s="346" t="s">
        <v>209</v>
      </c>
      <c r="C63" s="345" t="s">
        <v>212</v>
      </c>
      <c r="D63" s="304">
        <v>734272580.16999996</v>
      </c>
      <c r="E63" s="255">
        <f t="shared" si="16"/>
        <v>3.435929594135603E-3</v>
      </c>
      <c r="F63" s="302">
        <v>42680.76</v>
      </c>
      <c r="G63" s="304">
        <v>717660554.38999999</v>
      </c>
      <c r="H63" s="255">
        <f>(G63/$G$64)</f>
        <v>3.4293946236082047E-3</v>
      </c>
      <c r="I63" s="302">
        <v>42756.39</v>
      </c>
      <c r="J63" s="147">
        <f t="shared" si="17"/>
        <v>-2.2623786082484422E-2</v>
      </c>
      <c r="K63" s="327">
        <f t="shared" si="15"/>
        <v>1.7719928136236884E-3</v>
      </c>
      <c r="L63" s="262"/>
      <c r="M63" s="400"/>
      <c r="N63" s="282"/>
      <c r="O63" s="286"/>
      <c r="P63" s="264"/>
      <c r="Q63" s="264"/>
      <c r="R63" s="264"/>
      <c r="S63" s="264"/>
      <c r="T63" s="264"/>
      <c r="U63" s="264"/>
      <c r="V63" s="264"/>
      <c r="W63" s="264"/>
      <c r="X63" s="264"/>
      <c r="Y63" s="264"/>
      <c r="Z63" s="264"/>
      <c r="AA63" s="264"/>
      <c r="AB63" s="264"/>
      <c r="AC63" s="264"/>
      <c r="AD63" s="264"/>
      <c r="AE63" s="264"/>
      <c r="AF63" s="264"/>
      <c r="AG63" s="264"/>
      <c r="AH63" s="264"/>
      <c r="AI63" s="264"/>
      <c r="AJ63" s="264"/>
      <c r="AK63" s="264"/>
      <c r="AL63" s="264"/>
      <c r="AM63" s="264"/>
      <c r="AN63" s="264"/>
      <c r="AO63" s="264"/>
      <c r="AP63" s="264"/>
      <c r="AQ63" s="264"/>
      <c r="AR63" s="264"/>
      <c r="AS63" s="264"/>
      <c r="AT63" s="264"/>
      <c r="AU63" s="264"/>
      <c r="AV63" s="264"/>
      <c r="AW63" s="264"/>
      <c r="AX63" s="264"/>
      <c r="AY63" s="264"/>
      <c r="AZ63" s="264"/>
      <c r="BA63" s="264"/>
      <c r="BB63" s="264"/>
      <c r="BC63" s="264"/>
      <c r="BD63" s="264"/>
      <c r="BE63" s="264"/>
      <c r="BF63" s="264"/>
      <c r="BG63" s="264"/>
      <c r="BH63" s="264"/>
      <c r="BI63" s="264"/>
      <c r="BJ63" s="264"/>
      <c r="BK63" s="264"/>
      <c r="BL63" s="264"/>
      <c r="BM63" s="264"/>
      <c r="BN63" s="264"/>
      <c r="BO63" s="264"/>
      <c r="BP63" s="264"/>
      <c r="BQ63" s="264"/>
      <c r="BR63" s="264"/>
      <c r="BS63" s="264"/>
      <c r="BT63" s="264"/>
      <c r="BU63" s="264"/>
      <c r="BV63" s="264"/>
      <c r="BW63" s="264"/>
      <c r="BX63" s="264"/>
      <c r="BY63" s="264"/>
      <c r="BZ63" s="264"/>
      <c r="CA63" s="264"/>
      <c r="CB63" s="264"/>
      <c r="CC63" s="264"/>
      <c r="CD63" s="264"/>
      <c r="CE63" s="264"/>
      <c r="CF63" s="264"/>
      <c r="CG63" s="264"/>
      <c r="CH63" s="264"/>
      <c r="CI63" s="264"/>
      <c r="CJ63" s="264"/>
      <c r="CK63" s="264"/>
      <c r="CL63" s="264"/>
      <c r="CM63" s="264"/>
      <c r="CN63" s="264"/>
      <c r="CO63" s="264"/>
      <c r="CP63" s="264"/>
      <c r="CQ63" s="264"/>
      <c r="CR63" s="264"/>
    </row>
    <row r="64" spans="1:96" ht="12.95" customHeight="1">
      <c r="A64" s="351"/>
      <c r="B64" s="355"/>
      <c r="C64" s="167" t="s">
        <v>52</v>
      </c>
      <c r="D64" s="163">
        <f>SUM(D52:D63)</f>
        <v>213704198544.47723</v>
      </c>
      <c r="E64" s="43">
        <f>(D64/$D$136)</f>
        <v>0.16492854563262319</v>
      </c>
      <c r="F64" s="54"/>
      <c r="G64" s="163">
        <f>SUM(G52:G63)</f>
        <v>209267416893.22424</v>
      </c>
      <c r="H64" s="43">
        <f>(G64/$G$136)</f>
        <v>0.16169683299618157</v>
      </c>
      <c r="I64" s="54"/>
      <c r="J64" s="147">
        <f>((G64-D64)/D64)</f>
        <v>-2.0761321871407147E-2</v>
      </c>
      <c r="K64" s="327"/>
      <c r="L64" s="262"/>
      <c r="M64" s="391"/>
      <c r="N64" s="413"/>
      <c r="O64" s="413"/>
      <c r="P64" s="264"/>
      <c r="Q64" s="264"/>
      <c r="R64" s="264"/>
      <c r="S64" s="264"/>
      <c r="T64" s="264"/>
      <c r="U64" s="264"/>
      <c r="V64" s="264"/>
      <c r="W64" s="264"/>
      <c r="X64" s="264"/>
      <c r="Y64" s="264"/>
      <c r="Z64" s="264"/>
      <c r="AA64" s="264"/>
      <c r="AB64" s="264"/>
      <c r="AC64" s="264"/>
      <c r="AD64" s="264"/>
      <c r="AE64" s="264"/>
      <c r="AF64" s="264"/>
      <c r="AG64" s="264"/>
      <c r="AH64" s="264"/>
      <c r="AI64" s="264"/>
      <c r="AJ64" s="264"/>
      <c r="AK64" s="264"/>
      <c r="AL64" s="264"/>
      <c r="AM64" s="264"/>
      <c r="AN64" s="264"/>
      <c r="AO64" s="264"/>
      <c r="AP64" s="264"/>
      <c r="AQ64" s="264"/>
      <c r="AR64" s="264"/>
      <c r="AS64" s="264"/>
      <c r="AT64" s="264"/>
      <c r="AU64" s="264"/>
      <c r="AV64" s="264"/>
      <c r="AW64" s="264"/>
      <c r="AX64" s="264"/>
      <c r="AY64" s="264"/>
      <c r="AZ64" s="264"/>
      <c r="BA64" s="264"/>
      <c r="BB64" s="264"/>
      <c r="BC64" s="264"/>
      <c r="BD64" s="264"/>
      <c r="BE64" s="264"/>
      <c r="BF64" s="264"/>
      <c r="BG64" s="264"/>
      <c r="BH64" s="264"/>
      <c r="BI64" s="264"/>
      <c r="BJ64" s="264"/>
      <c r="BK64" s="264"/>
      <c r="BL64" s="264"/>
      <c r="BM64" s="264"/>
      <c r="BN64" s="264"/>
      <c r="BO64" s="264"/>
      <c r="BP64" s="264"/>
      <c r="BQ64" s="264"/>
      <c r="BR64" s="264"/>
      <c r="BS64" s="264"/>
      <c r="BT64" s="264"/>
      <c r="BU64" s="264"/>
      <c r="BV64" s="264"/>
      <c r="BW64" s="264"/>
      <c r="BX64" s="264"/>
      <c r="BY64" s="264"/>
      <c r="BZ64" s="264"/>
      <c r="CA64" s="264"/>
      <c r="CB64" s="264"/>
      <c r="CC64" s="264"/>
      <c r="CD64" s="264"/>
      <c r="CE64" s="264"/>
      <c r="CF64" s="264"/>
      <c r="CG64" s="264"/>
      <c r="CH64" s="264"/>
      <c r="CI64" s="264"/>
      <c r="CJ64" s="264"/>
      <c r="CK64" s="264"/>
      <c r="CL64" s="264"/>
      <c r="CM64" s="264"/>
      <c r="CN64" s="264"/>
      <c r="CO64" s="264"/>
      <c r="CP64" s="264"/>
      <c r="CQ64" s="264"/>
      <c r="CR64" s="264"/>
    </row>
    <row r="65" spans="1:96" ht="15">
      <c r="A65" s="353"/>
      <c r="B65" s="354"/>
      <c r="C65" s="50" t="s">
        <v>57</v>
      </c>
      <c r="D65" s="217"/>
      <c r="E65" s="256"/>
      <c r="F65" s="55"/>
      <c r="G65" s="55"/>
      <c r="H65" s="256"/>
      <c r="I65" s="55"/>
      <c r="J65" s="147"/>
      <c r="K65" s="327"/>
      <c r="L65" s="262"/>
      <c r="M65" s="387"/>
      <c r="N65" s="414"/>
      <c r="O65" s="413"/>
      <c r="P65" s="264"/>
      <c r="Q65" s="264"/>
      <c r="R65" s="264"/>
      <c r="S65" s="264"/>
      <c r="T65" s="264"/>
      <c r="U65" s="264"/>
      <c r="V65" s="264"/>
      <c r="W65" s="264"/>
      <c r="X65" s="264"/>
      <c r="Y65" s="264"/>
      <c r="Z65" s="264"/>
      <c r="AA65" s="264"/>
      <c r="AB65" s="264"/>
      <c r="AC65" s="264"/>
      <c r="AD65" s="264"/>
      <c r="AE65" s="264"/>
      <c r="AF65" s="264"/>
      <c r="AG65" s="264"/>
      <c r="AH65" s="264"/>
      <c r="AI65" s="264"/>
      <c r="AJ65" s="264"/>
      <c r="AK65" s="264"/>
      <c r="AL65" s="264"/>
      <c r="AM65" s="264"/>
      <c r="AN65" s="264"/>
      <c r="AO65" s="264"/>
      <c r="AP65" s="264"/>
      <c r="AQ65" s="264"/>
      <c r="AR65" s="264"/>
      <c r="AS65" s="264"/>
      <c r="AT65" s="264"/>
      <c r="AU65" s="264"/>
      <c r="AV65" s="264"/>
      <c r="AW65" s="264"/>
      <c r="AX65" s="264"/>
      <c r="AY65" s="264"/>
      <c r="AZ65" s="264"/>
      <c r="BA65" s="264"/>
      <c r="BB65" s="264"/>
      <c r="BC65" s="264"/>
      <c r="BD65" s="264"/>
      <c r="BE65" s="264"/>
      <c r="BF65" s="264"/>
      <c r="BG65" s="264"/>
      <c r="BH65" s="264"/>
      <c r="BI65" s="264"/>
      <c r="BJ65" s="264"/>
      <c r="BK65" s="264"/>
      <c r="BL65" s="264"/>
      <c r="BM65" s="264"/>
      <c r="BN65" s="264"/>
      <c r="BO65" s="264"/>
      <c r="BP65" s="264"/>
      <c r="BQ65" s="264"/>
      <c r="BR65" s="264"/>
      <c r="BS65" s="264"/>
      <c r="BT65" s="264"/>
      <c r="BU65" s="264"/>
      <c r="BV65" s="264"/>
      <c r="BW65" s="264"/>
      <c r="BX65" s="264"/>
      <c r="BY65" s="264"/>
      <c r="BZ65" s="264"/>
      <c r="CA65" s="264"/>
      <c r="CB65" s="264"/>
      <c r="CC65" s="264"/>
      <c r="CD65" s="264"/>
      <c r="CE65" s="264"/>
      <c r="CF65" s="264"/>
      <c r="CG65" s="264"/>
      <c r="CH65" s="264"/>
      <c r="CI65" s="264"/>
      <c r="CJ65" s="264"/>
      <c r="CK65" s="264"/>
      <c r="CL65" s="264"/>
      <c r="CM65" s="264"/>
      <c r="CN65" s="264"/>
      <c r="CO65" s="264"/>
      <c r="CP65" s="264"/>
      <c r="CQ65" s="264"/>
      <c r="CR65" s="264"/>
    </row>
    <row r="66" spans="1:96" s="232" customFormat="1" ht="12.95" customHeight="1">
      <c r="A66" s="347">
        <v>55</v>
      </c>
      <c r="B66" s="346" t="s">
        <v>11</v>
      </c>
      <c r="C66" s="345" t="s">
        <v>24</v>
      </c>
      <c r="D66" s="304">
        <v>2887397543.04</v>
      </c>
      <c r="E66" s="255">
        <f>(D66/$D$95)</f>
        <v>6.618036403090056E-3</v>
      </c>
      <c r="F66" s="302">
        <v>3425.03</v>
      </c>
      <c r="G66" s="304">
        <v>2881060235.4299998</v>
      </c>
      <c r="H66" s="255">
        <f>(G66/$G$95)</f>
        <v>6.5822609015724932E-3</v>
      </c>
      <c r="I66" s="302">
        <v>3430.39</v>
      </c>
      <c r="J66" s="147">
        <f t="shared" ref="J66:J74" si="21">((G66-D66)/D66)</f>
        <v>-2.1948164447517992E-3</v>
      </c>
      <c r="K66" s="327">
        <f t="shared" ref="K66:K94" si="22">((I66-F66)/F66)</f>
        <v>1.5649497960600848E-3</v>
      </c>
      <c r="L66" s="262"/>
      <c r="M66" s="387"/>
      <c r="N66" s="286"/>
      <c r="O66" s="286"/>
      <c r="P66" s="264"/>
      <c r="Q66" s="264"/>
      <c r="R66" s="264"/>
      <c r="S66" s="264"/>
      <c r="T66" s="264"/>
      <c r="U66" s="264"/>
      <c r="V66" s="264"/>
      <c r="W66" s="264"/>
      <c r="X66" s="264"/>
      <c r="Y66" s="264"/>
      <c r="Z66" s="264"/>
      <c r="AA66" s="264"/>
      <c r="AB66" s="264"/>
      <c r="AC66" s="264"/>
      <c r="AD66" s="264"/>
      <c r="AE66" s="264"/>
      <c r="AF66" s="264"/>
      <c r="AG66" s="264"/>
      <c r="AH66" s="264"/>
      <c r="AI66" s="264"/>
      <c r="AJ66" s="264"/>
      <c r="AK66" s="264"/>
      <c r="AL66" s="264"/>
      <c r="AM66" s="264"/>
      <c r="AN66" s="264"/>
      <c r="AO66" s="264"/>
      <c r="AP66" s="264"/>
      <c r="AQ66" s="264"/>
      <c r="AR66" s="264"/>
      <c r="AS66" s="264"/>
      <c r="AT66" s="264"/>
      <c r="AU66" s="264"/>
      <c r="AV66" s="264"/>
      <c r="AW66" s="264"/>
      <c r="AX66" s="264"/>
      <c r="AY66" s="264"/>
      <c r="AZ66" s="264"/>
      <c r="BA66" s="264"/>
      <c r="BB66" s="264"/>
      <c r="BC66" s="264"/>
      <c r="BD66" s="264"/>
      <c r="BE66" s="264"/>
      <c r="BF66" s="264"/>
      <c r="BG66" s="264"/>
      <c r="BH66" s="264"/>
      <c r="BI66" s="264"/>
      <c r="BJ66" s="264"/>
      <c r="BK66" s="264"/>
      <c r="BL66" s="264"/>
      <c r="BM66" s="264"/>
      <c r="BN66" s="264"/>
      <c r="BO66" s="264"/>
      <c r="BP66" s="264"/>
      <c r="BQ66" s="264"/>
      <c r="BR66" s="264"/>
      <c r="BS66" s="264"/>
      <c r="BT66" s="264"/>
      <c r="BU66" s="264"/>
      <c r="BV66" s="264"/>
      <c r="BW66" s="264"/>
      <c r="BX66" s="264"/>
      <c r="BY66" s="264"/>
      <c r="BZ66" s="264"/>
      <c r="CA66" s="264"/>
      <c r="CB66" s="264"/>
      <c r="CC66" s="264"/>
      <c r="CD66" s="264"/>
      <c r="CE66" s="264"/>
      <c r="CF66" s="264"/>
      <c r="CG66" s="264"/>
      <c r="CH66" s="264"/>
      <c r="CI66" s="264"/>
      <c r="CJ66" s="264"/>
      <c r="CK66" s="264"/>
      <c r="CL66" s="264"/>
      <c r="CM66" s="264"/>
      <c r="CN66" s="264"/>
      <c r="CO66" s="264"/>
      <c r="CP66" s="264"/>
      <c r="CQ66" s="264"/>
      <c r="CR66" s="264"/>
    </row>
    <row r="67" spans="1:96" s="232" customFormat="1" ht="12.95" customHeight="1">
      <c r="A67" s="347">
        <v>56</v>
      </c>
      <c r="B67" s="346" t="s">
        <v>51</v>
      </c>
      <c r="C67" s="345" t="s">
        <v>191</v>
      </c>
      <c r="D67" s="304">
        <v>114583926150.72</v>
      </c>
      <c r="E67" s="255">
        <f>(D67/$D$95)</f>
        <v>0.26263116982362217</v>
      </c>
      <c r="F67" s="302">
        <v>1.9338</v>
      </c>
      <c r="G67" s="304">
        <v>114401417415.59</v>
      </c>
      <c r="H67" s="255">
        <f t="shared" ref="H67:H94" si="23">(G67/$G$95)</f>
        <v>0.26136905007358302</v>
      </c>
      <c r="I67" s="302">
        <v>1.9371</v>
      </c>
      <c r="J67" s="261">
        <f t="shared" si="21"/>
        <v>-1.5927952659776973E-3</v>
      </c>
      <c r="K67" s="328">
        <f t="shared" si="22"/>
        <v>1.7064846416382669E-3</v>
      </c>
      <c r="L67" s="262"/>
      <c r="M67" s="387"/>
      <c r="N67" s="286"/>
      <c r="O67" s="286"/>
      <c r="P67" s="264"/>
      <c r="Q67" s="264"/>
      <c r="R67" s="264"/>
      <c r="S67" s="264"/>
      <c r="T67" s="264"/>
      <c r="U67" s="264"/>
      <c r="V67" s="264"/>
      <c r="W67" s="264"/>
      <c r="X67" s="264"/>
      <c r="Y67" s="264"/>
      <c r="Z67" s="264"/>
      <c r="AA67" s="264"/>
      <c r="AB67" s="264"/>
      <c r="AC67" s="264"/>
      <c r="AD67" s="264"/>
      <c r="AE67" s="264"/>
      <c r="AF67" s="264"/>
      <c r="AG67" s="264"/>
      <c r="AH67" s="264"/>
      <c r="AI67" s="264"/>
      <c r="AJ67" s="264"/>
      <c r="AK67" s="264"/>
      <c r="AL67" s="264"/>
      <c r="AM67" s="264"/>
      <c r="AN67" s="264"/>
      <c r="AO67" s="264"/>
      <c r="AP67" s="264"/>
      <c r="AQ67" s="264"/>
      <c r="AR67" s="264"/>
      <c r="AS67" s="264"/>
      <c r="AT67" s="264"/>
      <c r="AU67" s="264"/>
      <c r="AV67" s="264"/>
      <c r="AW67" s="264"/>
      <c r="AX67" s="264"/>
      <c r="AY67" s="264"/>
      <c r="AZ67" s="264"/>
      <c r="BA67" s="264"/>
      <c r="BB67" s="264"/>
      <c r="BC67" s="264"/>
      <c r="BD67" s="264"/>
      <c r="BE67" s="264"/>
      <c r="BF67" s="264"/>
      <c r="BG67" s="264"/>
      <c r="BH67" s="264"/>
      <c r="BI67" s="264"/>
      <c r="BJ67" s="264"/>
      <c r="BK67" s="264"/>
      <c r="BL67" s="264"/>
      <c r="BM67" s="264"/>
      <c r="BN67" s="264"/>
      <c r="BO67" s="264"/>
      <c r="BP67" s="264"/>
      <c r="BQ67" s="264"/>
      <c r="BR67" s="264"/>
      <c r="BS67" s="264"/>
      <c r="BT67" s="264"/>
      <c r="BU67" s="264"/>
      <c r="BV67" s="264"/>
      <c r="BW67" s="264"/>
      <c r="BX67" s="264"/>
      <c r="BY67" s="264"/>
      <c r="BZ67" s="264"/>
      <c r="CA67" s="264"/>
      <c r="CB67" s="264"/>
      <c r="CC67" s="264"/>
      <c r="CD67" s="264"/>
      <c r="CE67" s="264"/>
      <c r="CF67" s="264"/>
      <c r="CG67" s="264"/>
      <c r="CH67" s="264"/>
      <c r="CI67" s="264"/>
      <c r="CJ67" s="264"/>
      <c r="CK67" s="264"/>
      <c r="CL67" s="264"/>
      <c r="CM67" s="264"/>
      <c r="CN67" s="264"/>
      <c r="CO67" s="264"/>
      <c r="CP67" s="264"/>
      <c r="CQ67" s="264"/>
      <c r="CR67" s="264"/>
    </row>
    <row r="68" spans="1:96" s="232" customFormat="1" ht="12.95" customHeight="1">
      <c r="A68" s="347">
        <v>57</v>
      </c>
      <c r="B68" s="346" t="s">
        <v>60</v>
      </c>
      <c r="C68" s="345" t="s">
        <v>63</v>
      </c>
      <c r="D68" s="304">
        <v>10946788045.75</v>
      </c>
      <c r="E68" s="255">
        <f t="shared" ref="E68:E94" si="24">(D68/$D$95)</f>
        <v>2.5090497828508036E-2</v>
      </c>
      <c r="F68" s="306">
        <v>1</v>
      </c>
      <c r="G68" s="304">
        <v>10863482648.57</v>
      </c>
      <c r="H68" s="255">
        <f>(G68/$G$95)</f>
        <v>2.481943147638534E-2</v>
      </c>
      <c r="I68" s="306">
        <v>1</v>
      </c>
      <c r="J68" s="147">
        <f t="shared" si="21"/>
        <v>-7.6100310732099118E-3</v>
      </c>
      <c r="K68" s="327">
        <f t="shared" si="22"/>
        <v>0</v>
      </c>
      <c r="L68" s="262"/>
      <c r="M68" s="387"/>
      <c r="N68" s="414"/>
      <c r="O68" s="286"/>
      <c r="P68" s="264"/>
      <c r="Q68" s="264"/>
      <c r="R68" s="264"/>
      <c r="S68" s="264"/>
      <c r="T68" s="264"/>
      <c r="U68" s="264"/>
      <c r="V68" s="264"/>
      <c r="W68" s="264"/>
      <c r="X68" s="264"/>
      <c r="Y68" s="264"/>
      <c r="Z68" s="264"/>
      <c r="AA68" s="264"/>
      <c r="AB68" s="264"/>
      <c r="AC68" s="264"/>
      <c r="AD68" s="264"/>
      <c r="AE68" s="264"/>
      <c r="AF68" s="264"/>
      <c r="AG68" s="264"/>
      <c r="AH68" s="264"/>
      <c r="AI68" s="264"/>
      <c r="AJ68" s="264"/>
      <c r="AK68" s="264"/>
      <c r="AL68" s="264"/>
      <c r="AM68" s="264"/>
      <c r="AN68" s="264"/>
      <c r="AO68" s="264"/>
      <c r="AP68" s="264"/>
      <c r="AQ68" s="264"/>
      <c r="AR68" s="264"/>
      <c r="AS68" s="264"/>
      <c r="AT68" s="264"/>
      <c r="AU68" s="264"/>
      <c r="AV68" s="264"/>
      <c r="AW68" s="264"/>
      <c r="AX68" s="264"/>
      <c r="AY68" s="264"/>
      <c r="AZ68" s="264"/>
      <c r="BA68" s="264"/>
      <c r="BB68" s="264"/>
      <c r="BC68" s="264"/>
      <c r="BD68" s="264"/>
      <c r="BE68" s="264"/>
      <c r="BF68" s="264"/>
      <c r="BG68" s="264"/>
      <c r="BH68" s="264"/>
      <c r="BI68" s="264"/>
      <c r="BJ68" s="264"/>
      <c r="BK68" s="264"/>
      <c r="BL68" s="264"/>
      <c r="BM68" s="264"/>
      <c r="BN68" s="264"/>
      <c r="BO68" s="264"/>
      <c r="BP68" s="264"/>
      <c r="BQ68" s="264"/>
      <c r="BR68" s="264"/>
      <c r="BS68" s="264"/>
      <c r="BT68" s="264"/>
      <c r="BU68" s="264"/>
      <c r="BV68" s="264"/>
      <c r="BW68" s="264"/>
      <c r="BX68" s="264"/>
      <c r="BY68" s="264"/>
      <c r="BZ68" s="264"/>
      <c r="CA68" s="264"/>
      <c r="CB68" s="264"/>
      <c r="CC68" s="264"/>
      <c r="CD68" s="264"/>
      <c r="CE68" s="264"/>
      <c r="CF68" s="264"/>
      <c r="CG68" s="264"/>
      <c r="CH68" s="264"/>
      <c r="CI68" s="264"/>
      <c r="CJ68" s="264"/>
      <c r="CK68" s="264"/>
      <c r="CL68" s="264"/>
      <c r="CM68" s="264"/>
      <c r="CN68" s="264"/>
      <c r="CO68" s="264"/>
      <c r="CP68" s="264"/>
      <c r="CQ68" s="264"/>
      <c r="CR68" s="264"/>
    </row>
    <row r="69" spans="1:96" s="232" customFormat="1" ht="12" customHeight="1">
      <c r="A69" s="347">
        <v>58</v>
      </c>
      <c r="B69" s="346" t="s">
        <v>17</v>
      </c>
      <c r="C69" s="345" t="s">
        <v>25</v>
      </c>
      <c r="D69" s="304">
        <v>11987099570.83</v>
      </c>
      <c r="E69" s="255">
        <f t="shared" si="24"/>
        <v>2.74749355240132E-2</v>
      </c>
      <c r="F69" s="306">
        <v>24.588100000000001</v>
      </c>
      <c r="G69" s="304">
        <v>11937073847.049999</v>
      </c>
      <c r="H69" s="255">
        <f t="shared" si="23"/>
        <v>2.7272228985831565E-2</v>
      </c>
      <c r="I69" s="306">
        <v>24.608899999999998</v>
      </c>
      <c r="J69" s="147">
        <f t="shared" si="21"/>
        <v>-4.1732967582696779E-3</v>
      </c>
      <c r="K69" s="327">
        <f t="shared" si="22"/>
        <v>8.4593766903492777E-4</v>
      </c>
      <c r="L69" s="262"/>
      <c r="M69" s="398"/>
      <c r="N69" s="415"/>
      <c r="O69" s="416"/>
      <c r="P69" s="264"/>
      <c r="Q69" s="264"/>
      <c r="R69" s="264"/>
      <c r="S69" s="264"/>
      <c r="T69" s="264"/>
      <c r="U69" s="264"/>
      <c r="V69" s="264"/>
      <c r="W69" s="264"/>
      <c r="X69" s="264"/>
      <c r="Y69" s="264"/>
      <c r="Z69" s="264"/>
      <c r="AA69" s="264"/>
      <c r="AB69" s="264"/>
      <c r="AC69" s="264"/>
      <c r="AD69" s="264"/>
      <c r="AE69" s="264"/>
      <c r="AF69" s="264"/>
      <c r="AG69" s="264"/>
      <c r="AH69" s="264"/>
      <c r="AI69" s="264"/>
      <c r="AJ69" s="264"/>
      <c r="AK69" s="264"/>
      <c r="AL69" s="264"/>
      <c r="AM69" s="264"/>
      <c r="AN69" s="264"/>
      <c r="AO69" s="264"/>
      <c r="AP69" s="264"/>
      <c r="AQ69" s="264"/>
      <c r="AR69" s="264"/>
      <c r="AS69" s="264"/>
      <c r="AT69" s="264"/>
      <c r="AU69" s="264"/>
      <c r="AV69" s="264"/>
      <c r="AW69" s="264"/>
      <c r="AX69" s="264"/>
      <c r="AY69" s="264"/>
      <c r="AZ69" s="264"/>
      <c r="BA69" s="264"/>
      <c r="BB69" s="264"/>
      <c r="BC69" s="264"/>
      <c r="BD69" s="264"/>
      <c r="BE69" s="264"/>
      <c r="BF69" s="264"/>
      <c r="BG69" s="264"/>
      <c r="BH69" s="264"/>
      <c r="BI69" s="264"/>
      <c r="BJ69" s="264"/>
      <c r="BK69" s="264"/>
      <c r="BL69" s="264"/>
      <c r="BM69" s="264"/>
      <c r="BN69" s="264"/>
      <c r="BO69" s="264"/>
      <c r="BP69" s="264"/>
      <c r="BQ69" s="264"/>
      <c r="BR69" s="264"/>
      <c r="BS69" s="264"/>
      <c r="BT69" s="264"/>
      <c r="BU69" s="264"/>
      <c r="BV69" s="264"/>
      <c r="BW69" s="264"/>
      <c r="BX69" s="264"/>
      <c r="BY69" s="264"/>
      <c r="BZ69" s="264"/>
      <c r="CA69" s="264"/>
      <c r="CB69" s="264"/>
      <c r="CC69" s="264"/>
      <c r="CD69" s="264"/>
      <c r="CE69" s="264"/>
      <c r="CF69" s="264"/>
      <c r="CG69" s="264"/>
      <c r="CH69" s="264"/>
      <c r="CI69" s="264"/>
      <c r="CJ69" s="264"/>
      <c r="CK69" s="264"/>
      <c r="CL69" s="264"/>
      <c r="CM69" s="264"/>
      <c r="CN69" s="264"/>
      <c r="CO69" s="264"/>
      <c r="CP69" s="264"/>
      <c r="CQ69" s="264"/>
      <c r="CR69" s="264"/>
    </row>
    <row r="70" spans="1:96" s="232" customFormat="1" ht="12.95" customHeight="1">
      <c r="A70" s="347">
        <v>59</v>
      </c>
      <c r="B70" s="346" t="s">
        <v>127</v>
      </c>
      <c r="C70" s="345" t="s">
        <v>130</v>
      </c>
      <c r="D70" s="304">
        <v>476761430.27999997</v>
      </c>
      <c r="E70" s="255">
        <f t="shared" si="24"/>
        <v>1.092757216195571E-3</v>
      </c>
      <c r="F70" s="306">
        <v>2.0737999999999999</v>
      </c>
      <c r="G70" s="304">
        <v>476692130.07999998</v>
      </c>
      <c r="H70" s="255">
        <f t="shared" si="23"/>
        <v>1.0890823910332398E-3</v>
      </c>
      <c r="I70" s="306">
        <v>2.0733999999999999</v>
      </c>
      <c r="J70" s="261">
        <f t="shared" si="21"/>
        <v>-1.453561374696111E-4</v>
      </c>
      <c r="K70" s="328">
        <f t="shared" si="22"/>
        <v>-1.9288263091906451E-4</v>
      </c>
      <c r="L70" s="262"/>
      <c r="M70" s="398"/>
      <c r="N70" s="292"/>
      <c r="O70" s="417"/>
      <c r="P70" s="415"/>
      <c r="Q70" s="264"/>
      <c r="R70" s="264"/>
      <c r="S70" s="264"/>
      <c r="T70" s="264"/>
      <c r="U70" s="264"/>
      <c r="V70" s="264"/>
      <c r="W70" s="264"/>
      <c r="X70" s="264"/>
      <c r="Y70" s="264"/>
      <c r="Z70" s="264"/>
      <c r="AA70" s="264"/>
      <c r="AB70" s="264"/>
      <c r="AC70" s="264"/>
      <c r="AD70" s="264"/>
      <c r="AE70" s="264"/>
      <c r="AF70" s="264"/>
      <c r="AG70" s="264"/>
      <c r="AH70" s="264"/>
      <c r="AI70" s="264"/>
      <c r="AJ70" s="264"/>
      <c r="AK70" s="264"/>
      <c r="AL70" s="264"/>
      <c r="AM70" s="264"/>
      <c r="AN70" s="264"/>
      <c r="AO70" s="264"/>
      <c r="AP70" s="264"/>
      <c r="AQ70" s="264"/>
      <c r="AR70" s="264"/>
      <c r="AS70" s="264"/>
      <c r="AT70" s="264"/>
      <c r="AU70" s="264"/>
      <c r="AV70" s="264"/>
      <c r="AW70" s="264"/>
      <c r="AX70" s="264"/>
      <c r="AY70" s="264"/>
      <c r="AZ70" s="264"/>
      <c r="BA70" s="264"/>
      <c r="BB70" s="264"/>
      <c r="BC70" s="264"/>
      <c r="BD70" s="264"/>
      <c r="BE70" s="264"/>
      <c r="BF70" s="264"/>
      <c r="BG70" s="264"/>
      <c r="BH70" s="264"/>
      <c r="BI70" s="264"/>
      <c r="BJ70" s="264"/>
      <c r="BK70" s="264"/>
      <c r="BL70" s="264"/>
      <c r="BM70" s="264"/>
      <c r="BN70" s="264"/>
      <c r="BO70" s="264"/>
      <c r="BP70" s="264"/>
      <c r="BQ70" s="264"/>
      <c r="BR70" s="264"/>
      <c r="BS70" s="264"/>
      <c r="BT70" s="264"/>
      <c r="BU70" s="264"/>
      <c r="BV70" s="264"/>
      <c r="BW70" s="264"/>
      <c r="BX70" s="264"/>
      <c r="BY70" s="264"/>
      <c r="BZ70" s="264"/>
      <c r="CA70" s="264"/>
      <c r="CB70" s="264"/>
      <c r="CC70" s="264"/>
      <c r="CD70" s="264"/>
      <c r="CE70" s="264"/>
      <c r="CF70" s="264"/>
      <c r="CG70" s="264"/>
      <c r="CH70" s="264"/>
      <c r="CI70" s="264"/>
      <c r="CJ70" s="264"/>
      <c r="CK70" s="264"/>
      <c r="CL70" s="264"/>
      <c r="CM70" s="264"/>
      <c r="CN70" s="264"/>
      <c r="CO70" s="264"/>
      <c r="CP70" s="264"/>
      <c r="CQ70" s="264"/>
      <c r="CR70" s="264"/>
    </row>
    <row r="71" spans="1:96" s="232" customFormat="1" ht="12.95" customHeight="1">
      <c r="A71" s="347">
        <v>60</v>
      </c>
      <c r="B71" s="346" t="s">
        <v>7</v>
      </c>
      <c r="C71" s="345" t="s">
        <v>82</v>
      </c>
      <c r="D71" s="298">
        <v>26069630845.91</v>
      </c>
      <c r="E71" s="255">
        <f t="shared" si="24"/>
        <v>5.9752688495988547E-2</v>
      </c>
      <c r="F71" s="300">
        <v>309.67</v>
      </c>
      <c r="G71" s="298">
        <v>26010571310.509998</v>
      </c>
      <c r="H71" s="255">
        <f t="shared" si="23"/>
        <v>5.9425472768423471E-2</v>
      </c>
      <c r="I71" s="300">
        <v>310.02999999999997</v>
      </c>
      <c r="J71" s="147">
        <f t="shared" si="21"/>
        <v>-2.2654534599697729E-3</v>
      </c>
      <c r="K71" s="327">
        <f t="shared" si="22"/>
        <v>1.1625278522296534E-3</v>
      </c>
      <c r="L71" s="262"/>
      <c r="M71" s="387"/>
      <c r="N71" s="286"/>
      <c r="O71" s="417"/>
      <c r="P71" s="415"/>
      <c r="Q71" s="264"/>
      <c r="R71" s="264"/>
      <c r="S71" s="264"/>
      <c r="T71" s="264"/>
      <c r="U71" s="264"/>
      <c r="V71" s="264"/>
      <c r="W71" s="264"/>
      <c r="X71" s="264"/>
      <c r="Y71" s="264"/>
      <c r="Z71" s="264"/>
      <c r="AA71" s="264"/>
      <c r="AB71" s="264"/>
      <c r="AC71" s="264"/>
      <c r="AD71" s="264"/>
      <c r="AE71" s="264"/>
      <c r="AF71" s="264"/>
      <c r="AG71" s="264"/>
      <c r="AH71" s="264"/>
      <c r="AI71" s="264"/>
      <c r="AJ71" s="264"/>
      <c r="AK71" s="264"/>
      <c r="AL71" s="264"/>
      <c r="AM71" s="264"/>
      <c r="AN71" s="264"/>
      <c r="AO71" s="264"/>
      <c r="AP71" s="264"/>
      <c r="AQ71" s="264"/>
      <c r="AR71" s="264"/>
      <c r="AS71" s="264"/>
      <c r="AT71" s="264"/>
      <c r="AU71" s="264"/>
      <c r="AV71" s="264"/>
      <c r="AW71" s="264"/>
      <c r="AX71" s="264"/>
      <c r="AY71" s="264"/>
      <c r="AZ71" s="264"/>
      <c r="BA71" s="264"/>
      <c r="BB71" s="264"/>
      <c r="BC71" s="264"/>
      <c r="BD71" s="264"/>
      <c r="BE71" s="264"/>
      <c r="BF71" s="264"/>
      <c r="BG71" s="264"/>
      <c r="BH71" s="264"/>
      <c r="BI71" s="264"/>
      <c r="BJ71" s="264"/>
      <c r="BK71" s="264"/>
      <c r="BL71" s="264"/>
      <c r="BM71" s="264"/>
      <c r="BN71" s="264"/>
      <c r="BO71" s="264"/>
      <c r="BP71" s="264"/>
      <c r="BQ71" s="264"/>
      <c r="BR71" s="264"/>
      <c r="BS71" s="264"/>
      <c r="BT71" s="264"/>
      <c r="BU71" s="264"/>
      <c r="BV71" s="264"/>
      <c r="BW71" s="264"/>
      <c r="BX71" s="264"/>
      <c r="BY71" s="264"/>
      <c r="BZ71" s="264"/>
      <c r="CA71" s="264"/>
      <c r="CB71" s="264"/>
      <c r="CC71" s="264"/>
      <c r="CD71" s="264"/>
      <c r="CE71" s="264"/>
      <c r="CF71" s="264"/>
      <c r="CG71" s="264"/>
      <c r="CH71" s="264"/>
      <c r="CI71" s="264"/>
      <c r="CJ71" s="264"/>
      <c r="CK71" s="264"/>
      <c r="CL71" s="264"/>
      <c r="CM71" s="264"/>
      <c r="CN71" s="264"/>
      <c r="CO71" s="264"/>
      <c r="CP71" s="264"/>
      <c r="CQ71" s="264"/>
      <c r="CR71" s="264"/>
    </row>
    <row r="72" spans="1:96" s="232" customFormat="1" ht="12.95" customHeight="1">
      <c r="A72" s="347">
        <v>61</v>
      </c>
      <c r="B72" s="346" t="s">
        <v>27</v>
      </c>
      <c r="C72" s="345" t="s">
        <v>45</v>
      </c>
      <c r="D72" s="298">
        <v>6387899993.8299999</v>
      </c>
      <c r="E72" s="255">
        <f t="shared" si="24"/>
        <v>1.4641334997451036E-2</v>
      </c>
      <c r="F72" s="300">
        <v>1.07</v>
      </c>
      <c r="G72" s="298">
        <v>6327518257.0299997</v>
      </c>
      <c r="H72" s="255">
        <f t="shared" si="23"/>
        <v>1.445626700721115E-2</v>
      </c>
      <c r="I72" s="300">
        <v>1.07</v>
      </c>
      <c r="J72" s="147">
        <f t="shared" si="21"/>
        <v>-9.4525175501060169E-3</v>
      </c>
      <c r="K72" s="327">
        <f t="shared" si="22"/>
        <v>0</v>
      </c>
      <c r="L72" s="262"/>
      <c r="M72" s="387"/>
      <c r="N72" s="418"/>
      <c r="O72" s="413"/>
      <c r="P72" s="264"/>
      <c r="Q72" s="264"/>
      <c r="R72" s="264"/>
      <c r="S72" s="264"/>
      <c r="T72" s="264"/>
      <c r="U72" s="264"/>
      <c r="V72" s="264"/>
      <c r="W72" s="264"/>
      <c r="X72" s="264"/>
      <c r="Y72" s="264"/>
      <c r="Z72" s="264"/>
      <c r="AA72" s="264"/>
      <c r="AB72" s="264"/>
      <c r="AC72" s="264"/>
      <c r="AD72" s="264"/>
      <c r="AE72" s="264"/>
      <c r="AF72" s="264"/>
      <c r="AG72" s="264"/>
      <c r="AH72" s="264"/>
      <c r="AI72" s="264"/>
      <c r="AJ72" s="264"/>
      <c r="AK72" s="264"/>
      <c r="AL72" s="264"/>
      <c r="AM72" s="264"/>
      <c r="AN72" s="264"/>
      <c r="AO72" s="264"/>
      <c r="AP72" s="264"/>
      <c r="AQ72" s="264"/>
      <c r="AR72" s="264"/>
      <c r="AS72" s="264"/>
      <c r="AT72" s="264"/>
      <c r="AU72" s="264"/>
      <c r="AV72" s="264"/>
      <c r="AW72" s="264"/>
      <c r="AX72" s="264"/>
      <c r="AY72" s="264"/>
      <c r="AZ72" s="264"/>
      <c r="BA72" s="264"/>
      <c r="BB72" s="264"/>
      <c r="BC72" s="264"/>
      <c r="BD72" s="264"/>
      <c r="BE72" s="264"/>
      <c r="BF72" s="264"/>
      <c r="BG72" s="264"/>
      <c r="BH72" s="264"/>
      <c r="BI72" s="264"/>
      <c r="BJ72" s="264"/>
      <c r="BK72" s="264"/>
      <c r="BL72" s="264"/>
      <c r="BM72" s="264"/>
      <c r="BN72" s="264"/>
      <c r="BO72" s="264"/>
      <c r="BP72" s="264"/>
      <c r="BQ72" s="264"/>
      <c r="BR72" s="264"/>
      <c r="BS72" s="264"/>
      <c r="BT72" s="264"/>
      <c r="BU72" s="264"/>
      <c r="BV72" s="264"/>
      <c r="BW72" s="264"/>
      <c r="BX72" s="264"/>
      <c r="BY72" s="264"/>
      <c r="BZ72" s="264"/>
      <c r="CA72" s="264"/>
      <c r="CB72" s="264"/>
      <c r="CC72" s="264"/>
      <c r="CD72" s="264"/>
      <c r="CE72" s="264"/>
      <c r="CF72" s="264"/>
      <c r="CG72" s="264"/>
      <c r="CH72" s="264"/>
      <c r="CI72" s="264"/>
      <c r="CJ72" s="264"/>
      <c r="CK72" s="264"/>
      <c r="CL72" s="264"/>
      <c r="CM72" s="264"/>
      <c r="CN72" s="264"/>
      <c r="CO72" s="264"/>
      <c r="CP72" s="264"/>
      <c r="CQ72" s="264"/>
      <c r="CR72" s="264"/>
    </row>
    <row r="73" spans="1:96" s="232" customFormat="1" ht="12.95" customHeight="1">
      <c r="A73" s="347">
        <v>62</v>
      </c>
      <c r="B73" s="346" t="s">
        <v>164</v>
      </c>
      <c r="C73" s="345" t="s">
        <v>137</v>
      </c>
      <c r="D73" s="299">
        <v>7407407383.0100002</v>
      </c>
      <c r="E73" s="255">
        <f t="shared" si="24"/>
        <v>1.6978088739960914E-2</v>
      </c>
      <c r="F73" s="300">
        <v>3.99</v>
      </c>
      <c r="G73" s="299">
        <v>7416761894.3000002</v>
      </c>
      <c r="H73" s="255">
        <f t="shared" si="23"/>
        <v>1.694482511429941E-2</v>
      </c>
      <c r="I73" s="300">
        <v>3.99</v>
      </c>
      <c r="J73" s="147">
        <f t="shared" si="21"/>
        <v>1.2628590283094104E-3</v>
      </c>
      <c r="K73" s="327">
        <f t="shared" si="22"/>
        <v>0</v>
      </c>
      <c r="L73" s="262"/>
      <c r="M73" s="196"/>
      <c r="N73" s="417"/>
      <c r="O73" s="292"/>
      <c r="P73" s="264"/>
      <c r="Q73" s="264"/>
      <c r="R73" s="264"/>
      <c r="S73" s="264"/>
      <c r="T73" s="264"/>
      <c r="U73" s="264"/>
      <c r="V73" s="264"/>
      <c r="W73" s="264"/>
      <c r="X73" s="264"/>
      <c r="Y73" s="264"/>
      <c r="Z73" s="264"/>
      <c r="AA73" s="264"/>
      <c r="AB73" s="264"/>
      <c r="AC73" s="264"/>
      <c r="AD73" s="264"/>
      <c r="AE73" s="264"/>
      <c r="AF73" s="264"/>
      <c r="AG73" s="264"/>
      <c r="AH73" s="264"/>
      <c r="AI73" s="264"/>
      <c r="AJ73" s="264"/>
      <c r="AK73" s="264"/>
      <c r="AL73" s="264"/>
      <c r="AM73" s="264"/>
      <c r="AN73" s="264"/>
      <c r="AO73" s="264"/>
      <c r="AP73" s="264"/>
      <c r="AQ73" s="264"/>
      <c r="AR73" s="264"/>
      <c r="AS73" s="264"/>
      <c r="AT73" s="264"/>
      <c r="AU73" s="264"/>
      <c r="AV73" s="264"/>
      <c r="AW73" s="264"/>
      <c r="AX73" s="264"/>
      <c r="AY73" s="264"/>
      <c r="AZ73" s="264"/>
      <c r="BA73" s="264"/>
      <c r="BB73" s="264"/>
      <c r="BC73" s="264"/>
      <c r="BD73" s="264"/>
      <c r="BE73" s="264"/>
      <c r="BF73" s="264"/>
      <c r="BG73" s="264"/>
      <c r="BH73" s="264"/>
      <c r="BI73" s="264"/>
      <c r="BJ73" s="264"/>
      <c r="BK73" s="264"/>
      <c r="BL73" s="264"/>
      <c r="BM73" s="264"/>
      <c r="BN73" s="264"/>
      <c r="BO73" s="264"/>
      <c r="BP73" s="264"/>
      <c r="BQ73" s="264"/>
      <c r="BR73" s="264"/>
      <c r="BS73" s="264"/>
      <c r="BT73" s="264"/>
      <c r="BU73" s="264"/>
      <c r="BV73" s="264"/>
      <c r="BW73" s="264"/>
      <c r="BX73" s="264"/>
      <c r="BY73" s="264"/>
      <c r="BZ73" s="264"/>
      <c r="CA73" s="264"/>
      <c r="CB73" s="264"/>
      <c r="CC73" s="264"/>
      <c r="CD73" s="264"/>
      <c r="CE73" s="264"/>
      <c r="CF73" s="264"/>
      <c r="CG73" s="264"/>
      <c r="CH73" s="264"/>
      <c r="CI73" s="264"/>
      <c r="CJ73" s="264"/>
      <c r="CK73" s="264"/>
      <c r="CL73" s="264"/>
      <c r="CM73" s="264"/>
      <c r="CN73" s="264"/>
      <c r="CO73" s="264"/>
      <c r="CP73" s="264"/>
      <c r="CQ73" s="264"/>
      <c r="CR73" s="264"/>
    </row>
    <row r="74" spans="1:96" s="232" customFormat="1" ht="12" customHeight="1">
      <c r="A74" s="347">
        <v>63</v>
      </c>
      <c r="B74" s="346" t="s">
        <v>7</v>
      </c>
      <c r="C74" s="345" t="s">
        <v>87</v>
      </c>
      <c r="D74" s="298">
        <v>40727515638.449997</v>
      </c>
      <c r="E74" s="255">
        <f t="shared" si="24"/>
        <v>9.3349175887605745E-2</v>
      </c>
      <c r="F74" s="298">
        <v>4187.93</v>
      </c>
      <c r="G74" s="298">
        <v>42216260338.57</v>
      </c>
      <c r="H74" s="255">
        <f>(G74/$G$95)</f>
        <v>9.6450062522105279E-2</v>
      </c>
      <c r="I74" s="298">
        <v>4195.3100000000004</v>
      </c>
      <c r="J74" s="147">
        <f t="shared" si="21"/>
        <v>3.6553781314235381E-2</v>
      </c>
      <c r="K74" s="327">
        <f t="shared" si="22"/>
        <v>1.7622071047033042E-3</v>
      </c>
      <c r="L74" s="262"/>
      <c r="M74" s="264"/>
      <c r="N74" s="417"/>
      <c r="O74" s="292"/>
      <c r="P74" s="264"/>
      <c r="Q74" s="264"/>
      <c r="R74" s="264"/>
      <c r="S74" s="264"/>
      <c r="T74" s="264"/>
      <c r="U74" s="264"/>
      <c r="V74" s="264"/>
      <c r="W74" s="264"/>
      <c r="X74" s="264"/>
      <c r="Y74" s="264"/>
      <c r="Z74" s="264"/>
      <c r="AA74" s="264"/>
      <c r="AB74" s="264"/>
      <c r="AC74" s="264"/>
      <c r="AD74" s="264"/>
      <c r="AE74" s="264"/>
      <c r="AF74" s="264"/>
      <c r="AG74" s="264"/>
      <c r="AH74" s="264"/>
      <c r="AI74" s="264"/>
      <c r="AJ74" s="264"/>
      <c r="AK74" s="264"/>
      <c r="AL74" s="264"/>
      <c r="AM74" s="264"/>
      <c r="AN74" s="264"/>
      <c r="AO74" s="264"/>
      <c r="AP74" s="264"/>
      <c r="AQ74" s="264"/>
      <c r="AR74" s="264"/>
      <c r="AS74" s="264"/>
      <c r="AT74" s="264"/>
      <c r="AU74" s="264"/>
      <c r="AV74" s="264"/>
      <c r="AW74" s="264"/>
      <c r="AX74" s="264"/>
      <c r="AY74" s="264"/>
      <c r="AZ74" s="264"/>
      <c r="BA74" s="264"/>
      <c r="BB74" s="264"/>
      <c r="BC74" s="264"/>
      <c r="BD74" s="264"/>
      <c r="BE74" s="264"/>
      <c r="BF74" s="264"/>
      <c r="BG74" s="264"/>
      <c r="BH74" s="264"/>
      <c r="BI74" s="264"/>
      <c r="BJ74" s="264"/>
      <c r="BK74" s="264"/>
      <c r="BL74" s="264"/>
      <c r="BM74" s="264"/>
      <c r="BN74" s="264"/>
      <c r="BO74" s="264"/>
      <c r="BP74" s="264"/>
      <c r="BQ74" s="264"/>
      <c r="BR74" s="264"/>
      <c r="BS74" s="264"/>
      <c r="BT74" s="264"/>
      <c r="BU74" s="264"/>
      <c r="BV74" s="264"/>
      <c r="BW74" s="264"/>
      <c r="BX74" s="264"/>
      <c r="BY74" s="264"/>
      <c r="BZ74" s="264"/>
      <c r="CA74" s="264"/>
      <c r="CB74" s="264"/>
      <c r="CC74" s="264"/>
      <c r="CD74" s="264"/>
      <c r="CE74" s="264"/>
      <c r="CF74" s="264"/>
      <c r="CG74" s="264"/>
      <c r="CH74" s="264"/>
      <c r="CI74" s="264"/>
      <c r="CJ74" s="264"/>
      <c r="CK74" s="264"/>
      <c r="CL74" s="264"/>
      <c r="CM74" s="264"/>
      <c r="CN74" s="264"/>
      <c r="CO74" s="264"/>
      <c r="CP74" s="264"/>
      <c r="CQ74" s="264"/>
      <c r="CR74" s="264"/>
    </row>
    <row r="75" spans="1:96" s="232" customFormat="1" ht="12.95" customHeight="1">
      <c r="A75" s="347">
        <v>64</v>
      </c>
      <c r="B75" s="346" t="s">
        <v>7</v>
      </c>
      <c r="C75" s="345" t="s">
        <v>88</v>
      </c>
      <c r="D75" s="298">
        <v>241542077.88</v>
      </c>
      <c r="E75" s="255">
        <f t="shared" si="24"/>
        <v>5.5362458423540621E-4</v>
      </c>
      <c r="F75" s="298">
        <v>3805.69</v>
      </c>
      <c r="G75" s="298">
        <v>241740414.96000001</v>
      </c>
      <c r="H75" s="255">
        <f t="shared" si="23"/>
        <v>5.5229615200448287E-4</v>
      </c>
      <c r="I75" s="298">
        <v>3808.73</v>
      </c>
      <c r="J75" s="147">
        <f t="shared" ref="J75:J94" si="25">((G75-D75)/D75)</f>
        <v>8.2112848304032775E-4</v>
      </c>
      <c r="K75" s="327">
        <f t="shared" si="22"/>
        <v>7.9880389627110025E-4</v>
      </c>
      <c r="L75" s="262"/>
      <c r="M75" s="264"/>
      <c r="N75" s="419"/>
      <c r="O75" s="419"/>
      <c r="P75" s="264"/>
      <c r="Q75" s="264"/>
      <c r="R75" s="264"/>
      <c r="S75" s="264"/>
      <c r="T75" s="264"/>
      <c r="U75" s="264"/>
      <c r="V75" s="264"/>
      <c r="W75" s="264"/>
      <c r="X75" s="264"/>
      <c r="Y75" s="264"/>
      <c r="Z75" s="264"/>
      <c r="AA75" s="264"/>
      <c r="AB75" s="264"/>
      <c r="AC75" s="264"/>
      <c r="AD75" s="264"/>
      <c r="AE75" s="264"/>
      <c r="AF75" s="264"/>
      <c r="AG75" s="264"/>
      <c r="AH75" s="264"/>
      <c r="AI75" s="264"/>
      <c r="AJ75" s="264"/>
      <c r="AK75" s="264"/>
      <c r="AL75" s="264"/>
      <c r="AM75" s="264"/>
      <c r="AN75" s="264"/>
      <c r="AO75" s="264"/>
      <c r="AP75" s="264"/>
      <c r="AQ75" s="264"/>
      <c r="AR75" s="264"/>
      <c r="AS75" s="264"/>
      <c r="AT75" s="264"/>
      <c r="AU75" s="264"/>
      <c r="AV75" s="264"/>
      <c r="AW75" s="264"/>
      <c r="AX75" s="264"/>
      <c r="AY75" s="264"/>
      <c r="AZ75" s="264"/>
      <c r="BA75" s="264"/>
      <c r="BB75" s="264"/>
      <c r="BC75" s="264"/>
      <c r="BD75" s="264"/>
      <c r="BE75" s="264"/>
      <c r="BF75" s="264"/>
      <c r="BG75" s="264"/>
      <c r="BH75" s="264"/>
      <c r="BI75" s="264"/>
      <c r="BJ75" s="264"/>
      <c r="BK75" s="264"/>
      <c r="BL75" s="264"/>
      <c r="BM75" s="264"/>
      <c r="BN75" s="264"/>
      <c r="BO75" s="264"/>
      <c r="BP75" s="264"/>
      <c r="BQ75" s="264"/>
      <c r="BR75" s="264"/>
      <c r="BS75" s="264"/>
      <c r="BT75" s="264"/>
      <c r="BU75" s="264"/>
      <c r="BV75" s="264"/>
      <c r="BW75" s="264"/>
      <c r="BX75" s="264"/>
      <c r="BY75" s="264"/>
      <c r="BZ75" s="264"/>
      <c r="CA75" s="264"/>
      <c r="CB75" s="264"/>
      <c r="CC75" s="264"/>
      <c r="CD75" s="264"/>
      <c r="CE75" s="264"/>
      <c r="CF75" s="264"/>
      <c r="CG75" s="264"/>
      <c r="CH75" s="264"/>
      <c r="CI75" s="264"/>
      <c r="CJ75" s="264"/>
      <c r="CK75" s="264"/>
      <c r="CL75" s="264"/>
      <c r="CM75" s="264"/>
      <c r="CN75" s="264"/>
      <c r="CO75" s="264"/>
      <c r="CP75" s="264"/>
      <c r="CQ75" s="264"/>
      <c r="CR75" s="264"/>
    </row>
    <row r="76" spans="1:96" s="233" customFormat="1" ht="12.95" customHeight="1">
      <c r="A76" s="347">
        <v>65</v>
      </c>
      <c r="B76" s="346" t="s">
        <v>110</v>
      </c>
      <c r="C76" s="345" t="s">
        <v>111</v>
      </c>
      <c r="D76" s="298">
        <v>51970722.740000002</v>
      </c>
      <c r="E76" s="255">
        <f t="shared" si="24"/>
        <v>1.1911907863788587E-4</v>
      </c>
      <c r="F76" s="298">
        <v>11.020099999999999</v>
      </c>
      <c r="G76" s="298">
        <v>51505390.289999999</v>
      </c>
      <c r="H76" s="255">
        <f t="shared" si="23"/>
        <v>1.1767262362548255E-4</v>
      </c>
      <c r="I76" s="298">
        <v>11.053699999999999</v>
      </c>
      <c r="J76" s="147">
        <f t="shared" si="25"/>
        <v>-8.9537421353167619E-3</v>
      </c>
      <c r="K76" s="327">
        <f t="shared" si="22"/>
        <v>3.0489741472400299E-3</v>
      </c>
      <c r="L76" s="280"/>
      <c r="M76" s="420"/>
      <c r="N76" s="421"/>
      <c r="O76" s="422"/>
      <c r="P76" s="283"/>
      <c r="Q76" s="281"/>
      <c r="R76" s="281"/>
      <c r="S76" s="281"/>
      <c r="T76" s="281"/>
      <c r="U76" s="281"/>
      <c r="V76" s="281"/>
      <c r="W76" s="281"/>
      <c r="X76" s="281"/>
      <c r="Y76" s="281"/>
      <c r="Z76" s="281"/>
      <c r="AA76" s="281"/>
      <c r="AB76" s="281"/>
      <c r="AC76" s="281"/>
      <c r="AD76" s="281"/>
      <c r="AE76" s="281"/>
      <c r="AF76" s="281"/>
      <c r="AG76" s="281"/>
      <c r="AH76" s="281"/>
      <c r="AI76" s="281"/>
      <c r="AJ76" s="281"/>
      <c r="AK76" s="281"/>
      <c r="AL76" s="281"/>
      <c r="AM76" s="281"/>
      <c r="AN76" s="281"/>
      <c r="AO76" s="281"/>
      <c r="AP76" s="281"/>
      <c r="AQ76" s="281"/>
      <c r="AR76" s="281"/>
      <c r="AS76" s="281"/>
      <c r="AT76" s="281"/>
      <c r="AU76" s="281"/>
      <c r="AV76" s="281"/>
      <c r="AW76" s="281"/>
      <c r="AX76" s="281"/>
      <c r="AY76" s="281"/>
      <c r="AZ76" s="281"/>
      <c r="BA76" s="281"/>
      <c r="BB76" s="281"/>
      <c r="BC76" s="281"/>
      <c r="BD76" s="281"/>
      <c r="BE76" s="281"/>
      <c r="BF76" s="281"/>
      <c r="BG76" s="281"/>
      <c r="BH76" s="281"/>
      <c r="BI76" s="281"/>
      <c r="BJ76" s="281"/>
      <c r="BK76" s="281"/>
      <c r="BL76" s="281"/>
      <c r="BM76" s="281"/>
      <c r="BN76" s="281"/>
      <c r="BO76" s="281"/>
      <c r="BP76" s="281"/>
      <c r="BQ76" s="281"/>
      <c r="BR76" s="281"/>
      <c r="BS76" s="281"/>
      <c r="BT76" s="281"/>
      <c r="BU76" s="281"/>
      <c r="BV76" s="281"/>
      <c r="BW76" s="281"/>
      <c r="BX76" s="281"/>
      <c r="BY76" s="281"/>
      <c r="BZ76" s="281"/>
      <c r="CA76" s="281"/>
      <c r="CB76" s="281"/>
      <c r="CC76" s="281"/>
      <c r="CD76" s="281"/>
      <c r="CE76" s="281"/>
      <c r="CF76" s="281"/>
      <c r="CG76" s="281"/>
      <c r="CH76" s="281"/>
      <c r="CI76" s="281"/>
      <c r="CJ76" s="281"/>
      <c r="CK76" s="281"/>
      <c r="CL76" s="281"/>
      <c r="CM76" s="281"/>
      <c r="CN76" s="281"/>
      <c r="CO76" s="281"/>
      <c r="CP76" s="281"/>
      <c r="CQ76" s="281"/>
      <c r="CR76" s="281"/>
    </row>
    <row r="77" spans="1:96" s="232" customFormat="1" ht="12.95" customHeight="1">
      <c r="A77" s="347">
        <v>66</v>
      </c>
      <c r="B77" s="346" t="s">
        <v>33</v>
      </c>
      <c r="C77" s="345" t="s">
        <v>105</v>
      </c>
      <c r="D77" s="298">
        <v>15010913253.07</v>
      </c>
      <c r="E77" s="255">
        <f t="shared" si="24"/>
        <v>3.4405643445914652E-2</v>
      </c>
      <c r="F77" s="298">
        <v>1143.0999999999999</v>
      </c>
      <c r="G77" s="298">
        <v>15010913253.07</v>
      </c>
      <c r="H77" s="255">
        <f t="shared" si="23"/>
        <v>3.4294925939940372E-2</v>
      </c>
      <c r="I77" s="298">
        <v>1143.0999999999999</v>
      </c>
      <c r="J77" s="147">
        <f t="shared" si="25"/>
        <v>0</v>
      </c>
      <c r="K77" s="327">
        <f t="shared" si="22"/>
        <v>0</v>
      </c>
      <c r="L77" s="262"/>
      <c r="M77" s="264"/>
      <c r="N77" s="423"/>
      <c r="O77" s="422"/>
      <c r="P77" s="264"/>
      <c r="Q77" s="264"/>
      <c r="R77" s="264"/>
      <c r="S77" s="264"/>
      <c r="T77" s="264"/>
      <c r="U77" s="264"/>
      <c r="V77" s="264"/>
      <c r="W77" s="264"/>
      <c r="X77" s="264"/>
      <c r="Y77" s="264"/>
      <c r="Z77" s="264"/>
      <c r="AA77" s="264"/>
      <c r="AB77" s="264"/>
      <c r="AC77" s="264"/>
      <c r="AD77" s="264"/>
      <c r="AE77" s="264"/>
      <c r="AF77" s="264"/>
      <c r="AG77" s="264"/>
      <c r="AH77" s="264"/>
      <c r="AI77" s="264"/>
      <c r="AJ77" s="264"/>
      <c r="AK77" s="264"/>
      <c r="AL77" s="264"/>
      <c r="AM77" s="264"/>
      <c r="AN77" s="264"/>
      <c r="AO77" s="264"/>
      <c r="AP77" s="264"/>
      <c r="AQ77" s="264"/>
      <c r="AR77" s="264"/>
      <c r="AS77" s="264"/>
      <c r="AT77" s="264"/>
      <c r="AU77" s="264"/>
      <c r="AV77" s="264"/>
      <c r="AW77" s="264"/>
      <c r="AX77" s="264"/>
      <c r="AY77" s="264"/>
      <c r="AZ77" s="264"/>
      <c r="BA77" s="264"/>
      <c r="BB77" s="264"/>
      <c r="BC77" s="264"/>
      <c r="BD77" s="264"/>
      <c r="BE77" s="264"/>
      <c r="BF77" s="264"/>
      <c r="BG77" s="264"/>
      <c r="BH77" s="264"/>
      <c r="BI77" s="264"/>
      <c r="BJ77" s="264"/>
      <c r="BK77" s="264"/>
      <c r="BL77" s="264"/>
      <c r="BM77" s="264"/>
      <c r="BN77" s="264"/>
      <c r="BO77" s="264"/>
      <c r="BP77" s="264"/>
      <c r="BQ77" s="264"/>
      <c r="BR77" s="264"/>
      <c r="BS77" s="264"/>
      <c r="BT77" s="264"/>
      <c r="BU77" s="264"/>
      <c r="BV77" s="264"/>
      <c r="BW77" s="264"/>
      <c r="BX77" s="264"/>
      <c r="BY77" s="264"/>
      <c r="BZ77" s="264"/>
      <c r="CA77" s="264"/>
      <c r="CB77" s="264"/>
      <c r="CC77" s="264"/>
      <c r="CD77" s="264"/>
      <c r="CE77" s="264"/>
      <c r="CF77" s="264"/>
      <c r="CG77" s="264"/>
      <c r="CH77" s="264"/>
      <c r="CI77" s="264"/>
      <c r="CJ77" s="264"/>
      <c r="CK77" s="264"/>
      <c r="CL77" s="264"/>
      <c r="CM77" s="264"/>
      <c r="CN77" s="264"/>
      <c r="CO77" s="264"/>
      <c r="CP77" s="264"/>
      <c r="CQ77" s="264"/>
      <c r="CR77" s="264"/>
    </row>
    <row r="78" spans="1:96" s="232" customFormat="1" ht="12.95" customHeight="1">
      <c r="A78" s="347">
        <v>67</v>
      </c>
      <c r="B78" s="346" t="s">
        <v>7</v>
      </c>
      <c r="C78" s="345" t="s">
        <v>113</v>
      </c>
      <c r="D78" s="298">
        <v>161831518819</v>
      </c>
      <c r="E78" s="255">
        <f t="shared" si="24"/>
        <v>0.37092463602496684</v>
      </c>
      <c r="F78" s="298">
        <v>531.74310000000003</v>
      </c>
      <c r="G78" s="298">
        <v>161531668814.48001</v>
      </c>
      <c r="H78" s="255">
        <f t="shared" si="23"/>
        <v>0.36904594181267397</v>
      </c>
      <c r="I78" s="298">
        <v>531.22</v>
      </c>
      <c r="J78" s="147">
        <f t="shared" si="25"/>
        <v>-1.8528529343863811E-3</v>
      </c>
      <c r="K78" s="327">
        <f t="shared" si="22"/>
        <v>-9.8374572232342921E-4</v>
      </c>
      <c r="L78" s="262"/>
      <c r="M78" s="284"/>
      <c r="N78" s="285"/>
      <c r="O78" s="422"/>
      <c r="P78" s="264"/>
      <c r="Q78" s="264"/>
      <c r="R78" s="264"/>
      <c r="S78" s="264"/>
      <c r="T78" s="264"/>
      <c r="U78" s="264"/>
      <c r="V78" s="264"/>
      <c r="W78" s="264"/>
      <c r="X78" s="264"/>
      <c r="Y78" s="264"/>
      <c r="Z78" s="264"/>
      <c r="AA78" s="264"/>
      <c r="AB78" s="264"/>
      <c r="AC78" s="264"/>
      <c r="AD78" s="264"/>
      <c r="AE78" s="264"/>
      <c r="AF78" s="264"/>
      <c r="AG78" s="264"/>
      <c r="AH78" s="264"/>
      <c r="AI78" s="264"/>
      <c r="AJ78" s="264"/>
      <c r="AK78" s="264"/>
      <c r="AL78" s="264"/>
      <c r="AM78" s="264"/>
      <c r="AN78" s="264"/>
      <c r="AO78" s="264"/>
      <c r="AP78" s="264"/>
      <c r="AQ78" s="264"/>
      <c r="AR78" s="264"/>
      <c r="AS78" s="264"/>
      <c r="AT78" s="264"/>
      <c r="AU78" s="264"/>
      <c r="AV78" s="264"/>
      <c r="AW78" s="264"/>
      <c r="AX78" s="264"/>
      <c r="AY78" s="264"/>
      <c r="AZ78" s="264"/>
      <c r="BA78" s="264"/>
      <c r="BB78" s="264"/>
      <c r="BC78" s="264"/>
      <c r="BD78" s="264"/>
      <c r="BE78" s="264"/>
      <c r="BF78" s="264"/>
      <c r="BG78" s="264"/>
      <c r="BH78" s="264"/>
      <c r="BI78" s="264"/>
      <c r="BJ78" s="264"/>
      <c r="BK78" s="264"/>
      <c r="BL78" s="264"/>
      <c r="BM78" s="264"/>
      <c r="BN78" s="264"/>
      <c r="BO78" s="264"/>
      <c r="BP78" s="264"/>
      <c r="BQ78" s="264"/>
      <c r="BR78" s="264"/>
      <c r="BS78" s="264"/>
      <c r="BT78" s="264"/>
      <c r="BU78" s="264"/>
      <c r="BV78" s="264"/>
      <c r="BW78" s="264"/>
      <c r="BX78" s="264"/>
      <c r="BY78" s="264"/>
      <c r="BZ78" s="264"/>
      <c r="CA78" s="264"/>
      <c r="CB78" s="264"/>
      <c r="CC78" s="264"/>
      <c r="CD78" s="264"/>
      <c r="CE78" s="264"/>
      <c r="CF78" s="264"/>
      <c r="CG78" s="264"/>
      <c r="CH78" s="264"/>
      <c r="CI78" s="264"/>
      <c r="CJ78" s="264"/>
      <c r="CK78" s="264"/>
      <c r="CL78" s="264"/>
      <c r="CM78" s="264"/>
      <c r="CN78" s="264"/>
      <c r="CO78" s="264"/>
      <c r="CP78" s="264"/>
      <c r="CQ78" s="264"/>
      <c r="CR78" s="264"/>
    </row>
    <row r="79" spans="1:96" s="232" customFormat="1" ht="12.95" customHeight="1">
      <c r="A79" s="347">
        <v>68</v>
      </c>
      <c r="B79" s="346" t="s">
        <v>217</v>
      </c>
      <c r="C79" s="345" t="s">
        <v>216</v>
      </c>
      <c r="D79" s="298">
        <v>21004718</v>
      </c>
      <c r="E79" s="255">
        <f t="shared" si="24"/>
        <v>4.8143695590418811E-5</v>
      </c>
      <c r="F79" s="298">
        <v>0.78</v>
      </c>
      <c r="G79" s="298">
        <v>20966221</v>
      </c>
      <c r="H79" s="255">
        <f>(G79/$G$95)</f>
        <v>4.7900816180412418E-5</v>
      </c>
      <c r="I79" s="298">
        <v>0.78</v>
      </c>
      <c r="J79" s="261">
        <f t="shared" si="25"/>
        <v>-1.8327787119065346E-3</v>
      </c>
      <c r="K79" s="328">
        <f>((I79-F79)/F79)</f>
        <v>0</v>
      </c>
      <c r="L79" s="262"/>
      <c r="M79" s="424"/>
      <c r="N79" s="285"/>
      <c r="O79" s="422"/>
      <c r="P79" s="264"/>
      <c r="Q79" s="264"/>
      <c r="R79" s="264"/>
      <c r="S79" s="264"/>
      <c r="T79" s="264"/>
      <c r="U79" s="264"/>
      <c r="V79" s="264"/>
      <c r="W79" s="264"/>
      <c r="X79" s="264"/>
      <c r="Y79" s="264"/>
      <c r="Z79" s="264"/>
      <c r="AA79" s="264"/>
      <c r="AB79" s="264"/>
      <c r="AC79" s="264"/>
      <c r="AD79" s="264"/>
      <c r="AE79" s="264"/>
      <c r="AF79" s="264"/>
      <c r="AG79" s="264"/>
      <c r="AH79" s="264"/>
      <c r="AI79" s="264"/>
      <c r="AJ79" s="264"/>
      <c r="AK79" s="264"/>
      <c r="AL79" s="264"/>
      <c r="AM79" s="264"/>
      <c r="AN79" s="264"/>
      <c r="AO79" s="264"/>
      <c r="AP79" s="264"/>
      <c r="AQ79" s="264"/>
      <c r="AR79" s="264"/>
      <c r="AS79" s="264"/>
      <c r="AT79" s="264"/>
      <c r="AU79" s="264"/>
      <c r="AV79" s="264"/>
      <c r="AW79" s="264"/>
      <c r="AX79" s="264"/>
      <c r="AY79" s="264"/>
      <c r="AZ79" s="264"/>
      <c r="BA79" s="264"/>
      <c r="BB79" s="264"/>
      <c r="BC79" s="264"/>
      <c r="BD79" s="264"/>
      <c r="BE79" s="264"/>
      <c r="BF79" s="264"/>
      <c r="BG79" s="264"/>
      <c r="BH79" s="264"/>
      <c r="BI79" s="264"/>
      <c r="BJ79" s="264"/>
      <c r="BK79" s="264"/>
      <c r="BL79" s="264"/>
      <c r="BM79" s="264"/>
      <c r="BN79" s="264"/>
      <c r="BO79" s="264"/>
      <c r="BP79" s="264"/>
      <c r="BQ79" s="264"/>
      <c r="BR79" s="264"/>
      <c r="BS79" s="264"/>
      <c r="BT79" s="264"/>
      <c r="BU79" s="264"/>
      <c r="BV79" s="264"/>
      <c r="BW79" s="264"/>
      <c r="BX79" s="264"/>
      <c r="BY79" s="264"/>
      <c r="BZ79" s="264"/>
      <c r="CA79" s="264"/>
      <c r="CB79" s="264"/>
      <c r="CC79" s="264"/>
      <c r="CD79" s="264"/>
      <c r="CE79" s="264"/>
      <c r="CF79" s="264"/>
      <c r="CG79" s="264"/>
      <c r="CH79" s="264"/>
      <c r="CI79" s="264"/>
      <c r="CJ79" s="264"/>
      <c r="CK79" s="264"/>
      <c r="CL79" s="264"/>
      <c r="CM79" s="264"/>
      <c r="CN79" s="264"/>
      <c r="CO79" s="264"/>
      <c r="CP79" s="264"/>
      <c r="CQ79" s="264"/>
      <c r="CR79" s="264"/>
    </row>
    <row r="80" spans="1:96" s="232" customFormat="1" ht="12.95" customHeight="1">
      <c r="A80" s="347">
        <v>69</v>
      </c>
      <c r="B80" s="346" t="s">
        <v>120</v>
      </c>
      <c r="C80" s="345" t="s">
        <v>123</v>
      </c>
      <c r="D80" s="298">
        <v>854988184.45000005</v>
      </c>
      <c r="E80" s="255">
        <f t="shared" si="24"/>
        <v>1.9596688175278361E-3</v>
      </c>
      <c r="F80" s="298">
        <v>1159.4000000000001</v>
      </c>
      <c r="G80" s="298">
        <v>860656505.88999999</v>
      </c>
      <c r="H80" s="255">
        <f t="shared" si="23"/>
        <v>1.9663128173223457E-3</v>
      </c>
      <c r="I80" s="298">
        <v>1187.42</v>
      </c>
      <c r="J80" s="147">
        <f t="shared" si="25"/>
        <v>6.6297073375888539E-3</v>
      </c>
      <c r="K80" s="327">
        <f t="shared" si="22"/>
        <v>2.4167672934276331E-2</v>
      </c>
      <c r="L80" s="262"/>
      <c r="M80" s="275"/>
      <c r="N80" s="285"/>
      <c r="O80" s="422"/>
      <c r="P80" s="264"/>
      <c r="Q80" s="264"/>
      <c r="R80" s="264"/>
      <c r="S80" s="264"/>
      <c r="T80" s="264"/>
      <c r="U80" s="264"/>
      <c r="V80" s="264"/>
      <c r="W80" s="264"/>
      <c r="X80" s="264"/>
      <c r="Y80" s="264"/>
      <c r="Z80" s="264"/>
      <c r="AA80" s="264"/>
      <c r="AB80" s="264"/>
      <c r="AC80" s="264"/>
      <c r="AD80" s="264"/>
      <c r="AE80" s="264"/>
      <c r="AF80" s="264"/>
      <c r="AG80" s="264"/>
      <c r="AH80" s="264"/>
      <c r="AI80" s="264"/>
      <c r="AJ80" s="264"/>
      <c r="AK80" s="264"/>
      <c r="AL80" s="264"/>
      <c r="AM80" s="264"/>
      <c r="AN80" s="264"/>
      <c r="AO80" s="264"/>
      <c r="AP80" s="264"/>
      <c r="AQ80" s="264"/>
      <c r="AR80" s="264"/>
      <c r="AS80" s="264"/>
      <c r="AT80" s="264"/>
      <c r="AU80" s="264"/>
      <c r="AV80" s="264"/>
      <c r="AW80" s="264"/>
      <c r="AX80" s="264"/>
      <c r="AY80" s="264"/>
      <c r="AZ80" s="264"/>
      <c r="BA80" s="264"/>
      <c r="BB80" s="264"/>
      <c r="BC80" s="264"/>
      <c r="BD80" s="264"/>
      <c r="BE80" s="264"/>
      <c r="BF80" s="264"/>
      <c r="BG80" s="264"/>
      <c r="BH80" s="264"/>
      <c r="BI80" s="264"/>
      <c r="BJ80" s="264"/>
      <c r="BK80" s="264"/>
      <c r="BL80" s="264"/>
      <c r="BM80" s="264"/>
      <c r="BN80" s="264"/>
      <c r="BO80" s="264"/>
      <c r="BP80" s="264"/>
      <c r="BQ80" s="264"/>
      <c r="BR80" s="264"/>
      <c r="BS80" s="264"/>
      <c r="BT80" s="264"/>
      <c r="BU80" s="264"/>
      <c r="BV80" s="264"/>
      <c r="BW80" s="264"/>
      <c r="BX80" s="264"/>
      <c r="BY80" s="264"/>
      <c r="BZ80" s="264"/>
      <c r="CA80" s="264"/>
      <c r="CB80" s="264"/>
      <c r="CC80" s="264"/>
      <c r="CD80" s="264"/>
      <c r="CE80" s="264"/>
      <c r="CF80" s="264"/>
      <c r="CG80" s="264"/>
      <c r="CH80" s="264"/>
      <c r="CI80" s="264"/>
      <c r="CJ80" s="264"/>
      <c r="CK80" s="264"/>
      <c r="CL80" s="264"/>
      <c r="CM80" s="264"/>
      <c r="CN80" s="264"/>
      <c r="CO80" s="264"/>
      <c r="CP80" s="264"/>
      <c r="CQ80" s="264"/>
      <c r="CR80" s="264"/>
    </row>
    <row r="81" spans="1:96" s="232" customFormat="1" ht="12.95" customHeight="1">
      <c r="A81" s="347">
        <v>70</v>
      </c>
      <c r="B81" s="346" t="s">
        <v>60</v>
      </c>
      <c r="C81" s="345" t="s">
        <v>124</v>
      </c>
      <c r="D81" s="298">
        <v>179116787.12</v>
      </c>
      <c r="E81" s="255">
        <f t="shared" si="24"/>
        <v>4.1054319673509206E-4</v>
      </c>
      <c r="F81" s="298">
        <v>154.44999999999999</v>
      </c>
      <c r="G81" s="298">
        <v>179367499.99000001</v>
      </c>
      <c r="H81" s="255">
        <f t="shared" si="23"/>
        <v>4.0979486221008144E-4</v>
      </c>
      <c r="I81" s="298">
        <v>154.66</v>
      </c>
      <c r="J81" s="147">
        <f t="shared" si="25"/>
        <v>1.3997173242731218E-3</v>
      </c>
      <c r="K81" s="327">
        <f t="shared" si="22"/>
        <v>1.3596633214633083E-3</v>
      </c>
      <c r="L81" s="262"/>
      <c r="M81" s="387"/>
      <c r="N81" s="286"/>
      <c r="O81" s="422"/>
      <c r="P81" s="264"/>
      <c r="Q81" s="264"/>
      <c r="R81" s="264"/>
      <c r="S81" s="264"/>
      <c r="T81" s="264"/>
      <c r="U81" s="264"/>
      <c r="V81" s="264"/>
      <c r="W81" s="264"/>
      <c r="X81" s="264"/>
      <c r="Y81" s="264"/>
      <c r="Z81" s="264"/>
      <c r="AA81" s="264"/>
      <c r="AB81" s="264"/>
      <c r="AC81" s="264"/>
      <c r="AD81" s="264"/>
      <c r="AE81" s="264"/>
      <c r="AF81" s="264"/>
      <c r="AG81" s="264"/>
      <c r="AH81" s="264"/>
      <c r="AI81" s="264"/>
      <c r="AJ81" s="264"/>
      <c r="AK81" s="264"/>
      <c r="AL81" s="264"/>
      <c r="AM81" s="264"/>
      <c r="AN81" s="264"/>
      <c r="AO81" s="264"/>
      <c r="AP81" s="264"/>
      <c r="AQ81" s="264"/>
      <c r="AR81" s="264"/>
      <c r="AS81" s="264"/>
      <c r="AT81" s="264"/>
      <c r="AU81" s="264"/>
      <c r="AV81" s="264"/>
      <c r="AW81" s="264"/>
      <c r="AX81" s="264"/>
      <c r="AY81" s="264"/>
      <c r="AZ81" s="264"/>
      <c r="BA81" s="264"/>
      <c r="BB81" s="264"/>
      <c r="BC81" s="264"/>
      <c r="BD81" s="264"/>
      <c r="BE81" s="264"/>
      <c r="BF81" s="264"/>
      <c r="BG81" s="264"/>
      <c r="BH81" s="264"/>
      <c r="BI81" s="264"/>
      <c r="BJ81" s="264"/>
      <c r="BK81" s="264"/>
      <c r="BL81" s="264"/>
      <c r="BM81" s="264"/>
      <c r="BN81" s="264"/>
      <c r="BO81" s="264"/>
      <c r="BP81" s="264"/>
      <c r="BQ81" s="264"/>
      <c r="BR81" s="264"/>
      <c r="BS81" s="264"/>
      <c r="BT81" s="264"/>
      <c r="BU81" s="264"/>
      <c r="BV81" s="264"/>
      <c r="BW81" s="264"/>
      <c r="BX81" s="264"/>
      <c r="BY81" s="264"/>
      <c r="BZ81" s="264"/>
      <c r="CA81" s="264"/>
      <c r="CB81" s="264"/>
      <c r="CC81" s="264"/>
      <c r="CD81" s="264"/>
      <c r="CE81" s="264"/>
      <c r="CF81" s="264"/>
      <c r="CG81" s="264"/>
      <c r="CH81" s="264"/>
      <c r="CI81" s="264"/>
      <c r="CJ81" s="264"/>
      <c r="CK81" s="264"/>
      <c r="CL81" s="264"/>
      <c r="CM81" s="264"/>
      <c r="CN81" s="264"/>
      <c r="CO81" s="264"/>
      <c r="CP81" s="264"/>
      <c r="CQ81" s="264"/>
      <c r="CR81" s="264"/>
    </row>
    <row r="82" spans="1:96" s="232" customFormat="1" ht="12.95" customHeight="1">
      <c r="A82" s="347">
        <v>71</v>
      </c>
      <c r="B82" s="346" t="s">
        <v>128</v>
      </c>
      <c r="C82" s="345" t="s">
        <v>129</v>
      </c>
      <c r="D82" s="298">
        <v>691709482.47000003</v>
      </c>
      <c r="E82" s="255">
        <f t="shared" si="24"/>
        <v>1.5854271769343354E-3</v>
      </c>
      <c r="F82" s="298">
        <v>183.333643</v>
      </c>
      <c r="G82" s="298">
        <v>692365846.42999995</v>
      </c>
      <c r="H82" s="255">
        <f t="shared" si="23"/>
        <v>1.5818248381260064E-3</v>
      </c>
      <c r="I82" s="298">
        <v>184.54325600000001</v>
      </c>
      <c r="J82" s="147">
        <f t="shared" si="25"/>
        <v>9.4890120293874376E-4</v>
      </c>
      <c r="K82" s="327">
        <f t="shared" si="22"/>
        <v>6.597877946493534E-3</v>
      </c>
      <c r="L82" s="262"/>
      <c r="M82" s="387"/>
      <c r="N82" s="425"/>
      <c r="O82" s="422"/>
      <c r="P82" s="264"/>
      <c r="Q82" s="264"/>
      <c r="R82" s="264"/>
      <c r="S82" s="264"/>
      <c r="T82" s="264"/>
      <c r="U82" s="264"/>
      <c r="V82" s="264"/>
      <c r="W82" s="264"/>
      <c r="X82" s="264"/>
      <c r="Y82" s="264"/>
      <c r="Z82" s="264"/>
      <c r="AA82" s="264"/>
      <c r="AB82" s="264"/>
      <c r="AC82" s="264"/>
      <c r="AD82" s="264"/>
      <c r="AE82" s="264"/>
      <c r="AF82" s="264"/>
      <c r="AG82" s="264"/>
      <c r="AH82" s="264"/>
      <c r="AI82" s="264"/>
      <c r="AJ82" s="264"/>
      <c r="AK82" s="264"/>
      <c r="AL82" s="264"/>
      <c r="AM82" s="264"/>
      <c r="AN82" s="264"/>
      <c r="AO82" s="264"/>
      <c r="AP82" s="264"/>
      <c r="AQ82" s="264"/>
      <c r="AR82" s="264"/>
      <c r="AS82" s="264"/>
      <c r="AT82" s="264"/>
      <c r="AU82" s="264"/>
      <c r="AV82" s="264"/>
      <c r="AW82" s="264"/>
      <c r="AX82" s="264"/>
      <c r="AY82" s="264"/>
      <c r="AZ82" s="264"/>
      <c r="BA82" s="264"/>
      <c r="BB82" s="264"/>
      <c r="BC82" s="264"/>
      <c r="BD82" s="264"/>
      <c r="BE82" s="264"/>
      <c r="BF82" s="264"/>
      <c r="BG82" s="264"/>
      <c r="BH82" s="264"/>
      <c r="BI82" s="264"/>
      <c r="BJ82" s="264"/>
      <c r="BK82" s="264"/>
      <c r="BL82" s="264"/>
      <c r="BM82" s="264"/>
      <c r="BN82" s="264"/>
      <c r="BO82" s="264"/>
      <c r="BP82" s="264"/>
      <c r="BQ82" s="264"/>
      <c r="BR82" s="264"/>
      <c r="BS82" s="264"/>
      <c r="BT82" s="264"/>
      <c r="BU82" s="264"/>
      <c r="BV82" s="264"/>
      <c r="BW82" s="264"/>
      <c r="BX82" s="264"/>
      <c r="BY82" s="264"/>
      <c r="BZ82" s="264"/>
      <c r="CA82" s="264"/>
      <c r="CB82" s="264"/>
      <c r="CC82" s="264"/>
      <c r="CD82" s="264"/>
      <c r="CE82" s="264"/>
      <c r="CF82" s="264"/>
      <c r="CG82" s="264"/>
      <c r="CH82" s="264"/>
      <c r="CI82" s="264"/>
      <c r="CJ82" s="264"/>
      <c r="CK82" s="264"/>
      <c r="CL82" s="264"/>
      <c r="CM82" s="264"/>
      <c r="CN82" s="264"/>
      <c r="CO82" s="264"/>
      <c r="CP82" s="264"/>
      <c r="CQ82" s="264"/>
      <c r="CR82" s="264"/>
    </row>
    <row r="83" spans="1:96" s="232" customFormat="1" ht="12.95" customHeight="1">
      <c r="A83" s="347">
        <v>72</v>
      </c>
      <c r="B83" s="346" t="s">
        <v>132</v>
      </c>
      <c r="C83" s="345" t="s">
        <v>135</v>
      </c>
      <c r="D83" s="298">
        <v>1092717873.5799999</v>
      </c>
      <c r="E83" s="255">
        <f t="shared" si="24"/>
        <v>2.5045552466757834E-3</v>
      </c>
      <c r="F83" s="298">
        <v>1.4075</v>
      </c>
      <c r="G83" s="298">
        <v>1094326362.9200001</v>
      </c>
      <c r="H83" s="255">
        <f t="shared" si="23"/>
        <v>2.5001704385168031E-3</v>
      </c>
      <c r="I83" s="298">
        <v>1.4096</v>
      </c>
      <c r="J83" s="147">
        <f t="shared" ref="J83:J93" si="26">((G83-D83)/D83)</f>
        <v>1.4720078978212048E-3</v>
      </c>
      <c r="K83" s="327">
        <f t="shared" ref="K83:K93" si="27">((I83-F83)/F83)</f>
        <v>1.4920071047957305E-3</v>
      </c>
      <c r="L83" s="262"/>
      <c r="M83" s="398"/>
      <c r="N83" s="425"/>
      <c r="O83" s="422"/>
      <c r="P83" s="264"/>
      <c r="Q83" s="264"/>
      <c r="R83" s="264"/>
      <c r="S83" s="264"/>
      <c r="T83" s="264"/>
      <c r="U83" s="264"/>
      <c r="V83" s="264"/>
      <c r="W83" s="264"/>
      <c r="X83" s="264"/>
      <c r="Y83" s="264"/>
      <c r="Z83" s="264"/>
      <c r="AA83" s="264"/>
      <c r="AB83" s="264"/>
      <c r="AC83" s="264"/>
      <c r="AD83" s="264"/>
      <c r="AE83" s="264"/>
      <c r="AF83" s="264"/>
      <c r="AG83" s="264"/>
      <c r="AH83" s="264"/>
      <c r="AI83" s="264"/>
      <c r="AJ83" s="264"/>
      <c r="AK83" s="264"/>
      <c r="AL83" s="264"/>
      <c r="AM83" s="264"/>
      <c r="AN83" s="264"/>
      <c r="AO83" s="264"/>
      <c r="AP83" s="264"/>
      <c r="AQ83" s="264"/>
      <c r="AR83" s="264"/>
      <c r="AS83" s="264"/>
      <c r="AT83" s="264"/>
      <c r="AU83" s="264"/>
      <c r="AV83" s="264"/>
      <c r="AW83" s="264"/>
      <c r="AX83" s="264"/>
      <c r="AY83" s="264"/>
      <c r="AZ83" s="264"/>
      <c r="BA83" s="264"/>
      <c r="BB83" s="264"/>
      <c r="BC83" s="264"/>
      <c r="BD83" s="264"/>
      <c r="BE83" s="264"/>
      <c r="BF83" s="264"/>
      <c r="BG83" s="264"/>
      <c r="BH83" s="264"/>
      <c r="BI83" s="264"/>
      <c r="BJ83" s="264"/>
      <c r="BK83" s="264"/>
      <c r="BL83" s="264"/>
      <c r="BM83" s="264"/>
      <c r="BN83" s="264"/>
      <c r="BO83" s="264"/>
      <c r="BP83" s="264"/>
      <c r="BQ83" s="264"/>
      <c r="BR83" s="264"/>
      <c r="BS83" s="264"/>
      <c r="BT83" s="264"/>
      <c r="BU83" s="264"/>
      <c r="BV83" s="264"/>
      <c r="BW83" s="264"/>
      <c r="BX83" s="264"/>
      <c r="BY83" s="264"/>
      <c r="BZ83" s="264"/>
      <c r="CA83" s="264"/>
      <c r="CB83" s="264"/>
      <c r="CC83" s="264"/>
      <c r="CD83" s="264"/>
      <c r="CE83" s="264"/>
      <c r="CF83" s="264"/>
      <c r="CG83" s="264"/>
      <c r="CH83" s="264"/>
      <c r="CI83" s="264"/>
      <c r="CJ83" s="264"/>
      <c r="CK83" s="264"/>
      <c r="CL83" s="264"/>
      <c r="CM83" s="264"/>
      <c r="CN83" s="264"/>
      <c r="CO83" s="264"/>
      <c r="CP83" s="264"/>
      <c r="CQ83" s="264"/>
      <c r="CR83" s="264"/>
    </row>
    <row r="84" spans="1:96" s="232" customFormat="1" ht="12.95" customHeight="1">
      <c r="A84" s="347">
        <v>73</v>
      </c>
      <c r="B84" s="346" t="s">
        <v>60</v>
      </c>
      <c r="C84" s="345" t="s">
        <v>154</v>
      </c>
      <c r="D84" s="298">
        <v>1685298216.6300001</v>
      </c>
      <c r="E84" s="255">
        <f t="shared" si="24"/>
        <v>3.862774273880298E-3</v>
      </c>
      <c r="F84" s="300">
        <v>440.01</v>
      </c>
      <c r="G84" s="298">
        <v>1681442050.5</v>
      </c>
      <c r="H84" s="255">
        <f t="shared" si="23"/>
        <v>3.8415337975792694E-3</v>
      </c>
      <c r="I84" s="300">
        <v>439.16</v>
      </c>
      <c r="J84" s="147">
        <f t="shared" si="26"/>
        <v>-2.2881209342943956E-3</v>
      </c>
      <c r="K84" s="327">
        <f t="shared" si="27"/>
        <v>-1.931774277857244E-3</v>
      </c>
      <c r="L84" s="262"/>
      <c r="M84" s="400"/>
      <c r="N84" s="425"/>
      <c r="O84" s="422"/>
      <c r="P84" s="264"/>
      <c r="Q84" s="264"/>
      <c r="R84" s="264"/>
      <c r="S84" s="264"/>
      <c r="T84" s="264"/>
      <c r="U84" s="264"/>
      <c r="V84" s="264"/>
      <c r="W84" s="264"/>
      <c r="X84" s="264"/>
      <c r="Y84" s="264"/>
      <c r="Z84" s="264"/>
      <c r="AA84" s="264"/>
      <c r="AB84" s="264"/>
      <c r="AC84" s="264"/>
      <c r="AD84" s="264"/>
      <c r="AE84" s="264"/>
      <c r="AF84" s="264"/>
      <c r="AG84" s="264"/>
      <c r="AH84" s="264"/>
      <c r="AI84" s="264"/>
      <c r="AJ84" s="264"/>
      <c r="AK84" s="264"/>
      <c r="AL84" s="264"/>
      <c r="AM84" s="264"/>
      <c r="AN84" s="264"/>
      <c r="AO84" s="264"/>
      <c r="AP84" s="264"/>
      <c r="AQ84" s="264"/>
      <c r="AR84" s="264"/>
      <c r="AS84" s="264"/>
      <c r="AT84" s="264"/>
      <c r="AU84" s="264"/>
      <c r="AV84" s="264"/>
      <c r="AW84" s="264"/>
      <c r="AX84" s="264"/>
      <c r="AY84" s="264"/>
      <c r="AZ84" s="264"/>
      <c r="BA84" s="264"/>
      <c r="BB84" s="264"/>
      <c r="BC84" s="264"/>
      <c r="BD84" s="264"/>
      <c r="BE84" s="264"/>
      <c r="BF84" s="264"/>
      <c r="BG84" s="264"/>
      <c r="BH84" s="264"/>
      <c r="BI84" s="264"/>
      <c r="BJ84" s="264"/>
      <c r="BK84" s="264"/>
      <c r="BL84" s="264"/>
      <c r="BM84" s="264"/>
      <c r="BN84" s="264"/>
      <c r="BO84" s="264"/>
      <c r="BP84" s="264"/>
      <c r="BQ84" s="264"/>
      <c r="BR84" s="264"/>
      <c r="BS84" s="264"/>
      <c r="BT84" s="264"/>
      <c r="BU84" s="264"/>
      <c r="BV84" s="264"/>
      <c r="BW84" s="264"/>
      <c r="BX84" s="264"/>
      <c r="BY84" s="264"/>
      <c r="BZ84" s="264"/>
      <c r="CA84" s="264"/>
      <c r="CB84" s="264"/>
      <c r="CC84" s="264"/>
      <c r="CD84" s="264"/>
      <c r="CE84" s="264"/>
      <c r="CF84" s="264"/>
      <c r="CG84" s="264"/>
      <c r="CH84" s="264"/>
      <c r="CI84" s="264"/>
      <c r="CJ84" s="264"/>
      <c r="CK84" s="264"/>
      <c r="CL84" s="264"/>
      <c r="CM84" s="264"/>
      <c r="CN84" s="264"/>
      <c r="CO84" s="264"/>
      <c r="CP84" s="264"/>
      <c r="CQ84" s="264"/>
      <c r="CR84" s="264"/>
    </row>
    <row r="85" spans="1:96" s="232" customFormat="1" ht="12.95" customHeight="1">
      <c r="A85" s="347">
        <v>74</v>
      </c>
      <c r="B85" s="346" t="s">
        <v>7</v>
      </c>
      <c r="C85" s="345" t="s">
        <v>162</v>
      </c>
      <c r="D85" s="302">
        <v>8016052529.1599998</v>
      </c>
      <c r="E85" s="255">
        <f t="shared" si="24"/>
        <v>1.8373128970390645E-2</v>
      </c>
      <c r="F85" s="300">
        <v>116.17</v>
      </c>
      <c r="G85" s="302">
        <v>7937194014.3199997</v>
      </c>
      <c r="H85" s="255">
        <f t="shared" si="23"/>
        <v>1.8133838781352728E-2</v>
      </c>
      <c r="I85" s="300">
        <v>116.26</v>
      </c>
      <c r="J85" s="147">
        <f t="shared" si="26"/>
        <v>-9.8375746108370025E-3</v>
      </c>
      <c r="K85" s="327">
        <f t="shared" si="27"/>
        <v>7.7472669363866235E-4</v>
      </c>
      <c r="L85" s="262"/>
      <c r="M85" s="391"/>
      <c r="N85" s="425"/>
      <c r="O85" s="422"/>
      <c r="P85" s="264"/>
      <c r="Q85" s="264"/>
      <c r="R85" s="264"/>
      <c r="S85" s="264"/>
      <c r="T85" s="264"/>
      <c r="U85" s="264"/>
      <c r="V85" s="264"/>
      <c r="W85" s="264"/>
      <c r="X85" s="264"/>
      <c r="Y85" s="264"/>
      <c r="Z85" s="264"/>
      <c r="AA85" s="264"/>
      <c r="AB85" s="264"/>
      <c r="AC85" s="264"/>
      <c r="AD85" s="264"/>
      <c r="AE85" s="264"/>
      <c r="AF85" s="264"/>
      <c r="AG85" s="264"/>
      <c r="AH85" s="264"/>
      <c r="AI85" s="264"/>
      <c r="AJ85" s="264"/>
      <c r="AK85" s="264"/>
      <c r="AL85" s="264"/>
      <c r="AM85" s="264"/>
      <c r="AN85" s="264"/>
      <c r="AO85" s="264"/>
      <c r="AP85" s="264"/>
      <c r="AQ85" s="264"/>
      <c r="AR85" s="264"/>
      <c r="AS85" s="264"/>
      <c r="AT85" s="264"/>
      <c r="AU85" s="264"/>
      <c r="AV85" s="264"/>
      <c r="AW85" s="264"/>
      <c r="AX85" s="264"/>
      <c r="AY85" s="264"/>
      <c r="AZ85" s="264"/>
      <c r="BA85" s="264"/>
      <c r="BB85" s="264"/>
      <c r="BC85" s="264"/>
      <c r="BD85" s="264"/>
      <c r="BE85" s="264"/>
      <c r="BF85" s="264"/>
      <c r="BG85" s="264"/>
      <c r="BH85" s="264"/>
      <c r="BI85" s="264"/>
      <c r="BJ85" s="264"/>
      <c r="BK85" s="264"/>
      <c r="BL85" s="264"/>
      <c r="BM85" s="264"/>
      <c r="BN85" s="264"/>
      <c r="BO85" s="264"/>
      <c r="BP85" s="264"/>
      <c r="BQ85" s="264"/>
      <c r="BR85" s="264"/>
      <c r="BS85" s="264"/>
      <c r="BT85" s="264"/>
      <c r="BU85" s="264"/>
      <c r="BV85" s="264"/>
      <c r="BW85" s="264"/>
      <c r="BX85" s="264"/>
      <c r="BY85" s="264"/>
      <c r="BZ85" s="264"/>
      <c r="CA85" s="264"/>
      <c r="CB85" s="264"/>
      <c r="CC85" s="264"/>
      <c r="CD85" s="264"/>
      <c r="CE85" s="264"/>
      <c r="CF85" s="264"/>
      <c r="CG85" s="264"/>
      <c r="CH85" s="264"/>
      <c r="CI85" s="264"/>
      <c r="CJ85" s="264"/>
      <c r="CK85" s="264"/>
      <c r="CL85" s="264"/>
      <c r="CM85" s="264"/>
      <c r="CN85" s="264"/>
      <c r="CO85" s="264"/>
      <c r="CP85" s="264"/>
      <c r="CQ85" s="264"/>
      <c r="CR85" s="264"/>
    </row>
    <row r="86" spans="1:96" s="232" customFormat="1" ht="12.95" customHeight="1">
      <c r="A86" s="347">
        <v>75</v>
      </c>
      <c r="B86" s="346" t="s">
        <v>167</v>
      </c>
      <c r="C86" s="345" t="s">
        <v>170</v>
      </c>
      <c r="D86" s="298">
        <v>500902784.44999999</v>
      </c>
      <c r="E86" s="255">
        <f t="shared" si="24"/>
        <v>1.148090213586965E-3</v>
      </c>
      <c r="F86" s="300">
        <v>1.1399999999999999</v>
      </c>
      <c r="G86" s="302">
        <v>502136054.10000002</v>
      </c>
      <c r="H86" s="255">
        <f t="shared" si="23"/>
        <v>1.1472132638972814E-3</v>
      </c>
      <c r="I86" s="300">
        <v>1.1445000000000001</v>
      </c>
      <c r="J86" s="147">
        <f t="shared" si="26"/>
        <v>2.4620938199698518E-3</v>
      </c>
      <c r="K86" s="327">
        <f t="shared" si="27"/>
        <v>3.9473684210527818E-3</v>
      </c>
      <c r="L86" s="262"/>
      <c r="M86" s="387"/>
      <c r="N86" s="425"/>
      <c r="O86" s="422"/>
      <c r="P86" s="264"/>
      <c r="Q86" s="264"/>
      <c r="R86" s="264"/>
      <c r="S86" s="264"/>
      <c r="T86" s="264"/>
      <c r="U86" s="264"/>
      <c r="V86" s="264"/>
      <c r="W86" s="264"/>
      <c r="X86" s="264"/>
      <c r="Y86" s="264"/>
      <c r="Z86" s="264"/>
      <c r="AA86" s="264"/>
      <c r="AB86" s="264"/>
      <c r="AC86" s="264"/>
      <c r="AD86" s="264"/>
      <c r="AE86" s="264"/>
      <c r="AF86" s="264"/>
      <c r="AG86" s="264"/>
      <c r="AH86" s="264"/>
      <c r="AI86" s="264"/>
      <c r="AJ86" s="264"/>
      <c r="AK86" s="264"/>
      <c r="AL86" s="264"/>
      <c r="AM86" s="264"/>
      <c r="AN86" s="264"/>
      <c r="AO86" s="264"/>
      <c r="AP86" s="264"/>
      <c r="AQ86" s="264"/>
      <c r="AR86" s="264"/>
      <c r="AS86" s="264"/>
      <c r="AT86" s="264"/>
      <c r="AU86" s="264"/>
      <c r="AV86" s="264"/>
      <c r="AW86" s="264"/>
      <c r="AX86" s="264"/>
      <c r="AY86" s="264"/>
      <c r="AZ86" s="264"/>
      <c r="BA86" s="264"/>
      <c r="BB86" s="264"/>
      <c r="BC86" s="264"/>
      <c r="BD86" s="264"/>
      <c r="BE86" s="264"/>
      <c r="BF86" s="264"/>
      <c r="BG86" s="264"/>
      <c r="BH86" s="264"/>
      <c r="BI86" s="264"/>
      <c r="BJ86" s="264"/>
      <c r="BK86" s="264"/>
      <c r="BL86" s="264"/>
      <c r="BM86" s="264"/>
      <c r="BN86" s="264"/>
      <c r="BO86" s="264"/>
      <c r="BP86" s="264"/>
      <c r="BQ86" s="264"/>
      <c r="BR86" s="264"/>
      <c r="BS86" s="264"/>
      <c r="BT86" s="264"/>
      <c r="BU86" s="264"/>
      <c r="BV86" s="264"/>
      <c r="BW86" s="264"/>
      <c r="BX86" s="264"/>
      <c r="BY86" s="264"/>
      <c r="BZ86" s="264"/>
      <c r="CA86" s="264"/>
      <c r="CB86" s="264"/>
      <c r="CC86" s="264"/>
      <c r="CD86" s="264"/>
      <c r="CE86" s="264"/>
      <c r="CF86" s="264"/>
      <c r="CG86" s="264"/>
      <c r="CH86" s="264"/>
      <c r="CI86" s="264"/>
      <c r="CJ86" s="264"/>
      <c r="CK86" s="264"/>
      <c r="CL86" s="264"/>
      <c r="CM86" s="264"/>
      <c r="CN86" s="264"/>
      <c r="CO86" s="264"/>
      <c r="CP86" s="264"/>
      <c r="CQ86" s="264"/>
      <c r="CR86" s="264"/>
    </row>
    <row r="87" spans="1:96" s="232" customFormat="1" ht="12.95" customHeight="1">
      <c r="A87" s="347">
        <v>76</v>
      </c>
      <c r="B87" s="346" t="s">
        <v>108</v>
      </c>
      <c r="C87" s="345" t="s">
        <v>174</v>
      </c>
      <c r="D87" s="298">
        <v>3855469316.6999998</v>
      </c>
      <c r="E87" s="255">
        <f t="shared" si="24"/>
        <v>8.83689755517807E-3</v>
      </c>
      <c r="F87" s="302">
        <v>44935.519999999997</v>
      </c>
      <c r="G87" s="298">
        <v>3904047868.96</v>
      </c>
      <c r="H87" s="255">
        <f t="shared" si="23"/>
        <v>8.9194461572537926E-3</v>
      </c>
      <c r="I87" s="302">
        <v>45023.360000000001</v>
      </c>
      <c r="J87" s="147">
        <f t="shared" si="26"/>
        <v>1.2599906332954536E-2</v>
      </c>
      <c r="K87" s="327">
        <f t="shared" si="27"/>
        <v>1.9548010126511006E-3</v>
      </c>
      <c r="L87" s="262"/>
      <c r="M87" s="387"/>
      <c r="N87" s="425"/>
      <c r="O87" s="422"/>
      <c r="P87" s="264"/>
      <c r="Q87" s="264"/>
      <c r="R87" s="264"/>
      <c r="S87" s="264"/>
      <c r="T87" s="264"/>
      <c r="U87" s="264"/>
      <c r="V87" s="264"/>
      <c r="W87" s="264"/>
      <c r="X87" s="264"/>
      <c r="Y87" s="264"/>
      <c r="Z87" s="264"/>
      <c r="AA87" s="264"/>
      <c r="AB87" s="264"/>
      <c r="AC87" s="264"/>
      <c r="AD87" s="264"/>
      <c r="AE87" s="264"/>
      <c r="AF87" s="264"/>
      <c r="AG87" s="264"/>
      <c r="AH87" s="264"/>
      <c r="AI87" s="264"/>
      <c r="AJ87" s="264"/>
      <c r="AK87" s="264"/>
      <c r="AL87" s="264"/>
      <c r="AM87" s="264"/>
      <c r="AN87" s="264"/>
      <c r="AO87" s="264"/>
      <c r="AP87" s="264"/>
      <c r="AQ87" s="264"/>
      <c r="AR87" s="264"/>
      <c r="AS87" s="264"/>
      <c r="AT87" s="264"/>
      <c r="AU87" s="264"/>
      <c r="AV87" s="264"/>
      <c r="AW87" s="264"/>
      <c r="AX87" s="264"/>
      <c r="AY87" s="264"/>
      <c r="AZ87" s="264"/>
      <c r="BA87" s="264"/>
      <c r="BB87" s="264"/>
      <c r="BC87" s="264"/>
      <c r="BD87" s="264"/>
      <c r="BE87" s="264"/>
      <c r="BF87" s="264"/>
      <c r="BG87" s="264"/>
      <c r="BH87" s="264"/>
      <c r="BI87" s="264"/>
      <c r="BJ87" s="264"/>
      <c r="BK87" s="264"/>
      <c r="BL87" s="264"/>
      <c r="BM87" s="264"/>
      <c r="BN87" s="264"/>
      <c r="BO87" s="264"/>
      <c r="BP87" s="264"/>
      <c r="BQ87" s="264"/>
      <c r="BR87" s="264"/>
      <c r="BS87" s="264"/>
      <c r="BT87" s="264"/>
      <c r="BU87" s="264"/>
      <c r="BV87" s="264"/>
      <c r="BW87" s="264"/>
      <c r="BX87" s="264"/>
      <c r="BY87" s="264"/>
      <c r="BZ87" s="264"/>
      <c r="CA87" s="264"/>
      <c r="CB87" s="264"/>
      <c r="CC87" s="264"/>
      <c r="CD87" s="264"/>
      <c r="CE87" s="264"/>
      <c r="CF87" s="264"/>
      <c r="CG87" s="264"/>
      <c r="CH87" s="264"/>
      <c r="CI87" s="264"/>
      <c r="CJ87" s="264"/>
      <c r="CK87" s="264"/>
      <c r="CL87" s="264"/>
      <c r="CM87" s="264"/>
      <c r="CN87" s="264"/>
      <c r="CO87" s="264"/>
      <c r="CP87" s="264"/>
      <c r="CQ87" s="264"/>
      <c r="CR87" s="264"/>
    </row>
    <row r="88" spans="1:96" s="232" customFormat="1" ht="12.95" customHeight="1">
      <c r="A88" s="347">
        <v>77</v>
      </c>
      <c r="B88" s="346" t="s">
        <v>9</v>
      </c>
      <c r="C88" s="345" t="s">
        <v>177</v>
      </c>
      <c r="D88" s="298">
        <v>1557023459.9300001</v>
      </c>
      <c r="E88" s="255">
        <f t="shared" si="24"/>
        <v>3.5687631455947463E-3</v>
      </c>
      <c r="F88" s="302">
        <v>0.98460000000000003</v>
      </c>
      <c r="G88" s="298">
        <v>1559125484.01</v>
      </c>
      <c r="H88" s="255">
        <f t="shared" si="23"/>
        <v>3.5620812740531325E-3</v>
      </c>
      <c r="I88" s="302">
        <v>0.99060000000000004</v>
      </c>
      <c r="J88" s="147">
        <f t="shared" si="26"/>
        <v>1.3500272372867301E-3</v>
      </c>
      <c r="K88" s="327">
        <f t="shared" si="27"/>
        <v>6.0938452163315105E-3</v>
      </c>
      <c r="L88" s="262"/>
      <c r="M88" s="387"/>
      <c r="N88" s="425"/>
      <c r="O88" s="422"/>
      <c r="P88" s="264"/>
      <c r="Q88" s="264"/>
      <c r="R88" s="264"/>
      <c r="S88" s="264"/>
      <c r="T88" s="264"/>
      <c r="U88" s="264"/>
      <c r="V88" s="264"/>
      <c r="W88" s="264"/>
      <c r="X88" s="264"/>
      <c r="Y88" s="264"/>
      <c r="Z88" s="264"/>
      <c r="AA88" s="264"/>
      <c r="AB88" s="264"/>
      <c r="AC88" s="264"/>
      <c r="AD88" s="264"/>
      <c r="AE88" s="264"/>
      <c r="AF88" s="264"/>
      <c r="AG88" s="264"/>
      <c r="AH88" s="264"/>
      <c r="AI88" s="264"/>
      <c r="AJ88" s="264"/>
      <c r="AK88" s="264"/>
      <c r="AL88" s="264"/>
      <c r="AM88" s="264"/>
      <c r="AN88" s="264"/>
      <c r="AO88" s="264"/>
      <c r="AP88" s="264"/>
      <c r="AQ88" s="264"/>
      <c r="AR88" s="264"/>
      <c r="AS88" s="264"/>
      <c r="AT88" s="264"/>
      <c r="AU88" s="264"/>
      <c r="AV88" s="264"/>
      <c r="AW88" s="264"/>
      <c r="AX88" s="264"/>
      <c r="AY88" s="264"/>
      <c r="AZ88" s="264"/>
      <c r="BA88" s="264"/>
      <c r="BB88" s="264"/>
      <c r="BC88" s="264"/>
      <c r="BD88" s="264"/>
      <c r="BE88" s="264"/>
      <c r="BF88" s="264"/>
      <c r="BG88" s="264"/>
      <c r="BH88" s="264"/>
      <c r="BI88" s="264"/>
      <c r="BJ88" s="264"/>
      <c r="BK88" s="264"/>
      <c r="BL88" s="264"/>
      <c r="BM88" s="264"/>
      <c r="BN88" s="264"/>
      <c r="BO88" s="264"/>
      <c r="BP88" s="264"/>
      <c r="BQ88" s="264"/>
      <c r="BR88" s="264"/>
      <c r="BS88" s="264"/>
      <c r="BT88" s="264"/>
      <c r="BU88" s="264"/>
      <c r="BV88" s="264"/>
      <c r="BW88" s="264"/>
      <c r="BX88" s="264"/>
      <c r="BY88" s="264"/>
      <c r="BZ88" s="264"/>
      <c r="CA88" s="264"/>
      <c r="CB88" s="264"/>
      <c r="CC88" s="264"/>
      <c r="CD88" s="264"/>
      <c r="CE88" s="264"/>
      <c r="CF88" s="264"/>
      <c r="CG88" s="264"/>
      <c r="CH88" s="264"/>
      <c r="CI88" s="264"/>
      <c r="CJ88" s="264"/>
      <c r="CK88" s="264"/>
      <c r="CL88" s="264"/>
      <c r="CM88" s="264"/>
      <c r="CN88" s="264"/>
      <c r="CO88" s="264"/>
      <c r="CP88" s="264"/>
      <c r="CQ88" s="264"/>
      <c r="CR88" s="264"/>
    </row>
    <row r="89" spans="1:96" s="232" customFormat="1" ht="12.95" customHeight="1">
      <c r="A89" s="347">
        <v>78</v>
      </c>
      <c r="B89" s="346" t="s">
        <v>180</v>
      </c>
      <c r="C89" s="345" t="s">
        <v>181</v>
      </c>
      <c r="D89" s="298">
        <v>554786859.29999995</v>
      </c>
      <c r="E89" s="255">
        <f t="shared" si="24"/>
        <v>1.2715947755977351E-3</v>
      </c>
      <c r="F89" s="302">
        <v>49755</v>
      </c>
      <c r="G89" s="298">
        <v>555533374.95000005</v>
      </c>
      <c r="H89" s="255">
        <f t="shared" si="23"/>
        <v>1.2692083173006753E-3</v>
      </c>
      <c r="I89" s="302">
        <v>107.15</v>
      </c>
      <c r="J89" s="147">
        <f t="shared" si="26"/>
        <v>1.3455899999902817E-3</v>
      </c>
      <c r="K89" s="327">
        <f t="shared" si="27"/>
        <v>-0.99784644759320673</v>
      </c>
      <c r="L89" s="262"/>
      <c r="M89" s="387"/>
      <c r="N89" s="425"/>
      <c r="O89" s="422"/>
      <c r="P89" s="264"/>
      <c r="Q89" s="264"/>
      <c r="R89" s="264"/>
      <c r="S89" s="264"/>
      <c r="T89" s="264"/>
      <c r="U89" s="264"/>
      <c r="V89" s="264"/>
      <c r="W89" s="264"/>
      <c r="X89" s="264"/>
      <c r="Y89" s="264"/>
      <c r="Z89" s="264"/>
      <c r="AA89" s="264"/>
      <c r="AB89" s="264"/>
      <c r="AC89" s="264"/>
      <c r="AD89" s="264"/>
      <c r="AE89" s="264"/>
      <c r="AF89" s="264"/>
      <c r="AG89" s="264"/>
      <c r="AH89" s="264"/>
      <c r="AI89" s="264"/>
      <c r="AJ89" s="264"/>
      <c r="AK89" s="264"/>
      <c r="AL89" s="264"/>
      <c r="AM89" s="264"/>
      <c r="AN89" s="264"/>
      <c r="AO89" s="264"/>
      <c r="AP89" s="264"/>
      <c r="AQ89" s="264"/>
      <c r="AR89" s="264"/>
      <c r="AS89" s="264"/>
      <c r="AT89" s="264"/>
      <c r="AU89" s="264"/>
      <c r="AV89" s="264"/>
      <c r="AW89" s="264"/>
      <c r="AX89" s="264"/>
      <c r="AY89" s="264"/>
      <c r="AZ89" s="264"/>
      <c r="BA89" s="264"/>
      <c r="BB89" s="264"/>
      <c r="BC89" s="264"/>
      <c r="BD89" s="264"/>
      <c r="BE89" s="264"/>
      <c r="BF89" s="264"/>
      <c r="BG89" s="264"/>
      <c r="BH89" s="264"/>
      <c r="BI89" s="264"/>
      <c r="BJ89" s="264"/>
      <c r="BK89" s="264"/>
      <c r="BL89" s="264"/>
      <c r="BM89" s="264"/>
      <c r="BN89" s="264"/>
      <c r="BO89" s="264"/>
      <c r="BP89" s="264"/>
      <c r="BQ89" s="264"/>
      <c r="BR89" s="264"/>
      <c r="BS89" s="264"/>
      <c r="BT89" s="264"/>
      <c r="BU89" s="264"/>
      <c r="BV89" s="264"/>
      <c r="BW89" s="264"/>
      <c r="BX89" s="264"/>
      <c r="BY89" s="264"/>
      <c r="BZ89" s="264"/>
      <c r="CA89" s="264"/>
      <c r="CB89" s="264"/>
      <c r="CC89" s="264"/>
      <c r="CD89" s="264"/>
      <c r="CE89" s="264"/>
      <c r="CF89" s="264"/>
      <c r="CG89" s="264"/>
      <c r="CH89" s="264"/>
      <c r="CI89" s="264"/>
      <c r="CJ89" s="264"/>
      <c r="CK89" s="264"/>
      <c r="CL89" s="264"/>
      <c r="CM89" s="264"/>
      <c r="CN89" s="264"/>
      <c r="CO89" s="264"/>
      <c r="CP89" s="264"/>
      <c r="CQ89" s="264"/>
      <c r="CR89" s="264"/>
    </row>
    <row r="90" spans="1:96" s="232" customFormat="1" ht="12.95" customHeight="1">
      <c r="A90" s="347">
        <v>79</v>
      </c>
      <c r="B90" s="346" t="s">
        <v>11</v>
      </c>
      <c r="C90" s="345" t="s">
        <v>187</v>
      </c>
      <c r="D90" s="298">
        <v>1969365961.8</v>
      </c>
      <c r="E90" s="255">
        <f t="shared" ref="E90:E93" si="28">(D90/$D$95)</f>
        <v>4.513869473088454E-3</v>
      </c>
      <c r="F90" s="302">
        <v>442.39</v>
      </c>
      <c r="G90" s="298">
        <f>4815026.65*413.88</f>
        <v>1992843229.9020002</v>
      </c>
      <c r="H90" s="255">
        <f t="shared" ref="H90:H93" si="29">(G90/$G$95)</f>
        <v>4.5529815426401865E-3</v>
      </c>
      <c r="I90" s="302">
        <v>446.37</v>
      </c>
      <c r="J90" s="147">
        <f t="shared" si="26"/>
        <v>1.1921231785961214E-2</v>
      </c>
      <c r="K90" s="327">
        <f t="shared" si="27"/>
        <v>8.9965867221230549E-3</v>
      </c>
      <c r="L90" s="262"/>
      <c r="M90" s="398"/>
      <c r="N90" s="425"/>
      <c r="O90" s="422"/>
      <c r="P90" s="264"/>
      <c r="Q90" s="264"/>
      <c r="R90" s="264"/>
      <c r="S90" s="264"/>
      <c r="T90" s="264"/>
      <c r="U90" s="264"/>
      <c r="V90" s="264"/>
      <c r="W90" s="264"/>
      <c r="X90" s="264"/>
      <c r="Y90" s="264"/>
      <c r="Z90" s="264"/>
      <c r="AA90" s="264"/>
      <c r="AB90" s="264"/>
      <c r="AC90" s="264"/>
      <c r="AD90" s="264"/>
      <c r="AE90" s="264"/>
      <c r="AF90" s="264"/>
      <c r="AG90" s="264"/>
      <c r="AH90" s="264"/>
      <c r="AI90" s="264"/>
      <c r="AJ90" s="264"/>
      <c r="AK90" s="264"/>
      <c r="AL90" s="264"/>
      <c r="AM90" s="264"/>
      <c r="AN90" s="264"/>
      <c r="AO90" s="264"/>
      <c r="AP90" s="264"/>
      <c r="AQ90" s="264"/>
      <c r="AR90" s="264"/>
      <c r="AS90" s="264"/>
      <c r="AT90" s="264"/>
      <c r="AU90" s="264"/>
      <c r="AV90" s="264"/>
      <c r="AW90" s="264"/>
      <c r="AX90" s="264"/>
      <c r="AY90" s="264"/>
      <c r="AZ90" s="264"/>
      <c r="BA90" s="264"/>
      <c r="BB90" s="264"/>
      <c r="BC90" s="264"/>
      <c r="BD90" s="264"/>
      <c r="BE90" s="264"/>
      <c r="BF90" s="264"/>
      <c r="BG90" s="264"/>
      <c r="BH90" s="264"/>
      <c r="BI90" s="264"/>
      <c r="BJ90" s="264"/>
      <c r="BK90" s="264"/>
      <c r="BL90" s="264"/>
      <c r="BM90" s="264"/>
      <c r="BN90" s="264"/>
      <c r="BO90" s="264"/>
      <c r="BP90" s="264"/>
      <c r="BQ90" s="264"/>
      <c r="BR90" s="264"/>
      <c r="BS90" s="264"/>
      <c r="BT90" s="264"/>
      <c r="BU90" s="264"/>
      <c r="BV90" s="264"/>
      <c r="BW90" s="264"/>
      <c r="BX90" s="264"/>
      <c r="BY90" s="264"/>
      <c r="BZ90" s="264"/>
      <c r="CA90" s="264"/>
      <c r="CB90" s="264"/>
      <c r="CC90" s="264"/>
      <c r="CD90" s="264"/>
      <c r="CE90" s="264"/>
      <c r="CF90" s="264"/>
      <c r="CG90" s="264"/>
      <c r="CH90" s="264"/>
      <c r="CI90" s="264"/>
      <c r="CJ90" s="264"/>
      <c r="CK90" s="264"/>
      <c r="CL90" s="264"/>
      <c r="CM90" s="264"/>
      <c r="CN90" s="264"/>
      <c r="CO90" s="264"/>
      <c r="CP90" s="264"/>
      <c r="CQ90" s="264"/>
      <c r="CR90" s="264"/>
    </row>
    <row r="91" spans="1:96" s="232" customFormat="1" ht="12.95" customHeight="1">
      <c r="A91" s="347">
        <v>80</v>
      </c>
      <c r="B91" s="346" t="s">
        <v>196</v>
      </c>
      <c r="C91" s="345" t="s">
        <v>198</v>
      </c>
      <c r="D91" s="298">
        <v>104824243.90000001</v>
      </c>
      <c r="E91" s="255">
        <f t="shared" si="28"/>
        <v>2.4026156832086088E-4</v>
      </c>
      <c r="F91" s="302">
        <v>407.12</v>
      </c>
      <c r="G91" s="298">
        <v>104826855.91</v>
      </c>
      <c r="H91" s="255">
        <f t="shared" si="29"/>
        <v>2.3949437314981506E-4</v>
      </c>
      <c r="I91" s="302">
        <v>407.13</v>
      </c>
      <c r="J91" s="147">
        <f t="shared" si="26"/>
        <v>2.4917995139390297E-5</v>
      </c>
      <c r="K91" s="327">
        <f t="shared" si="27"/>
        <v>2.4562782471976088E-5</v>
      </c>
      <c r="L91" s="262"/>
      <c r="M91" s="398"/>
      <c r="N91" s="425"/>
      <c r="O91" s="422"/>
      <c r="P91" s="264"/>
      <c r="Q91" s="264"/>
      <c r="R91" s="264"/>
      <c r="S91" s="264"/>
      <c r="T91" s="264"/>
      <c r="U91" s="264"/>
      <c r="V91" s="264"/>
      <c r="W91" s="264"/>
      <c r="X91" s="264"/>
      <c r="Y91" s="264"/>
      <c r="Z91" s="264"/>
      <c r="AA91" s="264"/>
      <c r="AB91" s="264"/>
      <c r="AC91" s="264"/>
      <c r="AD91" s="264"/>
      <c r="AE91" s="264"/>
      <c r="AF91" s="264"/>
      <c r="AG91" s="264"/>
      <c r="AH91" s="264"/>
      <c r="AI91" s="264"/>
      <c r="AJ91" s="264"/>
      <c r="AK91" s="264"/>
      <c r="AL91" s="264"/>
      <c r="AM91" s="264"/>
      <c r="AN91" s="264"/>
      <c r="AO91" s="264"/>
      <c r="AP91" s="264"/>
      <c r="AQ91" s="264"/>
      <c r="AR91" s="264"/>
      <c r="AS91" s="264"/>
      <c r="AT91" s="264"/>
      <c r="AU91" s="264"/>
      <c r="AV91" s="264"/>
      <c r="AW91" s="264"/>
      <c r="AX91" s="264"/>
      <c r="AY91" s="264"/>
      <c r="AZ91" s="264"/>
      <c r="BA91" s="264"/>
      <c r="BB91" s="264"/>
      <c r="BC91" s="264"/>
      <c r="BD91" s="264"/>
      <c r="BE91" s="264"/>
      <c r="BF91" s="264"/>
      <c r="BG91" s="264"/>
      <c r="BH91" s="264"/>
      <c r="BI91" s="264"/>
      <c r="BJ91" s="264"/>
      <c r="BK91" s="264"/>
      <c r="BL91" s="264"/>
      <c r="BM91" s="264"/>
      <c r="BN91" s="264"/>
      <c r="BO91" s="264"/>
      <c r="BP91" s="264"/>
      <c r="BQ91" s="264"/>
      <c r="BR91" s="264"/>
      <c r="BS91" s="264"/>
      <c r="BT91" s="264"/>
      <c r="BU91" s="264"/>
      <c r="BV91" s="264"/>
      <c r="BW91" s="264"/>
      <c r="BX91" s="264"/>
      <c r="BY91" s="264"/>
      <c r="BZ91" s="264"/>
      <c r="CA91" s="264"/>
      <c r="CB91" s="264"/>
      <c r="CC91" s="264"/>
      <c r="CD91" s="264"/>
      <c r="CE91" s="264"/>
      <c r="CF91" s="264"/>
      <c r="CG91" s="264"/>
      <c r="CH91" s="264"/>
      <c r="CI91" s="264"/>
      <c r="CJ91" s="264"/>
      <c r="CK91" s="264"/>
      <c r="CL91" s="264"/>
      <c r="CM91" s="264"/>
      <c r="CN91" s="264"/>
      <c r="CO91" s="264"/>
      <c r="CP91" s="264"/>
      <c r="CQ91" s="264"/>
      <c r="CR91" s="264"/>
    </row>
    <row r="92" spans="1:96" s="232" customFormat="1" ht="12.95" customHeight="1">
      <c r="A92" s="347">
        <v>81</v>
      </c>
      <c r="B92" s="346" t="s">
        <v>7</v>
      </c>
      <c r="C92" s="345" t="s">
        <v>203</v>
      </c>
      <c r="D92" s="298">
        <v>14483497315.559999</v>
      </c>
      <c r="E92" s="255">
        <f t="shared" si="28"/>
        <v>3.3196783972294634E-2</v>
      </c>
      <c r="F92" s="302">
        <v>104.87</v>
      </c>
      <c r="G92" s="298">
        <v>15134675974.16</v>
      </c>
      <c r="H92" s="255">
        <f t="shared" si="29"/>
        <v>3.4577682443981794E-2</v>
      </c>
      <c r="I92" s="302">
        <v>105.03</v>
      </c>
      <c r="J92" s="147">
        <f t="shared" si="26"/>
        <v>4.496004275848639E-2</v>
      </c>
      <c r="K92" s="327">
        <f t="shared" si="27"/>
        <v>1.5256984838370991E-3</v>
      </c>
      <c r="L92" s="262"/>
      <c r="M92" s="387"/>
      <c r="N92" s="425"/>
      <c r="O92" s="422"/>
      <c r="P92" s="264"/>
      <c r="Q92" s="264"/>
      <c r="R92" s="264"/>
      <c r="S92" s="264"/>
      <c r="T92" s="264"/>
      <c r="U92" s="264"/>
      <c r="V92" s="264"/>
      <c r="W92" s="264"/>
      <c r="X92" s="264"/>
      <c r="Y92" s="264"/>
      <c r="Z92" s="264"/>
      <c r="AA92" s="264"/>
      <c r="AB92" s="264"/>
      <c r="AC92" s="264"/>
      <c r="AD92" s="264"/>
      <c r="AE92" s="264"/>
      <c r="AF92" s="264"/>
      <c r="AG92" s="264"/>
      <c r="AH92" s="264"/>
      <c r="AI92" s="264"/>
      <c r="AJ92" s="264"/>
      <c r="AK92" s="264"/>
      <c r="AL92" s="264"/>
      <c r="AM92" s="264"/>
      <c r="AN92" s="264"/>
      <c r="AO92" s="264"/>
      <c r="AP92" s="264"/>
      <c r="AQ92" s="264"/>
      <c r="AR92" s="264"/>
      <c r="AS92" s="264"/>
      <c r="AT92" s="264"/>
      <c r="AU92" s="264"/>
      <c r="AV92" s="264"/>
      <c r="AW92" s="264"/>
      <c r="AX92" s="264"/>
      <c r="AY92" s="264"/>
      <c r="AZ92" s="264"/>
      <c r="BA92" s="264"/>
      <c r="BB92" s="264"/>
      <c r="BC92" s="264"/>
      <c r="BD92" s="264"/>
      <c r="BE92" s="264"/>
      <c r="BF92" s="264"/>
      <c r="BG92" s="264"/>
      <c r="BH92" s="264"/>
      <c r="BI92" s="264"/>
      <c r="BJ92" s="264"/>
      <c r="BK92" s="264"/>
      <c r="BL92" s="264"/>
      <c r="BM92" s="264"/>
      <c r="BN92" s="264"/>
      <c r="BO92" s="264"/>
      <c r="BP92" s="264"/>
      <c r="BQ92" s="264"/>
      <c r="BR92" s="264"/>
      <c r="BS92" s="264"/>
      <c r="BT92" s="264"/>
      <c r="BU92" s="264"/>
      <c r="BV92" s="264"/>
      <c r="BW92" s="264"/>
      <c r="BX92" s="264"/>
      <c r="BY92" s="264"/>
      <c r="BZ92" s="264"/>
      <c r="CA92" s="264"/>
      <c r="CB92" s="264"/>
      <c r="CC92" s="264"/>
      <c r="CD92" s="264"/>
      <c r="CE92" s="264"/>
      <c r="CF92" s="264"/>
      <c r="CG92" s="264"/>
      <c r="CH92" s="264"/>
      <c r="CI92" s="264"/>
      <c r="CJ92" s="264"/>
      <c r="CK92" s="264"/>
      <c r="CL92" s="264"/>
      <c r="CM92" s="264"/>
      <c r="CN92" s="264"/>
      <c r="CO92" s="264"/>
      <c r="CP92" s="264"/>
      <c r="CQ92" s="264"/>
      <c r="CR92" s="264"/>
    </row>
    <row r="93" spans="1:96" s="232" customFormat="1" ht="12.95" customHeight="1">
      <c r="A93" s="347">
        <v>82</v>
      </c>
      <c r="B93" s="346" t="s">
        <v>180</v>
      </c>
      <c r="C93" s="345" t="s">
        <v>208</v>
      </c>
      <c r="D93" s="298">
        <v>295488823.31999999</v>
      </c>
      <c r="E93" s="255">
        <f t="shared" si="28"/>
        <v>6.7727278986983439E-4</v>
      </c>
      <c r="F93" s="302">
        <v>1047.83</v>
      </c>
      <c r="G93" s="298">
        <v>290947579.29000002</v>
      </c>
      <c r="H93" s="255">
        <f t="shared" si="29"/>
        <v>6.6471809648988522E-4</v>
      </c>
      <c r="I93" s="302">
        <v>1050.05</v>
      </c>
      <c r="J93" s="147">
        <f t="shared" si="26"/>
        <v>-1.5368581386518384E-2</v>
      </c>
      <c r="K93" s="327">
        <f t="shared" si="27"/>
        <v>2.118664287145842E-3</v>
      </c>
      <c r="L93" s="262"/>
      <c r="M93" s="387"/>
      <c r="N93" s="425"/>
      <c r="O93" s="422"/>
      <c r="P93" s="264"/>
      <c r="Q93" s="264"/>
      <c r="R93" s="264"/>
      <c r="S93" s="264"/>
      <c r="T93" s="264"/>
      <c r="U93" s="264"/>
      <c r="V93" s="264"/>
      <c r="W93" s="264"/>
      <c r="X93" s="264"/>
      <c r="Y93" s="264"/>
      <c r="Z93" s="264"/>
      <c r="AA93" s="264"/>
      <c r="AB93" s="264"/>
      <c r="AC93" s="264"/>
      <c r="AD93" s="264"/>
      <c r="AE93" s="264"/>
      <c r="AF93" s="264"/>
      <c r="AG93" s="264"/>
      <c r="AH93" s="264"/>
      <c r="AI93" s="264"/>
      <c r="AJ93" s="264"/>
      <c r="AK93" s="264"/>
      <c r="AL93" s="264"/>
      <c r="AM93" s="264"/>
      <c r="AN93" s="264"/>
      <c r="AO93" s="264"/>
      <c r="AP93" s="264"/>
      <c r="AQ93" s="264"/>
      <c r="AR93" s="264"/>
      <c r="AS93" s="264"/>
      <c r="AT93" s="264"/>
      <c r="AU93" s="264"/>
      <c r="AV93" s="264"/>
      <c r="AW93" s="264"/>
      <c r="AX93" s="264"/>
      <c r="AY93" s="264"/>
      <c r="AZ93" s="264"/>
      <c r="BA93" s="264"/>
      <c r="BB93" s="264"/>
      <c r="BC93" s="264"/>
      <c r="BD93" s="264"/>
      <c r="BE93" s="264"/>
      <c r="BF93" s="264"/>
      <c r="BG93" s="264"/>
      <c r="BH93" s="264"/>
      <c r="BI93" s="264"/>
      <c r="BJ93" s="264"/>
      <c r="BK93" s="264"/>
      <c r="BL93" s="264"/>
      <c r="BM93" s="264"/>
      <c r="BN93" s="264"/>
      <c r="BO93" s="264"/>
      <c r="BP93" s="264"/>
      <c r="BQ93" s="264"/>
      <c r="BR93" s="264"/>
      <c r="BS93" s="264"/>
      <c r="BT93" s="264"/>
      <c r="BU93" s="264"/>
      <c r="BV93" s="264"/>
      <c r="BW93" s="264"/>
      <c r="BX93" s="264"/>
      <c r="BY93" s="264"/>
      <c r="BZ93" s="264"/>
      <c r="CA93" s="264"/>
      <c r="CB93" s="264"/>
      <c r="CC93" s="264"/>
      <c r="CD93" s="264"/>
      <c r="CE93" s="264"/>
      <c r="CF93" s="264"/>
      <c r="CG93" s="264"/>
      <c r="CH93" s="264"/>
      <c r="CI93" s="264"/>
      <c r="CJ93" s="264"/>
      <c r="CK93" s="264"/>
      <c r="CL93" s="264"/>
      <c r="CM93" s="264"/>
      <c r="CN93" s="264"/>
      <c r="CO93" s="264"/>
      <c r="CP93" s="264"/>
      <c r="CQ93" s="264"/>
      <c r="CR93" s="264"/>
    </row>
    <row r="94" spans="1:96" s="232" customFormat="1" ht="12.95" customHeight="1">
      <c r="A94" s="347">
        <v>83</v>
      </c>
      <c r="B94" s="346" t="s">
        <v>219</v>
      </c>
      <c r="C94" s="345" t="s">
        <v>218</v>
      </c>
      <c r="D94" s="298">
        <v>1819563996.3800001</v>
      </c>
      <c r="E94" s="255">
        <f t="shared" si="24"/>
        <v>4.170517078544194E-3</v>
      </c>
      <c r="F94" s="302">
        <v>1.0255000000000001</v>
      </c>
      <c r="G94" s="298">
        <v>1823583872.1700001</v>
      </c>
      <c r="H94" s="255">
        <f t="shared" si="23"/>
        <v>4.1662804112567479E-3</v>
      </c>
      <c r="I94" s="302">
        <v>1.0270999999999999</v>
      </c>
      <c r="J94" s="147">
        <f t="shared" si="25"/>
        <v>2.2092522153644798E-3</v>
      </c>
      <c r="K94" s="327">
        <f t="shared" si="22"/>
        <v>1.560214529497634E-3</v>
      </c>
      <c r="L94" s="262"/>
      <c r="M94" s="196"/>
      <c r="N94" s="426"/>
      <c r="O94" s="422"/>
      <c r="P94" s="264"/>
      <c r="Q94" s="264"/>
      <c r="R94" s="264"/>
      <c r="S94" s="264"/>
      <c r="T94" s="264"/>
      <c r="U94" s="264"/>
      <c r="V94" s="264"/>
      <c r="W94" s="264"/>
      <c r="X94" s="264"/>
      <c r="Y94" s="264"/>
      <c r="Z94" s="264"/>
      <c r="AA94" s="264"/>
      <c r="AB94" s="264"/>
      <c r="AC94" s="264"/>
      <c r="AD94" s="264"/>
      <c r="AE94" s="264"/>
      <c r="AF94" s="264"/>
      <c r="AG94" s="264"/>
      <c r="AH94" s="264"/>
      <c r="AI94" s="264"/>
      <c r="AJ94" s="264"/>
      <c r="AK94" s="264"/>
      <c r="AL94" s="264"/>
      <c r="AM94" s="264"/>
      <c r="AN94" s="264"/>
      <c r="AO94" s="264"/>
      <c r="AP94" s="264"/>
      <c r="AQ94" s="264"/>
      <c r="AR94" s="264"/>
      <c r="AS94" s="264"/>
      <c r="AT94" s="264"/>
      <c r="AU94" s="264"/>
      <c r="AV94" s="264"/>
      <c r="AW94" s="264"/>
      <c r="AX94" s="264"/>
      <c r="AY94" s="264"/>
      <c r="AZ94" s="264"/>
      <c r="BA94" s="264"/>
      <c r="BB94" s="264"/>
      <c r="BC94" s="264"/>
      <c r="BD94" s="264"/>
      <c r="BE94" s="264"/>
      <c r="BF94" s="264"/>
      <c r="BG94" s="264"/>
      <c r="BH94" s="264"/>
      <c r="BI94" s="264"/>
      <c r="BJ94" s="264"/>
      <c r="BK94" s="264"/>
      <c r="BL94" s="264"/>
      <c r="BM94" s="264"/>
      <c r="BN94" s="264"/>
      <c r="BO94" s="264"/>
      <c r="BP94" s="264"/>
      <c r="BQ94" s="264"/>
      <c r="BR94" s="264"/>
      <c r="BS94" s="264"/>
      <c r="BT94" s="264"/>
      <c r="BU94" s="264"/>
      <c r="BV94" s="264"/>
      <c r="BW94" s="264"/>
      <c r="BX94" s="264"/>
      <c r="BY94" s="264"/>
      <c r="BZ94" s="264"/>
      <c r="CA94" s="264"/>
      <c r="CB94" s="264"/>
      <c r="CC94" s="264"/>
      <c r="CD94" s="264"/>
      <c r="CE94" s="264"/>
      <c r="CF94" s="264"/>
      <c r="CG94" s="264"/>
      <c r="CH94" s="264"/>
      <c r="CI94" s="264"/>
      <c r="CJ94" s="264"/>
      <c r="CK94" s="264"/>
      <c r="CL94" s="264"/>
      <c r="CM94" s="264"/>
      <c r="CN94" s="264"/>
      <c r="CO94" s="264"/>
      <c r="CP94" s="264"/>
      <c r="CQ94" s="264"/>
      <c r="CR94" s="264"/>
    </row>
    <row r="95" spans="1:96" ht="12.95" customHeight="1">
      <c r="A95" s="351"/>
      <c r="B95" s="352"/>
      <c r="C95" s="167" t="s">
        <v>52</v>
      </c>
      <c r="D95" s="48">
        <f>SUM(D66:D94)</f>
        <v>436292182027.26001</v>
      </c>
      <c r="E95" s="43">
        <f>(D95/$D$136)</f>
        <v>0.33671324916746365</v>
      </c>
      <c r="F95" s="56"/>
      <c r="G95" s="48">
        <f>SUM(G66:G94)</f>
        <v>437700704744.43188</v>
      </c>
      <c r="H95" s="43">
        <f>(G95/$G$136)</f>
        <v>0.33820275897744384</v>
      </c>
      <c r="I95" s="56"/>
      <c r="J95" s="147">
        <f>((G95-D95)/D95)</f>
        <v>3.228393208026517E-3</v>
      </c>
      <c r="K95" s="327"/>
      <c r="L95" s="262"/>
      <c r="M95" s="264"/>
      <c r="N95" s="413"/>
      <c r="O95" s="413"/>
      <c r="P95" s="264"/>
      <c r="Q95" s="264"/>
      <c r="R95" s="264"/>
      <c r="S95" s="264"/>
      <c r="T95" s="264"/>
      <c r="U95" s="264"/>
      <c r="V95" s="264"/>
      <c r="W95" s="264"/>
      <c r="X95" s="264"/>
      <c r="Y95" s="264"/>
      <c r="Z95" s="264"/>
      <c r="AA95" s="264"/>
      <c r="AB95" s="264"/>
      <c r="AC95" s="264"/>
      <c r="AD95" s="264"/>
      <c r="AE95" s="264"/>
      <c r="AF95" s="264"/>
      <c r="AG95" s="264"/>
      <c r="AH95" s="264"/>
      <c r="AI95" s="264"/>
      <c r="AJ95" s="264"/>
      <c r="AK95" s="264"/>
      <c r="AL95" s="264"/>
      <c r="AM95" s="264"/>
      <c r="AN95" s="264"/>
      <c r="AO95" s="264"/>
      <c r="AP95" s="264"/>
      <c r="AQ95" s="264"/>
      <c r="AR95" s="264"/>
      <c r="AS95" s="264"/>
      <c r="AT95" s="264"/>
      <c r="AU95" s="264"/>
      <c r="AV95" s="264"/>
      <c r="AW95" s="264"/>
      <c r="AX95" s="264"/>
      <c r="AY95" s="264"/>
      <c r="AZ95" s="264"/>
      <c r="BA95" s="264"/>
      <c r="BB95" s="264"/>
      <c r="BC95" s="264"/>
      <c r="BD95" s="264"/>
      <c r="BE95" s="264"/>
      <c r="BF95" s="264"/>
      <c r="BG95" s="264"/>
      <c r="BH95" s="264"/>
      <c r="BI95" s="264"/>
      <c r="BJ95" s="264"/>
      <c r="BK95" s="264"/>
      <c r="BL95" s="264"/>
      <c r="BM95" s="264"/>
      <c r="BN95" s="264"/>
      <c r="BO95" s="264"/>
      <c r="BP95" s="264"/>
      <c r="BQ95" s="264"/>
      <c r="BR95" s="264"/>
      <c r="BS95" s="264"/>
      <c r="BT95" s="264"/>
      <c r="BU95" s="264"/>
      <c r="BV95" s="264"/>
      <c r="BW95" s="264"/>
      <c r="BX95" s="264"/>
      <c r="BY95" s="264"/>
      <c r="BZ95" s="264"/>
      <c r="CA95" s="264"/>
      <c r="CB95" s="264"/>
      <c r="CC95" s="264"/>
      <c r="CD95" s="264"/>
      <c r="CE95" s="264"/>
      <c r="CF95" s="264"/>
      <c r="CG95" s="264"/>
      <c r="CH95" s="264"/>
      <c r="CI95" s="264"/>
      <c r="CJ95" s="264"/>
      <c r="CK95" s="264"/>
      <c r="CL95" s="264"/>
      <c r="CM95" s="264"/>
      <c r="CN95" s="264"/>
      <c r="CO95" s="264"/>
      <c r="CP95" s="264"/>
      <c r="CQ95" s="264"/>
      <c r="CR95" s="264"/>
    </row>
    <row r="96" spans="1:96" ht="12.95" customHeight="1">
      <c r="A96" s="353"/>
      <c r="B96" s="354"/>
      <c r="C96" s="384" t="s">
        <v>54</v>
      </c>
      <c r="D96" s="217"/>
      <c r="E96" s="256"/>
      <c r="F96" s="52"/>
      <c r="G96" s="51"/>
      <c r="H96" s="256"/>
      <c r="I96" s="51"/>
      <c r="J96" s="147"/>
      <c r="K96" s="327"/>
      <c r="L96" s="262"/>
      <c r="M96" s="264"/>
      <c r="N96" s="414"/>
      <c r="O96" s="413"/>
      <c r="P96" s="264"/>
      <c r="Q96" s="264"/>
      <c r="R96" s="264"/>
      <c r="S96" s="264"/>
      <c r="T96" s="264"/>
      <c r="U96" s="264"/>
      <c r="V96" s="264"/>
      <c r="W96" s="264"/>
      <c r="X96" s="264"/>
      <c r="Y96" s="264"/>
      <c r="Z96" s="264"/>
      <c r="AA96" s="264"/>
      <c r="AB96" s="264"/>
      <c r="AC96" s="264"/>
      <c r="AD96" s="264"/>
      <c r="AE96" s="264"/>
      <c r="AF96" s="264"/>
      <c r="AG96" s="264"/>
      <c r="AH96" s="264"/>
      <c r="AI96" s="264"/>
      <c r="AJ96" s="264"/>
      <c r="AK96" s="264"/>
      <c r="AL96" s="264"/>
      <c r="AM96" s="264"/>
      <c r="AN96" s="264"/>
      <c r="AO96" s="264"/>
      <c r="AP96" s="264"/>
      <c r="AQ96" s="264"/>
      <c r="AR96" s="264"/>
      <c r="AS96" s="264"/>
      <c r="AT96" s="264"/>
      <c r="AU96" s="264"/>
      <c r="AV96" s="264"/>
      <c r="AW96" s="264"/>
      <c r="AX96" s="264"/>
      <c r="AY96" s="264"/>
      <c r="AZ96" s="264"/>
      <c r="BA96" s="264"/>
      <c r="BB96" s="264"/>
      <c r="BC96" s="264"/>
      <c r="BD96" s="264"/>
      <c r="BE96" s="264"/>
      <c r="BF96" s="264"/>
      <c r="BG96" s="264"/>
      <c r="BH96" s="264"/>
      <c r="BI96" s="264"/>
      <c r="BJ96" s="264"/>
      <c r="BK96" s="264"/>
      <c r="BL96" s="264"/>
      <c r="BM96" s="264"/>
      <c r="BN96" s="264"/>
      <c r="BO96" s="264"/>
      <c r="BP96" s="264"/>
      <c r="BQ96" s="264"/>
      <c r="BR96" s="264"/>
      <c r="BS96" s="264"/>
      <c r="BT96" s="264"/>
      <c r="BU96" s="264"/>
      <c r="BV96" s="264"/>
      <c r="BW96" s="264"/>
      <c r="BX96" s="264"/>
      <c r="BY96" s="264"/>
      <c r="BZ96" s="264"/>
      <c r="CA96" s="264"/>
      <c r="CB96" s="264"/>
      <c r="CC96" s="264"/>
      <c r="CD96" s="264"/>
      <c r="CE96" s="264"/>
      <c r="CF96" s="264"/>
      <c r="CG96" s="264"/>
      <c r="CH96" s="264"/>
      <c r="CI96" s="264"/>
      <c r="CJ96" s="264"/>
      <c r="CK96" s="264"/>
      <c r="CL96" s="264"/>
      <c r="CM96" s="264"/>
      <c r="CN96" s="264"/>
      <c r="CO96" s="264"/>
      <c r="CP96" s="264"/>
      <c r="CQ96" s="264"/>
      <c r="CR96" s="264"/>
    </row>
    <row r="97" spans="1:96" s="232" customFormat="1" ht="12.95" customHeight="1">
      <c r="A97" s="347">
        <v>84</v>
      </c>
      <c r="B97" s="346" t="s">
        <v>27</v>
      </c>
      <c r="C97" s="345" t="s">
        <v>172</v>
      </c>
      <c r="D97" s="298">
        <v>2379458565.71</v>
      </c>
      <c r="E97" s="255">
        <f>(D97/$D$101)</f>
        <v>4.7550906539434404E-2</v>
      </c>
      <c r="F97" s="300">
        <v>67.900000000000006</v>
      </c>
      <c r="G97" s="298">
        <v>2381753273.46</v>
      </c>
      <c r="H97" s="255">
        <f>(G97/$G$101)</f>
        <v>4.7566030797928573E-2</v>
      </c>
      <c r="I97" s="300">
        <v>67.900000000000006</v>
      </c>
      <c r="J97" s="147">
        <f>((G97-D97)/D97)</f>
        <v>9.6438231077803553E-4</v>
      </c>
      <c r="K97" s="327">
        <f>((I97-F97)/F97)</f>
        <v>0</v>
      </c>
      <c r="L97" s="262"/>
      <c r="M97" s="264"/>
      <c r="N97" s="427"/>
      <c r="O97" s="413"/>
      <c r="P97" s="264"/>
      <c r="Q97" s="264"/>
      <c r="R97" s="264"/>
      <c r="S97" s="264"/>
      <c r="T97" s="264"/>
      <c r="U97" s="264"/>
      <c r="V97" s="264"/>
      <c r="W97" s="264"/>
      <c r="X97" s="264"/>
      <c r="Y97" s="264"/>
      <c r="Z97" s="264"/>
      <c r="AA97" s="264"/>
      <c r="AB97" s="264"/>
      <c r="AC97" s="264"/>
      <c r="AD97" s="264"/>
      <c r="AE97" s="264"/>
      <c r="AF97" s="264"/>
      <c r="AG97" s="264"/>
      <c r="AH97" s="264"/>
      <c r="AI97" s="264"/>
      <c r="AJ97" s="264"/>
      <c r="AK97" s="264"/>
      <c r="AL97" s="264"/>
      <c r="AM97" s="264"/>
      <c r="AN97" s="264"/>
      <c r="AO97" s="264"/>
      <c r="AP97" s="264"/>
      <c r="AQ97" s="264"/>
      <c r="AR97" s="264"/>
      <c r="AS97" s="264"/>
      <c r="AT97" s="264"/>
      <c r="AU97" s="264"/>
      <c r="AV97" s="264"/>
      <c r="AW97" s="264"/>
      <c r="AX97" s="264"/>
      <c r="AY97" s="264"/>
      <c r="AZ97" s="264"/>
      <c r="BA97" s="264"/>
      <c r="BB97" s="264"/>
      <c r="BC97" s="264"/>
      <c r="BD97" s="264"/>
      <c r="BE97" s="264"/>
      <c r="BF97" s="264"/>
      <c r="BG97" s="264"/>
      <c r="BH97" s="264"/>
      <c r="BI97" s="264"/>
      <c r="BJ97" s="264"/>
      <c r="BK97" s="264"/>
      <c r="BL97" s="264"/>
      <c r="BM97" s="264"/>
      <c r="BN97" s="264"/>
      <c r="BO97" s="264"/>
      <c r="BP97" s="264"/>
      <c r="BQ97" s="264"/>
      <c r="BR97" s="264"/>
      <c r="BS97" s="264"/>
      <c r="BT97" s="264"/>
      <c r="BU97" s="264"/>
      <c r="BV97" s="264"/>
      <c r="BW97" s="264"/>
      <c r="BX97" s="264"/>
      <c r="BY97" s="264"/>
      <c r="BZ97" s="264"/>
      <c r="CA97" s="264"/>
      <c r="CB97" s="264"/>
      <c r="CC97" s="264"/>
      <c r="CD97" s="264"/>
      <c r="CE97" s="264"/>
      <c r="CF97" s="264"/>
      <c r="CG97" s="264"/>
      <c r="CH97" s="264"/>
      <c r="CI97" s="264"/>
      <c r="CJ97" s="264"/>
      <c r="CK97" s="264"/>
      <c r="CL97" s="264"/>
      <c r="CM97" s="264"/>
      <c r="CN97" s="264"/>
      <c r="CO97" s="264"/>
      <c r="CP97" s="264"/>
      <c r="CQ97" s="264"/>
      <c r="CR97" s="264"/>
    </row>
    <row r="98" spans="1:96" s="232" customFormat="1" ht="12.95" customHeight="1">
      <c r="A98" s="347">
        <v>85</v>
      </c>
      <c r="B98" s="346" t="s">
        <v>27</v>
      </c>
      <c r="C98" s="345" t="s">
        <v>29</v>
      </c>
      <c r="D98" s="298">
        <v>9847233195.5200005</v>
      </c>
      <c r="E98" s="255">
        <f t="shared" ref="E98:E100" si="30">(D98/$D$101)</f>
        <v>0.1967863076499797</v>
      </c>
      <c r="F98" s="300">
        <v>36.6</v>
      </c>
      <c r="G98" s="298">
        <v>9876244869.8799992</v>
      </c>
      <c r="H98" s="255">
        <f>(G98/$G$101)</f>
        <v>0.19723863629508126</v>
      </c>
      <c r="I98" s="300">
        <v>36.6</v>
      </c>
      <c r="J98" s="147">
        <f>((G98-D98)/D98)</f>
        <v>2.9461752132769201E-3</v>
      </c>
      <c r="K98" s="327">
        <f>((I98-F98)/F98)</f>
        <v>0</v>
      </c>
      <c r="L98" s="262"/>
      <c r="M98" s="264"/>
      <c r="N98" s="427"/>
      <c r="O98" s="413"/>
      <c r="P98" s="264"/>
      <c r="Q98" s="264"/>
      <c r="R98" s="264"/>
      <c r="S98" s="264"/>
      <c r="T98" s="264"/>
      <c r="U98" s="264"/>
      <c r="V98" s="264"/>
      <c r="W98" s="264"/>
      <c r="X98" s="264"/>
      <c r="Y98" s="264"/>
      <c r="Z98" s="264"/>
      <c r="AA98" s="264"/>
      <c r="AB98" s="264"/>
      <c r="AC98" s="264"/>
      <c r="AD98" s="264"/>
      <c r="AE98" s="264"/>
      <c r="AF98" s="264"/>
      <c r="AG98" s="264"/>
      <c r="AH98" s="264"/>
      <c r="AI98" s="264"/>
      <c r="AJ98" s="264"/>
      <c r="AK98" s="264"/>
      <c r="AL98" s="264"/>
      <c r="AM98" s="264"/>
      <c r="AN98" s="264"/>
      <c r="AO98" s="264"/>
      <c r="AP98" s="264"/>
      <c r="AQ98" s="264"/>
      <c r="AR98" s="264"/>
      <c r="AS98" s="264"/>
      <c r="AT98" s="264"/>
      <c r="AU98" s="264"/>
      <c r="AV98" s="264"/>
      <c r="AW98" s="264"/>
      <c r="AX98" s="264"/>
      <c r="AY98" s="264"/>
      <c r="AZ98" s="264"/>
      <c r="BA98" s="264"/>
      <c r="BB98" s="264"/>
      <c r="BC98" s="264"/>
      <c r="BD98" s="264"/>
      <c r="BE98" s="264"/>
      <c r="BF98" s="264"/>
      <c r="BG98" s="264"/>
      <c r="BH98" s="264"/>
      <c r="BI98" s="264"/>
      <c r="BJ98" s="264"/>
      <c r="BK98" s="264"/>
      <c r="BL98" s="264"/>
      <c r="BM98" s="264"/>
      <c r="BN98" s="264"/>
      <c r="BO98" s="264"/>
      <c r="BP98" s="264"/>
      <c r="BQ98" s="264"/>
      <c r="BR98" s="264"/>
      <c r="BS98" s="264"/>
      <c r="BT98" s="264"/>
      <c r="BU98" s="264"/>
      <c r="BV98" s="264"/>
      <c r="BW98" s="264"/>
      <c r="BX98" s="264"/>
      <c r="BY98" s="264"/>
      <c r="BZ98" s="264"/>
      <c r="CA98" s="264"/>
      <c r="CB98" s="264"/>
      <c r="CC98" s="264"/>
      <c r="CD98" s="264"/>
      <c r="CE98" s="264"/>
      <c r="CF98" s="264"/>
      <c r="CG98" s="264"/>
      <c r="CH98" s="264"/>
      <c r="CI98" s="264"/>
      <c r="CJ98" s="264"/>
      <c r="CK98" s="264"/>
      <c r="CL98" s="264"/>
      <c r="CM98" s="264"/>
      <c r="CN98" s="264"/>
      <c r="CO98" s="264"/>
      <c r="CP98" s="264"/>
      <c r="CQ98" s="264"/>
      <c r="CR98" s="264"/>
    </row>
    <row r="99" spans="1:96" s="232" customFormat="1" ht="12.95" customHeight="1">
      <c r="A99" s="347">
        <v>86</v>
      </c>
      <c r="B99" s="346" t="s">
        <v>7</v>
      </c>
      <c r="C99" s="345" t="s">
        <v>224</v>
      </c>
      <c r="D99" s="298">
        <v>30413543827.900002</v>
      </c>
      <c r="E99" s="255">
        <f t="shared" ref="E99" si="31">(D99/$D$101)</f>
        <v>0.6077817873924356</v>
      </c>
      <c r="F99" s="300">
        <v>11.4</v>
      </c>
      <c r="G99" s="298">
        <v>30414569054.419998</v>
      </c>
      <c r="H99" s="255">
        <f>(G99/$G$101)</f>
        <v>0.60740982051706349</v>
      </c>
      <c r="I99" s="300">
        <v>11.4</v>
      </c>
      <c r="J99" s="147">
        <f>((G99-D99)/D99)</f>
        <v>3.3709538283274533E-5</v>
      </c>
      <c r="K99" s="327">
        <f>((I99-F99)/F99)</f>
        <v>0</v>
      </c>
      <c r="L99" s="262"/>
      <c r="M99" s="264"/>
      <c r="N99" s="427"/>
      <c r="O99" s="286"/>
      <c r="P99" s="264"/>
      <c r="Q99" s="264"/>
      <c r="R99" s="264"/>
      <c r="S99" s="264"/>
      <c r="T99" s="264"/>
      <c r="U99" s="264"/>
      <c r="V99" s="264"/>
      <c r="W99" s="264"/>
      <c r="X99" s="264"/>
      <c r="Y99" s="264"/>
      <c r="Z99" s="264"/>
      <c r="AA99" s="264"/>
      <c r="AB99" s="264"/>
      <c r="AC99" s="264"/>
      <c r="AD99" s="264"/>
      <c r="AE99" s="264"/>
      <c r="AF99" s="264"/>
      <c r="AG99" s="264"/>
      <c r="AH99" s="264"/>
      <c r="AI99" s="264"/>
      <c r="AJ99" s="264"/>
      <c r="AK99" s="264"/>
      <c r="AL99" s="264"/>
      <c r="AM99" s="264"/>
      <c r="AN99" s="264"/>
      <c r="AO99" s="264"/>
      <c r="AP99" s="264"/>
      <c r="AQ99" s="264"/>
      <c r="AR99" s="264"/>
      <c r="AS99" s="264"/>
      <c r="AT99" s="264"/>
      <c r="AU99" s="264"/>
      <c r="AV99" s="264"/>
      <c r="AW99" s="264"/>
      <c r="AX99" s="264"/>
      <c r="AY99" s="264"/>
      <c r="AZ99" s="264"/>
      <c r="BA99" s="264"/>
      <c r="BB99" s="264"/>
      <c r="BC99" s="264"/>
      <c r="BD99" s="264"/>
      <c r="BE99" s="264"/>
      <c r="BF99" s="264"/>
      <c r="BG99" s="264"/>
      <c r="BH99" s="264"/>
      <c r="BI99" s="264"/>
      <c r="BJ99" s="264"/>
      <c r="BK99" s="264"/>
      <c r="BL99" s="264"/>
      <c r="BM99" s="264"/>
      <c r="BN99" s="264"/>
      <c r="BO99" s="264"/>
      <c r="BP99" s="264"/>
      <c r="BQ99" s="264"/>
      <c r="BR99" s="264"/>
      <c r="BS99" s="264"/>
      <c r="BT99" s="264"/>
      <c r="BU99" s="264"/>
      <c r="BV99" s="264"/>
      <c r="BW99" s="264"/>
      <c r="BX99" s="264"/>
      <c r="BY99" s="264"/>
      <c r="BZ99" s="264"/>
      <c r="CA99" s="264"/>
      <c r="CB99" s="264"/>
      <c r="CC99" s="264"/>
      <c r="CD99" s="264"/>
      <c r="CE99" s="264"/>
      <c r="CF99" s="264"/>
      <c r="CG99" s="264"/>
      <c r="CH99" s="264"/>
      <c r="CI99" s="264"/>
      <c r="CJ99" s="264"/>
      <c r="CK99" s="264"/>
      <c r="CL99" s="264"/>
      <c r="CM99" s="264"/>
      <c r="CN99" s="264"/>
      <c r="CO99" s="264"/>
      <c r="CP99" s="264"/>
      <c r="CQ99" s="264"/>
      <c r="CR99" s="264"/>
    </row>
    <row r="100" spans="1:96" s="232" customFormat="1" ht="12.95" customHeight="1">
      <c r="A100" s="347">
        <v>87</v>
      </c>
      <c r="B100" s="346" t="s">
        <v>14</v>
      </c>
      <c r="C100" s="345" t="s">
        <v>200</v>
      </c>
      <c r="D100" s="298">
        <v>7400000000</v>
      </c>
      <c r="E100" s="255">
        <f t="shared" si="30"/>
        <v>0.14788099841815025</v>
      </c>
      <c r="F100" s="300">
        <v>100</v>
      </c>
      <c r="G100" s="298">
        <v>7400000000</v>
      </c>
      <c r="H100" s="255">
        <f>(G100/$G$101)</f>
        <v>0.14778551238992677</v>
      </c>
      <c r="I100" s="300">
        <v>100</v>
      </c>
      <c r="J100" s="147">
        <f>((G100-D100)/D100)</f>
        <v>0</v>
      </c>
      <c r="K100" s="327">
        <f>((I100-F100)/F100)</f>
        <v>0</v>
      </c>
      <c r="L100" s="262"/>
      <c r="M100" s="264"/>
      <c r="N100" s="427"/>
      <c r="O100" s="286"/>
      <c r="P100" s="264"/>
      <c r="Q100" s="264"/>
      <c r="R100" s="264"/>
      <c r="S100" s="264"/>
      <c r="T100" s="264"/>
      <c r="U100" s="264"/>
      <c r="V100" s="264"/>
      <c r="W100" s="264"/>
      <c r="X100" s="264"/>
      <c r="Y100" s="264"/>
      <c r="Z100" s="264"/>
      <c r="AA100" s="264"/>
      <c r="AB100" s="264"/>
      <c r="AC100" s="264"/>
      <c r="AD100" s="264"/>
      <c r="AE100" s="264"/>
      <c r="AF100" s="264"/>
      <c r="AG100" s="264"/>
      <c r="AH100" s="264"/>
      <c r="AI100" s="264"/>
      <c r="AJ100" s="264"/>
      <c r="AK100" s="264"/>
      <c r="AL100" s="264"/>
      <c r="AM100" s="264"/>
      <c r="AN100" s="264"/>
      <c r="AO100" s="264"/>
      <c r="AP100" s="264"/>
      <c r="AQ100" s="264"/>
      <c r="AR100" s="264"/>
      <c r="AS100" s="264"/>
      <c r="AT100" s="264"/>
      <c r="AU100" s="264"/>
      <c r="AV100" s="264"/>
      <c r="AW100" s="264"/>
      <c r="AX100" s="264"/>
      <c r="AY100" s="264"/>
      <c r="AZ100" s="264"/>
      <c r="BA100" s="264"/>
      <c r="BB100" s="264"/>
      <c r="BC100" s="264"/>
      <c r="BD100" s="264"/>
      <c r="BE100" s="264"/>
      <c r="BF100" s="264"/>
      <c r="BG100" s="264"/>
      <c r="BH100" s="264"/>
      <c r="BI100" s="264"/>
      <c r="BJ100" s="264"/>
      <c r="BK100" s="264"/>
      <c r="BL100" s="264"/>
      <c r="BM100" s="264"/>
      <c r="BN100" s="264"/>
      <c r="BO100" s="264"/>
      <c r="BP100" s="264"/>
      <c r="BQ100" s="264"/>
      <c r="BR100" s="264"/>
      <c r="BS100" s="264"/>
      <c r="BT100" s="264"/>
      <c r="BU100" s="264"/>
      <c r="BV100" s="264"/>
      <c r="BW100" s="264"/>
      <c r="BX100" s="264"/>
      <c r="BY100" s="264"/>
      <c r="BZ100" s="264"/>
      <c r="CA100" s="264"/>
      <c r="CB100" s="264"/>
      <c r="CC100" s="264"/>
      <c r="CD100" s="264"/>
      <c r="CE100" s="264"/>
      <c r="CF100" s="264"/>
      <c r="CG100" s="264"/>
      <c r="CH100" s="264"/>
      <c r="CI100" s="264"/>
      <c r="CJ100" s="264"/>
      <c r="CK100" s="264"/>
      <c r="CL100" s="264"/>
      <c r="CM100" s="264"/>
      <c r="CN100" s="264"/>
      <c r="CO100" s="264"/>
      <c r="CP100" s="264"/>
      <c r="CQ100" s="264"/>
      <c r="CR100" s="264"/>
    </row>
    <row r="101" spans="1:96" ht="12.95" customHeight="1">
      <c r="A101" s="351"/>
      <c r="B101" s="355"/>
      <c r="C101" s="167" t="s">
        <v>52</v>
      </c>
      <c r="D101" s="48">
        <f>SUM(D97:D100)</f>
        <v>50040235589.130005</v>
      </c>
      <c r="E101" s="43">
        <f>(D101/$D$136)</f>
        <v>3.8619097495697405E-2</v>
      </c>
      <c r="F101" s="56"/>
      <c r="G101" s="48">
        <f>SUM(G97:G100)</f>
        <v>50072567197.759995</v>
      </c>
      <c r="H101" s="43">
        <f>(G101/$G$136)</f>
        <v>3.8690091635227866E-2</v>
      </c>
      <c r="I101" s="56"/>
      <c r="J101" s="147">
        <f>((G101-D101)/D101)</f>
        <v>6.4611223846861466E-4</v>
      </c>
      <c r="K101" s="327"/>
      <c r="L101" s="262"/>
      <c r="M101" s="264"/>
      <c r="N101" s="413"/>
      <c r="O101" s="413"/>
      <c r="P101" s="264"/>
      <c r="Q101" s="264"/>
      <c r="R101" s="264"/>
      <c r="S101" s="264"/>
      <c r="T101" s="264"/>
      <c r="U101" s="264"/>
      <c r="V101" s="264"/>
      <c r="W101" s="264"/>
      <c r="X101" s="264"/>
      <c r="Y101" s="264"/>
      <c r="Z101" s="264"/>
      <c r="AA101" s="264"/>
      <c r="AB101" s="264"/>
      <c r="AC101" s="264"/>
      <c r="AD101" s="264"/>
      <c r="AE101" s="264"/>
      <c r="AF101" s="264"/>
      <c r="AG101" s="264"/>
      <c r="AH101" s="264"/>
      <c r="AI101" s="264"/>
      <c r="AJ101" s="264"/>
      <c r="AK101" s="264"/>
      <c r="AL101" s="264"/>
      <c r="AM101" s="264"/>
      <c r="AN101" s="264"/>
      <c r="AO101" s="264"/>
      <c r="AP101" s="264"/>
      <c r="AQ101" s="264"/>
      <c r="AR101" s="264"/>
      <c r="AS101" s="264"/>
      <c r="AT101" s="264"/>
      <c r="AU101" s="264"/>
      <c r="AV101" s="264"/>
      <c r="AW101" s="264"/>
      <c r="AX101" s="264"/>
      <c r="AY101" s="264"/>
      <c r="AZ101" s="264"/>
      <c r="BA101" s="264"/>
      <c r="BB101" s="264"/>
      <c r="BC101" s="264"/>
      <c r="BD101" s="264"/>
      <c r="BE101" s="264"/>
      <c r="BF101" s="264"/>
      <c r="BG101" s="264"/>
      <c r="BH101" s="264"/>
      <c r="BI101" s="264"/>
      <c r="BJ101" s="264"/>
      <c r="BK101" s="264"/>
      <c r="BL101" s="264"/>
      <c r="BM101" s="264"/>
      <c r="BN101" s="264"/>
      <c r="BO101" s="264"/>
      <c r="BP101" s="264"/>
      <c r="BQ101" s="264"/>
      <c r="BR101" s="264"/>
      <c r="BS101" s="264"/>
      <c r="BT101" s="264"/>
      <c r="BU101" s="264"/>
      <c r="BV101" s="264"/>
      <c r="BW101" s="264"/>
      <c r="BX101" s="264"/>
      <c r="BY101" s="264"/>
      <c r="BZ101" s="264"/>
      <c r="CA101" s="264"/>
      <c r="CB101" s="264"/>
      <c r="CC101" s="264"/>
      <c r="CD101" s="264"/>
      <c r="CE101" s="264"/>
      <c r="CF101" s="264"/>
      <c r="CG101" s="264"/>
      <c r="CH101" s="264"/>
      <c r="CI101" s="264"/>
      <c r="CJ101" s="264"/>
      <c r="CK101" s="264"/>
      <c r="CL101" s="264"/>
      <c r="CM101" s="264"/>
      <c r="CN101" s="264"/>
      <c r="CO101" s="264"/>
      <c r="CP101" s="264"/>
      <c r="CQ101" s="264"/>
      <c r="CR101" s="264"/>
    </row>
    <row r="102" spans="1:96" ht="12.95" customHeight="1">
      <c r="A102" s="353"/>
      <c r="B102" s="354"/>
      <c r="C102" s="50" t="s">
        <v>77</v>
      </c>
      <c r="D102" s="50"/>
      <c r="E102" s="257"/>
      <c r="F102" s="50"/>
      <c r="G102" s="50"/>
      <c r="H102" s="257"/>
      <c r="I102" s="50"/>
      <c r="J102" s="147"/>
      <c r="K102" s="327"/>
      <c r="L102" s="262"/>
      <c r="M102" s="264"/>
      <c r="N102" s="413"/>
      <c r="O102" s="413"/>
      <c r="P102" s="264"/>
      <c r="Q102" s="264"/>
      <c r="R102" s="264"/>
      <c r="S102" s="264"/>
      <c r="T102" s="264"/>
      <c r="U102" s="264"/>
      <c r="V102" s="264"/>
      <c r="W102" s="264"/>
      <c r="X102" s="264"/>
      <c r="Y102" s="264"/>
      <c r="Z102" s="264"/>
      <c r="AA102" s="264"/>
      <c r="AB102" s="264"/>
      <c r="AC102" s="264"/>
      <c r="AD102" s="264"/>
      <c r="AE102" s="264"/>
      <c r="AF102" s="264"/>
      <c r="AG102" s="264"/>
      <c r="AH102" s="264"/>
      <c r="AI102" s="264"/>
      <c r="AJ102" s="264"/>
      <c r="AK102" s="264"/>
      <c r="AL102" s="264"/>
      <c r="AM102" s="264"/>
      <c r="AN102" s="264"/>
      <c r="AO102" s="264"/>
      <c r="AP102" s="264"/>
      <c r="AQ102" s="264"/>
      <c r="AR102" s="264"/>
      <c r="AS102" s="264"/>
      <c r="AT102" s="264"/>
      <c r="AU102" s="264"/>
      <c r="AV102" s="264"/>
      <c r="AW102" s="264"/>
      <c r="AX102" s="264"/>
      <c r="AY102" s="264"/>
      <c r="AZ102" s="264"/>
      <c r="BA102" s="264"/>
      <c r="BB102" s="264"/>
      <c r="BC102" s="264"/>
      <c r="BD102" s="264"/>
      <c r="BE102" s="264"/>
      <c r="BF102" s="264"/>
      <c r="BG102" s="264"/>
      <c r="BH102" s="264"/>
      <c r="BI102" s="264"/>
      <c r="BJ102" s="264"/>
      <c r="BK102" s="264"/>
      <c r="BL102" s="264"/>
      <c r="BM102" s="264"/>
      <c r="BN102" s="264"/>
      <c r="BO102" s="264"/>
      <c r="BP102" s="264"/>
      <c r="BQ102" s="264"/>
      <c r="BR102" s="264"/>
      <c r="BS102" s="264"/>
      <c r="BT102" s="264"/>
      <c r="BU102" s="264"/>
      <c r="BV102" s="264"/>
      <c r="BW102" s="264"/>
      <c r="BX102" s="264"/>
      <c r="BY102" s="264"/>
      <c r="BZ102" s="264"/>
      <c r="CA102" s="264"/>
      <c r="CB102" s="264"/>
      <c r="CC102" s="264"/>
      <c r="CD102" s="264"/>
      <c r="CE102" s="264"/>
      <c r="CF102" s="264"/>
      <c r="CG102" s="264"/>
      <c r="CH102" s="264"/>
      <c r="CI102" s="264"/>
      <c r="CJ102" s="264"/>
      <c r="CK102" s="264"/>
      <c r="CL102" s="264"/>
      <c r="CM102" s="264"/>
      <c r="CN102" s="264"/>
      <c r="CO102" s="264"/>
      <c r="CP102" s="264"/>
      <c r="CQ102" s="264"/>
      <c r="CR102" s="264"/>
    </row>
    <row r="103" spans="1:96" s="232" customFormat="1" ht="12.95" customHeight="1">
      <c r="A103" s="347">
        <v>88</v>
      </c>
      <c r="B103" s="346" t="s">
        <v>7</v>
      </c>
      <c r="C103" s="345" t="s">
        <v>32</v>
      </c>
      <c r="D103" s="298">
        <v>1809589964.6700001</v>
      </c>
      <c r="E103" s="255">
        <f>(D103/$D$125)</f>
        <v>6.1088448207975994E-2</v>
      </c>
      <c r="F103" s="298">
        <v>3414.52</v>
      </c>
      <c r="G103" s="298">
        <v>1806543751.3299999</v>
      </c>
      <c r="H103" s="255">
        <f t="shared" ref="H103:H124" si="32">(G103/$G$125)</f>
        <v>6.1320738131730536E-2</v>
      </c>
      <c r="I103" s="298">
        <v>3408.36</v>
      </c>
      <c r="J103" s="147">
        <f>((G103-D103)/D103)</f>
        <v>-1.6833721447806909E-3</v>
      </c>
      <c r="K103" s="327">
        <f t="shared" ref="K103:K113" si="33">((I103-F103)/F103)</f>
        <v>-1.8040603071587968E-3</v>
      </c>
      <c r="L103" s="262"/>
      <c r="M103" s="264"/>
      <c r="N103" s="428"/>
      <c r="O103" s="286"/>
      <c r="P103" s="264"/>
      <c r="Q103" s="264"/>
      <c r="R103" s="264"/>
      <c r="S103" s="264"/>
      <c r="T103" s="264"/>
      <c r="U103" s="264"/>
      <c r="V103" s="264"/>
      <c r="W103" s="264"/>
      <c r="X103" s="264"/>
      <c r="Y103" s="264"/>
      <c r="Z103" s="264"/>
      <c r="AA103" s="264"/>
      <c r="AB103" s="264"/>
      <c r="AC103" s="264"/>
      <c r="AD103" s="264"/>
      <c r="AE103" s="264"/>
      <c r="AF103" s="264"/>
      <c r="AG103" s="264"/>
      <c r="AH103" s="264"/>
      <c r="AI103" s="264"/>
      <c r="AJ103" s="264"/>
      <c r="AK103" s="264"/>
      <c r="AL103" s="264"/>
      <c r="AM103" s="264"/>
      <c r="AN103" s="264"/>
      <c r="AO103" s="264"/>
      <c r="AP103" s="264"/>
      <c r="AQ103" s="264"/>
      <c r="AR103" s="264"/>
      <c r="AS103" s="264"/>
      <c r="AT103" s="264"/>
      <c r="AU103" s="264"/>
      <c r="AV103" s="264"/>
      <c r="AW103" s="264"/>
      <c r="AX103" s="264"/>
      <c r="AY103" s="264"/>
      <c r="AZ103" s="264"/>
      <c r="BA103" s="264"/>
      <c r="BB103" s="264"/>
      <c r="BC103" s="264"/>
      <c r="BD103" s="264"/>
      <c r="BE103" s="264"/>
      <c r="BF103" s="264"/>
      <c r="BG103" s="264"/>
      <c r="BH103" s="264"/>
      <c r="BI103" s="264"/>
      <c r="BJ103" s="264"/>
      <c r="BK103" s="264"/>
      <c r="BL103" s="264"/>
      <c r="BM103" s="264"/>
      <c r="BN103" s="264"/>
      <c r="BO103" s="264"/>
      <c r="BP103" s="264"/>
      <c r="BQ103" s="264"/>
      <c r="BR103" s="264"/>
      <c r="BS103" s="264"/>
      <c r="BT103" s="264"/>
      <c r="BU103" s="264"/>
      <c r="BV103" s="264"/>
      <c r="BW103" s="264"/>
      <c r="BX103" s="264"/>
      <c r="BY103" s="264"/>
      <c r="BZ103" s="264"/>
      <c r="CA103" s="264"/>
      <c r="CB103" s="264"/>
      <c r="CC103" s="264"/>
      <c r="CD103" s="264"/>
      <c r="CE103" s="264"/>
      <c r="CF103" s="264"/>
      <c r="CG103" s="264"/>
      <c r="CH103" s="264"/>
      <c r="CI103" s="264"/>
      <c r="CJ103" s="264"/>
      <c r="CK103" s="264"/>
      <c r="CL103" s="264"/>
      <c r="CM103" s="264"/>
      <c r="CN103" s="264"/>
      <c r="CO103" s="264"/>
      <c r="CP103" s="264"/>
      <c r="CQ103" s="264"/>
      <c r="CR103" s="264"/>
    </row>
    <row r="104" spans="1:96" s="232" customFormat="1" ht="12.95" customHeight="1">
      <c r="A104" s="347">
        <v>89</v>
      </c>
      <c r="B104" s="346" t="s">
        <v>14</v>
      </c>
      <c r="C104" s="345" t="s">
        <v>31</v>
      </c>
      <c r="D104" s="298">
        <v>191570208</v>
      </c>
      <c r="E104" s="255">
        <f t="shared" ref="E104:E124" si="34">(D104/$D$125)</f>
        <v>6.4670599185895229E-3</v>
      </c>
      <c r="F104" s="298">
        <v>143.35</v>
      </c>
      <c r="G104" s="298">
        <v>191245434.93000001</v>
      </c>
      <c r="H104" s="260">
        <f t="shared" si="32"/>
        <v>6.4915733292358127E-3</v>
      </c>
      <c r="I104" s="298">
        <v>141.44999999999999</v>
      </c>
      <c r="J104" s="147">
        <f>((G104-D104)/D104)</f>
        <v>-1.6953213831661803E-3</v>
      </c>
      <c r="K104" s="327">
        <f t="shared" si="33"/>
        <v>-1.3254272758981554E-2</v>
      </c>
      <c r="L104" s="262"/>
      <c r="M104" s="429"/>
      <c r="N104" s="428"/>
      <c r="O104" s="286"/>
      <c r="P104" s="264"/>
      <c r="Q104" s="264"/>
      <c r="R104" s="264"/>
      <c r="S104" s="264"/>
      <c r="T104" s="264"/>
      <c r="U104" s="264"/>
      <c r="V104" s="264"/>
      <c r="W104" s="264"/>
      <c r="X104" s="264"/>
      <c r="Y104" s="264"/>
      <c r="Z104" s="264">
        <v>136.96</v>
      </c>
      <c r="AA104" s="264"/>
      <c r="AB104" s="264"/>
      <c r="AC104" s="264"/>
      <c r="AD104" s="264"/>
      <c r="AE104" s="264"/>
      <c r="AF104" s="264"/>
      <c r="AG104" s="264"/>
      <c r="AH104" s="264"/>
      <c r="AI104" s="264"/>
      <c r="AJ104" s="273">
        <v>185280902</v>
      </c>
      <c r="AK104" s="264"/>
      <c r="AL104" s="264"/>
      <c r="AM104" s="264"/>
      <c r="AN104" s="264"/>
      <c r="AO104" s="264"/>
      <c r="AP104" s="264"/>
      <c r="AQ104" s="264"/>
      <c r="AR104" s="264"/>
      <c r="AS104" s="264"/>
      <c r="AT104" s="264"/>
      <c r="AU104" s="264"/>
      <c r="AV104" s="264"/>
      <c r="AW104" s="264"/>
      <c r="AX104" s="264"/>
      <c r="AY104" s="264"/>
      <c r="AZ104" s="264"/>
      <c r="BA104" s="264"/>
      <c r="BB104" s="264"/>
      <c r="BC104" s="264"/>
      <c r="BD104" s="264"/>
      <c r="BE104" s="264"/>
      <c r="BF104" s="264"/>
      <c r="BG104" s="264"/>
      <c r="BH104" s="264"/>
      <c r="BI104" s="264"/>
      <c r="BJ104" s="264"/>
      <c r="BK104" s="264"/>
      <c r="BL104" s="264"/>
      <c r="BM104" s="264"/>
      <c r="BN104" s="264"/>
      <c r="BO104" s="264"/>
      <c r="BP104" s="264"/>
      <c r="BQ104" s="264"/>
      <c r="BR104" s="264"/>
      <c r="BS104" s="264"/>
      <c r="BT104" s="264"/>
      <c r="BU104" s="264"/>
      <c r="BV104" s="264"/>
      <c r="BW104" s="264"/>
      <c r="BX104" s="264"/>
      <c r="BY104" s="264"/>
      <c r="BZ104" s="264"/>
      <c r="CA104" s="264"/>
      <c r="CB104" s="264"/>
      <c r="CC104" s="264"/>
      <c r="CD104" s="264"/>
      <c r="CE104" s="264"/>
      <c r="CF104" s="264"/>
      <c r="CG104" s="264"/>
      <c r="CH104" s="264"/>
      <c r="CI104" s="264"/>
      <c r="CJ104" s="264"/>
      <c r="CK104" s="264"/>
      <c r="CL104" s="264"/>
      <c r="CM104" s="264"/>
      <c r="CN104" s="264"/>
      <c r="CO104" s="264"/>
      <c r="CP104" s="264"/>
      <c r="CQ104" s="264"/>
      <c r="CR104" s="264"/>
    </row>
    <row r="105" spans="1:96" s="232" customFormat="1" ht="12.95" customHeight="1">
      <c r="A105" s="347">
        <v>90</v>
      </c>
      <c r="B105" s="346" t="s">
        <v>51</v>
      </c>
      <c r="C105" s="345" t="s">
        <v>94</v>
      </c>
      <c r="D105" s="298">
        <v>962982441.88999999</v>
      </c>
      <c r="E105" s="255">
        <f t="shared" si="34"/>
        <v>3.2508526337520514E-2</v>
      </c>
      <c r="F105" s="298">
        <v>1.3452</v>
      </c>
      <c r="G105" s="298">
        <v>961428614.86000001</v>
      </c>
      <c r="H105" s="260">
        <f t="shared" si="32"/>
        <v>3.2634422654186312E-2</v>
      </c>
      <c r="I105" s="298">
        <v>1.3431</v>
      </c>
      <c r="J105" s="147">
        <f t="shared" ref="J105:J110" si="35">((G105-D105)/D105)</f>
        <v>-1.6135569688584858E-3</v>
      </c>
      <c r="K105" s="327">
        <f t="shared" si="33"/>
        <v>-1.5611061552185481E-3</v>
      </c>
      <c r="L105" s="262"/>
      <c r="M105" s="264"/>
      <c r="N105" s="430"/>
      <c r="O105" s="286"/>
      <c r="P105" s="264"/>
      <c r="Q105" s="264"/>
      <c r="R105" s="264"/>
      <c r="S105" s="264"/>
      <c r="T105" s="264"/>
      <c r="U105" s="264"/>
      <c r="V105" s="264"/>
      <c r="W105" s="264"/>
      <c r="X105" s="264"/>
      <c r="Y105" s="264"/>
      <c r="Z105" s="264"/>
      <c r="AA105" s="264"/>
      <c r="AB105" s="264"/>
      <c r="AC105" s="264"/>
      <c r="AD105" s="264"/>
      <c r="AE105" s="264"/>
      <c r="AF105" s="264"/>
      <c r="AG105" s="264"/>
      <c r="AH105" s="264"/>
      <c r="AI105" s="264"/>
      <c r="AJ105" s="264"/>
      <c r="AK105" s="264"/>
      <c r="AL105" s="264"/>
      <c r="AM105" s="264"/>
      <c r="AN105" s="264"/>
      <c r="AO105" s="264"/>
      <c r="AP105" s="264"/>
      <c r="AQ105" s="264"/>
      <c r="AR105" s="264"/>
      <c r="AS105" s="264"/>
      <c r="AT105" s="264"/>
      <c r="AU105" s="264"/>
      <c r="AV105" s="264"/>
      <c r="AW105" s="264"/>
      <c r="AX105" s="264"/>
      <c r="AY105" s="264"/>
      <c r="AZ105" s="264"/>
      <c r="BA105" s="264"/>
      <c r="BB105" s="264"/>
      <c r="BC105" s="264"/>
      <c r="BD105" s="264"/>
      <c r="BE105" s="264"/>
      <c r="BF105" s="264"/>
      <c r="BG105" s="264"/>
      <c r="BH105" s="264"/>
      <c r="BI105" s="264"/>
      <c r="BJ105" s="264"/>
      <c r="BK105" s="264"/>
      <c r="BL105" s="264"/>
      <c r="BM105" s="264"/>
      <c r="BN105" s="264"/>
      <c r="BO105" s="264"/>
      <c r="BP105" s="264"/>
      <c r="BQ105" s="264"/>
      <c r="BR105" s="264"/>
      <c r="BS105" s="264"/>
      <c r="BT105" s="264"/>
      <c r="BU105" s="264"/>
      <c r="BV105" s="264"/>
      <c r="BW105" s="264"/>
      <c r="BX105" s="264"/>
      <c r="BY105" s="264"/>
      <c r="BZ105" s="264"/>
      <c r="CA105" s="264"/>
      <c r="CB105" s="264"/>
      <c r="CC105" s="264"/>
      <c r="CD105" s="264"/>
      <c r="CE105" s="264"/>
      <c r="CF105" s="264"/>
      <c r="CG105" s="264"/>
      <c r="CH105" s="264"/>
      <c r="CI105" s="264"/>
      <c r="CJ105" s="264"/>
      <c r="CK105" s="264"/>
      <c r="CL105" s="264"/>
      <c r="CM105" s="264"/>
      <c r="CN105" s="264"/>
      <c r="CO105" s="264"/>
      <c r="CP105" s="264"/>
      <c r="CQ105" s="264"/>
      <c r="CR105" s="264"/>
    </row>
    <row r="106" spans="1:96" s="232" customFormat="1" ht="12.95" customHeight="1">
      <c r="A106" s="347">
        <v>91</v>
      </c>
      <c r="B106" s="346" t="s">
        <v>9</v>
      </c>
      <c r="C106" s="345" t="s">
        <v>189</v>
      </c>
      <c r="D106" s="298">
        <v>4592123726.6800003</v>
      </c>
      <c r="E106" s="255">
        <f t="shared" si="34"/>
        <v>0.15502169989822309</v>
      </c>
      <c r="F106" s="298">
        <v>450.1705</v>
      </c>
      <c r="G106" s="298">
        <v>4576650987.4099998</v>
      </c>
      <c r="H106" s="260">
        <f t="shared" si="32"/>
        <v>0.1553483642522808</v>
      </c>
      <c r="I106" s="298">
        <v>463.91910000000001</v>
      </c>
      <c r="J106" s="147">
        <f>((G106-D106)/D106)</f>
        <v>-3.3694081847369761E-3</v>
      </c>
      <c r="K106" s="327">
        <f t="shared" si="33"/>
        <v>3.0540872847065744E-2</v>
      </c>
      <c r="L106" s="262"/>
      <c r="M106" s="264"/>
      <c r="N106" s="430"/>
      <c r="O106" s="287"/>
      <c r="P106" s="264"/>
      <c r="Q106" s="264"/>
      <c r="R106" s="264"/>
      <c r="S106" s="264"/>
      <c r="T106" s="264"/>
      <c r="U106" s="264"/>
      <c r="V106" s="264"/>
      <c r="W106" s="264"/>
      <c r="X106" s="264"/>
      <c r="Y106" s="264"/>
      <c r="Z106" s="264"/>
      <c r="AA106" s="264"/>
      <c r="AB106" s="264"/>
      <c r="AC106" s="264"/>
      <c r="AD106" s="264"/>
      <c r="AE106" s="264"/>
      <c r="AF106" s="264"/>
      <c r="AG106" s="264"/>
      <c r="AH106" s="264"/>
      <c r="AI106" s="264"/>
      <c r="AJ106" s="264"/>
      <c r="AK106" s="264"/>
      <c r="AL106" s="264"/>
      <c r="AM106" s="264"/>
      <c r="AN106" s="264"/>
      <c r="AO106" s="264"/>
      <c r="AP106" s="264"/>
      <c r="AQ106" s="264"/>
      <c r="AR106" s="264"/>
      <c r="AS106" s="264"/>
      <c r="AT106" s="264"/>
      <c r="AU106" s="264"/>
      <c r="AV106" s="264"/>
      <c r="AW106" s="264"/>
      <c r="AX106" s="264"/>
      <c r="AY106" s="264"/>
      <c r="AZ106" s="264"/>
      <c r="BA106" s="264"/>
      <c r="BB106" s="264"/>
      <c r="BC106" s="264"/>
      <c r="BD106" s="264"/>
      <c r="BE106" s="264"/>
      <c r="BF106" s="264"/>
      <c r="BG106" s="264"/>
      <c r="BH106" s="264"/>
      <c r="BI106" s="264"/>
      <c r="BJ106" s="264"/>
      <c r="BK106" s="264"/>
      <c r="BL106" s="264"/>
      <c r="BM106" s="264"/>
      <c r="BN106" s="264"/>
      <c r="BO106" s="264"/>
      <c r="BP106" s="264"/>
      <c r="BQ106" s="264"/>
      <c r="BR106" s="264"/>
      <c r="BS106" s="264"/>
      <c r="BT106" s="264"/>
      <c r="BU106" s="264"/>
      <c r="BV106" s="264"/>
      <c r="BW106" s="264"/>
      <c r="BX106" s="264"/>
      <c r="BY106" s="264"/>
      <c r="BZ106" s="264"/>
      <c r="CA106" s="264"/>
      <c r="CB106" s="264"/>
      <c r="CC106" s="264"/>
      <c r="CD106" s="264"/>
      <c r="CE106" s="264"/>
      <c r="CF106" s="264"/>
      <c r="CG106" s="264"/>
      <c r="CH106" s="264"/>
      <c r="CI106" s="264"/>
      <c r="CJ106" s="264"/>
      <c r="CK106" s="264"/>
      <c r="CL106" s="264"/>
      <c r="CM106" s="264"/>
      <c r="CN106" s="264"/>
      <c r="CO106" s="264"/>
      <c r="CP106" s="264"/>
      <c r="CQ106" s="264"/>
      <c r="CR106" s="264"/>
    </row>
    <row r="107" spans="1:96" s="232" customFormat="1" ht="12.75" customHeight="1">
      <c r="A107" s="347">
        <v>92</v>
      </c>
      <c r="B107" s="346" t="s">
        <v>17</v>
      </c>
      <c r="C107" s="345" t="s">
        <v>240</v>
      </c>
      <c r="D107" s="298">
        <v>2466665471.3600001</v>
      </c>
      <c r="E107" s="255">
        <f t="shared" si="34"/>
        <v>8.3270115791704888E-2</v>
      </c>
      <c r="F107" s="298">
        <v>13.154500000000001</v>
      </c>
      <c r="G107" s="298">
        <v>2460448841.2800002</v>
      </c>
      <c r="H107" s="260">
        <f t="shared" si="32"/>
        <v>8.3516681492808317E-2</v>
      </c>
      <c r="I107" s="298">
        <v>13.239100000000001</v>
      </c>
      <c r="J107" s="147">
        <f>((G107-D107)/D107)</f>
        <v>-2.5202566591133149E-3</v>
      </c>
      <c r="K107" s="327">
        <f t="shared" si="33"/>
        <v>6.4312592648903422E-3</v>
      </c>
      <c r="L107" s="262"/>
      <c r="M107" s="431"/>
      <c r="N107" s="432"/>
      <c r="O107" s="433"/>
      <c r="P107" s="292"/>
      <c r="Q107" s="415"/>
      <c r="R107" s="385"/>
      <c r="S107" s="264"/>
      <c r="T107" s="264"/>
      <c r="U107" s="264"/>
      <c r="V107" s="264"/>
      <c r="W107" s="264"/>
      <c r="X107" s="264"/>
      <c r="Y107" s="264"/>
      <c r="Z107" s="264"/>
      <c r="AA107" s="264"/>
      <c r="AB107" s="264"/>
      <c r="AC107" s="264"/>
      <c r="AD107" s="264"/>
      <c r="AE107" s="264"/>
      <c r="AF107" s="264"/>
      <c r="AG107" s="264"/>
      <c r="AH107" s="264"/>
      <c r="AI107" s="264"/>
      <c r="AJ107" s="264"/>
      <c r="AK107" s="264"/>
      <c r="AL107" s="264"/>
      <c r="AM107" s="264"/>
      <c r="AN107" s="264"/>
      <c r="AO107" s="264"/>
      <c r="AP107" s="264"/>
      <c r="AQ107" s="264"/>
      <c r="AR107" s="264"/>
      <c r="AS107" s="264"/>
      <c r="AT107" s="264"/>
      <c r="AU107" s="264"/>
      <c r="AV107" s="264"/>
      <c r="AW107" s="264"/>
      <c r="AX107" s="264"/>
      <c r="AY107" s="264"/>
      <c r="AZ107" s="264"/>
      <c r="BA107" s="264"/>
      <c r="BB107" s="264"/>
      <c r="BC107" s="264"/>
      <c r="BD107" s="264"/>
      <c r="BE107" s="264"/>
      <c r="BF107" s="264"/>
      <c r="BG107" s="264"/>
      <c r="BH107" s="264"/>
      <c r="BI107" s="264"/>
      <c r="BJ107" s="264"/>
      <c r="BK107" s="264"/>
      <c r="BL107" s="264"/>
      <c r="BM107" s="264"/>
      <c r="BN107" s="264"/>
      <c r="BO107" s="264"/>
      <c r="BP107" s="264"/>
      <c r="BQ107" s="264"/>
      <c r="BR107" s="264"/>
      <c r="BS107" s="264"/>
      <c r="BT107" s="264"/>
      <c r="BU107" s="264"/>
      <c r="BV107" s="264"/>
      <c r="BW107" s="264"/>
      <c r="BX107" s="264"/>
      <c r="BY107" s="264"/>
      <c r="BZ107" s="264"/>
      <c r="CA107" s="264"/>
      <c r="CB107" s="264"/>
      <c r="CC107" s="264"/>
      <c r="CD107" s="264"/>
      <c r="CE107" s="264"/>
      <c r="CF107" s="264"/>
      <c r="CG107" s="264"/>
      <c r="CH107" s="264"/>
      <c r="CI107" s="264"/>
      <c r="CJ107" s="264"/>
      <c r="CK107" s="264"/>
      <c r="CL107" s="264"/>
      <c r="CM107" s="264"/>
      <c r="CN107" s="264"/>
      <c r="CO107" s="264"/>
      <c r="CP107" s="264"/>
      <c r="CQ107" s="264"/>
      <c r="CR107" s="264"/>
    </row>
    <row r="108" spans="1:96" s="232" customFormat="1" ht="12.95" customHeight="1" thickBot="1">
      <c r="A108" s="347">
        <v>93</v>
      </c>
      <c r="B108" s="345" t="s">
        <v>228</v>
      </c>
      <c r="C108" s="301" t="s">
        <v>245</v>
      </c>
      <c r="D108" s="298">
        <v>4239281766.1900001</v>
      </c>
      <c r="E108" s="255">
        <f t="shared" si="34"/>
        <v>0.14311040051558929</v>
      </c>
      <c r="F108" s="298">
        <v>199.75</v>
      </c>
      <c r="G108" s="298">
        <v>4151901247.8800001</v>
      </c>
      <c r="H108" s="260">
        <f t="shared" si="32"/>
        <v>0.14093079615847487</v>
      </c>
      <c r="I108" s="298">
        <v>176.17</v>
      </c>
      <c r="J108" s="147">
        <f t="shared" si="35"/>
        <v>-2.0612104391572929E-2</v>
      </c>
      <c r="K108" s="327">
        <f t="shared" si="33"/>
        <v>-0.1180475594493117</v>
      </c>
      <c r="L108" s="262"/>
      <c r="M108" s="417"/>
      <c r="N108" s="409"/>
      <c r="O108" s="433"/>
      <c r="P108" s="292"/>
      <c r="Q108" s="415"/>
      <c r="R108" s="386"/>
      <c r="S108" s="264"/>
      <c r="T108" s="264"/>
      <c r="U108" s="264"/>
      <c r="V108" s="264"/>
      <c r="W108" s="264"/>
      <c r="X108" s="264"/>
      <c r="Y108" s="264"/>
      <c r="Z108" s="264"/>
      <c r="AA108" s="264"/>
      <c r="AB108" s="264"/>
      <c r="AC108" s="264"/>
      <c r="AD108" s="264"/>
      <c r="AE108" s="264"/>
      <c r="AF108" s="264"/>
      <c r="AG108" s="264"/>
      <c r="AH108" s="264"/>
      <c r="AI108" s="264"/>
      <c r="AJ108" s="264"/>
      <c r="AK108" s="264"/>
      <c r="AL108" s="264"/>
      <c r="AM108" s="264"/>
      <c r="AN108" s="264"/>
      <c r="AO108" s="264"/>
      <c r="AP108" s="264"/>
      <c r="AQ108" s="264"/>
      <c r="AR108" s="264"/>
      <c r="AS108" s="264"/>
      <c r="AT108" s="264"/>
      <c r="AU108" s="264"/>
      <c r="AV108" s="264"/>
      <c r="AW108" s="264"/>
      <c r="AX108" s="264"/>
      <c r="AY108" s="264"/>
      <c r="AZ108" s="264"/>
      <c r="BA108" s="264"/>
      <c r="BB108" s="264"/>
      <c r="BC108" s="264"/>
      <c r="BD108" s="264"/>
      <c r="BE108" s="264"/>
      <c r="BF108" s="264"/>
      <c r="BG108" s="264"/>
      <c r="BH108" s="264"/>
      <c r="BI108" s="264"/>
      <c r="BJ108" s="264"/>
      <c r="BK108" s="264"/>
      <c r="BL108" s="264"/>
      <c r="BM108" s="264"/>
      <c r="BN108" s="264"/>
      <c r="BO108" s="264"/>
      <c r="BP108" s="264"/>
      <c r="BQ108" s="264"/>
      <c r="BR108" s="264"/>
      <c r="BS108" s="264"/>
      <c r="BT108" s="264"/>
      <c r="BU108" s="264"/>
      <c r="BV108" s="264"/>
      <c r="BW108" s="264"/>
      <c r="BX108" s="264"/>
      <c r="BY108" s="264"/>
      <c r="BZ108" s="264"/>
      <c r="CA108" s="264"/>
      <c r="CB108" s="264"/>
      <c r="CC108" s="264"/>
      <c r="CD108" s="264"/>
      <c r="CE108" s="264"/>
      <c r="CF108" s="264"/>
      <c r="CG108" s="264"/>
      <c r="CH108" s="264"/>
      <c r="CI108" s="264"/>
      <c r="CJ108" s="264"/>
      <c r="CK108" s="264"/>
      <c r="CL108" s="264"/>
      <c r="CM108" s="264"/>
      <c r="CN108" s="264"/>
      <c r="CO108" s="264"/>
      <c r="CP108" s="264"/>
      <c r="CQ108" s="264"/>
      <c r="CR108" s="264"/>
    </row>
    <row r="109" spans="1:96" s="232" customFormat="1" ht="12.75" customHeight="1">
      <c r="A109" s="347">
        <v>94</v>
      </c>
      <c r="B109" s="346" t="s">
        <v>131</v>
      </c>
      <c r="C109" s="345" t="s">
        <v>192</v>
      </c>
      <c r="D109" s="298">
        <v>5294548255.5600004</v>
      </c>
      <c r="E109" s="255">
        <f t="shared" si="34"/>
        <v>0.1787342675462886</v>
      </c>
      <c r="F109" s="298">
        <v>183.2841</v>
      </c>
      <c r="G109" s="298">
        <v>5319998839.7200003</v>
      </c>
      <c r="H109" s="260">
        <f t="shared" si="32"/>
        <v>0.18058032387613562</v>
      </c>
      <c r="I109" s="298">
        <v>185.55840000000001</v>
      </c>
      <c r="J109" s="147">
        <f>((G109-D109)/D109)</f>
        <v>4.8069415805726675E-3</v>
      </c>
      <c r="K109" s="327">
        <f t="shared" si="33"/>
        <v>1.2408605001743254E-2</v>
      </c>
      <c r="L109" s="262"/>
      <c r="M109" s="264"/>
      <c r="N109" s="415"/>
      <c r="O109" s="415"/>
      <c r="P109" s="415"/>
      <c r="Q109" s="292"/>
      <c r="R109" s="264"/>
      <c r="S109" s="264"/>
      <c r="T109" s="264"/>
      <c r="U109" s="264"/>
      <c r="V109" s="264"/>
      <c r="W109" s="264"/>
      <c r="X109" s="264"/>
      <c r="Y109" s="264"/>
      <c r="Z109" s="264"/>
      <c r="AA109" s="264"/>
      <c r="AB109" s="264"/>
      <c r="AC109" s="264"/>
      <c r="AD109" s="264"/>
      <c r="AE109" s="264"/>
      <c r="AF109" s="264"/>
      <c r="AG109" s="264"/>
      <c r="AH109" s="264"/>
      <c r="AI109" s="264"/>
      <c r="AJ109" s="264"/>
      <c r="AK109" s="264"/>
      <c r="AL109" s="264"/>
      <c r="AM109" s="264"/>
      <c r="AN109" s="264"/>
      <c r="AO109" s="264"/>
      <c r="AP109" s="264"/>
      <c r="AQ109" s="264"/>
      <c r="AR109" s="264"/>
      <c r="AS109" s="264"/>
      <c r="AT109" s="264"/>
      <c r="AU109" s="264"/>
      <c r="AV109" s="264"/>
      <c r="AW109" s="264"/>
      <c r="AX109" s="264"/>
      <c r="AY109" s="264"/>
      <c r="AZ109" s="264"/>
      <c r="BA109" s="264"/>
      <c r="BB109" s="264"/>
      <c r="BC109" s="264"/>
      <c r="BD109" s="264"/>
      <c r="BE109" s="264"/>
      <c r="BF109" s="264"/>
      <c r="BG109" s="264"/>
      <c r="BH109" s="264"/>
      <c r="BI109" s="264"/>
      <c r="BJ109" s="264"/>
      <c r="BK109" s="264"/>
      <c r="BL109" s="264"/>
      <c r="BM109" s="264"/>
      <c r="BN109" s="264"/>
      <c r="BO109" s="264"/>
      <c r="BP109" s="264"/>
      <c r="BQ109" s="264"/>
      <c r="BR109" s="264"/>
      <c r="BS109" s="264"/>
      <c r="BT109" s="264"/>
      <c r="BU109" s="264"/>
      <c r="BV109" s="264"/>
      <c r="BW109" s="264"/>
      <c r="BX109" s="264"/>
      <c r="BY109" s="264"/>
      <c r="BZ109" s="264"/>
      <c r="CA109" s="264"/>
      <c r="CB109" s="264"/>
      <c r="CC109" s="264"/>
      <c r="CD109" s="264"/>
      <c r="CE109" s="264"/>
      <c r="CF109" s="264"/>
      <c r="CG109" s="264"/>
      <c r="CH109" s="264"/>
      <c r="CI109" s="264"/>
      <c r="CJ109" s="264"/>
      <c r="CK109" s="264"/>
      <c r="CL109" s="264"/>
      <c r="CM109" s="264"/>
      <c r="CN109" s="264"/>
      <c r="CO109" s="264"/>
      <c r="CP109" s="264"/>
      <c r="CQ109" s="264"/>
      <c r="CR109" s="264"/>
    </row>
    <row r="110" spans="1:96" s="232" customFormat="1" ht="12.95" customHeight="1">
      <c r="A110" s="347">
        <v>95</v>
      </c>
      <c r="B110" s="346" t="s">
        <v>11</v>
      </c>
      <c r="C110" s="345" t="s">
        <v>207</v>
      </c>
      <c r="D110" s="298">
        <v>2129040266.3099999</v>
      </c>
      <c r="E110" s="255">
        <f t="shared" si="34"/>
        <v>7.1872506247508822E-2</v>
      </c>
      <c r="F110" s="298">
        <v>3890.96</v>
      </c>
      <c r="G110" s="298">
        <v>2117001804.8800001</v>
      </c>
      <c r="H110" s="260">
        <f t="shared" si="32"/>
        <v>7.1858826118036248E-2</v>
      </c>
      <c r="I110" s="298">
        <v>3924.22</v>
      </c>
      <c r="J110" s="147">
        <f t="shared" si="35"/>
        <v>-5.6544075847210686E-3</v>
      </c>
      <c r="K110" s="327">
        <f t="shared" si="33"/>
        <v>8.5480189978822101E-3</v>
      </c>
      <c r="L110" s="262"/>
      <c r="M110" s="264"/>
      <c r="N110" s="415"/>
      <c r="O110" s="415"/>
      <c r="P110" s="415"/>
      <c r="Q110" s="292"/>
      <c r="R110" s="264"/>
      <c r="S110" s="264"/>
      <c r="T110" s="264"/>
      <c r="U110" s="264"/>
      <c r="V110" s="264"/>
      <c r="W110" s="264"/>
      <c r="X110" s="264"/>
      <c r="Y110" s="264"/>
      <c r="Z110" s="264"/>
      <c r="AA110" s="264"/>
      <c r="AB110" s="264"/>
      <c r="AC110" s="264"/>
      <c r="AD110" s="264"/>
      <c r="AE110" s="264"/>
      <c r="AF110" s="264"/>
      <c r="AG110" s="264"/>
      <c r="AH110" s="264"/>
      <c r="AI110" s="264"/>
      <c r="AJ110" s="264"/>
      <c r="AK110" s="264"/>
      <c r="AL110" s="264"/>
      <c r="AM110" s="264"/>
      <c r="AN110" s="264"/>
      <c r="AO110" s="264"/>
      <c r="AP110" s="264"/>
      <c r="AQ110" s="264"/>
      <c r="AR110" s="264"/>
      <c r="AS110" s="264"/>
      <c r="AT110" s="264"/>
      <c r="AU110" s="264"/>
      <c r="AV110" s="264"/>
      <c r="AW110" s="264"/>
      <c r="AX110" s="264"/>
      <c r="AY110" s="264"/>
      <c r="AZ110" s="264"/>
      <c r="BA110" s="264"/>
      <c r="BB110" s="264"/>
      <c r="BC110" s="264"/>
      <c r="BD110" s="264"/>
      <c r="BE110" s="264"/>
      <c r="BF110" s="264"/>
      <c r="BG110" s="264"/>
      <c r="BH110" s="264"/>
      <c r="BI110" s="264"/>
      <c r="BJ110" s="264"/>
      <c r="BK110" s="264"/>
      <c r="BL110" s="264"/>
      <c r="BM110" s="264"/>
      <c r="BN110" s="264"/>
      <c r="BO110" s="264"/>
      <c r="BP110" s="264"/>
      <c r="BQ110" s="264"/>
      <c r="BR110" s="264"/>
      <c r="BS110" s="264"/>
      <c r="BT110" s="264"/>
      <c r="BU110" s="264"/>
      <c r="BV110" s="264"/>
      <c r="BW110" s="264"/>
      <c r="BX110" s="264"/>
      <c r="BY110" s="264"/>
      <c r="BZ110" s="264"/>
      <c r="CA110" s="264"/>
      <c r="CB110" s="264"/>
      <c r="CC110" s="264"/>
      <c r="CD110" s="264"/>
      <c r="CE110" s="264"/>
      <c r="CF110" s="264"/>
      <c r="CG110" s="264"/>
      <c r="CH110" s="264"/>
      <c r="CI110" s="264"/>
      <c r="CJ110" s="264"/>
      <c r="CK110" s="264"/>
      <c r="CL110" s="264"/>
      <c r="CM110" s="264"/>
      <c r="CN110" s="264"/>
      <c r="CO110" s="264"/>
      <c r="CP110" s="264"/>
      <c r="CQ110" s="264"/>
      <c r="CR110" s="264"/>
    </row>
    <row r="111" spans="1:96" s="232" customFormat="1" ht="13.5" customHeight="1">
      <c r="A111" s="347">
        <v>96</v>
      </c>
      <c r="B111" s="346" t="s">
        <v>217</v>
      </c>
      <c r="C111" s="345" t="s">
        <v>223</v>
      </c>
      <c r="D111" s="298">
        <v>1648000000</v>
      </c>
      <c r="E111" s="255">
        <f t="shared" si="34"/>
        <v>5.5633466482614739E-2</v>
      </c>
      <c r="F111" s="298">
        <v>1.17</v>
      </c>
      <c r="G111" s="298">
        <v>1630000000</v>
      </c>
      <c r="H111" s="260">
        <f t="shared" si="32"/>
        <v>5.5328194006446993E-2</v>
      </c>
      <c r="I111" s="298">
        <v>1.18</v>
      </c>
      <c r="J111" s="147">
        <f>((G111-D111)/D111)</f>
        <v>-1.0922330097087379E-2</v>
      </c>
      <c r="K111" s="327">
        <f t="shared" si="33"/>
        <v>8.5470085470085548E-3</v>
      </c>
      <c r="L111" s="262"/>
      <c r="M111" s="264"/>
      <c r="N111" s="415"/>
      <c r="O111" s="415"/>
      <c r="P111" s="415"/>
      <c r="Q111" s="415"/>
      <c r="R111" s="264"/>
      <c r="S111" s="264"/>
      <c r="T111" s="264"/>
      <c r="U111" s="264"/>
      <c r="V111" s="264"/>
      <c r="W111" s="264"/>
      <c r="X111" s="264"/>
      <c r="Y111" s="264"/>
      <c r="Z111" s="264"/>
      <c r="AA111" s="264"/>
      <c r="AB111" s="264"/>
      <c r="AC111" s="264"/>
      <c r="AD111" s="264"/>
      <c r="AE111" s="264"/>
      <c r="AF111" s="264"/>
      <c r="AG111" s="264"/>
      <c r="AH111" s="264"/>
      <c r="AI111" s="264"/>
      <c r="AJ111" s="264"/>
      <c r="AK111" s="264"/>
      <c r="AL111" s="264"/>
      <c r="AM111" s="264"/>
      <c r="AN111" s="264"/>
      <c r="AO111" s="264"/>
      <c r="AP111" s="264"/>
      <c r="AQ111" s="264"/>
      <c r="AR111" s="264"/>
      <c r="AS111" s="264"/>
      <c r="AT111" s="264"/>
      <c r="AU111" s="264"/>
      <c r="AV111" s="264"/>
      <c r="AW111" s="264"/>
      <c r="AX111" s="264"/>
      <c r="AY111" s="264"/>
      <c r="AZ111" s="264"/>
      <c r="BA111" s="264"/>
      <c r="BB111" s="264"/>
      <c r="BC111" s="264"/>
      <c r="BD111" s="264"/>
      <c r="BE111" s="264"/>
      <c r="BF111" s="264"/>
      <c r="BG111" s="264"/>
      <c r="BH111" s="264"/>
      <c r="BI111" s="264"/>
      <c r="BJ111" s="264"/>
      <c r="BK111" s="264"/>
      <c r="BL111" s="264"/>
      <c r="BM111" s="264"/>
      <c r="BN111" s="264"/>
      <c r="BO111" s="264"/>
      <c r="BP111" s="264"/>
      <c r="BQ111" s="264"/>
      <c r="BR111" s="264"/>
      <c r="BS111" s="264"/>
      <c r="BT111" s="264"/>
      <c r="BU111" s="264"/>
      <c r="BV111" s="264"/>
      <c r="BW111" s="264"/>
      <c r="BX111" s="264"/>
      <c r="BY111" s="264"/>
      <c r="BZ111" s="264"/>
      <c r="CA111" s="264"/>
      <c r="CB111" s="264"/>
      <c r="CC111" s="264"/>
      <c r="CD111" s="264"/>
      <c r="CE111" s="264"/>
      <c r="CF111" s="264"/>
      <c r="CG111" s="264"/>
      <c r="CH111" s="264"/>
      <c r="CI111" s="264"/>
      <c r="CJ111" s="264"/>
      <c r="CK111" s="264"/>
      <c r="CL111" s="264"/>
      <c r="CM111" s="264"/>
      <c r="CN111" s="264"/>
      <c r="CO111" s="264"/>
      <c r="CP111" s="264"/>
      <c r="CQ111" s="264"/>
      <c r="CR111" s="264"/>
    </row>
    <row r="112" spans="1:96" s="232" customFormat="1" ht="12.95" customHeight="1">
      <c r="A112" s="347">
        <v>97</v>
      </c>
      <c r="B112" s="346" t="s">
        <v>71</v>
      </c>
      <c r="C112" s="345" t="s">
        <v>37</v>
      </c>
      <c r="D112" s="298">
        <v>1155525707.49</v>
      </c>
      <c r="E112" s="255">
        <f t="shared" si="34"/>
        <v>3.9008434901362014E-2</v>
      </c>
      <c r="F112" s="299">
        <v>552.20000000000005</v>
      </c>
      <c r="G112" s="298">
        <v>1150825763.7</v>
      </c>
      <c r="H112" s="260">
        <f t="shared" si="32"/>
        <v>3.9063258356816642E-2</v>
      </c>
      <c r="I112" s="299">
        <v>552.20000000000005</v>
      </c>
      <c r="J112" s="147">
        <f>((G112-D112)/D112)</f>
        <v>-4.067364109284116E-3</v>
      </c>
      <c r="K112" s="327">
        <f t="shared" si="33"/>
        <v>0</v>
      </c>
      <c r="L112" s="262"/>
      <c r="M112" s="434"/>
      <c r="N112" s="406"/>
      <c r="O112" s="264"/>
      <c r="P112" s="264"/>
      <c r="Q112" s="264"/>
      <c r="R112" s="264"/>
      <c r="S112" s="264"/>
      <c r="T112" s="264"/>
      <c r="U112" s="264"/>
      <c r="V112" s="264"/>
      <c r="W112" s="264"/>
      <c r="X112" s="264"/>
      <c r="Y112" s="264"/>
      <c r="Z112" s="264"/>
      <c r="AA112" s="264"/>
      <c r="AB112" s="264"/>
      <c r="AC112" s="264"/>
      <c r="AD112" s="264"/>
      <c r="AE112" s="264"/>
      <c r="AF112" s="264"/>
      <c r="AG112" s="264"/>
      <c r="AH112" s="264"/>
      <c r="AI112" s="264"/>
      <c r="AJ112" s="264"/>
      <c r="AK112" s="264"/>
      <c r="AL112" s="264"/>
      <c r="AM112" s="264"/>
      <c r="AN112" s="264"/>
      <c r="AO112" s="264"/>
      <c r="AP112" s="264"/>
      <c r="AQ112" s="264"/>
      <c r="AR112" s="264"/>
      <c r="AS112" s="264"/>
      <c r="AT112" s="264"/>
      <c r="AU112" s="264"/>
      <c r="AV112" s="264"/>
      <c r="AW112" s="264"/>
      <c r="AX112" s="264"/>
      <c r="AY112" s="264"/>
      <c r="AZ112" s="264"/>
      <c r="BA112" s="264"/>
      <c r="BB112" s="264"/>
      <c r="BC112" s="264"/>
      <c r="BD112" s="264"/>
      <c r="BE112" s="264"/>
      <c r="BF112" s="264"/>
      <c r="BG112" s="264"/>
      <c r="BH112" s="264"/>
      <c r="BI112" s="264"/>
      <c r="BJ112" s="264"/>
      <c r="BK112" s="264"/>
      <c r="BL112" s="264"/>
      <c r="BM112" s="264"/>
      <c r="BN112" s="264"/>
      <c r="BO112" s="264"/>
      <c r="BP112" s="264"/>
      <c r="BQ112" s="264"/>
      <c r="BR112" s="264"/>
      <c r="BS112" s="264"/>
      <c r="BT112" s="264"/>
      <c r="BU112" s="264"/>
      <c r="BV112" s="264"/>
      <c r="BW112" s="264"/>
      <c r="BX112" s="264"/>
      <c r="BY112" s="264"/>
      <c r="BZ112" s="264"/>
      <c r="CA112" s="264"/>
      <c r="CB112" s="264"/>
      <c r="CC112" s="264"/>
      <c r="CD112" s="264"/>
      <c r="CE112" s="264"/>
      <c r="CF112" s="264"/>
      <c r="CG112" s="264"/>
      <c r="CH112" s="264"/>
      <c r="CI112" s="264"/>
      <c r="CJ112" s="264"/>
      <c r="CK112" s="264"/>
      <c r="CL112" s="264"/>
      <c r="CM112" s="264"/>
      <c r="CN112" s="264"/>
      <c r="CO112" s="264"/>
      <c r="CP112" s="264"/>
      <c r="CQ112" s="264"/>
      <c r="CR112" s="264"/>
    </row>
    <row r="113" spans="1:96" s="232" customFormat="1" ht="12.95" customHeight="1">
      <c r="A113" s="347">
        <v>98</v>
      </c>
      <c r="B113" s="346" t="s">
        <v>60</v>
      </c>
      <c r="C113" s="345" t="s">
        <v>66</v>
      </c>
      <c r="D113" s="298">
        <v>2071957078.9100001</v>
      </c>
      <c r="E113" s="255">
        <f t="shared" si="34"/>
        <v>6.9945482222667374E-2</v>
      </c>
      <c r="F113" s="299">
        <v>2.9</v>
      </c>
      <c r="G113" s="298">
        <v>2066106513.53</v>
      </c>
      <c r="H113" s="260">
        <f t="shared" si="32"/>
        <v>7.0131252772129837E-2</v>
      </c>
      <c r="I113" s="299">
        <v>2.89</v>
      </c>
      <c r="J113" s="147">
        <f>((G113-D113)/D113)</f>
        <v>-2.8236904323703156E-3</v>
      </c>
      <c r="K113" s="327">
        <f t="shared" si="33"/>
        <v>-3.4482758620688922E-3</v>
      </c>
      <c r="L113" s="262"/>
      <c r="M113" s="435"/>
      <c r="N113" s="264"/>
      <c r="O113" s="264"/>
      <c r="P113" s="264"/>
      <c r="Q113" s="264"/>
      <c r="R113" s="264"/>
      <c r="S113" s="264"/>
      <c r="T113" s="264"/>
      <c r="U113" s="264"/>
      <c r="V113" s="264"/>
      <c r="W113" s="264"/>
      <c r="X113" s="264"/>
      <c r="Y113" s="264"/>
      <c r="Z113" s="264"/>
      <c r="AA113" s="264"/>
      <c r="AB113" s="264"/>
      <c r="AC113" s="264"/>
      <c r="AD113" s="264"/>
      <c r="AE113" s="264"/>
      <c r="AF113" s="264"/>
      <c r="AG113" s="264"/>
      <c r="AH113" s="264"/>
      <c r="AI113" s="264"/>
      <c r="AJ113" s="264"/>
      <c r="AK113" s="264"/>
      <c r="AL113" s="264"/>
      <c r="AM113" s="264"/>
      <c r="AN113" s="264"/>
      <c r="AO113" s="264"/>
      <c r="AP113" s="264"/>
      <c r="AQ113" s="264"/>
      <c r="AR113" s="264"/>
      <c r="AS113" s="264"/>
      <c r="AT113" s="264"/>
      <c r="AU113" s="264"/>
      <c r="AV113" s="264"/>
      <c r="AW113" s="264"/>
      <c r="AX113" s="264"/>
      <c r="AY113" s="264"/>
      <c r="AZ113" s="264"/>
      <c r="BA113" s="264"/>
      <c r="BB113" s="264"/>
      <c r="BC113" s="264"/>
      <c r="BD113" s="264"/>
      <c r="BE113" s="264"/>
      <c r="BF113" s="264"/>
      <c r="BG113" s="264"/>
      <c r="BH113" s="264"/>
      <c r="BI113" s="264"/>
      <c r="BJ113" s="264"/>
      <c r="BK113" s="264"/>
      <c r="BL113" s="264"/>
      <c r="BM113" s="264"/>
      <c r="BN113" s="264"/>
      <c r="BO113" s="264"/>
      <c r="BP113" s="264"/>
      <c r="BQ113" s="264"/>
      <c r="BR113" s="264"/>
      <c r="BS113" s="264"/>
      <c r="BT113" s="264"/>
      <c r="BU113" s="264"/>
      <c r="BV113" s="264"/>
      <c r="BW113" s="264"/>
      <c r="BX113" s="264"/>
      <c r="BY113" s="264"/>
      <c r="BZ113" s="264"/>
      <c r="CA113" s="264"/>
      <c r="CB113" s="264"/>
      <c r="CC113" s="264"/>
      <c r="CD113" s="264"/>
      <c r="CE113" s="264"/>
      <c r="CF113" s="264"/>
      <c r="CG113" s="264"/>
      <c r="CH113" s="264"/>
      <c r="CI113" s="264"/>
      <c r="CJ113" s="264"/>
      <c r="CK113" s="264"/>
      <c r="CL113" s="264"/>
      <c r="CM113" s="264"/>
      <c r="CN113" s="264"/>
      <c r="CO113" s="264"/>
      <c r="CP113" s="264"/>
      <c r="CQ113" s="264"/>
      <c r="CR113" s="264"/>
    </row>
    <row r="114" spans="1:96" s="232" customFormat="1" ht="12.95" customHeight="1">
      <c r="A114" s="347">
        <v>99</v>
      </c>
      <c r="B114" s="346" t="s">
        <v>110</v>
      </c>
      <c r="C114" s="345" t="s">
        <v>62</v>
      </c>
      <c r="D114" s="298">
        <v>161854696.19</v>
      </c>
      <c r="E114" s="255">
        <f t="shared" si="34"/>
        <v>5.4639185773908711E-3</v>
      </c>
      <c r="F114" s="299">
        <v>1.6251</v>
      </c>
      <c r="G114" s="298">
        <v>161078364.19999999</v>
      </c>
      <c r="H114" s="260">
        <f t="shared" si="32"/>
        <v>5.4675920151525921E-3</v>
      </c>
      <c r="I114" s="299">
        <v>1.6177999999999999</v>
      </c>
      <c r="J114" s="147">
        <f>((G114-D114)/D114)</f>
        <v>-4.7964749140715652E-3</v>
      </c>
      <c r="K114" s="327">
        <f t="shared" ref="K114:K124" si="36">((I114-F114)/F114)</f>
        <v>-4.4920312596148449E-3</v>
      </c>
      <c r="L114" s="262"/>
      <c r="M114" s="434"/>
      <c r="N114" s="436"/>
      <c r="O114" s="406"/>
      <c r="P114" s="264"/>
      <c r="Q114" s="264"/>
      <c r="R114" s="264"/>
      <c r="S114" s="264"/>
      <c r="T114" s="264"/>
      <c r="U114" s="264"/>
      <c r="V114" s="264"/>
      <c r="W114" s="264"/>
      <c r="X114" s="264"/>
      <c r="Y114" s="264"/>
      <c r="Z114" s="264"/>
      <c r="AA114" s="264"/>
      <c r="AB114" s="264"/>
      <c r="AC114" s="264"/>
      <c r="AD114" s="264"/>
      <c r="AE114" s="264"/>
      <c r="AF114" s="264"/>
      <c r="AG114" s="264"/>
      <c r="AH114" s="264"/>
      <c r="AI114" s="264"/>
      <c r="AJ114" s="264"/>
      <c r="AK114" s="264"/>
      <c r="AL114" s="264"/>
      <c r="AM114" s="264"/>
      <c r="AN114" s="264"/>
      <c r="AO114" s="264"/>
      <c r="AP114" s="264"/>
      <c r="AQ114" s="264"/>
      <c r="AR114" s="264"/>
      <c r="AS114" s="264"/>
      <c r="AT114" s="264"/>
      <c r="AU114" s="264"/>
      <c r="AV114" s="264"/>
      <c r="AW114" s="264"/>
      <c r="AX114" s="264"/>
      <c r="AY114" s="264"/>
      <c r="AZ114" s="264"/>
      <c r="BA114" s="264"/>
      <c r="BB114" s="264"/>
      <c r="BC114" s="264"/>
      <c r="BD114" s="264"/>
      <c r="BE114" s="264"/>
      <c r="BF114" s="264"/>
      <c r="BG114" s="264"/>
      <c r="BH114" s="264"/>
      <c r="BI114" s="264"/>
      <c r="BJ114" s="264"/>
      <c r="BK114" s="264"/>
      <c r="BL114" s="264"/>
      <c r="BM114" s="264"/>
      <c r="BN114" s="264"/>
      <c r="BO114" s="264"/>
      <c r="BP114" s="264"/>
      <c r="BQ114" s="264"/>
      <c r="BR114" s="264"/>
      <c r="BS114" s="264"/>
      <c r="BT114" s="264"/>
      <c r="BU114" s="264"/>
      <c r="BV114" s="264"/>
      <c r="BW114" s="264"/>
      <c r="BX114" s="264"/>
      <c r="BY114" s="264"/>
      <c r="BZ114" s="264"/>
      <c r="CA114" s="264"/>
      <c r="CB114" s="264"/>
      <c r="CC114" s="264"/>
      <c r="CD114" s="264"/>
      <c r="CE114" s="264"/>
      <c r="CF114" s="264"/>
      <c r="CG114" s="264"/>
      <c r="CH114" s="264"/>
      <c r="CI114" s="264"/>
      <c r="CJ114" s="264"/>
      <c r="CK114" s="264"/>
      <c r="CL114" s="264"/>
      <c r="CM114" s="264"/>
      <c r="CN114" s="264"/>
      <c r="CO114" s="264"/>
      <c r="CP114" s="264"/>
      <c r="CQ114" s="264"/>
      <c r="CR114" s="264"/>
    </row>
    <row r="115" spans="1:96" s="232" customFormat="1" ht="12.95" customHeight="1">
      <c r="A115" s="347">
        <v>100</v>
      </c>
      <c r="B115" s="346" t="s">
        <v>51</v>
      </c>
      <c r="C115" s="345" t="s">
        <v>125</v>
      </c>
      <c r="D115" s="298">
        <v>584872452.65999997</v>
      </c>
      <c r="E115" s="255">
        <f t="shared" si="34"/>
        <v>1.9744224509505328E-2</v>
      </c>
      <c r="F115" s="299">
        <v>1.0889</v>
      </c>
      <c r="G115" s="298">
        <v>583216265.30999994</v>
      </c>
      <c r="H115" s="260">
        <f t="shared" si="32"/>
        <v>1.9796504708458368E-2</v>
      </c>
      <c r="I115" s="299">
        <v>1.0861000000000001</v>
      </c>
      <c r="J115" s="147">
        <f t="shared" ref="J115:J124" si="37">((G115-D115)/D115)</f>
        <v>-2.8317068832147655E-3</v>
      </c>
      <c r="K115" s="327">
        <f t="shared" si="36"/>
        <v>-2.5714023326291798E-3</v>
      </c>
      <c r="L115" s="262"/>
      <c r="M115" s="264"/>
      <c r="N115" s="397"/>
      <c r="O115" s="264"/>
      <c r="P115" s="264"/>
      <c r="Q115" s="415"/>
      <c r="R115" s="264"/>
      <c r="S115" s="264"/>
      <c r="T115" s="264"/>
      <c r="U115" s="264"/>
      <c r="V115" s="264"/>
      <c r="W115" s="264"/>
      <c r="X115" s="264"/>
      <c r="Y115" s="264"/>
      <c r="Z115" s="264"/>
      <c r="AA115" s="264"/>
      <c r="AB115" s="264"/>
      <c r="AC115" s="264"/>
      <c r="AD115" s="264"/>
      <c r="AE115" s="264"/>
      <c r="AF115" s="264"/>
      <c r="AG115" s="264"/>
      <c r="AH115" s="264"/>
      <c r="AI115" s="264"/>
      <c r="AJ115" s="264"/>
      <c r="AK115" s="264"/>
      <c r="AL115" s="264"/>
      <c r="AM115" s="264"/>
      <c r="AN115" s="264"/>
      <c r="AO115" s="264"/>
      <c r="AP115" s="264"/>
      <c r="AQ115" s="264"/>
      <c r="AR115" s="264"/>
      <c r="AS115" s="264"/>
      <c r="AT115" s="264"/>
      <c r="AU115" s="264"/>
      <c r="AV115" s="264"/>
      <c r="AW115" s="264"/>
      <c r="AX115" s="264"/>
      <c r="AY115" s="264"/>
      <c r="AZ115" s="264"/>
      <c r="BA115" s="264"/>
      <c r="BB115" s="264"/>
      <c r="BC115" s="264"/>
      <c r="BD115" s="264"/>
      <c r="BE115" s="264"/>
      <c r="BF115" s="264"/>
      <c r="BG115" s="264"/>
      <c r="BH115" s="264"/>
      <c r="BI115" s="264"/>
      <c r="BJ115" s="264"/>
      <c r="BK115" s="264"/>
      <c r="BL115" s="264"/>
      <c r="BM115" s="264"/>
      <c r="BN115" s="264"/>
      <c r="BO115" s="264"/>
      <c r="BP115" s="264"/>
      <c r="BQ115" s="264"/>
      <c r="BR115" s="264"/>
      <c r="BS115" s="264"/>
      <c r="BT115" s="264"/>
      <c r="BU115" s="264"/>
      <c r="BV115" s="264"/>
      <c r="BW115" s="264"/>
      <c r="BX115" s="264"/>
      <c r="BY115" s="264"/>
      <c r="BZ115" s="264"/>
      <c r="CA115" s="264"/>
      <c r="CB115" s="264"/>
      <c r="CC115" s="264"/>
      <c r="CD115" s="264"/>
      <c r="CE115" s="264"/>
      <c r="CF115" s="264"/>
      <c r="CG115" s="264"/>
      <c r="CH115" s="264"/>
      <c r="CI115" s="264"/>
      <c r="CJ115" s="264"/>
      <c r="CK115" s="264"/>
      <c r="CL115" s="264"/>
      <c r="CM115" s="264"/>
      <c r="CN115" s="264"/>
      <c r="CO115" s="264"/>
      <c r="CP115" s="264"/>
      <c r="CQ115" s="264"/>
      <c r="CR115" s="264"/>
    </row>
    <row r="116" spans="1:96" s="253" customFormat="1" ht="12.95" customHeight="1">
      <c r="A116" s="347">
        <v>101</v>
      </c>
      <c r="B116" s="346" t="s">
        <v>132</v>
      </c>
      <c r="C116" s="345" t="s">
        <v>134</v>
      </c>
      <c r="D116" s="298">
        <v>133772141.41</v>
      </c>
      <c r="E116" s="255">
        <f t="shared" si="34"/>
        <v>4.5159028795150689E-3</v>
      </c>
      <c r="F116" s="299">
        <v>1.2426999999999999</v>
      </c>
      <c r="G116" s="298">
        <v>118971494.52</v>
      </c>
      <c r="H116" s="260">
        <f t="shared" si="32"/>
        <v>4.0383300184291442E-3</v>
      </c>
      <c r="I116" s="299">
        <v>1.2473000000000001</v>
      </c>
      <c r="J116" s="147">
        <f t="shared" si="37"/>
        <v>-0.1106407263425447</v>
      </c>
      <c r="K116" s="327">
        <f t="shared" si="36"/>
        <v>3.7016174458840909E-3</v>
      </c>
      <c r="L116" s="262"/>
      <c r="M116" s="264"/>
      <c r="N116" s="264"/>
      <c r="O116" s="264"/>
      <c r="P116" s="264"/>
      <c r="Q116" s="264"/>
      <c r="R116" s="264"/>
      <c r="S116" s="264"/>
      <c r="T116" s="264"/>
      <c r="U116" s="264"/>
      <c r="V116" s="264"/>
      <c r="W116" s="264"/>
      <c r="X116" s="264"/>
      <c r="Y116" s="264"/>
      <c r="Z116" s="264"/>
      <c r="AA116" s="264"/>
      <c r="AB116" s="264"/>
      <c r="AC116" s="264"/>
      <c r="AD116" s="264"/>
      <c r="AE116" s="264"/>
      <c r="AF116" s="264"/>
      <c r="AG116" s="264"/>
      <c r="AH116" s="264"/>
      <c r="AI116" s="264"/>
      <c r="AJ116" s="264"/>
      <c r="AK116" s="264"/>
      <c r="AL116" s="264"/>
      <c r="AM116" s="264"/>
      <c r="AN116" s="264"/>
      <c r="AO116" s="264"/>
      <c r="AP116" s="264"/>
      <c r="AQ116" s="264"/>
      <c r="AR116" s="264"/>
      <c r="AS116" s="264"/>
      <c r="AT116" s="264"/>
      <c r="AU116" s="264"/>
      <c r="AV116" s="264"/>
      <c r="AW116" s="264"/>
      <c r="AX116" s="264"/>
      <c r="AY116" s="264"/>
      <c r="AZ116" s="264"/>
      <c r="BA116" s="264"/>
      <c r="BB116" s="264"/>
      <c r="BC116" s="264"/>
      <c r="BD116" s="264"/>
      <c r="BE116" s="264"/>
      <c r="BF116" s="264"/>
      <c r="BG116" s="264"/>
      <c r="BH116" s="264"/>
      <c r="BI116" s="264"/>
      <c r="BJ116" s="264"/>
      <c r="BK116" s="264"/>
      <c r="BL116" s="264"/>
      <c r="BM116" s="264"/>
      <c r="BN116" s="264"/>
      <c r="BO116" s="264"/>
      <c r="BP116" s="264"/>
      <c r="BQ116" s="264"/>
      <c r="BR116" s="264"/>
      <c r="BS116" s="264"/>
      <c r="BT116" s="264"/>
      <c r="BU116" s="264"/>
      <c r="BV116" s="264"/>
      <c r="BW116" s="264"/>
      <c r="BX116" s="264"/>
      <c r="BY116" s="264"/>
      <c r="BZ116" s="264"/>
      <c r="CA116" s="264"/>
      <c r="CB116" s="264"/>
      <c r="CC116" s="264"/>
      <c r="CD116" s="264"/>
      <c r="CE116" s="264"/>
      <c r="CF116" s="264"/>
      <c r="CG116" s="264"/>
      <c r="CH116" s="264"/>
      <c r="CI116" s="264"/>
      <c r="CJ116" s="264"/>
      <c r="CK116" s="264"/>
      <c r="CL116" s="264"/>
      <c r="CM116" s="264"/>
      <c r="CN116" s="264"/>
      <c r="CO116" s="264"/>
      <c r="CP116" s="264"/>
      <c r="CQ116" s="264"/>
      <c r="CR116" s="264"/>
    </row>
    <row r="117" spans="1:96" s="232" customFormat="1" ht="12.95" customHeight="1">
      <c r="A117" s="347">
        <v>102</v>
      </c>
      <c r="B117" s="346" t="s">
        <v>107</v>
      </c>
      <c r="C117" s="345" t="s">
        <v>136</v>
      </c>
      <c r="D117" s="298">
        <v>223637546.77000001</v>
      </c>
      <c r="E117" s="255">
        <f t="shared" si="34"/>
        <v>7.5495946374289939E-3</v>
      </c>
      <c r="F117" s="299">
        <v>143.69</v>
      </c>
      <c r="G117" s="298">
        <v>223309016.28</v>
      </c>
      <c r="H117" s="260">
        <f t="shared" si="32"/>
        <v>7.5799291878090001E-3</v>
      </c>
      <c r="I117" s="299">
        <v>143.47999999999999</v>
      </c>
      <c r="J117" s="147">
        <f t="shared" si="37"/>
        <v>-1.4690310046098236E-3</v>
      </c>
      <c r="K117" s="327">
        <f t="shared" si="36"/>
        <v>-1.4614795740831509E-3</v>
      </c>
      <c r="L117" s="262"/>
      <c r="M117" s="270"/>
      <c r="N117" s="288"/>
      <c r="O117" s="264"/>
      <c r="P117" s="264"/>
      <c r="Q117" s="264"/>
      <c r="R117" s="264"/>
      <c r="S117" s="264"/>
      <c r="T117" s="264"/>
      <c r="U117" s="264"/>
      <c r="V117" s="264"/>
      <c r="W117" s="264"/>
      <c r="X117" s="264"/>
      <c r="Y117" s="264"/>
      <c r="Z117" s="264"/>
      <c r="AA117" s="264"/>
      <c r="AB117" s="264"/>
      <c r="AC117" s="264"/>
      <c r="AD117" s="264"/>
      <c r="AE117" s="264"/>
      <c r="AF117" s="264"/>
      <c r="AG117" s="264"/>
      <c r="AH117" s="264"/>
      <c r="AI117" s="264"/>
      <c r="AJ117" s="264"/>
      <c r="AK117" s="264"/>
      <c r="AL117" s="264"/>
      <c r="AM117" s="264"/>
      <c r="AN117" s="264"/>
      <c r="AO117" s="264"/>
      <c r="AP117" s="264"/>
      <c r="AQ117" s="264"/>
      <c r="AR117" s="264"/>
      <c r="AS117" s="264"/>
      <c r="AT117" s="264"/>
      <c r="AU117" s="264"/>
      <c r="AV117" s="264"/>
      <c r="AW117" s="264"/>
      <c r="AX117" s="264"/>
      <c r="AY117" s="264"/>
      <c r="AZ117" s="264"/>
      <c r="BA117" s="264"/>
      <c r="BB117" s="264"/>
      <c r="BC117" s="264"/>
      <c r="BD117" s="264"/>
      <c r="BE117" s="264"/>
      <c r="BF117" s="264"/>
      <c r="BG117" s="264"/>
      <c r="BH117" s="264"/>
      <c r="BI117" s="264"/>
      <c r="BJ117" s="264"/>
      <c r="BK117" s="264"/>
      <c r="BL117" s="264"/>
      <c r="BM117" s="264"/>
      <c r="BN117" s="264"/>
      <c r="BO117" s="264"/>
      <c r="BP117" s="264"/>
      <c r="BQ117" s="264"/>
      <c r="BR117" s="264"/>
      <c r="BS117" s="264"/>
      <c r="BT117" s="264"/>
      <c r="BU117" s="264"/>
      <c r="BV117" s="264"/>
      <c r="BW117" s="264"/>
      <c r="BX117" s="264"/>
      <c r="BY117" s="264"/>
      <c r="BZ117" s="264"/>
      <c r="CA117" s="264"/>
      <c r="CB117" s="264"/>
      <c r="CC117" s="264"/>
      <c r="CD117" s="264"/>
      <c r="CE117" s="264"/>
      <c r="CF117" s="264"/>
      <c r="CG117" s="264"/>
      <c r="CH117" s="264"/>
      <c r="CI117" s="264"/>
      <c r="CJ117" s="264"/>
      <c r="CK117" s="264"/>
      <c r="CL117" s="264"/>
      <c r="CM117" s="264"/>
      <c r="CN117" s="264"/>
      <c r="CO117" s="264"/>
      <c r="CP117" s="264"/>
      <c r="CQ117" s="264"/>
      <c r="CR117" s="264"/>
    </row>
    <row r="118" spans="1:96" s="232" customFormat="1" ht="12.95" customHeight="1">
      <c r="A118" s="347">
        <v>103</v>
      </c>
      <c r="B118" s="346" t="s">
        <v>46</v>
      </c>
      <c r="C118" s="345" t="s">
        <v>142</v>
      </c>
      <c r="D118" s="298">
        <v>150755712.52000001</v>
      </c>
      <c r="E118" s="255">
        <f t="shared" si="34"/>
        <v>5.0892371841893954E-3</v>
      </c>
      <c r="F118" s="299">
        <v>3.5865</v>
      </c>
      <c r="G118" s="298">
        <v>149976620.63999999</v>
      </c>
      <c r="H118" s="260">
        <f t="shared" si="32"/>
        <v>5.0907580142338787E-3</v>
      </c>
      <c r="I118" s="299">
        <v>3.403</v>
      </c>
      <c r="J118" s="147">
        <f t="shared" si="37"/>
        <v>-5.167909507221272E-3</v>
      </c>
      <c r="K118" s="327">
        <f t="shared" si="36"/>
        <v>-5.1164087550536731E-2</v>
      </c>
      <c r="L118" s="262"/>
      <c r="M118" s="264"/>
      <c r="N118" s="264"/>
      <c r="O118" s="264"/>
      <c r="P118" s="264"/>
      <c r="Q118" s="264"/>
      <c r="R118" s="264"/>
      <c r="S118" s="264"/>
      <c r="T118" s="264"/>
      <c r="U118" s="264"/>
      <c r="V118" s="264"/>
      <c r="W118" s="264"/>
      <c r="X118" s="264"/>
      <c r="Y118" s="264"/>
      <c r="Z118" s="264"/>
      <c r="AA118" s="264"/>
      <c r="AB118" s="264"/>
      <c r="AC118" s="264"/>
      <c r="AD118" s="264"/>
      <c r="AE118" s="264"/>
      <c r="AF118" s="264"/>
      <c r="AG118" s="264"/>
      <c r="AH118" s="264"/>
      <c r="AI118" s="264"/>
      <c r="AJ118" s="264"/>
      <c r="AK118" s="264"/>
      <c r="AL118" s="264"/>
      <c r="AM118" s="264"/>
      <c r="AN118" s="264"/>
      <c r="AO118" s="264"/>
      <c r="AP118" s="264"/>
      <c r="AQ118" s="264"/>
      <c r="AR118" s="264"/>
      <c r="AS118" s="264"/>
      <c r="AT118" s="264"/>
      <c r="AU118" s="264"/>
      <c r="AV118" s="264"/>
      <c r="AW118" s="264"/>
      <c r="AX118" s="264"/>
      <c r="AY118" s="264"/>
      <c r="AZ118" s="264"/>
      <c r="BA118" s="264"/>
      <c r="BB118" s="264"/>
      <c r="BC118" s="264"/>
      <c r="BD118" s="264"/>
      <c r="BE118" s="264"/>
      <c r="BF118" s="264"/>
      <c r="BG118" s="264"/>
      <c r="BH118" s="264"/>
      <c r="BI118" s="264"/>
      <c r="BJ118" s="264"/>
      <c r="BK118" s="264"/>
      <c r="BL118" s="264"/>
      <c r="BM118" s="264"/>
      <c r="BN118" s="264"/>
      <c r="BO118" s="264"/>
      <c r="BP118" s="264"/>
      <c r="BQ118" s="264"/>
      <c r="BR118" s="264"/>
      <c r="BS118" s="264"/>
      <c r="BT118" s="264"/>
      <c r="BU118" s="264"/>
      <c r="BV118" s="264"/>
      <c r="BW118" s="264"/>
      <c r="BX118" s="264"/>
      <c r="BY118" s="264"/>
      <c r="BZ118" s="264"/>
      <c r="CA118" s="264"/>
      <c r="CB118" s="264"/>
      <c r="CC118" s="264"/>
      <c r="CD118" s="264"/>
      <c r="CE118" s="264"/>
      <c r="CF118" s="264"/>
      <c r="CG118" s="264"/>
      <c r="CH118" s="264"/>
      <c r="CI118" s="264"/>
      <c r="CJ118" s="264"/>
      <c r="CK118" s="264"/>
      <c r="CL118" s="264"/>
      <c r="CM118" s="264"/>
      <c r="CN118" s="264"/>
      <c r="CO118" s="264"/>
      <c r="CP118" s="264"/>
      <c r="CQ118" s="264"/>
      <c r="CR118" s="264"/>
    </row>
    <row r="119" spans="1:96" s="232" customFormat="1" ht="12.95" customHeight="1">
      <c r="A119" s="347">
        <v>104</v>
      </c>
      <c r="B119" s="346" t="s">
        <v>108</v>
      </c>
      <c r="C119" s="345" t="s">
        <v>190</v>
      </c>
      <c r="D119" s="298">
        <v>334321274.11000001</v>
      </c>
      <c r="E119" s="255">
        <f t="shared" si="34"/>
        <v>1.1286074877198871E-2</v>
      </c>
      <c r="F119" s="299">
        <v>134.01</v>
      </c>
      <c r="G119" s="298">
        <v>333629476.56999999</v>
      </c>
      <c r="H119" s="260">
        <f t="shared" si="32"/>
        <v>1.1324611291984246E-2</v>
      </c>
      <c r="I119" s="299">
        <v>133.6</v>
      </c>
      <c r="J119" s="147">
        <f>((G119-D119)/D119)</f>
        <v>-2.0692597018890364E-3</v>
      </c>
      <c r="K119" s="327">
        <f t="shared" si="36"/>
        <v>-3.0594731736437327E-3</v>
      </c>
      <c r="L119" s="262"/>
      <c r="M119" s="264"/>
      <c r="N119" s="264"/>
      <c r="O119" s="264"/>
      <c r="P119" s="264"/>
      <c r="Q119" s="264"/>
      <c r="R119" s="264"/>
      <c r="S119" s="264"/>
      <c r="T119" s="264"/>
      <c r="U119" s="264"/>
      <c r="V119" s="264"/>
      <c r="W119" s="264"/>
      <c r="X119" s="264"/>
      <c r="Y119" s="264"/>
      <c r="Z119" s="264"/>
      <c r="AA119" s="264"/>
      <c r="AB119" s="264"/>
      <c r="AC119" s="264"/>
      <c r="AD119" s="264"/>
      <c r="AE119" s="264"/>
      <c r="AF119" s="264"/>
      <c r="AG119" s="264"/>
      <c r="AH119" s="264"/>
      <c r="AI119" s="264"/>
      <c r="AJ119" s="264"/>
      <c r="AK119" s="264"/>
      <c r="AL119" s="264"/>
      <c r="AM119" s="264"/>
      <c r="AN119" s="264"/>
      <c r="AO119" s="264"/>
      <c r="AP119" s="264"/>
      <c r="AQ119" s="264"/>
      <c r="AR119" s="264"/>
      <c r="AS119" s="264"/>
      <c r="AT119" s="264"/>
      <c r="AU119" s="264"/>
      <c r="AV119" s="264"/>
      <c r="AW119" s="264"/>
      <c r="AX119" s="264"/>
      <c r="AY119" s="264"/>
      <c r="AZ119" s="264"/>
      <c r="BA119" s="264"/>
      <c r="BB119" s="264"/>
      <c r="BC119" s="264"/>
      <c r="BD119" s="264"/>
      <c r="BE119" s="264"/>
      <c r="BF119" s="264"/>
      <c r="BG119" s="264"/>
      <c r="BH119" s="264"/>
      <c r="BI119" s="264"/>
      <c r="BJ119" s="264"/>
      <c r="BK119" s="264"/>
      <c r="BL119" s="264"/>
      <c r="BM119" s="264"/>
      <c r="BN119" s="264"/>
      <c r="BO119" s="264"/>
      <c r="BP119" s="264"/>
      <c r="BQ119" s="264"/>
      <c r="BR119" s="264"/>
      <c r="BS119" s="264"/>
      <c r="BT119" s="264"/>
      <c r="BU119" s="264"/>
      <c r="BV119" s="264"/>
      <c r="BW119" s="264"/>
      <c r="BX119" s="264"/>
      <c r="BY119" s="264"/>
      <c r="BZ119" s="264"/>
      <c r="CA119" s="264"/>
      <c r="CB119" s="264"/>
      <c r="CC119" s="264"/>
      <c r="CD119" s="264"/>
      <c r="CE119" s="264"/>
      <c r="CF119" s="264"/>
      <c r="CG119" s="264"/>
      <c r="CH119" s="264"/>
      <c r="CI119" s="264"/>
      <c r="CJ119" s="264"/>
      <c r="CK119" s="264"/>
      <c r="CL119" s="264"/>
      <c r="CM119" s="264"/>
      <c r="CN119" s="264"/>
      <c r="CO119" s="264"/>
      <c r="CP119" s="264"/>
      <c r="CQ119" s="264"/>
      <c r="CR119" s="264"/>
    </row>
    <row r="120" spans="1:96" s="232" customFormat="1" ht="12.95" customHeight="1">
      <c r="A120" s="347">
        <v>105</v>
      </c>
      <c r="B120" s="346" t="s">
        <v>128</v>
      </c>
      <c r="C120" s="345" t="s">
        <v>160</v>
      </c>
      <c r="D120" s="305">
        <v>123391678.78</v>
      </c>
      <c r="E120" s="255">
        <f t="shared" si="34"/>
        <v>4.1654774427431398E-3</v>
      </c>
      <c r="F120" s="299">
        <v>137.13611599999999</v>
      </c>
      <c r="G120" s="298">
        <v>121643761.03</v>
      </c>
      <c r="H120" s="260">
        <f t="shared" si="32"/>
        <v>4.1290365705163902E-3</v>
      </c>
      <c r="I120" s="299">
        <v>139.819804</v>
      </c>
      <c r="J120" s="147">
        <f>((G120-D120)/D120)</f>
        <v>-1.4165604741600389E-2</v>
      </c>
      <c r="K120" s="327">
        <f>((I120-F120)/F120)</f>
        <v>1.9569520256793753E-2</v>
      </c>
      <c r="L120" s="262"/>
      <c r="M120" s="264"/>
      <c r="N120" s="264"/>
      <c r="O120" s="264"/>
      <c r="P120" s="264"/>
      <c r="Q120" s="264"/>
      <c r="R120" s="264"/>
      <c r="S120" s="264"/>
      <c r="T120" s="264"/>
      <c r="U120" s="264"/>
      <c r="V120" s="264"/>
      <c r="W120" s="264"/>
      <c r="X120" s="264"/>
      <c r="Y120" s="264"/>
      <c r="Z120" s="264"/>
      <c r="AA120" s="264"/>
      <c r="AB120" s="264"/>
      <c r="AC120" s="264"/>
      <c r="AD120" s="264"/>
      <c r="AE120" s="264"/>
      <c r="AF120" s="264"/>
      <c r="AG120" s="264"/>
      <c r="AH120" s="264"/>
      <c r="AI120" s="264"/>
      <c r="AJ120" s="264"/>
      <c r="AK120" s="264"/>
      <c r="AL120" s="264"/>
      <c r="AM120" s="264"/>
      <c r="AN120" s="264"/>
      <c r="AO120" s="264"/>
      <c r="AP120" s="264"/>
      <c r="AQ120" s="264"/>
      <c r="AR120" s="264"/>
      <c r="AS120" s="264"/>
      <c r="AT120" s="264"/>
      <c r="AU120" s="264"/>
      <c r="AV120" s="264"/>
      <c r="AW120" s="264"/>
      <c r="AX120" s="264"/>
      <c r="AY120" s="264"/>
      <c r="AZ120" s="264"/>
      <c r="BA120" s="264"/>
      <c r="BB120" s="264"/>
      <c r="BC120" s="264"/>
      <c r="BD120" s="264"/>
      <c r="BE120" s="264"/>
      <c r="BF120" s="264"/>
      <c r="BG120" s="264"/>
      <c r="BH120" s="264"/>
      <c r="BI120" s="264"/>
      <c r="BJ120" s="264"/>
      <c r="BK120" s="264"/>
      <c r="BL120" s="264"/>
      <c r="BM120" s="264"/>
      <c r="BN120" s="264"/>
      <c r="BO120" s="264"/>
      <c r="BP120" s="264"/>
      <c r="BQ120" s="264"/>
      <c r="BR120" s="264"/>
      <c r="BS120" s="264"/>
      <c r="BT120" s="264"/>
      <c r="BU120" s="264"/>
      <c r="BV120" s="264"/>
      <c r="BW120" s="264"/>
      <c r="BX120" s="264"/>
      <c r="BY120" s="264"/>
      <c r="BZ120" s="264"/>
      <c r="CA120" s="264"/>
      <c r="CB120" s="264"/>
      <c r="CC120" s="264"/>
      <c r="CD120" s="264"/>
      <c r="CE120" s="264"/>
      <c r="CF120" s="264"/>
      <c r="CG120" s="264"/>
      <c r="CH120" s="264"/>
      <c r="CI120" s="264"/>
      <c r="CJ120" s="264"/>
      <c r="CK120" s="264"/>
      <c r="CL120" s="264"/>
      <c r="CM120" s="264"/>
      <c r="CN120" s="264"/>
      <c r="CO120" s="264"/>
      <c r="CP120" s="264"/>
      <c r="CQ120" s="264"/>
      <c r="CR120" s="264"/>
    </row>
    <row r="121" spans="1:96" s="232" customFormat="1" ht="12.95" customHeight="1">
      <c r="A121" s="347">
        <v>106</v>
      </c>
      <c r="B121" s="346" t="s">
        <v>127</v>
      </c>
      <c r="C121" s="345" t="s">
        <v>176</v>
      </c>
      <c r="D121" s="305">
        <v>1135529288.8599999</v>
      </c>
      <c r="E121" s="255">
        <f t="shared" ref="E121:E123" si="38">(D121/$D$125)</f>
        <v>3.8333392373677277E-2</v>
      </c>
      <c r="F121" s="299">
        <v>2.2526000000000002</v>
      </c>
      <c r="G121" s="305">
        <v>1124955800.1099999</v>
      </c>
      <c r="H121" s="260">
        <f t="shared" ref="H121:H123" si="39">(G121/$G$125)</f>
        <v>3.8185136660836734E-2</v>
      </c>
      <c r="I121" s="299">
        <v>2.2328000000000001</v>
      </c>
      <c r="J121" s="147">
        <f t="shared" ref="J121:J123" si="40">((G121-D121)/D121)</f>
        <v>-9.311506848594912E-3</v>
      </c>
      <c r="K121" s="327">
        <f t="shared" ref="K121:K123" si="41">((I121-F121)/F121)</f>
        <v>-8.7898428482642444E-3</v>
      </c>
      <c r="L121" s="262"/>
      <c r="M121" s="264"/>
      <c r="N121" s="264"/>
      <c r="O121" s="264"/>
      <c r="P121" s="264"/>
      <c r="Q121" s="264"/>
      <c r="R121" s="264"/>
      <c r="S121" s="264"/>
      <c r="T121" s="264"/>
      <c r="U121" s="264"/>
      <c r="V121" s="264"/>
      <c r="W121" s="264"/>
      <c r="X121" s="264"/>
      <c r="Y121" s="264"/>
      <c r="Z121" s="264"/>
      <c r="AA121" s="264"/>
      <c r="AB121" s="264"/>
      <c r="AC121" s="264"/>
      <c r="AD121" s="264"/>
      <c r="AE121" s="264"/>
      <c r="AF121" s="264"/>
      <c r="AG121" s="264"/>
      <c r="AH121" s="264"/>
      <c r="AI121" s="264"/>
      <c r="AJ121" s="264"/>
      <c r="AK121" s="264"/>
      <c r="AL121" s="264"/>
      <c r="AM121" s="264"/>
      <c r="AN121" s="264"/>
      <c r="AO121" s="264"/>
      <c r="AP121" s="264"/>
      <c r="AQ121" s="264"/>
      <c r="AR121" s="264"/>
      <c r="AS121" s="264"/>
      <c r="AT121" s="264"/>
      <c r="AU121" s="264"/>
      <c r="AV121" s="264"/>
      <c r="AW121" s="264"/>
      <c r="AX121" s="264"/>
      <c r="AY121" s="264"/>
      <c r="AZ121" s="264"/>
      <c r="BA121" s="264"/>
      <c r="BB121" s="264"/>
      <c r="BC121" s="264"/>
      <c r="BD121" s="264"/>
      <c r="BE121" s="264"/>
      <c r="BF121" s="264"/>
      <c r="BG121" s="264"/>
      <c r="BH121" s="264"/>
      <c r="BI121" s="264"/>
      <c r="BJ121" s="264"/>
      <c r="BK121" s="264"/>
      <c r="BL121" s="264"/>
      <c r="BM121" s="264"/>
      <c r="BN121" s="264"/>
      <c r="BO121" s="264"/>
      <c r="BP121" s="264"/>
      <c r="BQ121" s="264"/>
      <c r="BR121" s="264"/>
      <c r="BS121" s="264"/>
      <c r="BT121" s="264"/>
      <c r="BU121" s="264"/>
      <c r="BV121" s="264"/>
      <c r="BW121" s="264"/>
      <c r="BX121" s="264"/>
      <c r="BY121" s="264"/>
      <c r="BZ121" s="264"/>
      <c r="CA121" s="264"/>
      <c r="CB121" s="264"/>
      <c r="CC121" s="264"/>
      <c r="CD121" s="264"/>
      <c r="CE121" s="264"/>
      <c r="CF121" s="264"/>
      <c r="CG121" s="264"/>
      <c r="CH121" s="264"/>
      <c r="CI121" s="264"/>
      <c r="CJ121" s="264"/>
      <c r="CK121" s="264"/>
      <c r="CL121" s="264"/>
      <c r="CM121" s="264"/>
      <c r="CN121" s="264"/>
      <c r="CO121" s="264"/>
      <c r="CP121" s="264"/>
      <c r="CQ121" s="264"/>
      <c r="CR121" s="264"/>
    </row>
    <row r="122" spans="1:96" s="232" customFormat="1" ht="12.95" customHeight="1">
      <c r="A122" s="347">
        <v>107</v>
      </c>
      <c r="B122" s="346" t="s">
        <v>196</v>
      </c>
      <c r="C122" s="345" t="s">
        <v>232</v>
      </c>
      <c r="D122" s="304">
        <v>17641284.59</v>
      </c>
      <c r="E122" s="255">
        <f t="shared" si="38"/>
        <v>5.9553750907040826E-4</v>
      </c>
      <c r="F122" s="299">
        <v>1.1334</v>
      </c>
      <c r="G122" s="304">
        <v>17546931.789999999</v>
      </c>
      <c r="H122" s="260">
        <f t="shared" si="39"/>
        <v>5.956073903650382E-4</v>
      </c>
      <c r="I122" s="299">
        <v>1.1273</v>
      </c>
      <c r="J122" s="147">
        <f t="shared" si="40"/>
        <v>-5.3484087011149307E-3</v>
      </c>
      <c r="K122" s="327">
        <f t="shared" si="41"/>
        <v>-5.3820363508028891E-3</v>
      </c>
      <c r="L122" s="262"/>
      <c r="M122" s="264"/>
      <c r="N122" s="264"/>
      <c r="O122" s="264"/>
      <c r="P122" s="264"/>
      <c r="Q122" s="264"/>
      <c r="R122" s="264"/>
      <c r="S122" s="264"/>
      <c r="T122" s="264"/>
      <c r="U122" s="264"/>
      <c r="V122" s="264"/>
      <c r="W122" s="264"/>
      <c r="X122" s="264"/>
      <c r="Y122" s="264"/>
      <c r="Z122" s="264"/>
      <c r="AA122" s="264"/>
      <c r="AB122" s="264"/>
      <c r="AC122" s="264"/>
      <c r="AD122" s="264"/>
      <c r="AE122" s="264"/>
      <c r="AF122" s="264"/>
      <c r="AG122" s="264"/>
      <c r="AH122" s="264"/>
      <c r="AI122" s="264"/>
      <c r="AJ122" s="264"/>
      <c r="AK122" s="264"/>
      <c r="AL122" s="264"/>
      <c r="AM122" s="264"/>
      <c r="AN122" s="264"/>
      <c r="AO122" s="264"/>
      <c r="AP122" s="264"/>
      <c r="AQ122" s="264"/>
      <c r="AR122" s="264"/>
      <c r="AS122" s="264"/>
      <c r="AT122" s="264"/>
      <c r="AU122" s="264"/>
      <c r="AV122" s="264"/>
      <c r="AW122" s="264"/>
      <c r="AX122" s="264"/>
      <c r="AY122" s="264"/>
      <c r="AZ122" s="264"/>
      <c r="BA122" s="264"/>
      <c r="BB122" s="264"/>
      <c r="BC122" s="264"/>
      <c r="BD122" s="264"/>
      <c r="BE122" s="264"/>
      <c r="BF122" s="264"/>
      <c r="BG122" s="264"/>
      <c r="BH122" s="264"/>
      <c r="BI122" s="264"/>
      <c r="BJ122" s="264"/>
      <c r="BK122" s="264"/>
      <c r="BL122" s="264"/>
      <c r="BM122" s="264"/>
      <c r="BN122" s="264"/>
      <c r="BO122" s="264"/>
      <c r="BP122" s="264"/>
      <c r="BQ122" s="264"/>
      <c r="BR122" s="264"/>
      <c r="BS122" s="264"/>
      <c r="BT122" s="264"/>
      <c r="BU122" s="264"/>
      <c r="BV122" s="264"/>
      <c r="BW122" s="264"/>
      <c r="BX122" s="264"/>
      <c r="BY122" s="264"/>
      <c r="BZ122" s="264"/>
      <c r="CA122" s="264"/>
      <c r="CB122" s="264"/>
      <c r="CC122" s="264"/>
      <c r="CD122" s="264"/>
      <c r="CE122" s="264"/>
      <c r="CF122" s="264"/>
      <c r="CG122" s="264"/>
      <c r="CH122" s="264"/>
      <c r="CI122" s="264"/>
      <c r="CJ122" s="264"/>
      <c r="CK122" s="264"/>
      <c r="CL122" s="264"/>
      <c r="CM122" s="264"/>
      <c r="CN122" s="264"/>
      <c r="CO122" s="264"/>
      <c r="CP122" s="264"/>
      <c r="CQ122" s="264"/>
      <c r="CR122" s="264"/>
    </row>
    <row r="123" spans="1:96" s="232" customFormat="1" ht="12.95" customHeight="1">
      <c r="A123" s="347">
        <v>108</v>
      </c>
      <c r="B123" s="346" t="s">
        <v>209</v>
      </c>
      <c r="C123" s="345" t="s">
        <v>213</v>
      </c>
      <c r="D123" s="304">
        <v>190570914.5</v>
      </c>
      <c r="E123" s="255">
        <f t="shared" si="38"/>
        <v>6.4333255973282703E-3</v>
      </c>
      <c r="F123" s="299">
        <v>1.1312</v>
      </c>
      <c r="G123" s="304">
        <v>189279143.69999999</v>
      </c>
      <c r="H123" s="260">
        <f t="shared" si="39"/>
        <v>6.4248301742378892E-3</v>
      </c>
      <c r="I123" s="299">
        <v>1.1229</v>
      </c>
      <c r="J123" s="147">
        <f t="shared" si="40"/>
        <v>-6.7784257812333265E-3</v>
      </c>
      <c r="K123" s="327">
        <f t="shared" si="41"/>
        <v>-7.3373408769448149E-3</v>
      </c>
      <c r="L123" s="262"/>
      <c r="M123" s="264"/>
      <c r="N123" s="264"/>
      <c r="O123" s="264"/>
      <c r="P123" s="264"/>
      <c r="Q123" s="264"/>
      <c r="R123" s="264"/>
      <c r="S123" s="264"/>
      <c r="T123" s="264"/>
      <c r="U123" s="264"/>
      <c r="V123" s="264"/>
      <c r="W123" s="264"/>
      <c r="X123" s="264"/>
      <c r="Y123" s="264"/>
      <c r="Z123" s="264"/>
      <c r="AA123" s="264"/>
      <c r="AB123" s="264"/>
      <c r="AC123" s="264"/>
      <c r="AD123" s="264"/>
      <c r="AE123" s="264"/>
      <c r="AF123" s="264"/>
      <c r="AG123" s="264"/>
      <c r="AH123" s="264"/>
      <c r="AI123" s="264"/>
      <c r="AJ123" s="264"/>
      <c r="AK123" s="264"/>
      <c r="AL123" s="264"/>
      <c r="AM123" s="264"/>
      <c r="AN123" s="264"/>
      <c r="AO123" s="264"/>
      <c r="AP123" s="264"/>
      <c r="AQ123" s="264"/>
      <c r="AR123" s="264"/>
      <c r="AS123" s="264"/>
      <c r="AT123" s="264"/>
      <c r="AU123" s="264"/>
      <c r="AV123" s="264"/>
      <c r="AW123" s="264"/>
      <c r="AX123" s="264"/>
      <c r="AY123" s="264"/>
      <c r="AZ123" s="264"/>
      <c r="BA123" s="264"/>
      <c r="BB123" s="264"/>
      <c r="BC123" s="264"/>
      <c r="BD123" s="264"/>
      <c r="BE123" s="264"/>
      <c r="BF123" s="264"/>
      <c r="BG123" s="264"/>
      <c r="BH123" s="264"/>
      <c r="BI123" s="264"/>
      <c r="BJ123" s="264"/>
      <c r="BK123" s="264"/>
      <c r="BL123" s="264"/>
      <c r="BM123" s="264"/>
      <c r="BN123" s="264"/>
      <c r="BO123" s="264"/>
      <c r="BP123" s="264"/>
      <c r="BQ123" s="264"/>
      <c r="BR123" s="264"/>
      <c r="BS123" s="264"/>
      <c r="BT123" s="264"/>
      <c r="BU123" s="264"/>
      <c r="BV123" s="264"/>
      <c r="BW123" s="264"/>
      <c r="BX123" s="264"/>
      <c r="BY123" s="264"/>
      <c r="BZ123" s="264"/>
      <c r="CA123" s="264"/>
      <c r="CB123" s="264"/>
      <c r="CC123" s="264"/>
      <c r="CD123" s="264"/>
      <c r="CE123" s="264"/>
      <c r="CF123" s="264"/>
      <c r="CG123" s="264"/>
      <c r="CH123" s="264"/>
      <c r="CI123" s="264"/>
      <c r="CJ123" s="264"/>
      <c r="CK123" s="264"/>
      <c r="CL123" s="264"/>
      <c r="CM123" s="264"/>
      <c r="CN123" s="264"/>
      <c r="CO123" s="264"/>
      <c r="CP123" s="264"/>
      <c r="CQ123" s="264"/>
      <c r="CR123" s="264"/>
    </row>
    <row r="124" spans="1:96" s="232" customFormat="1" ht="12.95" customHeight="1">
      <c r="A124" s="347">
        <v>109</v>
      </c>
      <c r="B124" s="346" t="s">
        <v>220</v>
      </c>
      <c r="C124" s="345" t="s">
        <v>222</v>
      </c>
      <c r="D124" s="304">
        <v>4825686.2</v>
      </c>
      <c r="E124" s="255">
        <f t="shared" si="34"/>
        <v>1.6290634190735225E-4</v>
      </c>
      <c r="F124" s="299">
        <v>100.82</v>
      </c>
      <c r="G124" s="304">
        <v>4808931.5199999996</v>
      </c>
      <c r="H124" s="260">
        <f t="shared" si="32"/>
        <v>1.632328196946491E-4</v>
      </c>
      <c r="I124" s="299">
        <v>108.08499999999999</v>
      </c>
      <c r="J124" s="147">
        <f t="shared" si="37"/>
        <v>-3.4719787623158408E-3</v>
      </c>
      <c r="K124" s="327">
        <f t="shared" si="36"/>
        <v>7.2059115254909753E-2</v>
      </c>
      <c r="L124" s="262"/>
      <c r="M124" s="289"/>
      <c r="N124" s="416"/>
      <c r="O124" s="264"/>
      <c r="P124" s="264"/>
      <c r="Q124" s="264"/>
      <c r="R124" s="264"/>
      <c r="S124" s="264"/>
      <c r="T124" s="264"/>
      <c r="U124" s="264"/>
      <c r="V124" s="264"/>
      <c r="W124" s="264"/>
      <c r="X124" s="264"/>
      <c r="Y124" s="264"/>
      <c r="Z124" s="264"/>
      <c r="AA124" s="264"/>
      <c r="AB124" s="264"/>
      <c r="AC124" s="264"/>
      <c r="AD124" s="264"/>
      <c r="AE124" s="264"/>
      <c r="AF124" s="264"/>
      <c r="AG124" s="264"/>
      <c r="AH124" s="264"/>
      <c r="AI124" s="264"/>
      <c r="AJ124" s="264"/>
      <c r="AK124" s="264"/>
      <c r="AL124" s="264"/>
      <c r="AM124" s="264"/>
      <c r="AN124" s="264"/>
      <c r="AO124" s="264"/>
      <c r="AP124" s="264"/>
      <c r="AQ124" s="264"/>
      <c r="AR124" s="264"/>
      <c r="AS124" s="264"/>
      <c r="AT124" s="264"/>
      <c r="AU124" s="264"/>
      <c r="AV124" s="264"/>
      <c r="AW124" s="264"/>
      <c r="AX124" s="264"/>
      <c r="AY124" s="264"/>
      <c r="AZ124" s="264"/>
      <c r="BA124" s="264"/>
      <c r="BB124" s="264"/>
      <c r="BC124" s="264"/>
      <c r="BD124" s="264"/>
      <c r="BE124" s="264"/>
      <c r="BF124" s="264"/>
      <c r="BG124" s="264"/>
      <c r="BH124" s="264"/>
      <c r="BI124" s="264"/>
      <c r="BJ124" s="264"/>
      <c r="BK124" s="264"/>
      <c r="BL124" s="264"/>
      <c r="BM124" s="264"/>
      <c r="BN124" s="264"/>
      <c r="BO124" s="264"/>
      <c r="BP124" s="264"/>
      <c r="BQ124" s="264"/>
      <c r="BR124" s="264"/>
      <c r="BS124" s="264"/>
      <c r="BT124" s="264"/>
      <c r="BU124" s="264"/>
      <c r="BV124" s="264"/>
      <c r="BW124" s="264"/>
      <c r="BX124" s="264"/>
      <c r="BY124" s="264"/>
      <c r="BZ124" s="264"/>
      <c r="CA124" s="264"/>
      <c r="CB124" s="264"/>
      <c r="CC124" s="264"/>
      <c r="CD124" s="264"/>
      <c r="CE124" s="264"/>
      <c r="CF124" s="264"/>
      <c r="CG124" s="264"/>
      <c r="CH124" s="264"/>
      <c r="CI124" s="264"/>
      <c r="CJ124" s="264"/>
      <c r="CK124" s="264"/>
      <c r="CL124" s="264"/>
      <c r="CM124" s="264"/>
      <c r="CN124" s="264"/>
      <c r="CO124" s="264"/>
      <c r="CP124" s="264"/>
      <c r="CQ124" s="264"/>
      <c r="CR124" s="264"/>
    </row>
    <row r="125" spans="1:96" ht="12.95" customHeight="1">
      <c r="A125" s="356"/>
      <c r="B125" s="357"/>
      <c r="C125" s="33" t="s">
        <v>52</v>
      </c>
      <c r="D125" s="45">
        <f>SUM(D103:D124)</f>
        <v>29622457563.650005</v>
      </c>
      <c r="E125" s="43">
        <f>(D125/$D$136)</f>
        <v>2.2861454652329066E-2</v>
      </c>
      <c r="F125" s="44"/>
      <c r="G125" s="45">
        <f>SUM(G103:G124)</f>
        <v>29460567605.190002</v>
      </c>
      <c r="H125" s="43">
        <f>(G125/$G$136)</f>
        <v>2.2763603387237898E-2</v>
      </c>
      <c r="I125" s="44"/>
      <c r="J125" s="147">
        <f>((G125-D125)/D125)</f>
        <v>-5.4651089671459126E-3</v>
      </c>
      <c r="K125" s="329"/>
      <c r="L125" s="262"/>
      <c r="M125" s="290"/>
      <c r="N125" s="265"/>
      <c r="O125" s="264"/>
      <c r="P125" s="264"/>
      <c r="Q125" s="264"/>
      <c r="R125" s="264"/>
      <c r="S125" s="264"/>
      <c r="T125" s="264"/>
      <c r="U125" s="264"/>
      <c r="V125" s="264"/>
      <c r="W125" s="264"/>
      <c r="X125" s="264"/>
      <c r="Y125" s="264"/>
      <c r="Z125" s="264"/>
      <c r="AA125" s="264"/>
      <c r="AB125" s="264"/>
      <c r="AC125" s="264"/>
      <c r="AD125" s="264"/>
      <c r="AE125" s="264"/>
      <c r="AF125" s="264"/>
      <c r="AG125" s="264"/>
      <c r="AH125" s="264"/>
      <c r="AI125" s="264"/>
      <c r="AJ125" s="264"/>
      <c r="AK125" s="264"/>
      <c r="AL125" s="264"/>
      <c r="AM125" s="264"/>
      <c r="AN125" s="264"/>
      <c r="AO125" s="264"/>
      <c r="AP125" s="264"/>
      <c r="AQ125" s="264"/>
      <c r="AR125" s="264"/>
      <c r="AS125" s="264"/>
      <c r="AT125" s="264"/>
      <c r="AU125" s="264"/>
      <c r="AV125" s="264"/>
      <c r="AW125" s="264"/>
      <c r="AX125" s="264"/>
      <c r="AY125" s="264"/>
      <c r="AZ125" s="264"/>
      <c r="BA125" s="264"/>
      <c r="BB125" s="264"/>
      <c r="BC125" s="264"/>
      <c r="BD125" s="264"/>
      <c r="BE125" s="264"/>
      <c r="BF125" s="264"/>
      <c r="BG125" s="264"/>
      <c r="BH125" s="264"/>
      <c r="BI125" s="264"/>
      <c r="BJ125" s="264"/>
      <c r="BK125" s="264"/>
      <c r="BL125" s="264"/>
      <c r="BM125" s="264"/>
      <c r="BN125" s="264"/>
      <c r="BO125" s="264"/>
      <c r="BP125" s="264"/>
      <c r="BQ125" s="264"/>
      <c r="BR125" s="264"/>
      <c r="BS125" s="264"/>
      <c r="BT125" s="264"/>
      <c r="BU125" s="264"/>
      <c r="BV125" s="264"/>
      <c r="BW125" s="264"/>
      <c r="BX125" s="264"/>
      <c r="BY125" s="264"/>
      <c r="BZ125" s="264"/>
      <c r="CA125" s="264"/>
      <c r="CB125" s="264"/>
      <c r="CC125" s="264"/>
      <c r="CD125" s="264"/>
      <c r="CE125" s="264"/>
      <c r="CF125" s="264"/>
      <c r="CG125" s="264"/>
      <c r="CH125" s="264"/>
      <c r="CI125" s="264"/>
      <c r="CJ125" s="264"/>
      <c r="CK125" s="264"/>
      <c r="CL125" s="264"/>
      <c r="CM125" s="264"/>
      <c r="CN125" s="264"/>
      <c r="CO125" s="264"/>
      <c r="CP125" s="264"/>
      <c r="CQ125" s="264"/>
      <c r="CR125" s="264"/>
    </row>
    <row r="126" spans="1:96" s="9" customFormat="1" ht="12.95" customHeight="1">
      <c r="A126" s="358"/>
      <c r="B126" s="301"/>
      <c r="C126" s="50" t="s">
        <v>85</v>
      </c>
      <c r="D126" s="50"/>
      <c r="E126" s="257"/>
      <c r="F126" s="50"/>
      <c r="G126" s="50"/>
      <c r="H126" s="257"/>
      <c r="I126" s="50"/>
      <c r="J126" s="147"/>
      <c r="K126" s="327"/>
      <c r="L126" s="262"/>
      <c r="M126" s="290"/>
      <c r="N126" s="409"/>
      <c r="O126" s="291"/>
      <c r="P126" s="291"/>
      <c r="Q126" s="291"/>
      <c r="R126" s="291"/>
      <c r="S126" s="291"/>
      <c r="T126" s="291"/>
      <c r="U126" s="291"/>
      <c r="V126" s="291"/>
      <c r="W126" s="291"/>
      <c r="X126" s="291"/>
      <c r="Y126" s="291"/>
      <c r="Z126" s="291"/>
      <c r="AA126" s="291"/>
      <c r="AB126" s="291"/>
      <c r="AC126" s="291"/>
      <c r="AD126" s="291"/>
      <c r="AE126" s="291"/>
      <c r="AF126" s="291"/>
      <c r="AG126" s="291"/>
      <c r="AH126" s="291"/>
      <c r="AI126" s="291"/>
      <c r="AJ126" s="291"/>
      <c r="AK126" s="291"/>
      <c r="AL126" s="291"/>
      <c r="AM126" s="291"/>
      <c r="AN126" s="291"/>
      <c r="AO126" s="291"/>
      <c r="AP126" s="291"/>
      <c r="AQ126" s="291"/>
      <c r="AR126" s="291"/>
      <c r="AS126" s="291"/>
      <c r="AT126" s="291"/>
      <c r="AU126" s="291"/>
      <c r="AV126" s="291"/>
      <c r="AW126" s="291"/>
      <c r="AX126" s="291"/>
      <c r="AY126" s="291"/>
      <c r="AZ126" s="291"/>
      <c r="BA126" s="291"/>
      <c r="BB126" s="291"/>
      <c r="BC126" s="291"/>
      <c r="BD126" s="291"/>
      <c r="BE126" s="291"/>
      <c r="BF126" s="291"/>
      <c r="BG126" s="291"/>
      <c r="BH126" s="291"/>
      <c r="BI126" s="291"/>
      <c r="BJ126" s="291"/>
      <c r="BK126" s="291"/>
      <c r="BL126" s="291"/>
      <c r="BM126" s="291"/>
      <c r="BN126" s="291"/>
      <c r="BO126" s="291"/>
      <c r="BP126" s="291"/>
      <c r="BQ126" s="291"/>
      <c r="BR126" s="291"/>
      <c r="BS126" s="291"/>
      <c r="BT126" s="291"/>
      <c r="BU126" s="291"/>
      <c r="BV126" s="291"/>
      <c r="BW126" s="291"/>
      <c r="BX126" s="291"/>
      <c r="BY126" s="291"/>
      <c r="BZ126" s="291"/>
      <c r="CA126" s="291"/>
      <c r="CB126" s="291"/>
      <c r="CC126" s="291"/>
      <c r="CD126" s="291"/>
      <c r="CE126" s="291"/>
      <c r="CF126" s="291"/>
      <c r="CG126" s="291"/>
      <c r="CH126" s="291"/>
      <c r="CI126" s="291"/>
      <c r="CJ126" s="291"/>
      <c r="CK126" s="291"/>
      <c r="CL126" s="291"/>
      <c r="CM126" s="291"/>
      <c r="CN126" s="291"/>
      <c r="CO126" s="291"/>
      <c r="CP126" s="291"/>
      <c r="CQ126" s="291"/>
      <c r="CR126" s="291"/>
    </row>
    <row r="127" spans="1:96" s="232" customFormat="1" ht="16.5" customHeight="1">
      <c r="A127" s="347">
        <v>110</v>
      </c>
      <c r="B127" s="346" t="s">
        <v>238</v>
      </c>
      <c r="C127" s="345" t="s">
        <v>237</v>
      </c>
      <c r="D127" s="303">
        <v>557650599.99000001</v>
      </c>
      <c r="E127" s="255">
        <f>(D127/$D$135)</f>
        <v>4.3386080431314131E-2</v>
      </c>
      <c r="F127" s="311">
        <v>14.710900000000001</v>
      </c>
      <c r="G127" s="303">
        <v>555540635.35000002</v>
      </c>
      <c r="H127" s="255">
        <f t="shared" ref="H127:H134" si="42">(G127/$G$135)</f>
        <v>4.3058214228690675E-2</v>
      </c>
      <c r="I127" s="311">
        <v>14.8119</v>
      </c>
      <c r="J127" s="147">
        <f t="shared" ref="J127:J135" si="43">((G127-D127)/D127)</f>
        <v>-3.7836678379577146E-3</v>
      </c>
      <c r="K127" s="328">
        <f t="shared" ref="K127:K134" si="44">((I127-F127)/F127)</f>
        <v>6.8656574376822011E-3</v>
      </c>
      <c r="L127" s="262"/>
      <c r="M127" s="409"/>
      <c r="N127" s="409"/>
      <c r="O127" s="437"/>
      <c r="P127" s="438"/>
      <c r="Q127" s="264"/>
      <c r="R127" s="264"/>
      <c r="S127" s="264"/>
      <c r="T127" s="264"/>
      <c r="U127" s="264"/>
      <c r="V127" s="264"/>
      <c r="W127" s="264"/>
      <c r="X127" s="264"/>
      <c r="Y127" s="264"/>
      <c r="Z127" s="264"/>
      <c r="AA127" s="264"/>
      <c r="AB127" s="264"/>
      <c r="AC127" s="264"/>
      <c r="AD127" s="264"/>
      <c r="AE127" s="264"/>
      <c r="AF127" s="264"/>
      <c r="AG127" s="264"/>
      <c r="AH127" s="264"/>
      <c r="AI127" s="264"/>
      <c r="AJ127" s="264"/>
      <c r="AK127" s="264"/>
      <c r="AL127" s="264"/>
      <c r="AM127" s="264"/>
      <c r="AN127" s="264"/>
      <c r="AO127" s="264"/>
      <c r="AP127" s="264"/>
      <c r="AQ127" s="264"/>
      <c r="AR127" s="264"/>
      <c r="AS127" s="264"/>
      <c r="AT127" s="264"/>
      <c r="AU127" s="264"/>
      <c r="AV127" s="264"/>
      <c r="AW127" s="264"/>
      <c r="AX127" s="264"/>
      <c r="AY127" s="264"/>
      <c r="AZ127" s="264"/>
      <c r="BA127" s="264"/>
      <c r="BB127" s="264"/>
      <c r="BC127" s="264"/>
      <c r="BD127" s="264"/>
      <c r="BE127" s="264"/>
      <c r="BF127" s="264"/>
      <c r="BG127" s="264"/>
      <c r="BH127" s="264"/>
      <c r="BI127" s="264"/>
      <c r="BJ127" s="264"/>
      <c r="BK127" s="264"/>
      <c r="BL127" s="264"/>
      <c r="BM127" s="264"/>
      <c r="BN127" s="264"/>
      <c r="BO127" s="264"/>
      <c r="BP127" s="264"/>
      <c r="BQ127" s="264"/>
      <c r="BR127" s="264"/>
      <c r="BS127" s="264"/>
      <c r="BT127" s="264"/>
      <c r="BU127" s="264"/>
      <c r="BV127" s="264"/>
      <c r="BW127" s="264"/>
      <c r="BX127" s="264"/>
      <c r="BY127" s="264"/>
      <c r="BZ127" s="264"/>
      <c r="CA127" s="264"/>
      <c r="CB127" s="264"/>
      <c r="CC127" s="264"/>
      <c r="CD127" s="264"/>
      <c r="CE127" s="264"/>
      <c r="CF127" s="264"/>
      <c r="CG127" s="264"/>
      <c r="CH127" s="264"/>
      <c r="CI127" s="264"/>
      <c r="CJ127" s="264"/>
      <c r="CK127" s="264"/>
      <c r="CL127" s="264"/>
      <c r="CM127" s="264"/>
      <c r="CN127" s="264"/>
      <c r="CO127" s="264"/>
      <c r="CP127" s="264"/>
      <c r="CQ127" s="264"/>
      <c r="CR127" s="264"/>
    </row>
    <row r="128" spans="1:96" s="232" customFormat="1" ht="12" customHeight="1">
      <c r="A128" s="347">
        <v>111</v>
      </c>
      <c r="B128" s="346" t="s">
        <v>33</v>
      </c>
      <c r="C128" s="345" t="s">
        <v>159</v>
      </c>
      <c r="D128" s="303">
        <v>2928828289.8400002</v>
      </c>
      <c r="E128" s="255">
        <f t="shared" ref="E128:E134" si="45">(D128/$D$135)</f>
        <v>0.22786737744886337</v>
      </c>
      <c r="F128" s="311">
        <v>1.49</v>
      </c>
      <c r="G128" s="303">
        <v>2928828289.8400002</v>
      </c>
      <c r="H128" s="255">
        <f t="shared" si="42"/>
        <v>0.22700430520897713</v>
      </c>
      <c r="I128" s="311">
        <v>1.49</v>
      </c>
      <c r="J128" s="261">
        <f>((G128-D128)/D128)</f>
        <v>0</v>
      </c>
      <c r="K128" s="328">
        <f>((I128-F128)/F128)</f>
        <v>0</v>
      </c>
      <c r="L128" s="262"/>
      <c r="M128" s="415"/>
      <c r="N128" s="292"/>
      <c r="O128" s="437"/>
      <c r="P128" s="438"/>
      <c r="Q128" s="264"/>
      <c r="R128" s="264"/>
      <c r="S128" s="264"/>
      <c r="T128" s="264"/>
      <c r="U128" s="264"/>
      <c r="V128" s="264"/>
      <c r="W128" s="264"/>
      <c r="X128" s="264"/>
      <c r="Y128" s="264"/>
      <c r="Z128" s="264"/>
      <c r="AA128" s="264"/>
      <c r="AB128" s="264"/>
      <c r="AC128" s="264"/>
      <c r="AD128" s="264"/>
      <c r="AE128" s="264"/>
      <c r="AF128" s="264"/>
      <c r="AG128" s="264"/>
      <c r="AH128" s="264"/>
      <c r="AI128" s="264"/>
      <c r="AJ128" s="264"/>
      <c r="AK128" s="264"/>
      <c r="AL128" s="264"/>
      <c r="AM128" s="264"/>
      <c r="AN128" s="264"/>
      <c r="AO128" s="264"/>
      <c r="AP128" s="264"/>
      <c r="AQ128" s="264"/>
      <c r="AR128" s="264"/>
      <c r="AS128" s="264"/>
      <c r="AT128" s="264"/>
      <c r="AU128" s="264"/>
      <c r="AV128" s="264"/>
      <c r="AW128" s="264"/>
      <c r="AX128" s="264"/>
      <c r="AY128" s="264"/>
      <c r="AZ128" s="264"/>
      <c r="BA128" s="264"/>
      <c r="BB128" s="264"/>
      <c r="BC128" s="264"/>
      <c r="BD128" s="264"/>
      <c r="BE128" s="264"/>
      <c r="BF128" s="264"/>
      <c r="BG128" s="264"/>
      <c r="BH128" s="264"/>
      <c r="BI128" s="264"/>
      <c r="BJ128" s="264"/>
      <c r="BK128" s="264"/>
      <c r="BL128" s="264"/>
      <c r="BM128" s="264"/>
      <c r="BN128" s="264"/>
      <c r="BO128" s="264"/>
      <c r="BP128" s="264"/>
      <c r="BQ128" s="264"/>
      <c r="BR128" s="264"/>
      <c r="BS128" s="264"/>
      <c r="BT128" s="264"/>
      <c r="BU128" s="264"/>
      <c r="BV128" s="264"/>
      <c r="BW128" s="264"/>
      <c r="BX128" s="264"/>
      <c r="BY128" s="264"/>
      <c r="BZ128" s="264"/>
      <c r="CA128" s="264"/>
      <c r="CB128" s="264"/>
      <c r="CC128" s="264"/>
      <c r="CD128" s="264"/>
      <c r="CE128" s="264"/>
      <c r="CF128" s="264"/>
      <c r="CG128" s="264"/>
      <c r="CH128" s="264"/>
      <c r="CI128" s="264"/>
      <c r="CJ128" s="264"/>
      <c r="CK128" s="264"/>
      <c r="CL128" s="264"/>
      <c r="CM128" s="264"/>
      <c r="CN128" s="264"/>
      <c r="CO128" s="264"/>
      <c r="CP128" s="264"/>
      <c r="CQ128" s="264"/>
      <c r="CR128" s="264"/>
    </row>
    <row r="129" spans="1:96" s="232" customFormat="1" ht="12" customHeight="1">
      <c r="A129" s="347">
        <v>112</v>
      </c>
      <c r="B129" s="346" t="s">
        <v>7</v>
      </c>
      <c r="C129" s="345" t="s">
        <v>35</v>
      </c>
      <c r="D129" s="306">
        <v>1585117532.6099999</v>
      </c>
      <c r="E129" s="255">
        <f t="shared" si="45"/>
        <v>0.12332459924572285</v>
      </c>
      <c r="F129" s="306">
        <v>1.28</v>
      </c>
      <c r="G129" s="306">
        <v>1577768558.4300001</v>
      </c>
      <c r="H129" s="255">
        <f>(G129/$G$135)</f>
        <v>0.12228789807494575</v>
      </c>
      <c r="I129" s="306">
        <v>1.27</v>
      </c>
      <c r="J129" s="147">
        <f t="shared" si="43"/>
        <v>-4.6362329788247692E-3</v>
      </c>
      <c r="K129" s="327">
        <f>((I129-F129)/F129)</f>
        <v>-7.8125000000000069E-3</v>
      </c>
      <c r="L129" s="262"/>
      <c r="M129" s="439"/>
      <c r="N129" s="417"/>
      <c r="O129" s="415"/>
      <c r="P129" s="264"/>
      <c r="Q129" s="264"/>
      <c r="R129" s="264"/>
      <c r="S129" s="264"/>
      <c r="T129" s="264"/>
      <c r="U129" s="264"/>
      <c r="V129" s="264"/>
      <c r="W129" s="264"/>
      <c r="X129" s="264"/>
      <c r="Y129" s="264"/>
      <c r="Z129" s="264"/>
      <c r="AA129" s="264"/>
      <c r="AB129" s="264"/>
      <c r="AC129" s="264"/>
      <c r="AD129" s="264"/>
      <c r="AE129" s="264"/>
      <c r="AF129" s="264"/>
      <c r="AG129" s="264"/>
      <c r="AH129" s="264"/>
      <c r="AI129" s="264"/>
      <c r="AJ129" s="264"/>
      <c r="AK129" s="264"/>
      <c r="AL129" s="264"/>
      <c r="AM129" s="264"/>
      <c r="AN129" s="264"/>
      <c r="AO129" s="264"/>
      <c r="AP129" s="264"/>
      <c r="AQ129" s="264"/>
      <c r="AR129" s="264"/>
      <c r="AS129" s="264"/>
      <c r="AT129" s="264"/>
      <c r="AU129" s="264"/>
      <c r="AV129" s="264"/>
      <c r="AW129" s="264"/>
      <c r="AX129" s="264"/>
      <c r="AY129" s="264"/>
      <c r="AZ129" s="264"/>
      <c r="BA129" s="264"/>
      <c r="BB129" s="264"/>
      <c r="BC129" s="264"/>
      <c r="BD129" s="264"/>
      <c r="BE129" s="264"/>
      <c r="BF129" s="264"/>
      <c r="BG129" s="264"/>
      <c r="BH129" s="264"/>
      <c r="BI129" s="264"/>
      <c r="BJ129" s="264"/>
      <c r="BK129" s="264"/>
      <c r="BL129" s="264"/>
      <c r="BM129" s="264"/>
      <c r="BN129" s="264"/>
      <c r="BO129" s="264"/>
      <c r="BP129" s="264"/>
      <c r="BQ129" s="264"/>
      <c r="BR129" s="264"/>
      <c r="BS129" s="264"/>
      <c r="BT129" s="264"/>
      <c r="BU129" s="264"/>
      <c r="BV129" s="264"/>
      <c r="BW129" s="264"/>
      <c r="BX129" s="264"/>
      <c r="BY129" s="264"/>
      <c r="BZ129" s="264"/>
      <c r="CA129" s="264"/>
      <c r="CB129" s="264"/>
      <c r="CC129" s="264"/>
      <c r="CD129" s="264"/>
      <c r="CE129" s="264"/>
      <c r="CF129" s="264"/>
      <c r="CG129" s="264"/>
      <c r="CH129" s="264"/>
      <c r="CI129" s="264"/>
      <c r="CJ129" s="264"/>
      <c r="CK129" s="264"/>
      <c r="CL129" s="264"/>
      <c r="CM129" s="264"/>
      <c r="CN129" s="264"/>
      <c r="CO129" s="264"/>
      <c r="CP129" s="264"/>
      <c r="CQ129" s="264"/>
      <c r="CR129" s="264"/>
    </row>
    <row r="130" spans="1:96" s="232" customFormat="1" ht="12" customHeight="1">
      <c r="A130" s="347">
        <v>113</v>
      </c>
      <c r="B130" s="346" t="s">
        <v>9</v>
      </c>
      <c r="C130" s="345" t="s">
        <v>36</v>
      </c>
      <c r="D130" s="306">
        <v>403210049.49000001</v>
      </c>
      <c r="E130" s="255">
        <f t="shared" si="45"/>
        <v>3.137036638748527E-2</v>
      </c>
      <c r="F130" s="306">
        <v>39.529899999999998</v>
      </c>
      <c r="G130" s="306">
        <v>404883924.97000003</v>
      </c>
      <c r="H130" s="255">
        <f t="shared" si="42"/>
        <v>3.138128458979051E-2</v>
      </c>
      <c r="I130" s="306">
        <v>40.898699999999998</v>
      </c>
      <c r="J130" s="147">
        <f t="shared" si="43"/>
        <v>4.1513734147182579E-3</v>
      </c>
      <c r="K130" s="327">
        <f>((I130-F130)/F130)</f>
        <v>3.4626953268285535E-2</v>
      </c>
      <c r="L130" s="262"/>
      <c r="M130" s="439"/>
      <c r="N130" s="264"/>
      <c r="O130" s="264"/>
      <c r="P130" s="440"/>
      <c r="Q130" s="264"/>
      <c r="R130" s="264"/>
      <c r="S130" s="264"/>
      <c r="T130" s="264"/>
      <c r="U130" s="264"/>
      <c r="V130" s="264"/>
      <c r="W130" s="264"/>
      <c r="X130" s="264"/>
      <c r="Y130" s="264"/>
      <c r="Z130" s="264"/>
      <c r="AA130" s="264"/>
      <c r="AB130" s="264"/>
      <c r="AC130" s="264"/>
      <c r="AD130" s="264"/>
      <c r="AE130" s="264"/>
      <c r="AF130" s="264"/>
      <c r="AG130" s="264"/>
      <c r="AH130" s="264"/>
      <c r="AI130" s="264"/>
      <c r="AJ130" s="264"/>
      <c r="AK130" s="264"/>
      <c r="AL130" s="264"/>
      <c r="AM130" s="264"/>
      <c r="AN130" s="264"/>
      <c r="AO130" s="264"/>
      <c r="AP130" s="264"/>
      <c r="AQ130" s="264"/>
      <c r="AR130" s="264"/>
      <c r="AS130" s="264"/>
      <c r="AT130" s="264"/>
      <c r="AU130" s="264"/>
      <c r="AV130" s="264"/>
      <c r="AW130" s="264"/>
      <c r="AX130" s="264"/>
      <c r="AY130" s="264"/>
      <c r="AZ130" s="264"/>
      <c r="BA130" s="264"/>
      <c r="BB130" s="264"/>
      <c r="BC130" s="264"/>
      <c r="BD130" s="264"/>
      <c r="BE130" s="264"/>
      <c r="BF130" s="264"/>
      <c r="BG130" s="264"/>
      <c r="BH130" s="264"/>
      <c r="BI130" s="264"/>
      <c r="BJ130" s="264"/>
      <c r="BK130" s="264"/>
      <c r="BL130" s="264"/>
      <c r="BM130" s="264"/>
      <c r="BN130" s="264"/>
      <c r="BO130" s="264"/>
      <c r="BP130" s="264"/>
      <c r="BQ130" s="264"/>
      <c r="BR130" s="264"/>
      <c r="BS130" s="264"/>
      <c r="BT130" s="264"/>
      <c r="BU130" s="264"/>
      <c r="BV130" s="264"/>
      <c r="BW130" s="264"/>
      <c r="BX130" s="264"/>
      <c r="BY130" s="264"/>
      <c r="BZ130" s="264"/>
      <c r="CA130" s="264"/>
      <c r="CB130" s="264"/>
      <c r="CC130" s="264"/>
      <c r="CD130" s="264"/>
      <c r="CE130" s="264"/>
      <c r="CF130" s="264"/>
      <c r="CG130" s="264"/>
      <c r="CH130" s="264"/>
      <c r="CI130" s="264"/>
      <c r="CJ130" s="264"/>
      <c r="CK130" s="264"/>
      <c r="CL130" s="264"/>
      <c r="CM130" s="264"/>
      <c r="CN130" s="264"/>
      <c r="CO130" s="264"/>
      <c r="CP130" s="264"/>
      <c r="CQ130" s="264"/>
      <c r="CR130" s="264"/>
    </row>
    <row r="131" spans="1:96" s="232" customFormat="1" ht="12" customHeight="1">
      <c r="A131" s="347">
        <v>114</v>
      </c>
      <c r="B131" s="346" t="s">
        <v>7</v>
      </c>
      <c r="C131" s="345" t="s">
        <v>84</v>
      </c>
      <c r="D131" s="298">
        <v>269412092.17000002</v>
      </c>
      <c r="E131" s="255">
        <f t="shared" si="45"/>
        <v>2.0960678066634993E-2</v>
      </c>
      <c r="F131" s="300">
        <v>236.27</v>
      </c>
      <c r="G131" s="298">
        <v>268370856.09999999</v>
      </c>
      <c r="H131" s="255">
        <f t="shared" si="42"/>
        <v>2.0800584294631684E-2</v>
      </c>
      <c r="I131" s="300">
        <v>236.83</v>
      </c>
      <c r="J131" s="147">
        <f>((G131-D131)/D131)</f>
        <v>-3.8648453438496697E-3</v>
      </c>
      <c r="K131" s="327">
        <f t="shared" si="44"/>
        <v>2.3701697210818228E-3</v>
      </c>
      <c r="L131" s="262"/>
      <c r="M131" s="292"/>
      <c r="N131" s="265"/>
      <c r="O131" s="264"/>
      <c r="P131" s="440"/>
      <c r="Q131" s="264"/>
      <c r="R131" s="264"/>
      <c r="S131" s="264"/>
      <c r="T131" s="264"/>
      <c r="U131" s="264"/>
      <c r="V131" s="264"/>
      <c r="W131" s="264"/>
      <c r="X131" s="264"/>
      <c r="Y131" s="264"/>
      <c r="Z131" s="264"/>
      <c r="AA131" s="264"/>
      <c r="AB131" s="264"/>
      <c r="AC131" s="264"/>
      <c r="AD131" s="264"/>
      <c r="AE131" s="264"/>
      <c r="AF131" s="264"/>
      <c r="AG131" s="264"/>
      <c r="AH131" s="264"/>
      <c r="AI131" s="264"/>
      <c r="AJ131" s="264"/>
      <c r="AK131" s="264"/>
      <c r="AL131" s="264"/>
      <c r="AM131" s="264"/>
      <c r="AN131" s="264"/>
      <c r="AO131" s="264"/>
      <c r="AP131" s="264"/>
      <c r="AQ131" s="264"/>
      <c r="AR131" s="264"/>
      <c r="AS131" s="264"/>
      <c r="AT131" s="264"/>
      <c r="AU131" s="264"/>
      <c r="AV131" s="264"/>
      <c r="AW131" s="264"/>
      <c r="AX131" s="264"/>
      <c r="AY131" s="264"/>
      <c r="AZ131" s="264"/>
      <c r="BA131" s="264"/>
      <c r="BB131" s="264"/>
      <c r="BC131" s="264"/>
      <c r="BD131" s="264"/>
      <c r="BE131" s="264"/>
      <c r="BF131" s="264"/>
      <c r="BG131" s="264"/>
      <c r="BH131" s="264"/>
      <c r="BI131" s="264"/>
      <c r="BJ131" s="264"/>
      <c r="BK131" s="264"/>
      <c r="BL131" s="264"/>
      <c r="BM131" s="264"/>
      <c r="BN131" s="264"/>
      <c r="BO131" s="264"/>
      <c r="BP131" s="264"/>
      <c r="BQ131" s="264"/>
      <c r="BR131" s="264"/>
      <c r="BS131" s="264"/>
      <c r="BT131" s="264"/>
      <c r="BU131" s="264"/>
      <c r="BV131" s="264"/>
      <c r="BW131" s="264"/>
      <c r="BX131" s="264"/>
      <c r="BY131" s="264"/>
      <c r="BZ131" s="264"/>
      <c r="CA131" s="264"/>
      <c r="CB131" s="264"/>
      <c r="CC131" s="264"/>
      <c r="CD131" s="264"/>
      <c r="CE131" s="264"/>
      <c r="CF131" s="264"/>
      <c r="CG131" s="264"/>
      <c r="CH131" s="264"/>
      <c r="CI131" s="264"/>
      <c r="CJ131" s="264"/>
      <c r="CK131" s="264"/>
      <c r="CL131" s="264"/>
      <c r="CM131" s="264"/>
      <c r="CN131" s="264"/>
      <c r="CO131" s="264"/>
      <c r="CP131" s="264"/>
      <c r="CQ131" s="264"/>
      <c r="CR131" s="264"/>
    </row>
    <row r="132" spans="1:96" s="232" customFormat="1" ht="12" customHeight="1">
      <c r="A132" s="347">
        <v>115</v>
      </c>
      <c r="B132" s="346" t="s">
        <v>228</v>
      </c>
      <c r="C132" s="345" t="s">
        <v>229</v>
      </c>
      <c r="D132" s="298">
        <v>4939767991.1700001</v>
      </c>
      <c r="E132" s="255">
        <f t="shared" ref="E132:E133" si="46">(D132/$D$135)</f>
        <v>0.38432160098236395</v>
      </c>
      <c r="F132" s="300">
        <v>113.91</v>
      </c>
      <c r="G132" s="298">
        <v>5004960500.3900003</v>
      </c>
      <c r="H132" s="255">
        <f t="shared" ref="H132:H133" si="47">(G132/$G$135)</f>
        <v>0.38791880866852507</v>
      </c>
      <c r="I132" s="300">
        <v>114.14</v>
      </c>
      <c r="J132" s="147">
        <f t="shared" ref="J132:J133" si="48">((G132-D132)/D132)</f>
        <v>1.3197484039034637E-2</v>
      </c>
      <c r="K132" s="327">
        <f t="shared" ref="K132:K133" si="49">((I132-F132)/F132)</f>
        <v>2.0191379158985513E-3</v>
      </c>
      <c r="L132" s="262"/>
      <c r="M132" s="292"/>
      <c r="N132" s="265"/>
      <c r="O132" s="264"/>
      <c r="P132" s="440"/>
      <c r="Q132" s="264"/>
      <c r="R132" s="264"/>
      <c r="S132" s="264"/>
      <c r="T132" s="264"/>
      <c r="U132" s="264"/>
      <c r="V132" s="264"/>
      <c r="W132" s="264"/>
      <c r="X132" s="264"/>
      <c r="Y132" s="264"/>
      <c r="Z132" s="264"/>
      <c r="AA132" s="264"/>
      <c r="AB132" s="264"/>
      <c r="AC132" s="264"/>
      <c r="AD132" s="264"/>
      <c r="AE132" s="264"/>
      <c r="AF132" s="264"/>
      <c r="AG132" s="264"/>
      <c r="AH132" s="264"/>
      <c r="AI132" s="264"/>
      <c r="AJ132" s="264"/>
      <c r="AK132" s="264"/>
      <c r="AL132" s="264"/>
      <c r="AM132" s="264"/>
      <c r="AN132" s="264"/>
      <c r="AO132" s="264"/>
      <c r="AP132" s="264"/>
      <c r="AQ132" s="264"/>
      <c r="AR132" s="264"/>
      <c r="AS132" s="264"/>
      <c r="AT132" s="264"/>
      <c r="AU132" s="264"/>
      <c r="AV132" s="264"/>
      <c r="AW132" s="264"/>
      <c r="AX132" s="264"/>
      <c r="AY132" s="264"/>
      <c r="AZ132" s="264"/>
      <c r="BA132" s="264"/>
      <c r="BB132" s="264"/>
      <c r="BC132" s="264"/>
      <c r="BD132" s="264"/>
      <c r="BE132" s="264"/>
      <c r="BF132" s="264"/>
      <c r="BG132" s="264"/>
      <c r="BH132" s="264"/>
      <c r="BI132" s="264"/>
      <c r="BJ132" s="264"/>
      <c r="BK132" s="264"/>
      <c r="BL132" s="264"/>
      <c r="BM132" s="264"/>
      <c r="BN132" s="264"/>
      <c r="BO132" s="264"/>
      <c r="BP132" s="264"/>
      <c r="BQ132" s="264"/>
      <c r="BR132" s="264"/>
      <c r="BS132" s="264"/>
      <c r="BT132" s="264"/>
      <c r="BU132" s="264"/>
      <c r="BV132" s="264"/>
      <c r="BW132" s="264"/>
      <c r="BX132" s="264"/>
      <c r="BY132" s="264"/>
      <c r="BZ132" s="264"/>
      <c r="CA132" s="264"/>
      <c r="CB132" s="264"/>
      <c r="CC132" s="264"/>
      <c r="CD132" s="264"/>
      <c r="CE132" s="264"/>
      <c r="CF132" s="264"/>
      <c r="CG132" s="264"/>
      <c r="CH132" s="264"/>
      <c r="CI132" s="264"/>
      <c r="CJ132" s="264"/>
      <c r="CK132" s="264"/>
      <c r="CL132" s="264"/>
      <c r="CM132" s="264"/>
      <c r="CN132" s="264"/>
      <c r="CO132" s="264"/>
      <c r="CP132" s="264"/>
      <c r="CQ132" s="264"/>
      <c r="CR132" s="264"/>
    </row>
    <row r="133" spans="1:96" s="232" customFormat="1" ht="12" customHeight="1">
      <c r="A133" s="347">
        <v>116</v>
      </c>
      <c r="B133" s="346" t="s">
        <v>51</v>
      </c>
      <c r="C133" s="345" t="s">
        <v>201</v>
      </c>
      <c r="D133" s="298">
        <v>1874790522.25</v>
      </c>
      <c r="E133" s="255">
        <f t="shared" si="46"/>
        <v>0.1458616065178851</v>
      </c>
      <c r="F133" s="300">
        <v>1.0669</v>
      </c>
      <c r="G133" s="298">
        <v>1867800647.6300001</v>
      </c>
      <c r="H133" s="255">
        <f t="shared" si="47"/>
        <v>0.14476737668608372</v>
      </c>
      <c r="I133" s="300">
        <v>1.0676000000000001</v>
      </c>
      <c r="J133" s="147">
        <f t="shared" si="48"/>
        <v>-3.7283496673596894E-3</v>
      </c>
      <c r="K133" s="327">
        <f t="shared" si="49"/>
        <v>6.56106476708356E-4</v>
      </c>
      <c r="L133" s="262"/>
      <c r="M133" s="292"/>
      <c r="N133" s="265"/>
      <c r="O133" s="264"/>
      <c r="P133" s="440"/>
      <c r="Q133" s="264"/>
      <c r="R133" s="264"/>
      <c r="S133" s="264"/>
      <c r="T133" s="264"/>
      <c r="U133" s="264"/>
      <c r="V133" s="264"/>
      <c r="W133" s="264"/>
      <c r="X133" s="264"/>
      <c r="Y133" s="264"/>
      <c r="Z133" s="264"/>
      <c r="AA133" s="264"/>
      <c r="AB133" s="264"/>
      <c r="AC133" s="264"/>
      <c r="AD133" s="264"/>
      <c r="AE133" s="264"/>
      <c r="AF133" s="264"/>
      <c r="AG133" s="264"/>
      <c r="AH133" s="264"/>
      <c r="AI133" s="264"/>
      <c r="AJ133" s="264"/>
      <c r="AK133" s="264"/>
      <c r="AL133" s="264"/>
      <c r="AM133" s="264"/>
      <c r="AN133" s="264"/>
      <c r="AO133" s="264"/>
      <c r="AP133" s="264"/>
      <c r="AQ133" s="264"/>
      <c r="AR133" s="264"/>
      <c r="AS133" s="264"/>
      <c r="AT133" s="264"/>
      <c r="AU133" s="264"/>
      <c r="AV133" s="264"/>
      <c r="AW133" s="264"/>
      <c r="AX133" s="264"/>
      <c r="AY133" s="264"/>
      <c r="AZ133" s="264"/>
      <c r="BA133" s="264"/>
      <c r="BB133" s="264"/>
      <c r="BC133" s="264"/>
      <c r="BD133" s="264"/>
      <c r="BE133" s="264"/>
      <c r="BF133" s="264"/>
      <c r="BG133" s="264"/>
      <c r="BH133" s="264"/>
      <c r="BI133" s="264"/>
      <c r="BJ133" s="264"/>
      <c r="BK133" s="264"/>
      <c r="BL133" s="264"/>
      <c r="BM133" s="264"/>
      <c r="BN133" s="264"/>
      <c r="BO133" s="264"/>
      <c r="BP133" s="264"/>
      <c r="BQ133" s="264"/>
      <c r="BR133" s="264"/>
      <c r="BS133" s="264"/>
      <c r="BT133" s="264"/>
      <c r="BU133" s="264"/>
      <c r="BV133" s="264"/>
      <c r="BW133" s="264"/>
      <c r="BX133" s="264"/>
      <c r="BY133" s="264"/>
      <c r="BZ133" s="264"/>
      <c r="CA133" s="264"/>
      <c r="CB133" s="264"/>
      <c r="CC133" s="264"/>
      <c r="CD133" s="264"/>
      <c r="CE133" s="264"/>
      <c r="CF133" s="264"/>
      <c r="CG133" s="264"/>
      <c r="CH133" s="264"/>
      <c r="CI133" s="264"/>
      <c r="CJ133" s="264"/>
      <c r="CK133" s="264"/>
      <c r="CL133" s="264"/>
      <c r="CM133" s="264"/>
      <c r="CN133" s="264"/>
      <c r="CO133" s="264"/>
      <c r="CP133" s="264"/>
      <c r="CQ133" s="264"/>
      <c r="CR133" s="264"/>
    </row>
    <row r="134" spans="1:96" s="232" customFormat="1" ht="12" customHeight="1">
      <c r="A134" s="347">
        <v>117</v>
      </c>
      <c r="B134" s="346" t="s">
        <v>214</v>
      </c>
      <c r="C134" s="345" t="s">
        <v>215</v>
      </c>
      <c r="D134" s="298">
        <v>294437466.08999997</v>
      </c>
      <c r="E134" s="255">
        <f t="shared" si="45"/>
        <v>2.2907690919730279E-2</v>
      </c>
      <c r="F134" s="300">
        <v>100.5737</v>
      </c>
      <c r="G134" s="298">
        <v>293929158.56</v>
      </c>
      <c r="H134" s="255">
        <f t="shared" si="42"/>
        <v>2.278152824835529E-2</v>
      </c>
      <c r="I134" s="300">
        <v>100.724</v>
      </c>
      <c r="J134" s="147">
        <f t="shared" si="43"/>
        <v>-1.7263683754315366E-3</v>
      </c>
      <c r="K134" s="327">
        <f t="shared" si="44"/>
        <v>1.4944264753111542E-3</v>
      </c>
      <c r="L134" s="262"/>
      <c r="M134" s="264"/>
      <c r="N134" s="265"/>
      <c r="O134" s="264"/>
      <c r="P134" s="440"/>
      <c r="Q134" s="264"/>
      <c r="R134" s="264"/>
      <c r="S134" s="264"/>
      <c r="T134" s="264"/>
      <c r="U134" s="264"/>
      <c r="V134" s="264"/>
      <c r="W134" s="264"/>
      <c r="X134" s="264"/>
      <c r="Y134" s="264"/>
      <c r="Z134" s="264"/>
      <c r="AA134" s="264"/>
      <c r="AB134" s="264"/>
      <c r="AC134" s="264"/>
      <c r="AD134" s="264"/>
      <c r="AE134" s="264"/>
      <c r="AF134" s="264"/>
      <c r="AG134" s="264"/>
      <c r="AH134" s="264"/>
      <c r="AI134" s="264"/>
      <c r="AJ134" s="264"/>
      <c r="AK134" s="264"/>
      <c r="AL134" s="264"/>
      <c r="AM134" s="264"/>
      <c r="AN134" s="264"/>
      <c r="AO134" s="264"/>
      <c r="AP134" s="264"/>
      <c r="AQ134" s="264"/>
      <c r="AR134" s="264"/>
      <c r="AS134" s="264"/>
      <c r="AT134" s="264"/>
      <c r="AU134" s="264"/>
      <c r="AV134" s="264"/>
      <c r="AW134" s="264"/>
      <c r="AX134" s="264"/>
      <c r="AY134" s="264"/>
      <c r="AZ134" s="264"/>
      <c r="BA134" s="264"/>
      <c r="BB134" s="264"/>
      <c r="BC134" s="264"/>
      <c r="BD134" s="264"/>
      <c r="BE134" s="264"/>
      <c r="BF134" s="264"/>
      <c r="BG134" s="264"/>
      <c r="BH134" s="264"/>
      <c r="BI134" s="264"/>
      <c r="BJ134" s="264"/>
      <c r="BK134" s="264"/>
      <c r="BL134" s="264"/>
      <c r="BM134" s="264"/>
      <c r="BN134" s="264"/>
      <c r="BO134" s="264"/>
      <c r="BP134" s="264"/>
      <c r="BQ134" s="264"/>
      <c r="BR134" s="264"/>
      <c r="BS134" s="264"/>
      <c r="BT134" s="264"/>
      <c r="BU134" s="264"/>
      <c r="BV134" s="264"/>
      <c r="BW134" s="264"/>
      <c r="BX134" s="264"/>
      <c r="BY134" s="264"/>
      <c r="BZ134" s="264"/>
      <c r="CA134" s="264"/>
      <c r="CB134" s="264"/>
      <c r="CC134" s="264"/>
      <c r="CD134" s="264"/>
      <c r="CE134" s="264"/>
      <c r="CF134" s="264"/>
      <c r="CG134" s="264"/>
      <c r="CH134" s="264"/>
      <c r="CI134" s="264"/>
      <c r="CJ134" s="264"/>
      <c r="CK134" s="264"/>
      <c r="CL134" s="264"/>
      <c r="CM134" s="264"/>
      <c r="CN134" s="264"/>
      <c r="CO134" s="264"/>
      <c r="CP134" s="264"/>
      <c r="CQ134" s="264"/>
      <c r="CR134" s="264"/>
    </row>
    <row r="135" spans="1:96" ht="12" customHeight="1">
      <c r="A135" s="359"/>
      <c r="B135" s="360"/>
      <c r="C135" s="167" t="s">
        <v>52</v>
      </c>
      <c r="D135" s="57">
        <f>SUM(D127:D134)</f>
        <v>12853214543.610001</v>
      </c>
      <c r="E135" s="43">
        <f>(D135/$D$136)</f>
        <v>9.9196084860283217E-3</v>
      </c>
      <c r="F135" s="56"/>
      <c r="G135" s="57">
        <f>SUM(G127:G134)</f>
        <v>12902082571.270002</v>
      </c>
      <c r="H135" s="43">
        <f>(G135/$G$136)</f>
        <v>9.9691864209040144E-3</v>
      </c>
      <c r="I135" s="56"/>
      <c r="J135" s="147">
        <f t="shared" si="43"/>
        <v>3.802008244256421E-3</v>
      </c>
      <c r="K135" s="327"/>
      <c r="L135" s="262"/>
      <c r="M135" s="293" t="s">
        <v>206</v>
      </c>
      <c r="N135" s="265"/>
      <c r="O135" s="264"/>
      <c r="P135" s="264"/>
      <c r="Q135" s="264"/>
      <c r="R135" s="264"/>
      <c r="S135" s="264"/>
      <c r="T135" s="264"/>
      <c r="U135" s="264"/>
      <c r="V135" s="264"/>
      <c r="W135" s="264"/>
      <c r="X135" s="264"/>
      <c r="Y135" s="264"/>
      <c r="Z135" s="264"/>
      <c r="AA135" s="264"/>
      <c r="AB135" s="264"/>
      <c r="AC135" s="264"/>
      <c r="AD135" s="264"/>
      <c r="AE135" s="264"/>
      <c r="AF135" s="264"/>
      <c r="AG135" s="264"/>
      <c r="AH135" s="264"/>
      <c r="AI135" s="264"/>
      <c r="AJ135" s="264"/>
      <c r="AK135" s="264"/>
      <c r="AL135" s="264"/>
      <c r="AM135" s="264"/>
      <c r="AN135" s="264"/>
      <c r="AO135" s="264"/>
      <c r="AP135" s="264"/>
      <c r="AQ135" s="264"/>
      <c r="AR135" s="264"/>
      <c r="AS135" s="264"/>
      <c r="AT135" s="264"/>
      <c r="AU135" s="264"/>
      <c r="AV135" s="264"/>
      <c r="AW135" s="264"/>
      <c r="AX135" s="264"/>
      <c r="AY135" s="264"/>
      <c r="AZ135" s="264"/>
      <c r="BA135" s="264"/>
      <c r="BB135" s="264"/>
      <c r="BC135" s="264"/>
      <c r="BD135" s="264"/>
      <c r="BE135" s="264"/>
      <c r="BF135" s="264"/>
      <c r="BG135" s="264"/>
      <c r="BH135" s="264"/>
      <c r="BI135" s="264"/>
      <c r="BJ135" s="264"/>
      <c r="BK135" s="264"/>
      <c r="BL135" s="264"/>
      <c r="BM135" s="264"/>
      <c r="BN135" s="264"/>
      <c r="BO135" s="264"/>
      <c r="BP135" s="264"/>
      <c r="BQ135" s="264"/>
      <c r="BR135" s="264"/>
      <c r="BS135" s="264"/>
      <c r="BT135" s="264"/>
      <c r="BU135" s="264"/>
      <c r="BV135" s="264"/>
      <c r="BW135" s="264"/>
      <c r="BX135" s="264"/>
      <c r="BY135" s="264"/>
      <c r="BZ135" s="264"/>
      <c r="CA135" s="264"/>
      <c r="CB135" s="264"/>
      <c r="CC135" s="264"/>
      <c r="CD135" s="264"/>
      <c r="CE135" s="264"/>
      <c r="CF135" s="264"/>
      <c r="CG135" s="264"/>
      <c r="CH135" s="264"/>
      <c r="CI135" s="264"/>
      <c r="CJ135" s="264"/>
      <c r="CK135" s="264"/>
      <c r="CL135" s="264"/>
      <c r="CM135" s="264"/>
      <c r="CN135" s="264"/>
      <c r="CO135" s="264"/>
      <c r="CP135" s="264"/>
      <c r="CQ135" s="264"/>
      <c r="CR135" s="264"/>
    </row>
    <row r="136" spans="1:96" ht="15" customHeight="1">
      <c r="A136" s="361"/>
      <c r="B136" s="362"/>
      <c r="C136" s="168" t="s">
        <v>38</v>
      </c>
      <c r="D136" s="32">
        <f>SUM(D19,D50,D64,D95,D101,D125,D135)</f>
        <v>1295738089029.7874</v>
      </c>
      <c r="E136" s="258"/>
      <c r="F136" s="31"/>
      <c r="G136" s="32">
        <f>SUM(G19,G50,G64,G95,G101,G125,G135)</f>
        <v>1294196138635.3562</v>
      </c>
      <c r="H136" s="258"/>
      <c r="I136" s="31"/>
      <c r="J136" s="147">
        <f>((G136-D136)/D136)</f>
        <v>-1.1900170315944959E-3</v>
      </c>
      <c r="K136" s="327"/>
      <c r="L136" s="262"/>
      <c r="M136" s="294">
        <f>((G136-D136)/D136)</f>
        <v>-1.1900170315944959E-3</v>
      </c>
      <c r="N136" s="263"/>
      <c r="O136" s="264"/>
      <c r="P136" s="264"/>
      <c r="Q136" s="264"/>
      <c r="R136" s="264"/>
      <c r="S136" s="264"/>
      <c r="T136" s="264"/>
      <c r="U136" s="264"/>
      <c r="V136" s="264"/>
      <c r="W136" s="264"/>
      <c r="X136" s="264"/>
      <c r="Y136" s="264"/>
      <c r="Z136" s="264"/>
      <c r="AA136" s="264"/>
      <c r="AB136" s="264"/>
      <c r="AC136" s="264"/>
      <c r="AD136" s="264"/>
      <c r="AE136" s="264"/>
      <c r="AF136" s="264"/>
      <c r="AG136" s="264"/>
      <c r="AH136" s="264"/>
      <c r="AI136" s="264"/>
      <c r="AJ136" s="264"/>
      <c r="AK136" s="264"/>
      <c r="AL136" s="264"/>
      <c r="AM136" s="264"/>
      <c r="AN136" s="264"/>
      <c r="AO136" s="264"/>
      <c r="AP136" s="264"/>
      <c r="AQ136" s="264"/>
      <c r="AR136" s="264"/>
      <c r="AS136" s="264"/>
      <c r="AT136" s="264"/>
      <c r="AU136" s="264"/>
      <c r="AV136" s="264"/>
      <c r="AW136" s="264"/>
      <c r="AX136" s="264"/>
      <c r="AY136" s="264"/>
      <c r="AZ136" s="264"/>
      <c r="BA136" s="264"/>
      <c r="BB136" s="264"/>
      <c r="BC136" s="264"/>
      <c r="BD136" s="264"/>
      <c r="BE136" s="264"/>
      <c r="BF136" s="264"/>
      <c r="BG136" s="264"/>
      <c r="BH136" s="264"/>
      <c r="BI136" s="264"/>
      <c r="BJ136" s="264"/>
      <c r="BK136" s="264"/>
      <c r="BL136" s="264"/>
      <c r="BM136" s="264"/>
      <c r="BN136" s="264"/>
      <c r="BO136" s="264"/>
      <c r="BP136" s="264"/>
      <c r="BQ136" s="264"/>
      <c r="BR136" s="264"/>
      <c r="BS136" s="264"/>
      <c r="BT136" s="264"/>
      <c r="BU136" s="264"/>
      <c r="BV136" s="264"/>
      <c r="BW136" s="264"/>
      <c r="BX136" s="264"/>
      <c r="BY136" s="264"/>
      <c r="BZ136" s="264"/>
      <c r="CA136" s="264"/>
      <c r="CB136" s="264"/>
      <c r="CC136" s="264"/>
      <c r="CD136" s="264"/>
      <c r="CE136" s="264"/>
      <c r="CF136" s="264"/>
      <c r="CG136" s="264"/>
      <c r="CH136" s="264"/>
      <c r="CI136" s="264"/>
      <c r="CJ136" s="264"/>
      <c r="CK136" s="264"/>
      <c r="CL136" s="264"/>
      <c r="CM136" s="264"/>
      <c r="CN136" s="264"/>
      <c r="CO136" s="264"/>
      <c r="CP136" s="264"/>
      <c r="CQ136" s="264"/>
      <c r="CR136" s="264"/>
    </row>
    <row r="137" spans="1:96" ht="11.25" customHeight="1">
      <c r="A137" s="330"/>
      <c r="B137" s="318"/>
      <c r="C137" s="318"/>
      <c r="D137" s="318"/>
      <c r="E137" s="318"/>
      <c r="F137" s="318"/>
      <c r="G137" s="318"/>
      <c r="H137" s="318"/>
      <c r="I137" s="318"/>
      <c r="J137" s="318"/>
      <c r="K137" s="331"/>
      <c r="L137" s="262"/>
      <c r="M137" s="264"/>
      <c r="N137" s="264"/>
      <c r="O137" s="264"/>
      <c r="P137" s="264"/>
      <c r="Q137" s="264"/>
      <c r="R137" s="264"/>
      <c r="S137" s="264"/>
      <c r="T137" s="264"/>
      <c r="U137" s="264"/>
      <c r="V137" s="264"/>
      <c r="W137" s="264"/>
      <c r="X137" s="264"/>
      <c r="Y137" s="264"/>
      <c r="Z137" s="264"/>
      <c r="AA137" s="264"/>
      <c r="AB137" s="264"/>
      <c r="AC137" s="264"/>
      <c r="AD137" s="264"/>
      <c r="AE137" s="264"/>
      <c r="AF137" s="264"/>
      <c r="AG137" s="264"/>
      <c r="AH137" s="264"/>
      <c r="AI137" s="264"/>
      <c r="AJ137" s="264"/>
      <c r="AK137" s="264"/>
      <c r="AL137" s="264"/>
      <c r="AM137" s="264"/>
      <c r="AN137" s="264"/>
      <c r="AO137" s="264"/>
      <c r="AP137" s="264"/>
      <c r="AQ137" s="264"/>
      <c r="AR137" s="264"/>
      <c r="AS137" s="264"/>
      <c r="AT137" s="264"/>
      <c r="AU137" s="264"/>
      <c r="AV137" s="264"/>
      <c r="AW137" s="264"/>
      <c r="AX137" s="264"/>
      <c r="AY137" s="264"/>
      <c r="AZ137" s="264"/>
      <c r="BA137" s="264"/>
      <c r="BB137" s="264"/>
      <c r="BC137" s="264"/>
      <c r="BD137" s="264"/>
      <c r="BE137" s="264"/>
      <c r="BF137" s="264"/>
      <c r="BG137" s="264"/>
      <c r="BH137" s="264"/>
      <c r="BI137" s="264"/>
      <c r="BJ137" s="264"/>
      <c r="BK137" s="264"/>
      <c r="BL137" s="264"/>
      <c r="BM137" s="264"/>
      <c r="BN137" s="264"/>
      <c r="BO137" s="264"/>
      <c r="BP137" s="264"/>
      <c r="BQ137" s="264"/>
      <c r="BR137" s="264"/>
      <c r="BS137" s="264"/>
      <c r="BT137" s="264"/>
      <c r="BU137" s="264"/>
      <c r="BV137" s="264"/>
      <c r="BW137" s="264"/>
      <c r="BX137" s="264"/>
      <c r="BY137" s="264"/>
      <c r="BZ137" s="264"/>
      <c r="CA137" s="264"/>
      <c r="CB137" s="264"/>
      <c r="CC137" s="264"/>
      <c r="CD137" s="264"/>
      <c r="CE137" s="264"/>
      <c r="CF137" s="264"/>
      <c r="CG137" s="264"/>
      <c r="CH137" s="264"/>
      <c r="CI137" s="264"/>
      <c r="CJ137" s="264"/>
      <c r="CK137" s="264"/>
      <c r="CL137" s="264"/>
      <c r="CM137" s="264"/>
      <c r="CN137" s="264"/>
      <c r="CO137" s="264"/>
      <c r="CP137" s="264"/>
      <c r="CQ137" s="264"/>
      <c r="CR137" s="264"/>
    </row>
    <row r="138" spans="1:96" ht="12" customHeight="1">
      <c r="A138" s="366" t="s">
        <v>249</v>
      </c>
      <c r="B138" s="367"/>
      <c r="C138" s="367"/>
      <c r="D138" s="367"/>
      <c r="E138" s="367"/>
      <c r="F138" s="367"/>
      <c r="G138" s="367"/>
      <c r="H138" s="367"/>
      <c r="I138" s="367"/>
      <c r="J138" s="367"/>
      <c r="K138" s="368"/>
      <c r="L138" s="262"/>
      <c r="M138" s="264"/>
      <c r="N138" s="264"/>
      <c r="O138" s="264"/>
      <c r="P138" s="264"/>
      <c r="Q138" s="264"/>
      <c r="R138" s="264"/>
      <c r="S138" s="264"/>
      <c r="T138" s="264"/>
      <c r="U138" s="264"/>
      <c r="V138" s="264"/>
      <c r="W138" s="264"/>
      <c r="X138" s="264"/>
      <c r="Y138" s="264"/>
      <c r="Z138" s="264"/>
      <c r="AA138" s="264"/>
      <c r="AB138" s="264"/>
      <c r="AC138" s="264"/>
      <c r="AD138" s="264"/>
      <c r="AE138" s="264"/>
      <c r="AF138" s="264"/>
      <c r="AG138" s="264"/>
      <c r="AH138" s="264"/>
      <c r="AI138" s="264"/>
      <c r="AJ138" s="264"/>
      <c r="AK138" s="264"/>
      <c r="AL138" s="264"/>
      <c r="AM138" s="264"/>
      <c r="AN138" s="264"/>
      <c r="AO138" s="264"/>
      <c r="AP138" s="264"/>
      <c r="AQ138" s="264"/>
      <c r="AR138" s="264"/>
      <c r="AS138" s="264"/>
      <c r="AT138" s="264"/>
      <c r="AU138" s="264"/>
      <c r="AV138" s="264"/>
      <c r="AW138" s="264"/>
      <c r="AX138" s="264"/>
      <c r="AY138" s="264"/>
      <c r="AZ138" s="264"/>
      <c r="BA138" s="264"/>
      <c r="BB138" s="264"/>
      <c r="BC138" s="264"/>
      <c r="BD138" s="264"/>
      <c r="BE138" s="264"/>
      <c r="BF138" s="264"/>
      <c r="BG138" s="264"/>
      <c r="BH138" s="264"/>
      <c r="BI138" s="264"/>
      <c r="BJ138" s="264"/>
      <c r="BK138" s="264"/>
      <c r="BL138" s="264"/>
      <c r="BM138" s="264"/>
      <c r="BN138" s="264"/>
      <c r="BO138" s="264"/>
      <c r="BP138" s="264"/>
      <c r="BQ138" s="264"/>
      <c r="BR138" s="264"/>
      <c r="BS138" s="264"/>
      <c r="BT138" s="264"/>
      <c r="BU138" s="264"/>
      <c r="BV138" s="264"/>
      <c r="BW138" s="264"/>
      <c r="BX138" s="264"/>
      <c r="BY138" s="264"/>
      <c r="BZ138" s="264"/>
      <c r="CA138" s="264"/>
      <c r="CB138" s="264"/>
      <c r="CC138" s="264"/>
      <c r="CD138" s="264"/>
      <c r="CE138" s="264"/>
      <c r="CF138" s="264"/>
      <c r="CG138" s="264"/>
      <c r="CH138" s="264"/>
      <c r="CI138" s="264"/>
      <c r="CJ138" s="264"/>
      <c r="CK138" s="264"/>
      <c r="CL138" s="264"/>
      <c r="CM138" s="264"/>
      <c r="CN138" s="264"/>
      <c r="CO138" s="264"/>
      <c r="CP138" s="264"/>
      <c r="CQ138" s="264"/>
      <c r="CR138" s="264"/>
    </row>
    <row r="139" spans="1:96" ht="27" customHeight="1">
      <c r="A139" s="332"/>
      <c r="B139" s="180"/>
      <c r="C139" s="179" t="s">
        <v>58</v>
      </c>
      <c r="D139" s="364" t="s">
        <v>246</v>
      </c>
      <c r="E139" s="364"/>
      <c r="F139" s="364"/>
      <c r="G139" s="364" t="s">
        <v>248</v>
      </c>
      <c r="H139" s="364"/>
      <c r="I139" s="364"/>
      <c r="J139" s="364" t="s">
        <v>79</v>
      </c>
      <c r="K139" s="365"/>
      <c r="L139" s="264"/>
      <c r="M139" s="264"/>
      <c r="N139" s="264"/>
      <c r="O139" s="264"/>
      <c r="P139" s="264"/>
      <c r="Q139" s="264"/>
      <c r="R139" s="264"/>
      <c r="S139" s="264"/>
      <c r="T139" s="264"/>
      <c r="U139" s="264"/>
      <c r="V139" s="264"/>
      <c r="W139" s="264"/>
      <c r="X139" s="264"/>
      <c r="Y139" s="264"/>
      <c r="Z139" s="264"/>
      <c r="AA139" s="264"/>
      <c r="AB139" s="264"/>
      <c r="AC139" s="264"/>
      <c r="AD139" s="264"/>
      <c r="AE139" s="264"/>
      <c r="AF139" s="264"/>
      <c r="AG139" s="264"/>
      <c r="AH139" s="264"/>
      <c r="AI139" s="264"/>
      <c r="AJ139" s="264"/>
      <c r="AK139" s="264"/>
      <c r="AL139" s="264"/>
      <c r="AM139" s="264"/>
      <c r="AN139" s="264"/>
      <c r="AO139" s="264"/>
      <c r="AP139" s="264"/>
      <c r="AQ139" s="264"/>
      <c r="AR139" s="264"/>
      <c r="AS139" s="264"/>
      <c r="AT139" s="264"/>
      <c r="AU139" s="264"/>
      <c r="AV139" s="264"/>
      <c r="AW139" s="264"/>
      <c r="AX139" s="264"/>
      <c r="AY139" s="264"/>
      <c r="AZ139" s="264"/>
      <c r="BA139" s="264"/>
      <c r="BB139" s="264"/>
      <c r="BC139" s="264"/>
      <c r="BD139" s="264"/>
      <c r="BE139" s="264"/>
      <c r="BF139" s="264"/>
      <c r="BG139" s="264"/>
      <c r="BH139" s="264"/>
      <c r="BI139" s="264"/>
      <c r="BJ139" s="264"/>
      <c r="BK139" s="264"/>
      <c r="BL139" s="264"/>
      <c r="BM139" s="264"/>
      <c r="BN139" s="264"/>
      <c r="BO139" s="264"/>
      <c r="BP139" s="264"/>
      <c r="BQ139" s="264"/>
      <c r="BR139" s="264"/>
      <c r="BS139" s="264"/>
      <c r="BT139" s="264"/>
      <c r="BU139" s="264"/>
      <c r="BV139" s="264"/>
      <c r="BW139" s="264"/>
      <c r="BX139" s="264"/>
      <c r="BY139" s="264"/>
      <c r="BZ139" s="264"/>
      <c r="CA139" s="264"/>
      <c r="CB139" s="264"/>
      <c r="CC139" s="264"/>
      <c r="CD139" s="264"/>
      <c r="CE139" s="264"/>
      <c r="CF139" s="264"/>
      <c r="CG139" s="264"/>
      <c r="CH139" s="264"/>
      <c r="CI139" s="264"/>
      <c r="CJ139" s="264"/>
      <c r="CK139" s="264"/>
      <c r="CL139" s="264"/>
      <c r="CM139" s="264"/>
      <c r="CN139" s="264"/>
      <c r="CO139" s="264"/>
      <c r="CP139" s="264"/>
      <c r="CQ139" s="264"/>
      <c r="CR139" s="264"/>
    </row>
    <row r="140" spans="1:96" ht="27" customHeight="1">
      <c r="A140" s="333"/>
      <c r="B140" s="203"/>
      <c r="C140" s="169"/>
      <c r="D140" s="58" t="s">
        <v>92</v>
      </c>
      <c r="E140" s="59" t="s">
        <v>78</v>
      </c>
      <c r="F140" s="59" t="s">
        <v>93</v>
      </c>
      <c r="G140" s="58" t="s">
        <v>92</v>
      </c>
      <c r="H140" s="59" t="s">
        <v>78</v>
      </c>
      <c r="I140" s="59" t="s">
        <v>93</v>
      </c>
      <c r="J140" s="218" t="s">
        <v>149</v>
      </c>
      <c r="K140" s="334" t="s">
        <v>148</v>
      </c>
      <c r="L140" s="264"/>
      <c r="M140" s="264"/>
      <c r="N140" s="264"/>
      <c r="O140" s="264"/>
      <c r="P140" s="264"/>
      <c r="Q140" s="264"/>
      <c r="R140" s="264"/>
      <c r="S140" s="264"/>
      <c r="T140" s="264"/>
      <c r="U140" s="264"/>
      <c r="V140" s="264"/>
      <c r="W140" s="264"/>
      <c r="X140" s="264"/>
      <c r="Y140" s="264"/>
      <c r="Z140" s="264"/>
      <c r="AA140" s="264"/>
      <c r="AB140" s="264"/>
      <c r="AC140" s="264"/>
      <c r="AD140" s="264"/>
      <c r="AE140" s="264"/>
      <c r="AF140" s="264"/>
      <c r="AG140" s="264"/>
      <c r="AH140" s="264"/>
      <c r="AI140" s="264"/>
      <c r="AJ140" s="264"/>
      <c r="AK140" s="264"/>
      <c r="AL140" s="264"/>
      <c r="AM140" s="264"/>
      <c r="AN140" s="264"/>
      <c r="AO140" s="264"/>
      <c r="AP140" s="264"/>
      <c r="AQ140" s="264"/>
      <c r="AR140" s="264"/>
      <c r="AS140" s="264"/>
      <c r="AT140" s="264"/>
      <c r="AU140" s="264"/>
      <c r="AV140" s="264"/>
      <c r="AW140" s="264"/>
      <c r="AX140" s="264"/>
      <c r="AY140" s="264"/>
      <c r="AZ140" s="264"/>
      <c r="BA140" s="264"/>
      <c r="BB140" s="264"/>
      <c r="BC140" s="264"/>
      <c r="BD140" s="264"/>
      <c r="BE140" s="264"/>
      <c r="BF140" s="264"/>
      <c r="BG140" s="264"/>
      <c r="BH140" s="264"/>
      <c r="BI140" s="264"/>
      <c r="BJ140" s="264"/>
      <c r="BK140" s="264"/>
      <c r="BL140" s="264"/>
      <c r="BM140" s="264"/>
      <c r="BN140" s="264"/>
      <c r="BO140" s="264"/>
      <c r="BP140" s="264"/>
      <c r="BQ140" s="264"/>
      <c r="BR140" s="264"/>
      <c r="BS140" s="264"/>
      <c r="BT140" s="264"/>
      <c r="BU140" s="264"/>
      <c r="BV140" s="264"/>
      <c r="BW140" s="264"/>
      <c r="BX140" s="264"/>
      <c r="BY140" s="264"/>
      <c r="BZ140" s="264"/>
      <c r="CA140" s="264"/>
      <c r="CB140" s="264"/>
      <c r="CC140" s="264"/>
      <c r="CD140" s="264"/>
      <c r="CE140" s="264"/>
      <c r="CF140" s="264"/>
      <c r="CG140" s="264"/>
      <c r="CH140" s="264"/>
      <c r="CI140" s="264"/>
      <c r="CJ140" s="264"/>
      <c r="CK140" s="264"/>
      <c r="CL140" s="264"/>
      <c r="CM140" s="264"/>
      <c r="CN140" s="264"/>
      <c r="CO140" s="264"/>
      <c r="CP140" s="264"/>
      <c r="CQ140" s="264"/>
      <c r="CR140" s="264"/>
    </row>
    <row r="141" spans="1:96" s="232" customFormat="1" ht="12" customHeight="1">
      <c r="A141" s="347">
        <v>1</v>
      </c>
      <c r="B141" s="346" t="s">
        <v>39</v>
      </c>
      <c r="C141" s="345" t="s">
        <v>40</v>
      </c>
      <c r="D141" s="307">
        <v>2255715000</v>
      </c>
      <c r="E141" s="313">
        <f>(D141/$D$153)</f>
        <v>0.31581453351763417</v>
      </c>
      <c r="F141" s="310">
        <v>14.85</v>
      </c>
      <c r="G141" s="307">
        <v>2582300000</v>
      </c>
      <c r="H141" s="313">
        <f t="shared" ref="H141:H148" si="50">(G141/$G$153)</f>
        <v>0.34304676679604268</v>
      </c>
      <c r="I141" s="310">
        <v>17</v>
      </c>
      <c r="J141" s="147">
        <f>((G141-D141)/D141)</f>
        <v>0.14478114478114479</v>
      </c>
      <c r="K141" s="327">
        <f t="shared" ref="K141:K147" si="51">((I141-F141)/F141)</f>
        <v>0.14478114478114482</v>
      </c>
      <c r="L141" s="264"/>
      <c r="M141" s="264"/>
      <c r="N141" s="264"/>
      <c r="O141" s="264"/>
      <c r="P141" s="264"/>
      <c r="Q141" s="264"/>
      <c r="R141" s="264"/>
      <c r="S141" s="264"/>
      <c r="T141" s="264"/>
      <c r="U141" s="264"/>
      <c r="V141" s="264"/>
      <c r="W141" s="264"/>
      <c r="X141" s="264"/>
      <c r="Y141" s="264"/>
      <c r="Z141" s="264"/>
      <c r="AA141" s="264"/>
      <c r="AB141" s="264"/>
      <c r="AC141" s="264"/>
      <c r="AD141" s="264"/>
      <c r="AE141" s="264"/>
      <c r="AF141" s="264"/>
      <c r="AG141" s="264"/>
      <c r="AH141" s="264"/>
      <c r="AI141" s="264"/>
      <c r="AJ141" s="264"/>
      <c r="AK141" s="264"/>
      <c r="AL141" s="264"/>
      <c r="AM141" s="264"/>
      <c r="AN141" s="264"/>
      <c r="AO141" s="264"/>
      <c r="AP141" s="264"/>
      <c r="AQ141" s="264"/>
      <c r="AR141" s="264"/>
      <c r="AS141" s="264"/>
      <c r="AT141" s="264"/>
      <c r="AU141" s="264"/>
      <c r="AV141" s="264"/>
      <c r="AW141" s="264"/>
      <c r="AX141" s="264"/>
      <c r="AY141" s="264"/>
      <c r="AZ141" s="264"/>
      <c r="BA141" s="264"/>
      <c r="BB141" s="264"/>
      <c r="BC141" s="264"/>
      <c r="BD141" s="264"/>
      <c r="BE141" s="264"/>
      <c r="BF141" s="264"/>
      <c r="BG141" s="264"/>
      <c r="BH141" s="264"/>
      <c r="BI141" s="264"/>
      <c r="BJ141" s="264"/>
      <c r="BK141" s="264"/>
      <c r="BL141" s="264"/>
      <c r="BM141" s="264"/>
      <c r="BN141" s="264"/>
      <c r="BO141" s="264"/>
      <c r="BP141" s="264"/>
      <c r="BQ141" s="264"/>
      <c r="BR141" s="264"/>
      <c r="BS141" s="264"/>
      <c r="BT141" s="264"/>
      <c r="BU141" s="264"/>
      <c r="BV141" s="264"/>
      <c r="BW141" s="264"/>
      <c r="BX141" s="264"/>
      <c r="BY141" s="264"/>
      <c r="BZ141" s="264"/>
      <c r="CA141" s="264"/>
      <c r="CB141" s="264"/>
      <c r="CC141" s="264"/>
      <c r="CD141" s="264"/>
      <c r="CE141" s="264"/>
      <c r="CF141" s="264"/>
      <c r="CG141" s="264"/>
      <c r="CH141" s="264"/>
      <c r="CI141" s="264"/>
      <c r="CJ141" s="264"/>
      <c r="CK141" s="264"/>
      <c r="CL141" s="264"/>
      <c r="CM141" s="264"/>
      <c r="CN141" s="264"/>
      <c r="CO141" s="264"/>
      <c r="CP141" s="264"/>
      <c r="CQ141" s="264"/>
      <c r="CR141" s="264"/>
    </row>
    <row r="142" spans="1:96" s="232" customFormat="1" ht="12" customHeight="1">
      <c r="A142" s="347">
        <v>2</v>
      </c>
      <c r="B142" s="346" t="s">
        <v>39</v>
      </c>
      <c r="C142" s="345" t="s">
        <v>75</v>
      </c>
      <c r="D142" s="307">
        <v>347633107.44</v>
      </c>
      <c r="E142" s="313">
        <f t="shared" ref="E142:E152" si="52">(D142/$D$153)</f>
        <v>4.8670859422156251E-2</v>
      </c>
      <c r="F142" s="310">
        <v>4.08</v>
      </c>
      <c r="G142" s="307">
        <v>347633107.44</v>
      </c>
      <c r="H142" s="313">
        <f t="shared" si="50"/>
        <v>4.6181471377668482E-2</v>
      </c>
      <c r="I142" s="310">
        <v>4.08</v>
      </c>
      <c r="J142" s="147">
        <f t="shared" ref="J142:J152" si="53">((G142-D142)/D142)</f>
        <v>0</v>
      </c>
      <c r="K142" s="327">
        <f t="shared" si="51"/>
        <v>0</v>
      </c>
      <c r="L142" s="264"/>
      <c r="M142" s="264"/>
      <c r="N142" s="264"/>
      <c r="O142" s="264"/>
      <c r="P142" s="264"/>
      <c r="Q142" s="264"/>
      <c r="R142" s="264"/>
      <c r="S142" s="264"/>
      <c r="T142" s="264"/>
      <c r="U142" s="264"/>
      <c r="V142" s="264"/>
      <c r="W142" s="264"/>
      <c r="X142" s="264"/>
      <c r="Y142" s="264"/>
      <c r="Z142" s="264"/>
      <c r="AA142" s="264"/>
      <c r="AB142" s="264"/>
      <c r="AC142" s="264"/>
      <c r="AD142" s="264"/>
      <c r="AE142" s="264"/>
      <c r="AF142" s="264"/>
      <c r="AG142" s="264"/>
      <c r="AH142" s="264"/>
      <c r="AI142" s="264"/>
      <c r="AJ142" s="264"/>
      <c r="AK142" s="264"/>
      <c r="AL142" s="264"/>
      <c r="AM142" s="264"/>
      <c r="AN142" s="264"/>
      <c r="AO142" s="264"/>
      <c r="AP142" s="264"/>
      <c r="AQ142" s="264"/>
      <c r="AR142" s="264"/>
      <c r="AS142" s="264"/>
      <c r="AT142" s="264"/>
      <c r="AU142" s="264"/>
      <c r="AV142" s="264"/>
      <c r="AW142" s="264"/>
      <c r="AX142" s="264"/>
      <c r="AY142" s="264"/>
      <c r="AZ142" s="264"/>
      <c r="BA142" s="264"/>
      <c r="BB142" s="264"/>
      <c r="BC142" s="264"/>
      <c r="BD142" s="264"/>
      <c r="BE142" s="264"/>
      <c r="BF142" s="264"/>
      <c r="BG142" s="264"/>
      <c r="BH142" s="264"/>
      <c r="BI142" s="264"/>
      <c r="BJ142" s="264"/>
      <c r="BK142" s="264"/>
      <c r="BL142" s="264"/>
      <c r="BM142" s="264"/>
      <c r="BN142" s="264"/>
      <c r="BO142" s="264"/>
      <c r="BP142" s="264"/>
      <c r="BQ142" s="264"/>
      <c r="BR142" s="264"/>
      <c r="BS142" s="264"/>
      <c r="BT142" s="264"/>
      <c r="BU142" s="264"/>
      <c r="BV142" s="264"/>
      <c r="BW142" s="264"/>
      <c r="BX142" s="264"/>
      <c r="BY142" s="264"/>
      <c r="BZ142" s="264"/>
      <c r="CA142" s="264"/>
      <c r="CB142" s="264"/>
      <c r="CC142" s="264"/>
      <c r="CD142" s="264"/>
      <c r="CE142" s="264"/>
      <c r="CF142" s="264"/>
      <c r="CG142" s="264"/>
      <c r="CH142" s="264"/>
      <c r="CI142" s="264"/>
      <c r="CJ142" s="264"/>
      <c r="CK142" s="264"/>
      <c r="CL142" s="264"/>
      <c r="CM142" s="264"/>
      <c r="CN142" s="264"/>
      <c r="CO142" s="264"/>
      <c r="CP142" s="264"/>
      <c r="CQ142" s="264"/>
      <c r="CR142" s="264"/>
    </row>
    <row r="143" spans="1:96" s="232" customFormat="1" ht="12" customHeight="1">
      <c r="A143" s="347">
        <v>3</v>
      </c>
      <c r="B143" s="346" t="s">
        <v>39</v>
      </c>
      <c r="C143" s="345" t="s">
        <v>64</v>
      </c>
      <c r="D143" s="307">
        <v>145869306.88</v>
      </c>
      <c r="E143" s="313">
        <f t="shared" si="52"/>
        <v>2.0422636328990062E-2</v>
      </c>
      <c r="F143" s="310">
        <v>5.68</v>
      </c>
      <c r="G143" s="307">
        <v>145098870.40000001</v>
      </c>
      <c r="H143" s="313">
        <f t="shared" si="50"/>
        <v>1.927572255604617E-2</v>
      </c>
      <c r="I143" s="310">
        <v>5.65</v>
      </c>
      <c r="J143" s="147">
        <f t="shared" si="53"/>
        <v>-5.2816901408449975E-3</v>
      </c>
      <c r="K143" s="327">
        <f t="shared" si="51"/>
        <v>-5.2816901408449584E-3</v>
      </c>
      <c r="L143" s="264"/>
      <c r="M143" s="264"/>
      <c r="N143" s="264"/>
      <c r="O143" s="263"/>
      <c r="P143" s="264"/>
      <c r="Q143" s="264"/>
      <c r="R143" s="264"/>
      <c r="S143" s="264"/>
      <c r="T143" s="264"/>
      <c r="U143" s="264"/>
      <c r="V143" s="264"/>
      <c r="W143" s="264"/>
      <c r="X143" s="264"/>
      <c r="Y143" s="264"/>
      <c r="Z143" s="264"/>
      <c r="AA143" s="264"/>
      <c r="AB143" s="264"/>
      <c r="AC143" s="264"/>
      <c r="AD143" s="264"/>
      <c r="AE143" s="264"/>
      <c r="AF143" s="264"/>
      <c r="AG143" s="264"/>
      <c r="AH143" s="264"/>
      <c r="AI143" s="264"/>
      <c r="AJ143" s="264"/>
      <c r="AK143" s="264"/>
      <c r="AL143" s="264"/>
      <c r="AM143" s="264"/>
      <c r="AN143" s="264"/>
      <c r="AO143" s="264"/>
      <c r="AP143" s="264"/>
      <c r="AQ143" s="264"/>
      <c r="AR143" s="264"/>
      <c r="AS143" s="264"/>
      <c r="AT143" s="264"/>
      <c r="AU143" s="264"/>
      <c r="AV143" s="264"/>
      <c r="AW143" s="264"/>
      <c r="AX143" s="264"/>
      <c r="AY143" s="264"/>
      <c r="AZ143" s="264"/>
      <c r="BA143" s="264"/>
      <c r="BB143" s="264"/>
      <c r="BC143" s="264"/>
      <c r="BD143" s="264"/>
      <c r="BE143" s="264"/>
      <c r="BF143" s="264"/>
      <c r="BG143" s="264"/>
      <c r="BH143" s="264"/>
      <c r="BI143" s="264"/>
      <c r="BJ143" s="264"/>
      <c r="BK143" s="264"/>
      <c r="BL143" s="264"/>
      <c r="BM143" s="264"/>
      <c r="BN143" s="264"/>
      <c r="BO143" s="264"/>
      <c r="BP143" s="264"/>
      <c r="BQ143" s="264"/>
      <c r="BR143" s="264"/>
      <c r="BS143" s="264"/>
      <c r="BT143" s="264"/>
      <c r="BU143" s="264"/>
      <c r="BV143" s="264"/>
      <c r="BW143" s="264"/>
      <c r="BX143" s="264"/>
      <c r="BY143" s="264"/>
      <c r="BZ143" s="264"/>
      <c r="CA143" s="264"/>
      <c r="CB143" s="264"/>
      <c r="CC143" s="264"/>
      <c r="CD143" s="264"/>
      <c r="CE143" s="264"/>
      <c r="CF143" s="264"/>
      <c r="CG143" s="264"/>
      <c r="CH143" s="264"/>
      <c r="CI143" s="264"/>
      <c r="CJ143" s="264"/>
      <c r="CK143" s="264"/>
      <c r="CL143" s="264"/>
      <c r="CM143" s="264"/>
      <c r="CN143" s="264"/>
      <c r="CO143" s="264"/>
      <c r="CP143" s="264"/>
      <c r="CQ143" s="264"/>
      <c r="CR143" s="264"/>
    </row>
    <row r="144" spans="1:96" s="232" customFormat="1" ht="12" customHeight="1">
      <c r="A144" s="347">
        <v>4</v>
      </c>
      <c r="B144" s="346" t="s">
        <v>39</v>
      </c>
      <c r="C144" s="345" t="s">
        <v>65</v>
      </c>
      <c r="D144" s="307">
        <v>229162405.71000001</v>
      </c>
      <c r="E144" s="313">
        <f t="shared" si="52"/>
        <v>3.20842031280913E-2</v>
      </c>
      <c r="F144" s="310">
        <v>21.77</v>
      </c>
      <c r="G144" s="307">
        <v>229162405.71000001</v>
      </c>
      <c r="H144" s="313">
        <f t="shared" si="50"/>
        <v>3.0443179471795874E-2</v>
      </c>
      <c r="I144" s="310">
        <v>21.77</v>
      </c>
      <c r="J144" s="147">
        <f t="shared" si="53"/>
        <v>0</v>
      </c>
      <c r="K144" s="327">
        <f t="shared" si="51"/>
        <v>0</v>
      </c>
      <c r="L144" s="264"/>
      <c r="M144" s="264"/>
      <c r="N144" s="264"/>
      <c r="O144" s="263"/>
      <c r="P144" s="264"/>
      <c r="Q144" s="264"/>
      <c r="R144" s="264"/>
      <c r="S144" s="264"/>
      <c r="T144" s="264"/>
      <c r="U144" s="264"/>
      <c r="V144" s="264"/>
      <c r="W144" s="264"/>
      <c r="X144" s="264"/>
      <c r="Y144" s="264"/>
      <c r="Z144" s="264"/>
      <c r="AA144" s="264"/>
      <c r="AB144" s="264"/>
      <c r="AC144" s="264"/>
      <c r="AD144" s="264"/>
      <c r="AE144" s="264"/>
      <c r="AF144" s="264"/>
      <c r="AG144" s="264"/>
      <c r="AH144" s="264"/>
      <c r="AI144" s="264"/>
      <c r="AJ144" s="264"/>
      <c r="AK144" s="264"/>
      <c r="AL144" s="264"/>
      <c r="AM144" s="264"/>
      <c r="AN144" s="264"/>
      <c r="AO144" s="264"/>
      <c r="AP144" s="264"/>
      <c r="AQ144" s="264"/>
      <c r="AR144" s="264"/>
      <c r="AS144" s="264"/>
      <c r="AT144" s="264"/>
      <c r="AU144" s="264"/>
      <c r="AV144" s="264"/>
      <c r="AW144" s="264"/>
      <c r="AX144" s="264"/>
      <c r="AY144" s="264"/>
      <c r="AZ144" s="264"/>
      <c r="BA144" s="264"/>
      <c r="BB144" s="264"/>
      <c r="BC144" s="264"/>
      <c r="BD144" s="264"/>
      <c r="BE144" s="264"/>
      <c r="BF144" s="264"/>
      <c r="BG144" s="264"/>
      <c r="BH144" s="264"/>
      <c r="BI144" s="264"/>
      <c r="BJ144" s="264"/>
      <c r="BK144" s="264"/>
      <c r="BL144" s="264"/>
      <c r="BM144" s="264"/>
      <c r="BN144" s="264"/>
      <c r="BO144" s="264"/>
      <c r="BP144" s="264"/>
      <c r="BQ144" s="264"/>
      <c r="BR144" s="264"/>
      <c r="BS144" s="264"/>
      <c r="BT144" s="264"/>
      <c r="BU144" s="264"/>
      <c r="BV144" s="264"/>
      <c r="BW144" s="264"/>
      <c r="BX144" s="264"/>
      <c r="BY144" s="264"/>
      <c r="BZ144" s="264"/>
      <c r="CA144" s="264"/>
      <c r="CB144" s="264"/>
      <c r="CC144" s="264"/>
      <c r="CD144" s="264"/>
      <c r="CE144" s="264"/>
      <c r="CF144" s="264"/>
      <c r="CG144" s="264"/>
      <c r="CH144" s="264"/>
      <c r="CI144" s="264"/>
      <c r="CJ144" s="264"/>
      <c r="CK144" s="264"/>
      <c r="CL144" s="264"/>
      <c r="CM144" s="264"/>
      <c r="CN144" s="264"/>
      <c r="CO144" s="264"/>
      <c r="CP144" s="264"/>
      <c r="CQ144" s="264"/>
      <c r="CR144" s="264"/>
    </row>
    <row r="145" spans="1:96" s="232" customFormat="1" ht="12" customHeight="1">
      <c r="A145" s="347">
        <v>5</v>
      </c>
      <c r="B145" s="346" t="s">
        <v>39</v>
      </c>
      <c r="C145" s="345" t="s">
        <v>112</v>
      </c>
      <c r="D145" s="307">
        <v>635354392.32000005</v>
      </c>
      <c r="E145" s="313">
        <f t="shared" si="52"/>
        <v>8.8953680331478366E-2</v>
      </c>
      <c r="F145" s="310">
        <v>180.48</v>
      </c>
      <c r="G145" s="307">
        <v>635354392.32000005</v>
      </c>
      <c r="H145" s="313">
        <f t="shared" si="50"/>
        <v>8.4403930625814375E-2</v>
      </c>
      <c r="I145" s="310">
        <v>180.48</v>
      </c>
      <c r="J145" s="147">
        <f t="shared" si="53"/>
        <v>0</v>
      </c>
      <c r="K145" s="327">
        <f t="shared" si="51"/>
        <v>0</v>
      </c>
      <c r="L145" s="264"/>
      <c r="M145" s="264"/>
      <c r="N145" s="264"/>
      <c r="O145" s="264"/>
      <c r="P145" s="264"/>
      <c r="Q145" s="264"/>
      <c r="R145" s="264"/>
      <c r="S145" s="264"/>
      <c r="T145" s="264"/>
      <c r="U145" s="264"/>
      <c r="V145" s="264"/>
      <c r="W145" s="264"/>
      <c r="X145" s="264"/>
      <c r="Y145" s="264"/>
      <c r="Z145" s="264"/>
      <c r="AA145" s="264"/>
      <c r="AB145" s="264"/>
      <c r="AC145" s="264"/>
      <c r="AD145" s="264"/>
      <c r="AE145" s="264"/>
      <c r="AF145" s="264"/>
      <c r="AG145" s="264"/>
      <c r="AH145" s="264"/>
      <c r="AI145" s="264"/>
      <c r="AJ145" s="264"/>
      <c r="AK145" s="264"/>
      <c r="AL145" s="264"/>
      <c r="AM145" s="264"/>
      <c r="AN145" s="264"/>
      <c r="AO145" s="264"/>
      <c r="AP145" s="264"/>
      <c r="AQ145" s="264"/>
      <c r="AR145" s="264"/>
      <c r="AS145" s="264"/>
      <c r="AT145" s="264"/>
      <c r="AU145" s="264"/>
      <c r="AV145" s="264"/>
      <c r="AW145" s="264"/>
      <c r="AX145" s="264"/>
      <c r="AY145" s="264"/>
      <c r="AZ145" s="264"/>
      <c r="BA145" s="264"/>
      <c r="BB145" s="264"/>
      <c r="BC145" s="264"/>
      <c r="BD145" s="264"/>
      <c r="BE145" s="264"/>
      <c r="BF145" s="264"/>
      <c r="BG145" s="264"/>
      <c r="BH145" s="264"/>
      <c r="BI145" s="264"/>
      <c r="BJ145" s="264"/>
      <c r="BK145" s="264"/>
      <c r="BL145" s="264"/>
      <c r="BM145" s="264"/>
      <c r="BN145" s="264"/>
      <c r="BO145" s="264"/>
      <c r="BP145" s="264"/>
      <c r="BQ145" s="264"/>
      <c r="BR145" s="264"/>
      <c r="BS145" s="264"/>
      <c r="BT145" s="264"/>
      <c r="BU145" s="264"/>
      <c r="BV145" s="264"/>
      <c r="BW145" s="264"/>
      <c r="BX145" s="264"/>
      <c r="BY145" s="264"/>
      <c r="BZ145" s="264"/>
      <c r="CA145" s="264"/>
      <c r="CB145" s="264"/>
      <c r="CC145" s="264"/>
      <c r="CD145" s="264"/>
      <c r="CE145" s="264"/>
      <c r="CF145" s="264"/>
      <c r="CG145" s="264"/>
      <c r="CH145" s="264"/>
      <c r="CI145" s="264"/>
      <c r="CJ145" s="264"/>
      <c r="CK145" s="264"/>
      <c r="CL145" s="264"/>
      <c r="CM145" s="264"/>
      <c r="CN145" s="264"/>
      <c r="CO145" s="264"/>
      <c r="CP145" s="264"/>
      <c r="CQ145" s="264"/>
      <c r="CR145" s="264"/>
    </row>
    <row r="146" spans="1:96" s="232" customFormat="1" ht="12" customHeight="1">
      <c r="A146" s="347">
        <v>6</v>
      </c>
      <c r="B146" s="301" t="s">
        <v>41</v>
      </c>
      <c r="C146" s="301" t="s">
        <v>42</v>
      </c>
      <c r="D146" s="307">
        <v>507108600</v>
      </c>
      <c r="E146" s="313">
        <f t="shared" si="52"/>
        <v>7.0998448807487E-2</v>
      </c>
      <c r="F146" s="310">
        <v>8100</v>
      </c>
      <c r="G146" s="307">
        <v>575974574</v>
      </c>
      <c r="H146" s="313">
        <f t="shared" si="50"/>
        <v>7.651559283097549E-2</v>
      </c>
      <c r="I146" s="310">
        <v>9199.99</v>
      </c>
      <c r="J146" s="147">
        <f t="shared" si="53"/>
        <v>0.13580123468621907</v>
      </c>
      <c r="K146" s="327">
        <f t="shared" si="51"/>
        <v>0.13580123456790122</v>
      </c>
      <c r="L146" s="264"/>
      <c r="M146" s="263"/>
      <c r="N146" s="264"/>
      <c r="O146" s="295"/>
      <c r="P146" s="264"/>
      <c r="Q146" s="264"/>
      <c r="R146" s="264"/>
      <c r="S146" s="264"/>
      <c r="T146" s="264"/>
      <c r="U146" s="264"/>
      <c r="V146" s="264"/>
      <c r="W146" s="264"/>
      <c r="X146" s="264"/>
      <c r="Y146" s="264"/>
      <c r="Z146" s="264"/>
      <c r="AA146" s="264"/>
      <c r="AB146" s="264"/>
      <c r="AC146" s="264"/>
      <c r="AD146" s="264"/>
      <c r="AE146" s="264"/>
      <c r="AF146" s="264"/>
      <c r="AG146" s="264"/>
      <c r="AH146" s="264"/>
      <c r="AI146" s="264"/>
      <c r="AJ146" s="264"/>
      <c r="AK146" s="264"/>
      <c r="AL146" s="264"/>
      <c r="AM146" s="264"/>
      <c r="AN146" s="264"/>
      <c r="AO146" s="264"/>
      <c r="AP146" s="264"/>
      <c r="AQ146" s="264"/>
      <c r="AR146" s="264"/>
      <c r="AS146" s="264"/>
      <c r="AT146" s="264"/>
      <c r="AU146" s="264"/>
      <c r="AV146" s="264"/>
      <c r="AW146" s="264"/>
      <c r="AX146" s="264"/>
      <c r="AY146" s="264"/>
      <c r="AZ146" s="264"/>
      <c r="BA146" s="264"/>
      <c r="BB146" s="264"/>
      <c r="BC146" s="264"/>
      <c r="BD146" s="264"/>
      <c r="BE146" s="264"/>
      <c r="BF146" s="264"/>
      <c r="BG146" s="264"/>
      <c r="BH146" s="264"/>
      <c r="BI146" s="264"/>
      <c r="BJ146" s="264"/>
      <c r="BK146" s="264"/>
      <c r="BL146" s="264"/>
      <c r="BM146" s="264"/>
      <c r="BN146" s="264"/>
      <c r="BO146" s="264"/>
      <c r="BP146" s="264"/>
      <c r="BQ146" s="264"/>
      <c r="BR146" s="264"/>
      <c r="BS146" s="264"/>
      <c r="BT146" s="264"/>
      <c r="BU146" s="264"/>
      <c r="BV146" s="264"/>
      <c r="BW146" s="264"/>
      <c r="BX146" s="264"/>
      <c r="BY146" s="264"/>
      <c r="BZ146" s="264"/>
      <c r="CA146" s="264"/>
      <c r="CB146" s="264"/>
      <c r="CC146" s="264"/>
      <c r="CD146" s="264"/>
      <c r="CE146" s="264"/>
      <c r="CF146" s="264"/>
      <c r="CG146" s="264"/>
      <c r="CH146" s="264"/>
      <c r="CI146" s="264"/>
      <c r="CJ146" s="264"/>
      <c r="CK146" s="264"/>
      <c r="CL146" s="264"/>
      <c r="CM146" s="264"/>
      <c r="CN146" s="264"/>
      <c r="CO146" s="264"/>
      <c r="CP146" s="264"/>
      <c r="CQ146" s="264"/>
      <c r="CR146" s="264"/>
    </row>
    <row r="147" spans="1:96" s="232" customFormat="1" ht="12" customHeight="1">
      <c r="A147" s="347">
        <v>7</v>
      </c>
      <c r="B147" s="346" t="s">
        <v>33</v>
      </c>
      <c r="C147" s="345" t="s">
        <v>116</v>
      </c>
      <c r="D147" s="307">
        <v>550800000</v>
      </c>
      <c r="E147" s="313">
        <f t="shared" si="52"/>
        <v>7.7115524373208885E-2</v>
      </c>
      <c r="F147" s="310">
        <v>13.5</v>
      </c>
      <c r="G147" s="307">
        <v>550800000</v>
      </c>
      <c r="H147" s="313">
        <f t="shared" si="50"/>
        <v>7.3171265597049256E-2</v>
      </c>
      <c r="I147" s="310">
        <v>13.5</v>
      </c>
      <c r="J147" s="147">
        <f t="shared" si="53"/>
        <v>0</v>
      </c>
      <c r="K147" s="327">
        <f t="shared" si="51"/>
        <v>0</v>
      </c>
      <c r="L147" s="264"/>
      <c r="M147" s="270"/>
      <c r="N147" s="264"/>
      <c r="O147" s="295"/>
      <c r="P147" s="264"/>
      <c r="Q147" s="264"/>
      <c r="R147" s="264"/>
      <c r="S147" s="264"/>
      <c r="T147" s="264"/>
      <c r="U147" s="264"/>
      <c r="V147" s="264"/>
      <c r="W147" s="264"/>
      <c r="X147" s="264"/>
      <c r="Y147" s="264"/>
      <c r="Z147" s="264"/>
      <c r="AA147" s="264"/>
      <c r="AB147" s="264"/>
      <c r="AC147" s="264"/>
      <c r="AD147" s="264"/>
      <c r="AE147" s="264"/>
      <c r="AF147" s="264"/>
      <c r="AG147" s="264"/>
      <c r="AH147" s="264"/>
      <c r="AI147" s="264"/>
      <c r="AJ147" s="264"/>
      <c r="AK147" s="264"/>
      <c r="AL147" s="264"/>
      <c r="AM147" s="264"/>
      <c r="AN147" s="264"/>
      <c r="AO147" s="264"/>
      <c r="AP147" s="264"/>
      <c r="AQ147" s="264"/>
      <c r="AR147" s="264"/>
      <c r="AS147" s="264"/>
      <c r="AT147" s="264"/>
      <c r="AU147" s="264"/>
      <c r="AV147" s="264"/>
      <c r="AW147" s="264"/>
      <c r="AX147" s="264"/>
      <c r="AY147" s="264"/>
      <c r="AZ147" s="264"/>
      <c r="BA147" s="264"/>
      <c r="BB147" s="264"/>
      <c r="BC147" s="264"/>
      <c r="BD147" s="264"/>
      <c r="BE147" s="264"/>
      <c r="BF147" s="264"/>
      <c r="BG147" s="264"/>
      <c r="BH147" s="264"/>
      <c r="BI147" s="264"/>
      <c r="BJ147" s="264"/>
      <c r="BK147" s="264"/>
      <c r="BL147" s="264"/>
      <c r="BM147" s="264"/>
      <c r="BN147" s="264"/>
      <c r="BO147" s="264"/>
      <c r="BP147" s="264"/>
      <c r="BQ147" s="264"/>
      <c r="BR147" s="264"/>
      <c r="BS147" s="264"/>
      <c r="BT147" s="264"/>
      <c r="BU147" s="264"/>
      <c r="BV147" s="264"/>
      <c r="BW147" s="264"/>
      <c r="BX147" s="264"/>
      <c r="BY147" s="264"/>
      <c r="BZ147" s="264"/>
      <c r="CA147" s="264"/>
      <c r="CB147" s="264"/>
      <c r="CC147" s="264"/>
      <c r="CD147" s="264"/>
      <c r="CE147" s="264"/>
      <c r="CF147" s="264"/>
      <c r="CG147" s="264"/>
      <c r="CH147" s="264"/>
      <c r="CI147" s="264"/>
      <c r="CJ147" s="264"/>
      <c r="CK147" s="264"/>
      <c r="CL147" s="264"/>
      <c r="CM147" s="264"/>
      <c r="CN147" s="264"/>
      <c r="CO147" s="264"/>
      <c r="CP147" s="264"/>
      <c r="CQ147" s="264"/>
      <c r="CR147" s="264"/>
    </row>
    <row r="148" spans="1:96" s="232" customFormat="1" ht="12" customHeight="1">
      <c r="A148" s="347">
        <v>8</v>
      </c>
      <c r="B148" s="346" t="s">
        <v>49</v>
      </c>
      <c r="C148" s="345" t="s">
        <v>50</v>
      </c>
      <c r="D148" s="307">
        <v>529302370.25</v>
      </c>
      <c r="E148" s="313">
        <f t="shared" si="52"/>
        <v>7.4105718652525618E-2</v>
      </c>
      <c r="F148" s="300">
        <v>45.81</v>
      </c>
      <c r="G148" s="307">
        <v>526403987.93000001</v>
      </c>
      <c r="H148" s="313">
        <f t="shared" si="50"/>
        <v>6.9930366761386975E-2</v>
      </c>
      <c r="I148" s="300">
        <v>45.81</v>
      </c>
      <c r="J148" s="147">
        <f t="shared" si="53"/>
        <v>-5.4758536573925208E-3</v>
      </c>
      <c r="K148" s="327">
        <f>((I148-F148)/F148)</f>
        <v>0</v>
      </c>
      <c r="L148" s="264"/>
      <c r="M148" s="263"/>
      <c r="N148" s="264"/>
      <c r="O148" s="295"/>
      <c r="P148" s="264"/>
      <c r="Q148" s="264"/>
      <c r="R148" s="264"/>
      <c r="S148" s="264"/>
      <c r="T148" s="264"/>
      <c r="U148" s="264"/>
      <c r="V148" s="264"/>
      <c r="W148" s="264"/>
      <c r="X148" s="264"/>
      <c r="Y148" s="264"/>
      <c r="Z148" s="264"/>
      <c r="AA148" s="264"/>
      <c r="AB148" s="264"/>
      <c r="AC148" s="264"/>
      <c r="AD148" s="264"/>
      <c r="AE148" s="264"/>
      <c r="AF148" s="264"/>
      <c r="AG148" s="264"/>
      <c r="AH148" s="264"/>
      <c r="AI148" s="264"/>
      <c r="AJ148" s="264"/>
      <c r="AK148" s="264"/>
      <c r="AL148" s="264"/>
      <c r="AM148" s="264"/>
      <c r="AN148" s="264"/>
      <c r="AO148" s="264"/>
      <c r="AP148" s="264"/>
      <c r="AQ148" s="264"/>
      <c r="AR148" s="264"/>
      <c r="AS148" s="264"/>
      <c r="AT148" s="264"/>
      <c r="AU148" s="264"/>
      <c r="AV148" s="264"/>
      <c r="AW148" s="264"/>
      <c r="AX148" s="264"/>
      <c r="AY148" s="264"/>
      <c r="AZ148" s="264"/>
      <c r="BA148" s="264"/>
      <c r="BB148" s="264"/>
      <c r="BC148" s="264"/>
      <c r="BD148" s="264"/>
      <c r="BE148" s="264"/>
      <c r="BF148" s="264"/>
      <c r="BG148" s="264"/>
      <c r="BH148" s="264"/>
      <c r="BI148" s="264"/>
      <c r="BJ148" s="264"/>
      <c r="BK148" s="264"/>
      <c r="BL148" s="264"/>
      <c r="BM148" s="264"/>
      <c r="BN148" s="264"/>
      <c r="BO148" s="264"/>
      <c r="BP148" s="264"/>
      <c r="BQ148" s="264"/>
      <c r="BR148" s="264"/>
      <c r="BS148" s="264"/>
      <c r="BT148" s="264"/>
      <c r="BU148" s="264"/>
      <c r="BV148" s="264"/>
      <c r="BW148" s="264"/>
      <c r="BX148" s="264"/>
      <c r="BY148" s="264"/>
      <c r="BZ148" s="264"/>
      <c r="CA148" s="264"/>
      <c r="CB148" s="264"/>
      <c r="CC148" s="264"/>
      <c r="CD148" s="264"/>
      <c r="CE148" s="264"/>
      <c r="CF148" s="264"/>
      <c r="CG148" s="264"/>
      <c r="CH148" s="264"/>
      <c r="CI148" s="264"/>
      <c r="CJ148" s="264"/>
      <c r="CK148" s="264"/>
      <c r="CL148" s="264"/>
      <c r="CM148" s="264"/>
      <c r="CN148" s="264"/>
      <c r="CO148" s="264"/>
      <c r="CP148" s="264"/>
      <c r="CQ148" s="264"/>
      <c r="CR148" s="264"/>
    </row>
    <row r="149" spans="1:96" s="232" customFormat="1" ht="12" customHeight="1">
      <c r="A149" s="347">
        <v>9</v>
      </c>
      <c r="B149" s="346" t="s">
        <v>49</v>
      </c>
      <c r="C149" s="345" t="s">
        <v>114</v>
      </c>
      <c r="D149" s="307">
        <v>851922677.85000002</v>
      </c>
      <c r="E149" s="313">
        <f t="shared" si="52"/>
        <v>0.119274626049076</v>
      </c>
      <c r="F149" s="301">
        <v>118.21</v>
      </c>
      <c r="G149" s="307">
        <v>845554145.21000004</v>
      </c>
      <c r="H149" s="313">
        <f>(G149/$G$153)</f>
        <v>0.1123280082350161</v>
      </c>
      <c r="I149" s="301">
        <v>118.21</v>
      </c>
      <c r="J149" s="147">
        <f>((G149-D149)/D149)</f>
        <v>-7.4754819957044364E-3</v>
      </c>
      <c r="K149" s="327">
        <f>((I149-F149)/F149)</f>
        <v>0</v>
      </c>
      <c r="L149" s="264"/>
      <c r="M149" s="263"/>
      <c r="N149" s="296"/>
      <c r="O149" s="295"/>
      <c r="P149" s="264"/>
      <c r="Q149" s="264"/>
      <c r="R149" s="264"/>
      <c r="S149" s="264"/>
      <c r="T149" s="264"/>
      <c r="U149" s="264"/>
      <c r="V149" s="264"/>
      <c r="W149" s="264"/>
      <c r="X149" s="264"/>
      <c r="Y149" s="264"/>
      <c r="Z149" s="264"/>
      <c r="AA149" s="264"/>
      <c r="AB149" s="264"/>
      <c r="AC149" s="264"/>
      <c r="AD149" s="264"/>
      <c r="AE149" s="264"/>
      <c r="AF149" s="264"/>
      <c r="AG149" s="264"/>
      <c r="AH149" s="264"/>
      <c r="AI149" s="264"/>
      <c r="AJ149" s="264"/>
      <c r="AK149" s="264"/>
      <c r="AL149" s="264"/>
      <c r="AM149" s="264"/>
      <c r="AN149" s="264"/>
      <c r="AO149" s="264"/>
      <c r="AP149" s="264"/>
      <c r="AQ149" s="264"/>
      <c r="AR149" s="264"/>
      <c r="AS149" s="264"/>
      <c r="AT149" s="264"/>
      <c r="AU149" s="264"/>
      <c r="AV149" s="264"/>
      <c r="AW149" s="264"/>
      <c r="AX149" s="264"/>
      <c r="AY149" s="264"/>
      <c r="AZ149" s="264"/>
      <c r="BA149" s="264"/>
      <c r="BB149" s="264"/>
      <c r="BC149" s="264"/>
      <c r="BD149" s="264"/>
      <c r="BE149" s="264"/>
      <c r="BF149" s="264"/>
      <c r="BG149" s="264"/>
      <c r="BH149" s="264"/>
      <c r="BI149" s="264"/>
      <c r="BJ149" s="264"/>
      <c r="BK149" s="264"/>
      <c r="BL149" s="264"/>
      <c r="BM149" s="264"/>
      <c r="BN149" s="264"/>
      <c r="BO149" s="264"/>
      <c r="BP149" s="264"/>
      <c r="BQ149" s="264"/>
      <c r="BR149" s="264"/>
      <c r="BS149" s="264"/>
      <c r="BT149" s="264"/>
      <c r="BU149" s="264"/>
      <c r="BV149" s="264"/>
      <c r="BW149" s="264"/>
      <c r="BX149" s="264"/>
      <c r="BY149" s="264"/>
      <c r="BZ149" s="264"/>
      <c r="CA149" s="264"/>
      <c r="CB149" s="264"/>
      <c r="CC149" s="264"/>
      <c r="CD149" s="264"/>
      <c r="CE149" s="264"/>
      <c r="CF149" s="264"/>
      <c r="CG149" s="264"/>
      <c r="CH149" s="264"/>
      <c r="CI149" s="264"/>
      <c r="CJ149" s="264"/>
      <c r="CK149" s="264"/>
      <c r="CL149" s="264"/>
      <c r="CM149" s="264"/>
      <c r="CN149" s="264"/>
      <c r="CO149" s="264"/>
      <c r="CP149" s="264"/>
      <c r="CQ149" s="264"/>
      <c r="CR149" s="264"/>
    </row>
    <row r="150" spans="1:96" s="232" customFormat="1" ht="12" customHeight="1">
      <c r="A150" s="347">
        <v>10</v>
      </c>
      <c r="B150" s="346" t="s">
        <v>107</v>
      </c>
      <c r="C150" s="345" t="s">
        <v>173</v>
      </c>
      <c r="D150" s="307">
        <v>708801211.59000003</v>
      </c>
      <c r="E150" s="313">
        <f t="shared" ref="E150:E151" si="54">(D150/$D$153)</f>
        <v>9.9236704989340299E-2</v>
      </c>
      <c r="F150" s="300">
        <v>123.41</v>
      </c>
      <c r="G150" s="307">
        <v>708401968.00999999</v>
      </c>
      <c r="H150" s="313">
        <f t="shared" ref="H150:H152" si="55">(G150/$G$153)</f>
        <v>9.410796759392176E-2</v>
      </c>
      <c r="I150" s="300">
        <v>123.34</v>
      </c>
      <c r="J150" s="147">
        <f t="shared" ref="J150" si="56">((G150-D150)/D150)</f>
        <v>-5.6326593898513527E-4</v>
      </c>
      <c r="K150" s="327">
        <f>((I150-F150)/F150)</f>
        <v>-5.672149744752709E-4</v>
      </c>
      <c r="L150" s="264"/>
      <c r="M150" s="263"/>
      <c r="N150" s="296"/>
      <c r="O150" s="295"/>
      <c r="P150" s="264"/>
      <c r="Q150" s="264"/>
      <c r="R150" s="264"/>
      <c r="S150" s="264"/>
      <c r="T150" s="264"/>
      <c r="U150" s="264"/>
      <c r="V150" s="264"/>
      <c r="W150" s="264"/>
      <c r="X150" s="264"/>
      <c r="Y150" s="264"/>
      <c r="Z150" s="264"/>
      <c r="AA150" s="264"/>
      <c r="AB150" s="264"/>
      <c r="AC150" s="264"/>
      <c r="AD150" s="264"/>
      <c r="AE150" s="264"/>
      <c r="AF150" s="264"/>
      <c r="AG150" s="264"/>
      <c r="AH150" s="264"/>
      <c r="AI150" s="264"/>
      <c r="AJ150" s="264"/>
      <c r="AK150" s="264"/>
      <c r="AL150" s="264"/>
      <c r="AM150" s="264"/>
      <c r="AN150" s="264"/>
      <c r="AO150" s="264"/>
      <c r="AP150" s="264"/>
      <c r="AQ150" s="264"/>
      <c r="AR150" s="264"/>
      <c r="AS150" s="264"/>
      <c r="AT150" s="264"/>
      <c r="AU150" s="264"/>
      <c r="AV150" s="264"/>
      <c r="AW150" s="264"/>
      <c r="AX150" s="264"/>
      <c r="AY150" s="264"/>
      <c r="AZ150" s="264"/>
      <c r="BA150" s="264"/>
      <c r="BB150" s="264"/>
      <c r="BC150" s="264"/>
      <c r="BD150" s="264"/>
      <c r="BE150" s="264"/>
      <c r="BF150" s="264"/>
      <c r="BG150" s="264"/>
      <c r="BH150" s="264"/>
      <c r="BI150" s="264"/>
      <c r="BJ150" s="264"/>
      <c r="BK150" s="264"/>
      <c r="BL150" s="264"/>
      <c r="BM150" s="264"/>
      <c r="BN150" s="264"/>
      <c r="BO150" s="264"/>
      <c r="BP150" s="264"/>
      <c r="BQ150" s="264"/>
      <c r="BR150" s="264"/>
      <c r="BS150" s="264"/>
      <c r="BT150" s="264"/>
      <c r="BU150" s="264"/>
      <c r="BV150" s="264"/>
      <c r="BW150" s="264"/>
      <c r="BX150" s="264"/>
      <c r="BY150" s="264"/>
      <c r="BZ150" s="264"/>
      <c r="CA150" s="264"/>
      <c r="CB150" s="264"/>
      <c r="CC150" s="264"/>
      <c r="CD150" s="264"/>
      <c r="CE150" s="264"/>
      <c r="CF150" s="264"/>
      <c r="CG150" s="264"/>
      <c r="CH150" s="264"/>
      <c r="CI150" s="264"/>
      <c r="CJ150" s="264"/>
      <c r="CK150" s="264"/>
      <c r="CL150" s="264"/>
      <c r="CM150" s="264"/>
      <c r="CN150" s="264"/>
      <c r="CO150" s="264"/>
      <c r="CP150" s="264"/>
      <c r="CQ150" s="264"/>
      <c r="CR150" s="264"/>
    </row>
    <row r="151" spans="1:96" s="232" customFormat="1" ht="12" customHeight="1">
      <c r="A151" s="347">
        <v>11</v>
      </c>
      <c r="B151" s="346" t="s">
        <v>69</v>
      </c>
      <c r="C151" s="345" t="s">
        <v>226</v>
      </c>
      <c r="D151" s="307">
        <v>217505254.77000001</v>
      </c>
      <c r="E151" s="313">
        <f t="shared" si="54"/>
        <v>3.0452127406530399E-2</v>
      </c>
      <c r="F151" s="300">
        <v>20.92</v>
      </c>
      <c r="G151" s="307">
        <v>217505254.77000001</v>
      </c>
      <c r="H151" s="313">
        <f t="shared" si="55"/>
        <v>2.889458018433104E-2</v>
      </c>
      <c r="I151" s="300">
        <v>20.92</v>
      </c>
      <c r="J151" s="147">
        <f t="shared" ref="J151" si="57">((G151-D151)/D151)</f>
        <v>0</v>
      </c>
      <c r="K151" s="327">
        <f>((I151-F151)/F151)</f>
        <v>0</v>
      </c>
      <c r="L151" s="264"/>
      <c r="M151" s="263"/>
      <c r="N151" s="296"/>
      <c r="O151" s="295"/>
      <c r="P151" s="264"/>
      <c r="Q151" s="264"/>
      <c r="R151" s="264"/>
      <c r="S151" s="264"/>
      <c r="T151" s="264"/>
      <c r="U151" s="264"/>
      <c r="V151" s="264"/>
      <c r="W151" s="264"/>
      <c r="X151" s="264"/>
      <c r="Y151" s="264"/>
      <c r="Z151" s="264"/>
      <c r="AA151" s="264"/>
      <c r="AB151" s="264"/>
      <c r="AC151" s="264"/>
      <c r="AD151" s="264"/>
      <c r="AE151" s="264"/>
      <c r="AF151" s="264"/>
      <c r="AG151" s="264"/>
      <c r="AH151" s="264"/>
      <c r="AI151" s="264"/>
      <c r="AJ151" s="264"/>
      <c r="AK151" s="264"/>
      <c r="AL151" s="264"/>
      <c r="AM151" s="264"/>
      <c r="AN151" s="264"/>
      <c r="AO151" s="264"/>
      <c r="AP151" s="264"/>
      <c r="AQ151" s="264"/>
      <c r="AR151" s="264"/>
      <c r="AS151" s="264"/>
      <c r="AT151" s="264"/>
      <c r="AU151" s="264"/>
      <c r="AV151" s="264"/>
      <c r="AW151" s="264"/>
      <c r="AX151" s="264"/>
      <c r="AY151" s="264"/>
      <c r="AZ151" s="264"/>
      <c r="BA151" s="264"/>
      <c r="BB151" s="264"/>
      <c r="BC151" s="264"/>
      <c r="BD151" s="264"/>
      <c r="BE151" s="264"/>
      <c r="BF151" s="264"/>
      <c r="BG151" s="264"/>
      <c r="BH151" s="264"/>
      <c r="BI151" s="264"/>
      <c r="BJ151" s="264"/>
      <c r="BK151" s="264"/>
      <c r="BL151" s="264"/>
      <c r="BM151" s="264"/>
      <c r="BN151" s="264"/>
      <c r="BO151" s="264"/>
      <c r="BP151" s="264"/>
      <c r="BQ151" s="264"/>
      <c r="BR151" s="264"/>
      <c r="BS151" s="264"/>
      <c r="BT151" s="264"/>
      <c r="BU151" s="264"/>
      <c r="BV151" s="264"/>
      <c r="BW151" s="264"/>
      <c r="BX151" s="264"/>
      <c r="BY151" s="264"/>
      <c r="BZ151" s="264"/>
      <c r="CA151" s="264"/>
      <c r="CB151" s="264"/>
      <c r="CC151" s="264"/>
      <c r="CD151" s="264"/>
      <c r="CE151" s="264"/>
      <c r="CF151" s="264"/>
      <c r="CG151" s="264"/>
      <c r="CH151" s="264"/>
      <c r="CI151" s="264"/>
      <c r="CJ151" s="264"/>
      <c r="CK151" s="264"/>
      <c r="CL151" s="264"/>
      <c r="CM151" s="264"/>
      <c r="CN151" s="264"/>
      <c r="CO151" s="264"/>
      <c r="CP151" s="264"/>
      <c r="CQ151" s="264"/>
      <c r="CR151" s="264"/>
    </row>
    <row r="152" spans="1:96" s="232" customFormat="1" ht="12" customHeight="1">
      <c r="A152" s="347">
        <v>12</v>
      </c>
      <c r="B152" s="346" t="s">
        <v>69</v>
      </c>
      <c r="C152" s="345" t="s">
        <v>227</v>
      </c>
      <c r="D152" s="307">
        <v>163356369.53</v>
      </c>
      <c r="E152" s="313">
        <f t="shared" si="52"/>
        <v>2.2870936993481542E-2</v>
      </c>
      <c r="F152" s="300">
        <v>18.12</v>
      </c>
      <c r="G152" s="307">
        <v>163356369.53</v>
      </c>
      <c r="H152" s="313">
        <f t="shared" si="55"/>
        <v>2.1701147969951623E-2</v>
      </c>
      <c r="I152" s="300">
        <v>18.12</v>
      </c>
      <c r="J152" s="147">
        <f t="shared" si="53"/>
        <v>0</v>
      </c>
      <c r="K152" s="327">
        <f>((I152-F152)/F152)</f>
        <v>0</v>
      </c>
      <c r="L152" s="264"/>
      <c r="M152" s="293" t="s">
        <v>205</v>
      </c>
      <c r="N152" s="297"/>
      <c r="O152" s="295"/>
      <c r="P152" s="264"/>
      <c r="Q152" s="264"/>
      <c r="R152" s="264"/>
      <c r="S152" s="264"/>
      <c r="T152" s="264"/>
      <c r="U152" s="264"/>
      <c r="V152" s="264"/>
      <c r="W152" s="264"/>
      <c r="X152" s="264"/>
      <c r="Y152" s="264"/>
      <c r="Z152" s="264"/>
      <c r="AA152" s="264"/>
      <c r="AB152" s="264"/>
      <c r="AC152" s="264"/>
      <c r="AD152" s="264"/>
      <c r="AE152" s="264"/>
      <c r="AF152" s="264"/>
      <c r="AG152" s="264"/>
      <c r="AH152" s="264"/>
      <c r="AI152" s="264"/>
      <c r="AJ152" s="264"/>
      <c r="AK152" s="264"/>
      <c r="AL152" s="264"/>
      <c r="AM152" s="264"/>
      <c r="AN152" s="264"/>
      <c r="AO152" s="264"/>
      <c r="AP152" s="264"/>
      <c r="AQ152" s="264"/>
      <c r="AR152" s="264"/>
      <c r="AS152" s="264"/>
      <c r="AT152" s="264"/>
      <c r="AU152" s="264"/>
      <c r="AV152" s="264"/>
      <c r="AW152" s="264"/>
      <c r="AX152" s="264"/>
      <c r="AY152" s="264"/>
      <c r="AZ152" s="264"/>
      <c r="BA152" s="264"/>
      <c r="BB152" s="264"/>
      <c r="BC152" s="264"/>
      <c r="BD152" s="264"/>
      <c r="BE152" s="264"/>
      <c r="BF152" s="264"/>
      <c r="BG152" s="264"/>
      <c r="BH152" s="264"/>
      <c r="BI152" s="264"/>
      <c r="BJ152" s="264"/>
      <c r="BK152" s="264"/>
      <c r="BL152" s="264"/>
      <c r="BM152" s="264"/>
      <c r="BN152" s="264"/>
      <c r="BO152" s="264"/>
      <c r="BP152" s="264"/>
      <c r="BQ152" s="264"/>
      <c r="BR152" s="264"/>
      <c r="BS152" s="264"/>
      <c r="BT152" s="264"/>
      <c r="BU152" s="264"/>
      <c r="BV152" s="264"/>
      <c r="BW152" s="264"/>
      <c r="BX152" s="264"/>
      <c r="BY152" s="264"/>
      <c r="BZ152" s="264"/>
      <c r="CA152" s="264"/>
      <c r="CB152" s="264"/>
      <c r="CC152" s="264"/>
      <c r="CD152" s="264"/>
      <c r="CE152" s="264"/>
      <c r="CF152" s="264"/>
      <c r="CG152" s="264"/>
      <c r="CH152" s="264"/>
      <c r="CI152" s="264"/>
      <c r="CJ152" s="264"/>
      <c r="CK152" s="264"/>
      <c r="CL152" s="264"/>
      <c r="CM152" s="264"/>
      <c r="CN152" s="264"/>
      <c r="CO152" s="264"/>
      <c r="CP152" s="264"/>
      <c r="CQ152" s="264"/>
      <c r="CR152" s="264"/>
    </row>
    <row r="153" spans="1:96" ht="12" customHeight="1">
      <c r="A153" s="335"/>
      <c r="B153" s="33"/>
      <c r="C153" s="33" t="s">
        <v>43</v>
      </c>
      <c r="D153" s="34">
        <f>SUM(D141:D152)</f>
        <v>7142530696.3400011</v>
      </c>
      <c r="E153" s="34"/>
      <c r="F153" s="35"/>
      <c r="G153" s="34">
        <f>SUM(G141:G152)</f>
        <v>7527545075.3200016</v>
      </c>
      <c r="H153" s="34"/>
      <c r="I153" s="35"/>
      <c r="J153" s="147">
        <f>((G153-D153)/D153)</f>
        <v>5.3904476627211532E-2</v>
      </c>
      <c r="K153" s="336"/>
      <c r="L153" s="264"/>
      <c r="M153" s="294">
        <f>((G153-D153)/D153)</f>
        <v>5.3904476627211532E-2</v>
      </c>
      <c r="N153" s="265"/>
      <c r="O153" s="295"/>
      <c r="P153" s="264"/>
      <c r="Q153" s="264"/>
      <c r="R153" s="264"/>
      <c r="S153" s="264"/>
      <c r="T153" s="264"/>
      <c r="U153" s="264"/>
      <c r="V153" s="264"/>
      <c r="W153" s="264"/>
      <c r="X153" s="264"/>
      <c r="Y153" s="264"/>
      <c r="Z153" s="264"/>
      <c r="AA153" s="264"/>
      <c r="AB153" s="264"/>
      <c r="AC153" s="264"/>
      <c r="AD153" s="264"/>
      <c r="AE153" s="264"/>
      <c r="AF153" s="264"/>
      <c r="AG153" s="264"/>
      <c r="AH153" s="264"/>
      <c r="AI153" s="264"/>
      <c r="AJ153" s="264"/>
      <c r="AK153" s="264"/>
      <c r="AL153" s="264"/>
      <c r="AM153" s="264"/>
      <c r="AN153" s="264"/>
      <c r="AO153" s="264"/>
      <c r="AP153" s="264"/>
      <c r="AQ153" s="264"/>
      <c r="AR153" s="264"/>
      <c r="AS153" s="264"/>
      <c r="AT153" s="264"/>
      <c r="AU153" s="264"/>
      <c r="AV153" s="264"/>
      <c r="AW153" s="264"/>
      <c r="AX153" s="264"/>
      <c r="AY153" s="264"/>
      <c r="AZ153" s="264"/>
      <c r="BA153" s="264"/>
      <c r="BB153" s="264"/>
      <c r="BC153" s="264"/>
      <c r="BD153" s="264"/>
      <c r="BE153" s="264"/>
      <c r="BF153" s="264"/>
      <c r="BG153" s="264"/>
      <c r="BH153" s="264"/>
      <c r="BI153" s="264"/>
      <c r="BJ153" s="264"/>
      <c r="BK153" s="264"/>
      <c r="BL153" s="264"/>
      <c r="BM153" s="264"/>
      <c r="BN153" s="264"/>
      <c r="BO153" s="264"/>
      <c r="BP153" s="264"/>
      <c r="BQ153" s="264"/>
      <c r="BR153" s="264"/>
      <c r="BS153" s="264"/>
      <c r="BT153" s="264"/>
      <c r="BU153" s="264"/>
      <c r="BV153" s="264"/>
      <c r="BW153" s="264"/>
      <c r="BX153" s="264"/>
      <c r="BY153" s="264"/>
      <c r="BZ153" s="264"/>
      <c r="CA153" s="264"/>
      <c r="CB153" s="264"/>
      <c r="CC153" s="264"/>
      <c r="CD153" s="264"/>
      <c r="CE153" s="264"/>
      <c r="CF153" s="264"/>
      <c r="CG153" s="264"/>
      <c r="CH153" s="264"/>
      <c r="CI153" s="264"/>
      <c r="CJ153" s="264"/>
      <c r="CK153" s="264"/>
      <c r="CL153" s="264"/>
      <c r="CM153" s="264"/>
      <c r="CN153" s="264"/>
      <c r="CO153" s="264"/>
      <c r="CP153" s="264"/>
      <c r="CQ153" s="264"/>
      <c r="CR153" s="264"/>
    </row>
    <row r="154" spans="1:96" ht="12" customHeight="1">
      <c r="A154" s="337"/>
      <c r="B154" s="319"/>
      <c r="C154" s="319" t="s">
        <v>53</v>
      </c>
      <c r="D154" s="320">
        <f>SUM(D136,D153)</f>
        <v>1302880619726.1274</v>
      </c>
      <c r="E154" s="321"/>
      <c r="F154" s="322"/>
      <c r="G154" s="320">
        <f>SUM(G136,G153)</f>
        <v>1301723683710.6763</v>
      </c>
      <c r="H154" s="321"/>
      <c r="I154" s="322"/>
      <c r="J154" s="147">
        <f>((G154-D154)/D154)</f>
        <v>-8.8798313363074358E-4</v>
      </c>
      <c r="K154" s="336"/>
      <c r="L154" s="264"/>
      <c r="M154" s="263"/>
      <c r="N154" s="264"/>
      <c r="O154" s="264"/>
      <c r="P154" s="264"/>
      <c r="Q154" s="264"/>
      <c r="R154" s="264"/>
      <c r="S154" s="264"/>
      <c r="T154" s="264"/>
      <c r="U154" s="264"/>
      <c r="V154" s="264"/>
      <c r="W154" s="264"/>
      <c r="X154" s="264"/>
      <c r="Y154" s="264"/>
      <c r="Z154" s="264"/>
      <c r="AA154" s="264"/>
      <c r="AB154" s="264"/>
      <c r="AC154" s="264"/>
      <c r="AD154" s="264"/>
      <c r="AE154" s="264"/>
      <c r="AF154" s="264"/>
      <c r="AG154" s="264"/>
      <c r="AH154" s="264"/>
      <c r="AI154" s="264"/>
      <c r="AJ154" s="264"/>
      <c r="AK154" s="264"/>
      <c r="AL154" s="264"/>
      <c r="AM154" s="264"/>
      <c r="AN154" s="264"/>
      <c r="AO154" s="264"/>
      <c r="AP154" s="264"/>
      <c r="AQ154" s="264"/>
      <c r="AR154" s="264"/>
      <c r="AS154" s="264"/>
      <c r="AT154" s="264"/>
      <c r="AU154" s="264"/>
      <c r="AV154" s="264"/>
      <c r="AW154" s="264"/>
      <c r="AX154" s="264"/>
      <c r="AY154" s="264"/>
      <c r="AZ154" s="264"/>
      <c r="BA154" s="264"/>
      <c r="BB154" s="264"/>
      <c r="BC154" s="264"/>
      <c r="BD154" s="264"/>
      <c r="BE154" s="264"/>
      <c r="BF154" s="264"/>
      <c r="BG154" s="264"/>
      <c r="BH154" s="264"/>
      <c r="BI154" s="264"/>
      <c r="BJ154" s="264"/>
      <c r="BK154" s="264"/>
      <c r="BL154" s="264"/>
      <c r="BM154" s="264"/>
      <c r="BN154" s="264"/>
      <c r="BO154" s="264"/>
      <c r="BP154" s="264"/>
      <c r="BQ154" s="264"/>
      <c r="BR154" s="264"/>
      <c r="BS154" s="264"/>
      <c r="BT154" s="264"/>
      <c r="BU154" s="264"/>
      <c r="BV154" s="264"/>
      <c r="BW154" s="264"/>
      <c r="BX154" s="264"/>
      <c r="BY154" s="264"/>
      <c r="BZ154" s="264"/>
      <c r="CA154" s="264"/>
      <c r="CB154" s="264"/>
      <c r="CC154" s="264"/>
      <c r="CD154" s="264"/>
      <c r="CE154" s="264"/>
      <c r="CF154" s="264"/>
      <c r="CG154" s="264"/>
      <c r="CH154" s="264"/>
      <c r="CI154" s="264"/>
      <c r="CJ154" s="264"/>
      <c r="CK154" s="264"/>
      <c r="CL154" s="264"/>
      <c r="CM154" s="264"/>
      <c r="CN154" s="264"/>
      <c r="CO154" s="264"/>
      <c r="CP154" s="264"/>
      <c r="CQ154" s="264"/>
      <c r="CR154" s="264"/>
    </row>
    <row r="155" spans="1:96" ht="7.5" customHeight="1">
      <c r="A155" s="338"/>
      <c r="B155" s="323"/>
      <c r="C155" s="323"/>
      <c r="D155" s="324"/>
      <c r="E155" s="324"/>
      <c r="F155" s="325"/>
      <c r="G155" s="324"/>
      <c r="H155" s="324"/>
      <c r="I155" s="325"/>
      <c r="J155" s="326"/>
      <c r="K155" s="339"/>
      <c r="L155" s="264"/>
      <c r="M155" s="264"/>
      <c r="N155" s="264"/>
      <c r="O155" s="264"/>
      <c r="P155" s="264"/>
      <c r="Q155" s="264"/>
      <c r="R155" s="264"/>
      <c r="S155" s="264"/>
      <c r="T155" s="264"/>
      <c r="U155" s="264"/>
      <c r="V155" s="264"/>
      <c r="W155" s="264"/>
      <c r="X155" s="264"/>
      <c r="Y155" s="264"/>
      <c r="Z155" s="264"/>
      <c r="AA155" s="264"/>
      <c r="AB155" s="264"/>
      <c r="AC155" s="264"/>
      <c r="AD155" s="264"/>
      <c r="AE155" s="264"/>
      <c r="AF155" s="264"/>
      <c r="AG155" s="264"/>
      <c r="AH155" s="264"/>
      <c r="AI155" s="264"/>
      <c r="AJ155" s="264"/>
      <c r="AK155" s="264"/>
      <c r="AL155" s="264"/>
      <c r="AM155" s="264"/>
      <c r="AN155" s="264"/>
      <c r="AO155" s="264"/>
      <c r="AP155" s="264"/>
      <c r="AQ155" s="264"/>
      <c r="AR155" s="264"/>
      <c r="AS155" s="264"/>
      <c r="AT155" s="264"/>
      <c r="AU155" s="264"/>
      <c r="AV155" s="264"/>
      <c r="AW155" s="264"/>
      <c r="AX155" s="264"/>
      <c r="AY155" s="264"/>
      <c r="AZ155" s="264"/>
      <c r="BA155" s="264"/>
      <c r="BB155" s="264"/>
      <c r="BC155" s="264"/>
      <c r="BD155" s="264"/>
      <c r="BE155" s="264"/>
      <c r="BF155" s="264"/>
      <c r="BG155" s="264"/>
      <c r="BH155" s="264"/>
      <c r="BI155" s="264"/>
      <c r="BJ155" s="264"/>
      <c r="BK155" s="264"/>
      <c r="BL155" s="264"/>
      <c r="BM155" s="264"/>
      <c r="BN155" s="264"/>
      <c r="BO155" s="264"/>
      <c r="BP155" s="264"/>
      <c r="BQ155" s="264"/>
      <c r="BR155" s="264"/>
      <c r="BS155" s="264"/>
      <c r="BT155" s="264"/>
      <c r="BU155" s="264"/>
      <c r="BV155" s="264"/>
      <c r="BW155" s="264"/>
      <c r="BX155" s="264"/>
      <c r="BY155" s="264"/>
      <c r="BZ155" s="264"/>
      <c r="CA155" s="264"/>
      <c r="CB155" s="264"/>
      <c r="CC155" s="264"/>
      <c r="CD155" s="264"/>
      <c r="CE155" s="264"/>
      <c r="CF155" s="264"/>
      <c r="CG155" s="264"/>
      <c r="CH155" s="264"/>
      <c r="CI155" s="264"/>
      <c r="CJ155" s="264"/>
      <c r="CK155" s="264"/>
      <c r="CL155" s="264"/>
      <c r="CM155" s="264"/>
      <c r="CN155" s="264"/>
      <c r="CO155" s="264"/>
      <c r="CP155" s="264"/>
      <c r="CQ155" s="264"/>
      <c r="CR155" s="264"/>
    </row>
    <row r="156" spans="1:96" ht="12" customHeight="1">
      <c r="A156" s="366" t="s">
        <v>143</v>
      </c>
      <c r="B156" s="367"/>
      <c r="C156" s="367"/>
      <c r="D156" s="367"/>
      <c r="E156" s="367"/>
      <c r="F156" s="367"/>
      <c r="G156" s="367"/>
      <c r="H156" s="367"/>
      <c r="I156" s="367"/>
      <c r="J156" s="367"/>
      <c r="K156" s="368"/>
      <c r="L156" s="264"/>
      <c r="M156" s="264"/>
      <c r="N156" s="264"/>
      <c r="O156" s="264"/>
      <c r="P156" s="445"/>
      <c r="Q156" s="446"/>
      <c r="R156" s="262"/>
      <c r="S156" s="264"/>
      <c r="T156" s="264"/>
      <c r="U156" s="264"/>
      <c r="V156" s="264"/>
      <c r="W156" s="264"/>
      <c r="X156" s="264"/>
      <c r="Y156" s="264"/>
      <c r="Z156" s="264"/>
      <c r="AA156" s="264"/>
      <c r="AB156" s="264"/>
      <c r="AC156" s="264"/>
      <c r="AD156" s="264"/>
      <c r="AE156" s="264"/>
      <c r="AF156" s="264"/>
      <c r="AG156" s="264"/>
      <c r="AH156" s="264"/>
      <c r="AI156" s="264"/>
      <c r="AJ156" s="264"/>
      <c r="AK156" s="264"/>
      <c r="AL156" s="264"/>
      <c r="AM156" s="264"/>
      <c r="AN156" s="264"/>
      <c r="AO156" s="264"/>
      <c r="AP156" s="264"/>
      <c r="AQ156" s="264"/>
      <c r="AR156" s="264"/>
      <c r="AS156" s="264"/>
      <c r="AT156" s="264"/>
      <c r="AU156" s="264"/>
      <c r="AV156" s="264"/>
      <c r="AW156" s="264"/>
      <c r="AX156" s="264"/>
      <c r="AY156" s="264"/>
      <c r="AZ156" s="264"/>
      <c r="BA156" s="264"/>
      <c r="BB156" s="264"/>
      <c r="BC156" s="264"/>
      <c r="BD156" s="264"/>
      <c r="BE156" s="264"/>
      <c r="BF156" s="264"/>
      <c r="BG156" s="264"/>
      <c r="BH156" s="264"/>
      <c r="BI156" s="264"/>
      <c r="BJ156" s="264"/>
      <c r="BK156" s="264"/>
      <c r="BL156" s="264"/>
      <c r="BM156" s="264"/>
      <c r="BN156" s="264"/>
      <c r="BO156" s="264"/>
      <c r="BP156" s="264"/>
      <c r="BQ156" s="264"/>
      <c r="BR156" s="264"/>
      <c r="BS156" s="264"/>
      <c r="BT156" s="264"/>
      <c r="BU156" s="264"/>
      <c r="BV156" s="264"/>
      <c r="BW156" s="264"/>
      <c r="BX156" s="264"/>
      <c r="BY156" s="264"/>
      <c r="BZ156" s="264"/>
      <c r="CA156" s="264"/>
      <c r="CB156" s="264"/>
      <c r="CC156" s="264"/>
      <c r="CD156" s="264"/>
      <c r="CE156" s="264"/>
      <c r="CF156" s="264"/>
      <c r="CG156" s="264"/>
      <c r="CH156" s="264"/>
      <c r="CI156" s="264"/>
      <c r="CJ156" s="264"/>
      <c r="CK156" s="264"/>
      <c r="CL156" s="264"/>
      <c r="CM156" s="264"/>
      <c r="CN156" s="264"/>
      <c r="CO156" s="264"/>
      <c r="CP156" s="264"/>
      <c r="CQ156" s="264"/>
      <c r="CR156" s="264"/>
    </row>
    <row r="157" spans="1:96" ht="25.5" customHeight="1">
      <c r="A157" s="340"/>
      <c r="B157" s="316"/>
      <c r="C157" s="316"/>
      <c r="D157" s="364" t="s">
        <v>246</v>
      </c>
      <c r="E157" s="364"/>
      <c r="F157" s="364"/>
      <c r="G157" s="364" t="s">
        <v>248</v>
      </c>
      <c r="H157" s="364"/>
      <c r="I157" s="364"/>
      <c r="J157" s="364" t="s">
        <v>79</v>
      </c>
      <c r="K157" s="365"/>
      <c r="L157" s="262"/>
      <c r="M157" s="264"/>
      <c r="N157" s="265"/>
      <c r="O157" s="264"/>
      <c r="P157" s="447"/>
      <c r="Q157" s="447"/>
      <c r="R157" s="264"/>
      <c r="S157" s="264"/>
      <c r="T157" s="263"/>
      <c r="U157" s="295"/>
      <c r="V157" s="264"/>
      <c r="W157" s="264"/>
      <c r="X157" s="264"/>
      <c r="Y157" s="264"/>
      <c r="Z157" s="264"/>
      <c r="AA157" s="264"/>
      <c r="AB157" s="264"/>
      <c r="AC157" s="264"/>
      <c r="AD157" s="264"/>
      <c r="AE157" s="264"/>
      <c r="AF157" s="264"/>
      <c r="AG157" s="264"/>
      <c r="AH157" s="264"/>
      <c r="AI157" s="264"/>
      <c r="AJ157" s="264"/>
      <c r="AK157" s="264"/>
      <c r="AL157" s="264"/>
      <c r="AM157" s="264"/>
      <c r="AN157" s="264"/>
      <c r="AO157" s="264"/>
      <c r="AP157" s="264"/>
      <c r="AQ157" s="264"/>
      <c r="AR157" s="264"/>
      <c r="AS157" s="264"/>
      <c r="AT157" s="264"/>
      <c r="AU157" s="264"/>
      <c r="AV157" s="264"/>
      <c r="AW157" s="264"/>
      <c r="AX157" s="264"/>
      <c r="AY157" s="264"/>
      <c r="AZ157" s="264"/>
      <c r="BA157" s="264"/>
      <c r="BB157" s="264"/>
      <c r="BC157" s="264"/>
      <c r="BD157" s="264"/>
      <c r="BE157" s="264"/>
      <c r="BF157" s="264"/>
      <c r="BG157" s="264"/>
      <c r="BH157" s="264"/>
      <c r="BI157" s="264"/>
      <c r="BJ157" s="264"/>
      <c r="BK157" s="264"/>
      <c r="BL157" s="264"/>
      <c r="BM157" s="264"/>
      <c r="BN157" s="264"/>
      <c r="BO157" s="264"/>
      <c r="BP157" s="264"/>
      <c r="BQ157" s="264"/>
      <c r="BR157" s="264"/>
      <c r="BS157" s="264"/>
      <c r="BT157" s="264"/>
      <c r="BU157" s="264"/>
      <c r="BV157" s="264"/>
      <c r="BW157" s="264"/>
      <c r="BX157" s="264"/>
      <c r="BY157" s="264"/>
      <c r="BZ157" s="264"/>
      <c r="CA157" s="264"/>
      <c r="CB157" s="264"/>
      <c r="CC157" s="264"/>
      <c r="CD157" s="264"/>
      <c r="CE157" s="264"/>
      <c r="CF157" s="264"/>
      <c r="CG157" s="264"/>
      <c r="CH157" s="264"/>
      <c r="CI157" s="264"/>
      <c r="CJ157" s="264"/>
      <c r="CK157" s="264"/>
      <c r="CL157" s="264"/>
      <c r="CM157" s="264"/>
      <c r="CN157" s="264"/>
      <c r="CO157" s="264"/>
      <c r="CP157" s="264"/>
      <c r="CQ157" s="264"/>
      <c r="CR157" s="264"/>
    </row>
    <row r="158" spans="1:96" ht="12.75" customHeight="1">
      <c r="A158" s="148" t="s">
        <v>2</v>
      </c>
      <c r="B158" s="27" t="s">
        <v>3</v>
      </c>
      <c r="C158" s="27" t="s">
        <v>4</v>
      </c>
      <c r="D158" s="363" t="s">
        <v>147</v>
      </c>
      <c r="E158" s="363"/>
      <c r="F158" s="28" t="s">
        <v>161</v>
      </c>
      <c r="G158" s="363" t="s">
        <v>147</v>
      </c>
      <c r="H158" s="363"/>
      <c r="I158" s="28" t="s">
        <v>161</v>
      </c>
      <c r="J158" s="317" t="s">
        <v>74</v>
      </c>
      <c r="K158" s="37" t="s">
        <v>5</v>
      </c>
      <c r="L158" s="264"/>
      <c r="M158" s="270"/>
      <c r="N158" s="264"/>
      <c r="O158" s="264"/>
      <c r="P158" s="264"/>
      <c r="Q158" s="264"/>
      <c r="R158" s="264"/>
      <c r="S158" s="264"/>
      <c r="T158" s="264"/>
      <c r="U158" s="264"/>
      <c r="V158" s="264"/>
      <c r="W158" s="264"/>
      <c r="X158" s="264"/>
      <c r="Y158" s="264"/>
      <c r="Z158" s="264"/>
      <c r="AA158" s="264"/>
      <c r="AB158" s="264"/>
      <c r="AC158" s="264"/>
      <c r="AD158" s="264"/>
      <c r="AE158" s="264"/>
      <c r="AF158" s="264"/>
      <c r="AG158" s="264"/>
      <c r="AH158" s="264"/>
      <c r="AI158" s="264"/>
      <c r="AJ158" s="264"/>
      <c r="AK158" s="264"/>
      <c r="AL158" s="264"/>
      <c r="AM158" s="264"/>
      <c r="AN158" s="264"/>
      <c r="AO158" s="264"/>
      <c r="AP158" s="264"/>
      <c r="AQ158" s="264"/>
      <c r="AR158" s="264"/>
      <c r="AS158" s="264"/>
      <c r="AT158" s="264"/>
      <c r="AU158" s="264"/>
      <c r="AV158" s="264"/>
      <c r="AW158" s="264"/>
      <c r="AX158" s="264"/>
      <c r="AY158" s="264"/>
      <c r="AZ158" s="264"/>
      <c r="BA158" s="264"/>
      <c r="BB158" s="264"/>
      <c r="BC158" s="264"/>
      <c r="BD158" s="264"/>
      <c r="BE158" s="264"/>
      <c r="BF158" s="264"/>
      <c r="BG158" s="264"/>
      <c r="BH158" s="264"/>
      <c r="BI158" s="264"/>
      <c r="BJ158" s="264"/>
      <c r="BK158" s="264"/>
      <c r="BL158" s="264"/>
      <c r="BM158" s="264"/>
      <c r="BN158" s="264"/>
      <c r="BO158" s="264"/>
      <c r="BP158" s="264"/>
      <c r="BQ158" s="264"/>
      <c r="BR158" s="264"/>
      <c r="BS158" s="264"/>
      <c r="BT158" s="264"/>
      <c r="BU158" s="264"/>
      <c r="BV158" s="264"/>
      <c r="BW158" s="264"/>
      <c r="BX158" s="264"/>
      <c r="BY158" s="264"/>
      <c r="BZ158" s="264"/>
      <c r="CA158" s="264"/>
      <c r="CB158" s="264"/>
      <c r="CC158" s="264"/>
      <c r="CD158" s="264"/>
      <c r="CE158" s="264"/>
      <c r="CF158" s="264"/>
      <c r="CG158" s="264"/>
      <c r="CH158" s="264"/>
      <c r="CI158" s="264"/>
      <c r="CJ158" s="264"/>
      <c r="CK158" s="264"/>
      <c r="CL158" s="264"/>
      <c r="CM158" s="264"/>
      <c r="CN158" s="264"/>
      <c r="CO158" s="264"/>
      <c r="CP158" s="264"/>
      <c r="CQ158" s="264"/>
      <c r="CR158" s="264"/>
    </row>
    <row r="159" spans="1:96" ht="12.75" customHeight="1">
      <c r="A159" s="149"/>
      <c r="B159" s="29"/>
      <c r="C159" s="29" t="s">
        <v>144</v>
      </c>
      <c r="D159" s="371" t="s">
        <v>6</v>
      </c>
      <c r="E159" s="371"/>
      <c r="F159" s="348" t="s">
        <v>6</v>
      </c>
      <c r="G159" s="371" t="s">
        <v>6</v>
      </c>
      <c r="H159" s="371"/>
      <c r="I159" s="348" t="s">
        <v>6</v>
      </c>
      <c r="J159" s="146" t="s">
        <v>97</v>
      </c>
      <c r="K159" s="38" t="s">
        <v>97</v>
      </c>
      <c r="L159" s="264"/>
      <c r="M159" s="270"/>
      <c r="N159" s="264"/>
      <c r="O159" s="264"/>
      <c r="P159" s="264"/>
      <c r="Q159" s="264"/>
      <c r="R159" s="264"/>
      <c r="S159" s="264"/>
      <c r="T159" s="264"/>
      <c r="U159" s="264"/>
      <c r="V159" s="264"/>
      <c r="W159" s="264"/>
      <c r="X159" s="264"/>
      <c r="Y159" s="264"/>
      <c r="Z159" s="264"/>
      <c r="AA159" s="264"/>
      <c r="AB159" s="264"/>
      <c r="AC159" s="264"/>
      <c r="AD159" s="264"/>
      <c r="AE159" s="264"/>
      <c r="AF159" s="264"/>
      <c r="AG159" s="264"/>
      <c r="AH159" s="264"/>
      <c r="AI159" s="264"/>
      <c r="AJ159" s="264"/>
      <c r="AK159" s="264"/>
      <c r="AL159" s="264"/>
      <c r="AM159" s="264"/>
      <c r="AN159" s="264"/>
      <c r="AO159" s="264"/>
      <c r="AP159" s="264"/>
      <c r="AQ159" s="264"/>
      <c r="AR159" s="264"/>
      <c r="AS159" s="264"/>
      <c r="AT159" s="264"/>
      <c r="AU159" s="264"/>
      <c r="AV159" s="264"/>
      <c r="AW159" s="264"/>
      <c r="AX159" s="264"/>
      <c r="AY159" s="264"/>
      <c r="AZ159" s="264"/>
      <c r="BA159" s="264"/>
      <c r="BB159" s="264"/>
      <c r="BC159" s="264"/>
      <c r="BD159" s="264"/>
      <c r="BE159" s="264"/>
      <c r="BF159" s="264"/>
      <c r="BG159" s="264"/>
      <c r="BH159" s="264"/>
      <c r="BI159" s="264"/>
      <c r="BJ159" s="264"/>
      <c r="BK159" s="264"/>
      <c r="BL159" s="264"/>
      <c r="BM159" s="264"/>
      <c r="BN159" s="264"/>
      <c r="BO159" s="264"/>
      <c r="BP159" s="264"/>
      <c r="BQ159" s="264"/>
      <c r="BR159" s="264"/>
      <c r="BS159" s="264"/>
      <c r="BT159" s="264"/>
      <c r="BU159" s="264"/>
      <c r="BV159" s="264"/>
      <c r="BW159" s="264"/>
      <c r="BX159" s="264"/>
      <c r="BY159" s="264"/>
      <c r="BZ159" s="264"/>
      <c r="CA159" s="264"/>
      <c r="CB159" s="264"/>
      <c r="CC159" s="264"/>
      <c r="CD159" s="264"/>
      <c r="CE159" s="264"/>
      <c r="CF159" s="264"/>
      <c r="CG159" s="264"/>
      <c r="CH159" s="264"/>
      <c r="CI159" s="264"/>
      <c r="CJ159" s="264"/>
      <c r="CK159" s="264"/>
      <c r="CL159" s="264"/>
      <c r="CM159" s="264"/>
      <c r="CN159" s="264"/>
      <c r="CO159" s="264"/>
      <c r="CP159" s="264"/>
      <c r="CQ159" s="264"/>
      <c r="CR159" s="264"/>
    </row>
    <row r="160" spans="1:96" s="232" customFormat="1" ht="12.75" customHeight="1" thickBot="1">
      <c r="A160" s="452">
        <v>1</v>
      </c>
      <c r="B160" s="308" t="s">
        <v>145</v>
      </c>
      <c r="C160" s="453" t="s">
        <v>146</v>
      </c>
      <c r="D160" s="370">
        <v>77723084061</v>
      </c>
      <c r="E160" s="370"/>
      <c r="F160" s="309">
        <v>107.4</v>
      </c>
      <c r="G160" s="370">
        <v>77723084061</v>
      </c>
      <c r="H160" s="370"/>
      <c r="I160" s="309">
        <v>107.28</v>
      </c>
      <c r="J160" s="150">
        <f>((G160-D160)/D160)</f>
        <v>0</v>
      </c>
      <c r="K160" s="312">
        <f>((I160-F160)/F160)</f>
        <v>-1.1173184357542321E-3</v>
      </c>
      <c r="L160" s="264"/>
      <c r="M160" s="264"/>
      <c r="N160" s="264"/>
      <c r="O160" s="263"/>
      <c r="P160" s="264"/>
      <c r="Q160" s="264"/>
      <c r="R160" s="264"/>
      <c r="S160" s="264"/>
      <c r="T160" s="264"/>
      <c r="U160" s="264"/>
      <c r="V160" s="264"/>
      <c r="W160" s="264"/>
      <c r="X160" s="264"/>
      <c r="Y160" s="264"/>
      <c r="Z160" s="264"/>
      <c r="AA160" s="264"/>
      <c r="AB160" s="264"/>
      <c r="AC160" s="264"/>
      <c r="AD160" s="264"/>
      <c r="AE160" s="264"/>
      <c r="AF160" s="264"/>
      <c r="AG160" s="264"/>
      <c r="AH160" s="264"/>
      <c r="AI160" s="264"/>
      <c r="AJ160" s="264"/>
      <c r="AK160" s="264"/>
      <c r="AL160" s="264"/>
      <c r="AM160" s="264"/>
      <c r="AN160" s="264"/>
      <c r="AO160" s="264"/>
      <c r="AP160" s="264"/>
      <c r="AQ160" s="264"/>
      <c r="AR160" s="264"/>
      <c r="AS160" s="264"/>
      <c r="AT160" s="264"/>
      <c r="AU160" s="264"/>
      <c r="AV160" s="264"/>
      <c r="AW160" s="264"/>
      <c r="AX160" s="264"/>
      <c r="AY160" s="264"/>
      <c r="AZ160" s="264"/>
      <c r="BA160" s="264"/>
      <c r="BB160" s="264"/>
      <c r="BC160" s="264"/>
      <c r="BD160" s="264"/>
      <c r="BE160" s="264"/>
      <c r="BF160" s="264"/>
      <c r="BG160" s="264"/>
      <c r="BH160" s="264"/>
      <c r="BI160" s="264"/>
      <c r="BJ160" s="264"/>
      <c r="BK160" s="264"/>
      <c r="BL160" s="264"/>
      <c r="BM160" s="264"/>
      <c r="BN160" s="264"/>
      <c r="BO160" s="264"/>
      <c r="BP160" s="264"/>
      <c r="BQ160" s="264"/>
      <c r="BR160" s="264"/>
      <c r="BS160" s="264"/>
      <c r="BT160" s="264"/>
      <c r="BU160" s="264"/>
      <c r="BV160" s="264"/>
      <c r="BW160" s="264"/>
      <c r="BX160" s="264"/>
      <c r="BY160" s="264"/>
      <c r="BZ160" s="264"/>
      <c r="CA160" s="264"/>
      <c r="CB160" s="264"/>
      <c r="CC160" s="264"/>
      <c r="CD160" s="264"/>
      <c r="CE160" s="264"/>
      <c r="CF160" s="264"/>
      <c r="CG160" s="264"/>
      <c r="CH160" s="264"/>
      <c r="CI160" s="264"/>
      <c r="CJ160" s="264"/>
      <c r="CK160" s="264"/>
      <c r="CL160" s="264"/>
      <c r="CM160" s="264"/>
      <c r="CN160" s="264"/>
      <c r="CO160" s="264"/>
      <c r="CP160" s="264"/>
      <c r="CQ160" s="264"/>
      <c r="CR160" s="264"/>
    </row>
    <row r="161" spans="1:15" ht="12" customHeight="1">
      <c r="A161" s="13"/>
      <c r="B161" s="13"/>
      <c r="C161" s="16"/>
      <c r="D161" s="369"/>
      <c r="E161" s="369"/>
      <c r="F161" s="369"/>
      <c r="G161" s="17"/>
      <c r="H161" s="17"/>
      <c r="I161" s="18"/>
      <c r="K161" s="6"/>
      <c r="M161" s="234"/>
      <c r="O161" s="235"/>
    </row>
    <row r="162" spans="1:15" ht="12" customHeight="1">
      <c r="A162" s="13"/>
      <c r="B162" s="225"/>
      <c r="C162" s="200"/>
      <c r="D162" s="314"/>
      <c r="E162" s="16"/>
      <c r="F162" s="16"/>
      <c r="G162" s="187"/>
      <c r="H162" s="16"/>
      <c r="I162" s="8"/>
      <c r="M162" s="238"/>
    </row>
    <row r="163" spans="1:15" ht="9.75" customHeight="1">
      <c r="A163" s="14"/>
      <c r="B163" s="343"/>
      <c r="C163" s="204"/>
      <c r="D163" s="124"/>
      <c r="E163" s="124"/>
      <c r="F163" s="22"/>
      <c r="G163" s="183"/>
      <c r="H163"/>
      <c r="I163" s="8"/>
      <c r="L163" s="239"/>
      <c r="M163" s="237"/>
    </row>
    <row r="164" spans="1:15" ht="10.5" customHeight="1">
      <c r="A164" s="15"/>
      <c r="B164" s="219"/>
      <c r="C164" s="227"/>
      <c r="D164"/>
      <c r="E164"/>
      <c r="F164" s="22"/>
      <c r="G164" s="23"/>
      <c r="H164" s="23"/>
      <c r="I164" s="24"/>
      <c r="J164" s="25"/>
      <c r="K164" s="25"/>
      <c r="L164" s="240"/>
      <c r="M164" s="241"/>
    </row>
    <row r="165" spans="1:15" ht="9.75" customHeight="1">
      <c r="A165" s="15"/>
      <c r="B165" s="219"/>
      <c r="C165" s="186"/>
      <c r="D165" s="183"/>
      <c r="E165"/>
      <c r="F165" s="23"/>
      <c r="G165" s="23"/>
      <c r="H165" s="23"/>
      <c r="I165" s="24"/>
      <c r="J165" s="26"/>
      <c r="K165" s="26"/>
      <c r="M165" s="241"/>
    </row>
    <row r="166" spans="1:15" ht="12" customHeight="1">
      <c r="A166" s="15"/>
      <c r="B166" s="8"/>
      <c r="C166" s="221"/>
      <c r="D166" s="197"/>
      <c r="E166" s="19"/>
      <c r="F166" s="8"/>
      <c r="G166" s="8"/>
      <c r="H166" s="8"/>
      <c r="I166" s="8"/>
      <c r="J166" s="9"/>
      <c r="M166" s="241"/>
    </row>
    <row r="167" spans="1:15" ht="12" customHeight="1">
      <c r="A167" s="15"/>
      <c r="B167" s="8"/>
      <c r="C167" s="228"/>
      <c r="D167" s="19"/>
      <c r="E167" s="19"/>
      <c r="F167" s="8"/>
      <c r="G167" s="8"/>
      <c r="H167" s="8"/>
      <c r="I167" s="8"/>
      <c r="J167" s="9"/>
      <c r="M167" s="241"/>
    </row>
    <row r="168" spans="1:15" ht="12" customHeight="1">
      <c r="A168" s="15"/>
      <c r="B168" s="221"/>
      <c r="C168" s="8"/>
      <c r="D168" s="8"/>
      <c r="E168" s="8"/>
      <c r="F168" s="8"/>
      <c r="G168" s="8"/>
      <c r="H168" s="8"/>
      <c r="I168" s="8"/>
      <c r="J168" s="9"/>
      <c r="M168" s="241"/>
    </row>
    <row r="169" spans="1:15" ht="12" customHeight="1">
      <c r="A169" s="15"/>
      <c r="B169" s="8"/>
      <c r="C169" s="221"/>
      <c r="D169" s="8"/>
      <c r="E169" s="8"/>
      <c r="F169" s="8"/>
      <c r="G169" s="8"/>
      <c r="H169" s="8"/>
      <c r="I169" s="8"/>
      <c r="J169" s="9"/>
      <c r="M169" s="241"/>
    </row>
    <row r="170" spans="1:15" ht="12" customHeight="1">
      <c r="A170" s="15"/>
      <c r="B170" s="7"/>
      <c r="C170" s="20"/>
      <c r="D170" s="8"/>
      <c r="E170" s="8"/>
      <c r="F170" s="8"/>
      <c r="G170" s="8"/>
      <c r="H170" s="8"/>
      <c r="I170" s="8"/>
      <c r="J170" s="9"/>
      <c r="M170" s="241"/>
    </row>
    <row r="171" spans="1:15" ht="12" customHeight="1">
      <c r="A171" s="15"/>
      <c r="B171" s="7"/>
      <c r="C171" s="7"/>
      <c r="D171" s="8"/>
      <c r="E171" s="8"/>
      <c r="F171" s="8"/>
      <c r="G171" s="8"/>
      <c r="H171" s="8"/>
      <c r="I171" s="8"/>
      <c r="J171" s="9"/>
      <c r="M171" s="241"/>
    </row>
    <row r="172" spans="1:15" ht="12" customHeight="1">
      <c r="A172" s="15"/>
      <c r="B172" s="7"/>
      <c r="C172" s="7"/>
      <c r="D172" s="8"/>
      <c r="E172" s="8"/>
      <c r="F172" s="8"/>
      <c r="G172" s="8"/>
      <c r="H172" s="8"/>
      <c r="I172" s="8"/>
      <c r="J172" s="9"/>
      <c r="M172" s="241"/>
    </row>
    <row r="173" spans="1:15" ht="12" customHeight="1">
      <c r="A173" s="15"/>
      <c r="B173" s="7"/>
      <c r="C173" s="7"/>
      <c r="D173" s="8"/>
      <c r="E173" s="8"/>
      <c r="F173" s="8"/>
      <c r="G173" s="8"/>
      <c r="H173" s="8"/>
      <c r="I173" s="8"/>
      <c r="J173" s="9"/>
      <c r="M173" s="241"/>
    </row>
    <row r="174" spans="1:15" ht="12" customHeight="1">
      <c r="A174" s="15"/>
      <c r="B174" s="7"/>
      <c r="C174" s="20"/>
      <c r="D174" s="8"/>
      <c r="E174" s="8"/>
      <c r="F174" s="8"/>
      <c r="G174" s="8"/>
      <c r="H174" s="8"/>
      <c r="I174" s="8"/>
      <c r="J174" s="9"/>
      <c r="M174" s="241"/>
    </row>
    <row r="175" spans="1:15" ht="12" customHeight="1">
      <c r="A175" s="5"/>
      <c r="B175" s="7"/>
      <c r="C175" s="7"/>
      <c r="D175" s="8"/>
      <c r="E175" s="8"/>
      <c r="F175" s="8"/>
      <c r="G175" s="8"/>
      <c r="H175" s="8"/>
      <c r="I175" s="8"/>
      <c r="M175" s="241"/>
    </row>
    <row r="176" spans="1:15" ht="12" customHeight="1">
      <c r="B176" s="10"/>
      <c r="C176" s="10"/>
      <c r="D176" s="9"/>
      <c r="E176" s="9"/>
      <c r="F176" s="9"/>
      <c r="G176" s="9"/>
      <c r="H176" s="9"/>
      <c r="I176" s="9"/>
      <c r="M176" s="241"/>
    </row>
    <row r="177" spans="2:13" ht="12" customHeight="1">
      <c r="B177" s="11"/>
      <c r="C177" s="11"/>
      <c r="M177" s="241"/>
    </row>
    <row r="178" spans="2:13" ht="12" customHeight="1">
      <c r="B178" s="11"/>
      <c r="C178" s="21"/>
      <c r="M178" s="241"/>
    </row>
    <row r="179" spans="2:13" ht="12" customHeight="1">
      <c r="B179" s="11"/>
      <c r="C179" s="11"/>
      <c r="M179" s="241"/>
    </row>
    <row r="180" spans="2:13" ht="12" customHeight="1">
      <c r="B180" s="11"/>
      <c r="C180" s="11"/>
      <c r="M180" s="241"/>
    </row>
    <row r="181" spans="2:13" ht="12" customHeight="1">
      <c r="B181" s="11"/>
      <c r="C181" s="11"/>
      <c r="M181" s="241"/>
    </row>
    <row r="182" spans="2:13" ht="12" customHeight="1">
      <c r="B182" s="11"/>
      <c r="C182" s="11"/>
      <c r="M182" s="241"/>
    </row>
    <row r="183" spans="2:13" ht="12" customHeight="1">
      <c r="B183" s="11"/>
      <c r="C183" s="11"/>
      <c r="M183" s="241"/>
    </row>
    <row r="184" spans="2:13" ht="12" customHeight="1">
      <c r="B184" s="11"/>
      <c r="C184" s="11"/>
      <c r="M184" s="241"/>
    </row>
    <row r="185" spans="2:13" ht="12" customHeight="1">
      <c r="B185" s="11"/>
      <c r="C185" s="11"/>
      <c r="M185" s="241"/>
    </row>
    <row r="186" spans="2:13" ht="12" customHeight="1">
      <c r="B186" s="11"/>
      <c r="C186" s="11"/>
      <c r="M186" s="241"/>
    </row>
    <row r="187" spans="2:13" ht="12" customHeight="1">
      <c r="B187" s="11"/>
      <c r="C187" s="11"/>
      <c r="M187" s="241"/>
    </row>
    <row r="188" spans="2:13" ht="12" customHeight="1">
      <c r="B188" s="11"/>
      <c r="C188" s="11"/>
      <c r="M188" s="241"/>
    </row>
    <row r="189" spans="2:13" ht="12" customHeight="1">
      <c r="B189" s="11"/>
      <c r="C189" s="11"/>
      <c r="M189" s="241"/>
    </row>
    <row r="190" spans="2:13" ht="12" customHeight="1">
      <c r="B190" s="11"/>
      <c r="C190" s="11"/>
      <c r="M190" s="241"/>
    </row>
    <row r="191" spans="2:13" ht="12" customHeight="1">
      <c r="B191" s="11"/>
      <c r="C191" s="11"/>
      <c r="M191" s="241"/>
    </row>
    <row r="192" spans="2:13" ht="12" customHeight="1">
      <c r="B192" s="11"/>
      <c r="C192" s="11"/>
      <c r="M192" s="241"/>
    </row>
    <row r="193" spans="2:13" ht="12" customHeight="1">
      <c r="B193" s="11"/>
      <c r="C193" s="11"/>
      <c r="M193" s="241"/>
    </row>
    <row r="194" spans="2:13" ht="12" customHeight="1">
      <c r="B194" s="11"/>
      <c r="C194" s="11"/>
      <c r="M194" s="241"/>
    </row>
    <row r="195" spans="2:13" ht="12" customHeight="1">
      <c r="B195" s="11"/>
      <c r="C195" s="11"/>
      <c r="M195" s="241"/>
    </row>
    <row r="196" spans="2:13" ht="12" customHeight="1">
      <c r="B196" s="11"/>
      <c r="C196" s="11"/>
      <c r="M196" s="241"/>
    </row>
    <row r="197" spans="2:13" ht="12" customHeight="1">
      <c r="B197" s="11"/>
      <c r="C197" s="11"/>
      <c r="M197" s="241"/>
    </row>
    <row r="198" spans="2:13" ht="12" customHeight="1">
      <c r="B198" s="11"/>
      <c r="C198" s="11"/>
      <c r="M198" s="241"/>
    </row>
    <row r="199" spans="2:13" ht="12" customHeight="1">
      <c r="B199" s="11"/>
      <c r="C199" s="11"/>
      <c r="M199" s="241"/>
    </row>
    <row r="200" spans="2:13" ht="12" customHeight="1">
      <c r="B200" s="11"/>
      <c r="C200" s="11"/>
      <c r="M200" s="241"/>
    </row>
    <row r="201" spans="2:13" ht="12" customHeight="1">
      <c r="B201" s="11"/>
      <c r="C201" s="11"/>
      <c r="M201" s="241"/>
    </row>
    <row r="202" spans="2:13" ht="12" customHeight="1">
      <c r="B202" s="11"/>
      <c r="C202" s="11"/>
      <c r="M202" s="241"/>
    </row>
    <row r="203" spans="2:13" ht="12" customHeight="1">
      <c r="B203" s="11"/>
      <c r="C203" s="11"/>
      <c r="M203" s="242"/>
    </row>
    <row r="204" spans="2:13" ht="12" customHeight="1">
      <c r="B204" s="11"/>
      <c r="C204" s="11"/>
      <c r="M204" s="242"/>
    </row>
    <row r="205" spans="2:13" ht="12" customHeight="1">
      <c r="B205" s="11"/>
      <c r="C205" s="11"/>
      <c r="M205" s="242"/>
    </row>
    <row r="206" spans="2:13" ht="12" customHeight="1">
      <c r="B206" s="11"/>
      <c r="C206" s="11"/>
    </row>
    <row r="207" spans="2:13" ht="12" customHeight="1">
      <c r="B207" s="11"/>
      <c r="C207" s="11"/>
    </row>
    <row r="208" spans="2:13" ht="12" customHeight="1">
      <c r="B208" s="11"/>
      <c r="C208" s="11"/>
    </row>
    <row r="209" spans="2:3" ht="12" customHeight="1">
      <c r="B209" s="11"/>
      <c r="C209" s="11"/>
    </row>
    <row r="210" spans="2:3" ht="12" customHeight="1">
      <c r="B210" s="11"/>
      <c r="C210" s="11"/>
    </row>
    <row r="211" spans="2:3" ht="12" customHeight="1">
      <c r="B211" s="12"/>
      <c r="C211" s="12"/>
    </row>
    <row r="212" spans="2:3" ht="12" customHeight="1">
      <c r="B212" s="12"/>
      <c r="C212" s="12"/>
    </row>
    <row r="213" spans="2:3" ht="12" customHeight="1">
      <c r="B213" s="12"/>
      <c r="C213" s="12"/>
    </row>
  </sheetData>
  <protectedRanges>
    <protectedRange password="CADF" sqref="G44:G47 D44:D47" name="Yield_2_1_2"/>
    <protectedRange password="CADF" sqref="G49 D49" name="Yield_2_1_2_1"/>
    <protectedRange password="CADF" sqref="I83 F83" name="BidOffer Prices_2_1_1_1_1_1_1_1_1"/>
    <protectedRange password="CADF" sqref="D48" name="Yield_2_1_2_3"/>
    <protectedRange password="CADF" sqref="D124" name="Fund Name_1_1_1_1"/>
    <protectedRange password="CADF" sqref="F124" name="Fund Name_1_1_1_2"/>
    <protectedRange password="CADF" sqref="D18" name="Fund Name_1_1_1_3"/>
    <protectedRange password="CADF" sqref="F18" name="Fund Name_1_1_1_5"/>
    <protectedRange password="CADF" sqref="D43" name="Yield_2_1_2_4"/>
    <protectedRange password="CADF" sqref="D86" name="Yield_2_1_2_5"/>
    <protectedRange password="CADF" sqref="F86" name="Fund Name_2"/>
    <protectedRange password="CADF" sqref="G124" name="Fund Name_1_1_1"/>
    <protectedRange password="CADF" sqref="I124" name="Fund Name_1_1_1_4"/>
    <protectedRange password="CADF" sqref="G48" name="Yield_2_1_2_2"/>
    <protectedRange password="CADF" sqref="G43" name="Yield_2_1_2_1_1"/>
    <protectedRange password="CADF" sqref="G18" name="Fund Name_1_1_1_6"/>
    <protectedRange password="CADF" sqref="I18" name="Fund Name_1_1_1_7"/>
    <protectedRange password="CADF" sqref="G86" name="Yield_2_1_2_1_2"/>
    <protectedRange password="CADF" sqref="I86" name="Fund Name_2_1"/>
  </protectedRanges>
  <mergeCells count="29">
    <mergeCell ref="D161:F161"/>
    <mergeCell ref="D139:F139"/>
    <mergeCell ref="G139:I139"/>
    <mergeCell ref="D157:F157"/>
    <mergeCell ref="G157:I157"/>
    <mergeCell ref="D160:E160"/>
    <mergeCell ref="G160:H160"/>
    <mergeCell ref="G159:H159"/>
    <mergeCell ref="D159:E159"/>
    <mergeCell ref="A1:K1"/>
    <mergeCell ref="N75:O75"/>
    <mergeCell ref="O27:P27"/>
    <mergeCell ref="O28:P28"/>
    <mergeCell ref="O26:P26"/>
    <mergeCell ref="O31:P31"/>
    <mergeCell ref="N36:N37"/>
    <mergeCell ref="D2:F2"/>
    <mergeCell ref="G2:I2"/>
    <mergeCell ref="J2:K2"/>
    <mergeCell ref="O76:O94"/>
    <mergeCell ref="M129:M130"/>
    <mergeCell ref="P127:P128"/>
    <mergeCell ref="D158:E158"/>
    <mergeCell ref="J139:K139"/>
    <mergeCell ref="A138:K138"/>
    <mergeCell ref="J157:K157"/>
    <mergeCell ref="G158:H158"/>
    <mergeCell ref="A156:K156"/>
    <mergeCell ref="N105:N106"/>
  </mergeCells>
  <pageMargins left="0.44" right="0.49" top="0.17" bottom="0.69" header="0.33" footer="0.5500000000000000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26"/>
  <sheetViews>
    <sheetView showGridLines="0" zoomScale="70" zoomScaleNormal="70" workbookViewId="0">
      <selection activeCell="M1" sqref="M1"/>
    </sheetView>
  </sheetViews>
  <sheetFormatPr defaultColWidth="8.85546875" defaultRowHeight="15"/>
  <cols>
    <col min="1" max="1" width="11.42578125" customWidth="1"/>
    <col min="2" max="2" width="17.28515625" customWidth="1"/>
    <col min="4" max="4" width="4.28515625" customWidth="1"/>
    <col min="5" max="5" width="22" customWidth="1"/>
    <col min="6" max="6" width="19.42578125" customWidth="1"/>
  </cols>
  <sheetData>
    <row r="5" spans="1:7">
      <c r="E5" s="216"/>
      <c r="F5" s="216"/>
      <c r="G5" s="216"/>
    </row>
    <row r="6" spans="1:7">
      <c r="E6" s="211" t="s">
        <v>83</v>
      </c>
      <c r="F6" s="212" t="s">
        <v>186</v>
      </c>
      <c r="G6" s="216"/>
    </row>
    <row r="7" spans="1:7">
      <c r="E7" s="213" t="s">
        <v>85</v>
      </c>
      <c r="F7" s="214">
        <f>'NAV Trend'!J2</f>
        <v>12902082571.270002</v>
      </c>
      <c r="G7" s="216"/>
    </row>
    <row r="8" spans="1:7">
      <c r="E8" s="213" t="s">
        <v>77</v>
      </c>
      <c r="F8" s="215">
        <f>'NAV Trend'!J3</f>
        <v>29460567605.190002</v>
      </c>
      <c r="G8" s="216"/>
    </row>
    <row r="9" spans="1:7">
      <c r="A9" s="216"/>
      <c r="B9" s="216"/>
      <c r="E9" s="213" t="s">
        <v>57</v>
      </c>
      <c r="F9" s="214">
        <f>'NAV Trend'!J4</f>
        <v>437700704744.43188</v>
      </c>
      <c r="G9" s="216"/>
    </row>
    <row r="10" spans="1:7">
      <c r="A10" s="372"/>
      <c r="B10" s="372"/>
      <c r="E10" s="213" t="s">
        <v>0</v>
      </c>
      <c r="F10" s="214">
        <f>'NAV Trend'!J5</f>
        <v>16070245257.549997</v>
      </c>
      <c r="G10" s="216"/>
    </row>
    <row r="11" spans="1:7">
      <c r="A11" s="207"/>
      <c r="B11" s="207"/>
      <c r="E11" s="213" t="s">
        <v>54</v>
      </c>
      <c r="F11" s="214">
        <f>'NAV Trend'!J6</f>
        <v>50072567197.759995</v>
      </c>
      <c r="G11" s="216"/>
    </row>
    <row r="12" spans="1:7">
      <c r="A12" s="208"/>
      <c r="B12" s="209"/>
      <c r="E12" s="213" t="s">
        <v>55</v>
      </c>
      <c r="F12" s="214">
        <f>'NAV Trend'!J7</f>
        <v>538722554365.93011</v>
      </c>
      <c r="G12" s="216"/>
    </row>
    <row r="13" spans="1:7">
      <c r="A13" s="208"/>
      <c r="B13" s="209"/>
      <c r="E13" s="213" t="s">
        <v>76</v>
      </c>
      <c r="F13" s="214">
        <f>'NAV Trend'!J8</f>
        <v>209267416893.22424</v>
      </c>
      <c r="G13" s="216"/>
    </row>
    <row r="14" spans="1:7">
      <c r="A14" s="208"/>
      <c r="B14" s="209"/>
    </row>
    <row r="15" spans="1:7">
      <c r="A15" s="208"/>
      <c r="B15" s="209"/>
    </row>
    <row r="16" spans="1:7">
      <c r="A16" s="208"/>
      <c r="B16" s="209"/>
    </row>
    <row r="17" spans="1:13">
      <c r="A17" s="208"/>
      <c r="B17" s="209"/>
    </row>
    <row r="18" spans="1:13">
      <c r="A18" s="208"/>
      <c r="B18" s="209"/>
    </row>
    <row r="19" spans="1:13">
      <c r="A19" s="208"/>
      <c r="B19" s="209"/>
    </row>
    <row r="24" spans="1:13" s="205" customFormat="1"/>
    <row r="25" spans="1:13" ht="18">
      <c r="B25" s="220" t="s">
        <v>188</v>
      </c>
      <c r="M25" s="206"/>
    </row>
    <row r="26" spans="1:13" ht="56.25" customHeight="1">
      <c r="B26" s="373" t="s">
        <v>251</v>
      </c>
      <c r="C26" s="373"/>
      <c r="D26" s="373"/>
      <c r="E26" s="373"/>
      <c r="F26" s="373"/>
      <c r="G26" s="373"/>
      <c r="H26" s="373"/>
      <c r="I26" s="373"/>
      <c r="J26" s="373"/>
      <c r="K26" s="373"/>
      <c r="L26" s="373"/>
      <c r="M26" s="210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2"/>
  <sheetViews>
    <sheetView topLeftCell="B1" zoomScale="110" zoomScaleNormal="110" workbookViewId="0">
      <pane xSplit="1" topLeftCell="E1" activePane="topRight" state="frozen"/>
      <selection activeCell="B1" sqref="B1"/>
      <selection pane="topRight" activeCell="J2" sqref="J2"/>
    </sheetView>
  </sheetViews>
  <sheetFormatPr defaultColWidth="8.85546875" defaultRowHeight="15"/>
  <cols>
    <col min="1" max="1" width="0.28515625" hidden="1" customWidth="1"/>
    <col min="2" max="2" width="22.7109375" customWidth="1"/>
    <col min="3" max="3" width="22.140625" customWidth="1"/>
    <col min="4" max="4" width="22" customWidth="1"/>
    <col min="5" max="5" width="20.42578125" customWidth="1"/>
    <col min="6" max="6" width="21.140625" customWidth="1"/>
    <col min="7" max="7" width="20.85546875" customWidth="1"/>
    <col min="8" max="8" width="21.42578125" customWidth="1"/>
    <col min="9" max="10" width="21" customWidth="1"/>
    <col min="11" max="11" width="15.85546875" customWidth="1"/>
  </cols>
  <sheetData>
    <row r="1" spans="2:24">
      <c r="B1" s="188" t="s">
        <v>83</v>
      </c>
      <c r="C1" s="189">
        <v>44456</v>
      </c>
      <c r="D1" s="189">
        <v>44463</v>
      </c>
      <c r="E1" s="189">
        <v>44469</v>
      </c>
      <c r="F1" s="189">
        <v>44477</v>
      </c>
      <c r="G1" s="189">
        <v>44484</v>
      </c>
      <c r="H1" s="189">
        <v>44491</v>
      </c>
      <c r="I1" s="189">
        <v>44498</v>
      </c>
      <c r="J1" s="189">
        <v>44505</v>
      </c>
    </row>
    <row r="2" spans="2:24">
      <c r="B2" s="190" t="s">
        <v>85</v>
      </c>
      <c r="C2" s="191">
        <v>12601475395.049608</v>
      </c>
      <c r="D2" s="191">
        <v>12583775566.310738</v>
      </c>
      <c r="E2" s="191">
        <v>12997522795.92</v>
      </c>
      <c r="F2" s="191">
        <v>13027002445.279999</v>
      </c>
      <c r="G2" s="191">
        <v>12832838637.471275</v>
      </c>
      <c r="H2" s="191">
        <v>13000453217.59453</v>
      </c>
      <c r="I2" s="192">
        <v>12853214543.610001</v>
      </c>
      <c r="J2" s="191">
        <v>12902082571.270002</v>
      </c>
      <c r="K2" s="199"/>
    </row>
    <row r="3" spans="2:24">
      <c r="B3" s="190" t="s">
        <v>195</v>
      </c>
      <c r="C3" s="192">
        <v>28950135874.466347</v>
      </c>
      <c r="D3" s="192">
        <v>28843373549.965279</v>
      </c>
      <c r="E3" s="192">
        <v>29275022646.267235</v>
      </c>
      <c r="F3" s="192">
        <v>29359631020.470001</v>
      </c>
      <c r="G3" s="192">
        <v>29493543735.222874</v>
      </c>
      <c r="H3" s="192">
        <v>29371112964.311356</v>
      </c>
      <c r="I3" s="192">
        <v>29622457563.650005</v>
      </c>
      <c r="J3" s="192">
        <v>29460567605.190002</v>
      </c>
      <c r="K3" s="199"/>
    </row>
    <row r="4" spans="2:24">
      <c r="B4" s="190" t="s">
        <v>57</v>
      </c>
      <c r="C4" s="191">
        <v>434674724742.9541</v>
      </c>
      <c r="D4" s="191">
        <v>434544424091.98541</v>
      </c>
      <c r="E4" s="191">
        <v>433869565598.77002</v>
      </c>
      <c r="F4" s="191">
        <v>432299706170.10992</v>
      </c>
      <c r="G4" s="191">
        <v>434162854835.51794</v>
      </c>
      <c r="H4" s="191">
        <v>434511782166.29523</v>
      </c>
      <c r="I4" s="191">
        <v>436292182027.26001</v>
      </c>
      <c r="J4" s="191">
        <v>437700704744.43188</v>
      </c>
      <c r="K4" s="199"/>
    </row>
    <row r="5" spans="2:24">
      <c r="B5" s="190" t="s">
        <v>0</v>
      </c>
      <c r="C5" s="191">
        <v>15166924690.559998</v>
      </c>
      <c r="D5" s="191">
        <v>15159892439.629999</v>
      </c>
      <c r="E5" s="191">
        <v>15385090887.369997</v>
      </c>
      <c r="F5" s="191">
        <v>15601861238.739998</v>
      </c>
      <c r="G5" s="191">
        <v>15878400715.889999</v>
      </c>
      <c r="H5" s="191">
        <v>15968016571.869999</v>
      </c>
      <c r="I5" s="191">
        <v>16116663555.340002</v>
      </c>
      <c r="J5" s="191">
        <v>16070245257.549997</v>
      </c>
      <c r="K5" s="199"/>
    </row>
    <row r="6" spans="2:24">
      <c r="B6" s="190" t="s">
        <v>54</v>
      </c>
      <c r="C6" s="191">
        <v>50814392800.209999</v>
      </c>
      <c r="D6" s="191">
        <v>50823216201.199997</v>
      </c>
      <c r="E6" s="191">
        <v>50856660824.440002</v>
      </c>
      <c r="F6" s="191">
        <v>50026358693.779999</v>
      </c>
      <c r="G6" s="191">
        <v>50044600366.089996</v>
      </c>
      <c r="H6" s="191">
        <v>50051324785.800003</v>
      </c>
      <c r="I6" s="191">
        <v>50040235589.130005</v>
      </c>
      <c r="J6" s="191">
        <v>50072567197.759995</v>
      </c>
      <c r="K6" s="199"/>
    </row>
    <row r="7" spans="2:24">
      <c r="B7" s="190" t="s">
        <v>55</v>
      </c>
      <c r="C7" s="193">
        <v>522086161162.01898</v>
      </c>
      <c r="D7" s="193">
        <v>522133802446.93298</v>
      </c>
      <c r="E7" s="193">
        <v>521384029448.63214</v>
      </c>
      <c r="F7" s="193">
        <v>532357098267.60992</v>
      </c>
      <c r="G7" s="193">
        <v>534308319609.98053</v>
      </c>
      <c r="H7" s="193">
        <v>534163471340.02954</v>
      </c>
      <c r="I7" s="193">
        <v>537109137206.31995</v>
      </c>
      <c r="J7" s="193">
        <v>538722554365.93011</v>
      </c>
      <c r="K7" s="199"/>
    </row>
    <row r="8" spans="2:24">
      <c r="B8" s="190" t="s">
        <v>76</v>
      </c>
      <c r="C8" s="193">
        <v>219562950028.33719</v>
      </c>
      <c r="D8" s="193">
        <v>220169083598.27798</v>
      </c>
      <c r="E8" s="193">
        <v>214828243339.12399</v>
      </c>
      <c r="F8" s="193">
        <v>214008456553.19901</v>
      </c>
      <c r="G8" s="193">
        <v>213593030818.63089</v>
      </c>
      <c r="H8" s="193">
        <v>214171900863.8916</v>
      </c>
      <c r="I8" s="193">
        <v>213704198544.47723</v>
      </c>
      <c r="J8" s="193">
        <v>209267416893.22424</v>
      </c>
      <c r="K8" s="199"/>
    </row>
    <row r="9" spans="2:24" s="2" customFormat="1">
      <c r="B9" s="194" t="s">
        <v>1</v>
      </c>
      <c r="C9" s="195">
        <f t="shared" ref="C9:H9" si="0">SUM(C2:C8)</f>
        <v>1283856764693.5962</v>
      </c>
      <c r="D9" s="195">
        <f t="shared" si="0"/>
        <v>1284257567894.3025</v>
      </c>
      <c r="E9" s="195">
        <f t="shared" si="0"/>
        <v>1278596135540.5234</v>
      </c>
      <c r="F9" s="195">
        <f t="shared" si="0"/>
        <v>1286680114389.1887</v>
      </c>
      <c r="G9" s="195">
        <f t="shared" si="0"/>
        <v>1290313588718.8035</v>
      </c>
      <c r="H9" s="195">
        <f t="shared" ref="H9:I9" si="1">SUM(H2:H8)</f>
        <v>1291238061909.7922</v>
      </c>
      <c r="I9" s="195">
        <f t="shared" si="1"/>
        <v>1295738089029.7874</v>
      </c>
      <c r="J9" s="195">
        <f t="shared" ref="I9:J9" si="2">SUM(J2:J8)</f>
        <v>1294196138635.3564</v>
      </c>
      <c r="K9" s="199"/>
      <c r="L9" s="226"/>
      <c r="M9" s="226"/>
      <c r="N9" s="226"/>
      <c r="O9" s="226"/>
      <c r="P9" s="226"/>
      <c r="Q9" s="226"/>
      <c r="R9" s="226"/>
      <c r="S9" s="226"/>
      <c r="T9" s="226"/>
      <c r="U9" s="226"/>
      <c r="V9" s="226"/>
      <c r="W9" s="226"/>
      <c r="X9" s="226"/>
    </row>
    <row r="10" spans="2:24">
      <c r="C10" s="36"/>
      <c r="D10" s="36"/>
      <c r="E10" s="36"/>
      <c r="F10" s="36"/>
      <c r="G10" s="36"/>
      <c r="H10" s="36"/>
      <c r="I10" s="36"/>
    </row>
    <row r="11" spans="2:24">
      <c r="B11" s="172" t="s">
        <v>140</v>
      </c>
      <c r="C11" s="173" t="s">
        <v>139</v>
      </c>
      <c r="D11" s="174">
        <f t="shared" ref="D11:J11" si="3">(C9+D9)/2</f>
        <v>1284057166293.9492</v>
      </c>
      <c r="E11" s="175">
        <f t="shared" si="3"/>
        <v>1281426851717.4131</v>
      </c>
      <c r="F11" s="175">
        <f t="shared" si="3"/>
        <v>1282638124964.856</v>
      </c>
      <c r="G11" s="175">
        <f t="shared" si="3"/>
        <v>1288496851553.9961</v>
      </c>
      <c r="H11" s="175">
        <f>(G9+H9)/2</f>
        <v>1290775825314.2979</v>
      </c>
      <c r="I11" s="175">
        <f t="shared" si="3"/>
        <v>1293488075469.7898</v>
      </c>
      <c r="J11" s="175">
        <f t="shared" si="3"/>
        <v>1294967113832.5718</v>
      </c>
    </row>
    <row r="12" spans="2:24">
      <c r="B12" s="39"/>
      <c r="C12" s="42"/>
      <c r="D12" s="42"/>
      <c r="E12" s="42"/>
      <c r="F12" s="42"/>
      <c r="G12" s="42"/>
      <c r="H12" s="42"/>
      <c r="I12" s="42"/>
    </row>
    <row r="13" spans="2:24">
      <c r="B13" s="39"/>
      <c r="C13" s="42"/>
      <c r="D13" s="42"/>
      <c r="E13" s="42"/>
      <c r="F13" s="42"/>
      <c r="G13" s="42"/>
      <c r="H13" s="198"/>
      <c r="I13" s="199"/>
      <c r="J13" s="198"/>
    </row>
    <row r="14" spans="2:24">
      <c r="B14" s="39"/>
      <c r="C14" s="42"/>
      <c r="D14" s="42"/>
      <c r="E14" s="42"/>
      <c r="F14" s="42"/>
      <c r="G14" s="42"/>
      <c r="H14" s="42"/>
      <c r="I14" s="42"/>
    </row>
    <row r="15" spans="2:24">
      <c r="B15" s="39"/>
      <c r="C15" s="42"/>
      <c r="D15" s="42"/>
      <c r="E15" s="42"/>
      <c r="F15" s="42"/>
      <c r="G15" s="42"/>
      <c r="H15" s="42"/>
      <c r="I15" s="42"/>
      <c r="J15" s="199"/>
    </row>
    <row r="16" spans="2:24">
      <c r="B16" s="39"/>
      <c r="C16" s="42"/>
      <c r="D16" s="42"/>
      <c r="E16" s="42"/>
      <c r="F16" s="42"/>
      <c r="G16" s="42"/>
      <c r="H16" s="42"/>
      <c r="I16" s="42"/>
    </row>
    <row r="17" spans="2:10">
      <c r="B17" s="39"/>
      <c r="C17" s="40"/>
      <c r="D17" s="40"/>
      <c r="E17" s="40"/>
      <c r="F17" s="40"/>
      <c r="G17" s="40"/>
      <c r="H17" s="40"/>
      <c r="I17" s="40"/>
    </row>
    <row r="18" spans="2:10">
      <c r="B18" s="39"/>
      <c r="C18" s="41"/>
      <c r="D18" s="41"/>
      <c r="E18" s="39"/>
      <c r="F18" s="39"/>
      <c r="G18" s="39"/>
      <c r="H18" s="39"/>
      <c r="I18" s="39"/>
    </row>
    <row r="19" spans="2:10">
      <c r="B19" s="39"/>
      <c r="C19" s="41"/>
      <c r="D19" s="41"/>
      <c r="E19" s="39"/>
      <c r="F19" s="39"/>
      <c r="G19" s="39"/>
      <c r="H19" s="39"/>
      <c r="I19" s="39"/>
      <c r="J19" s="202"/>
    </row>
    <row r="20" spans="2:10">
      <c r="B20" s="39"/>
      <c r="C20" s="41"/>
      <c r="D20" s="41"/>
      <c r="E20" s="39"/>
      <c r="F20" s="39"/>
      <c r="G20" s="39"/>
      <c r="H20" s="39"/>
      <c r="I20" s="39"/>
    </row>
    <row r="21" spans="2:10">
      <c r="C21" s="1"/>
      <c r="D21" s="1"/>
    </row>
    <row r="22" spans="2:10">
      <c r="C22" s="1"/>
      <c r="D22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53"/>
  <sheetViews>
    <sheetView zoomScale="120" zoomScaleNormal="120" workbookViewId="0">
      <pane xSplit="1" topLeftCell="AC1" activePane="topRight" state="frozen"/>
      <selection pane="topRight" activeCell="AP2" sqref="AP2"/>
    </sheetView>
  </sheetViews>
  <sheetFormatPr defaultColWidth="8.85546875" defaultRowHeight="15"/>
  <cols>
    <col min="1" max="1" width="33.85546875" customWidth="1"/>
    <col min="2" max="2" width="19" style="229" customWidth="1"/>
    <col min="3" max="3" width="10.42578125" style="229" customWidth="1"/>
    <col min="4" max="4" width="16.85546875" style="229" customWidth="1"/>
    <col min="5" max="5" width="8.7109375" style="229" customWidth="1"/>
    <col min="6" max="7" width="6.7109375" style="229" customWidth="1"/>
    <col min="8" max="8" width="19.140625" style="229" customWidth="1"/>
    <col min="9" max="9" width="9" style="229" customWidth="1"/>
    <col min="10" max="11" width="6.7109375" style="229" customWidth="1"/>
    <col min="12" max="12" width="18.42578125" style="229" customWidth="1"/>
    <col min="13" max="13" width="8.7109375" style="229" customWidth="1"/>
    <col min="14" max="15" width="6.7109375" style="229" customWidth="1"/>
    <col min="16" max="16" width="17.140625" style="254" customWidth="1"/>
    <col min="17" max="17" width="8.42578125" style="254" customWidth="1"/>
    <col min="18" max="19" width="6.7109375" style="254" customWidth="1"/>
    <col min="20" max="20" width="17.85546875" style="254" customWidth="1"/>
    <col min="21" max="21" width="9.28515625" style="254" customWidth="1"/>
    <col min="22" max="23" width="6.7109375" style="254" customWidth="1"/>
    <col min="24" max="24" width="17.42578125" style="254" customWidth="1"/>
    <col min="25" max="25" width="8.140625" style="254" customWidth="1"/>
    <col min="26" max="27" width="6.7109375" style="254" customWidth="1"/>
    <col min="28" max="28" width="18.140625" style="254" customWidth="1"/>
    <col min="29" max="29" width="8.85546875" style="254" customWidth="1"/>
    <col min="30" max="31" width="6.7109375" style="254" customWidth="1"/>
    <col min="32" max="32" width="18.85546875" style="254" customWidth="1"/>
    <col min="33" max="33" width="8.85546875" style="254" customWidth="1"/>
    <col min="34" max="35" width="6.7109375" style="254" customWidth="1"/>
    <col min="36" max="36" width="8.28515625" customWidth="1"/>
    <col min="37" max="38" width="7.28515625" customWidth="1"/>
    <col min="39" max="39" width="7.140625" customWidth="1"/>
    <col min="40" max="40" width="6.85546875" customWidth="1"/>
    <col min="41" max="41" width="7" customWidth="1"/>
    <col min="43" max="43" width="13.42578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ht="50.25" customHeight="1" thickBot="1">
      <c r="A1" s="374" t="s">
        <v>90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5"/>
      <c r="W1" s="375"/>
      <c r="X1" s="375"/>
      <c r="Y1" s="375"/>
      <c r="Z1" s="375"/>
      <c r="AA1" s="375"/>
      <c r="AB1" s="375"/>
      <c r="AC1" s="375"/>
      <c r="AD1" s="375"/>
      <c r="AE1" s="375"/>
      <c r="AF1" s="375"/>
      <c r="AG1" s="375"/>
      <c r="AH1" s="375"/>
      <c r="AI1" s="375"/>
      <c r="AJ1" s="375"/>
      <c r="AK1" s="375"/>
      <c r="AL1" s="375"/>
      <c r="AM1" s="375"/>
      <c r="AN1" s="375"/>
      <c r="AO1" s="376"/>
    </row>
    <row r="2" spans="1:49" ht="30.75" customHeight="1" thickBot="1">
      <c r="A2" s="63"/>
      <c r="B2" s="377" t="s">
        <v>225</v>
      </c>
      <c r="C2" s="378"/>
      <c r="D2" s="377" t="s">
        <v>230</v>
      </c>
      <c r="E2" s="378"/>
      <c r="F2" s="377" t="s">
        <v>79</v>
      </c>
      <c r="G2" s="378"/>
      <c r="H2" s="377" t="s">
        <v>231</v>
      </c>
      <c r="I2" s="378"/>
      <c r="J2" s="377" t="s">
        <v>79</v>
      </c>
      <c r="K2" s="378"/>
      <c r="L2" s="377" t="s">
        <v>233</v>
      </c>
      <c r="M2" s="378"/>
      <c r="N2" s="377" t="s">
        <v>79</v>
      </c>
      <c r="O2" s="378"/>
      <c r="P2" s="377" t="s">
        <v>234</v>
      </c>
      <c r="Q2" s="378"/>
      <c r="R2" s="377" t="s">
        <v>79</v>
      </c>
      <c r="S2" s="378"/>
      <c r="T2" s="377" t="s">
        <v>236</v>
      </c>
      <c r="U2" s="378"/>
      <c r="V2" s="377" t="s">
        <v>79</v>
      </c>
      <c r="W2" s="378"/>
      <c r="X2" s="377" t="s">
        <v>239</v>
      </c>
      <c r="Y2" s="378"/>
      <c r="Z2" s="377" t="s">
        <v>79</v>
      </c>
      <c r="AA2" s="378"/>
      <c r="AB2" s="377" t="s">
        <v>246</v>
      </c>
      <c r="AC2" s="378"/>
      <c r="AD2" s="377" t="s">
        <v>79</v>
      </c>
      <c r="AE2" s="378"/>
      <c r="AF2" s="377" t="s">
        <v>248</v>
      </c>
      <c r="AG2" s="378"/>
      <c r="AH2" s="377" t="s">
        <v>79</v>
      </c>
      <c r="AI2" s="378"/>
      <c r="AJ2" s="377" t="s">
        <v>98</v>
      </c>
      <c r="AK2" s="378"/>
      <c r="AL2" s="377" t="s">
        <v>99</v>
      </c>
      <c r="AM2" s="378"/>
      <c r="AN2" s="377" t="s">
        <v>89</v>
      </c>
      <c r="AO2" s="378"/>
      <c r="AP2" s="64"/>
      <c r="AQ2" s="379" t="s">
        <v>103</v>
      </c>
      <c r="AR2" s="380"/>
      <c r="AS2" s="64"/>
      <c r="AT2" s="64"/>
    </row>
    <row r="3" spans="1:49" ht="14.25" customHeight="1">
      <c r="A3" s="151" t="s">
        <v>4</v>
      </c>
      <c r="B3" s="222" t="s">
        <v>74</v>
      </c>
      <c r="C3" s="223" t="s">
        <v>5</v>
      </c>
      <c r="D3" s="222" t="s">
        <v>74</v>
      </c>
      <c r="E3" s="223" t="s">
        <v>5</v>
      </c>
      <c r="F3" s="65" t="s">
        <v>74</v>
      </c>
      <c r="G3" s="66" t="s">
        <v>5</v>
      </c>
      <c r="H3" s="222" t="s">
        <v>74</v>
      </c>
      <c r="I3" s="223" t="s">
        <v>5</v>
      </c>
      <c r="J3" s="65" t="s">
        <v>74</v>
      </c>
      <c r="K3" s="66" t="s">
        <v>5</v>
      </c>
      <c r="L3" s="222" t="s">
        <v>74</v>
      </c>
      <c r="M3" s="223" t="s">
        <v>5</v>
      </c>
      <c r="N3" s="65" t="s">
        <v>74</v>
      </c>
      <c r="O3" s="66" t="s">
        <v>5</v>
      </c>
      <c r="P3" s="222" t="s">
        <v>74</v>
      </c>
      <c r="Q3" s="223" t="s">
        <v>5</v>
      </c>
      <c r="R3" s="65" t="s">
        <v>74</v>
      </c>
      <c r="S3" s="66" t="s">
        <v>5</v>
      </c>
      <c r="T3" s="341" t="s">
        <v>74</v>
      </c>
      <c r="U3" s="342" t="s">
        <v>5</v>
      </c>
      <c r="V3" s="65" t="s">
        <v>74</v>
      </c>
      <c r="W3" s="66" t="s">
        <v>5</v>
      </c>
      <c r="X3" s="341" t="s">
        <v>74</v>
      </c>
      <c r="Y3" s="342" t="s">
        <v>5</v>
      </c>
      <c r="Z3" s="65" t="s">
        <v>74</v>
      </c>
      <c r="AA3" s="66" t="s">
        <v>5</v>
      </c>
      <c r="AB3" s="341" t="s">
        <v>74</v>
      </c>
      <c r="AC3" s="342" t="s">
        <v>5</v>
      </c>
      <c r="AD3" s="65" t="s">
        <v>74</v>
      </c>
      <c r="AE3" s="66" t="s">
        <v>5</v>
      </c>
      <c r="AF3" s="341" t="s">
        <v>74</v>
      </c>
      <c r="AG3" s="342" t="s">
        <v>5</v>
      </c>
      <c r="AH3" s="65" t="s">
        <v>74</v>
      </c>
      <c r="AI3" s="66" t="s">
        <v>5</v>
      </c>
      <c r="AJ3" s="67" t="s">
        <v>74</v>
      </c>
      <c r="AK3" s="68" t="s">
        <v>5</v>
      </c>
      <c r="AL3" s="69" t="s">
        <v>74</v>
      </c>
      <c r="AM3" s="70" t="s">
        <v>5</v>
      </c>
      <c r="AN3" s="71" t="s">
        <v>74</v>
      </c>
      <c r="AO3" s="72" t="s">
        <v>5</v>
      </c>
      <c r="AP3" s="64"/>
      <c r="AQ3" s="73" t="s">
        <v>74</v>
      </c>
      <c r="AR3" s="74" t="s">
        <v>5</v>
      </c>
      <c r="AS3" s="64"/>
      <c r="AT3" s="64"/>
    </row>
    <row r="4" spans="1:49">
      <c r="A4" s="152" t="s">
        <v>0</v>
      </c>
      <c r="B4" s="125" t="s">
        <v>6</v>
      </c>
      <c r="C4" s="125" t="s">
        <v>6</v>
      </c>
      <c r="D4" s="125" t="s">
        <v>6</v>
      </c>
      <c r="E4" s="125" t="s">
        <v>6</v>
      </c>
      <c r="F4" s="75" t="s">
        <v>97</v>
      </c>
      <c r="G4" s="75" t="s">
        <v>97</v>
      </c>
      <c r="H4" s="125" t="s">
        <v>6</v>
      </c>
      <c r="I4" s="125" t="s">
        <v>6</v>
      </c>
      <c r="J4" s="75" t="s">
        <v>97</v>
      </c>
      <c r="K4" s="75" t="s">
        <v>97</v>
      </c>
      <c r="L4" s="125" t="s">
        <v>6</v>
      </c>
      <c r="M4" s="125" t="s">
        <v>6</v>
      </c>
      <c r="N4" s="75" t="s">
        <v>97</v>
      </c>
      <c r="O4" s="75" t="s">
        <v>97</v>
      </c>
      <c r="P4" s="125" t="s">
        <v>6</v>
      </c>
      <c r="Q4" s="125" t="s">
        <v>6</v>
      </c>
      <c r="R4" s="75" t="s">
        <v>97</v>
      </c>
      <c r="S4" s="75" t="s">
        <v>97</v>
      </c>
      <c r="T4" s="125" t="s">
        <v>6</v>
      </c>
      <c r="U4" s="125" t="s">
        <v>6</v>
      </c>
      <c r="V4" s="75" t="s">
        <v>97</v>
      </c>
      <c r="W4" s="75" t="s">
        <v>97</v>
      </c>
      <c r="X4" s="125" t="s">
        <v>6</v>
      </c>
      <c r="Y4" s="125" t="s">
        <v>6</v>
      </c>
      <c r="Z4" s="75" t="s">
        <v>97</v>
      </c>
      <c r="AA4" s="75" t="s">
        <v>97</v>
      </c>
      <c r="AB4" s="125" t="s">
        <v>6</v>
      </c>
      <c r="AC4" s="125" t="s">
        <v>6</v>
      </c>
      <c r="AD4" s="75" t="s">
        <v>97</v>
      </c>
      <c r="AE4" s="75" t="s">
        <v>97</v>
      </c>
      <c r="AF4" s="125" t="s">
        <v>6</v>
      </c>
      <c r="AG4" s="125" t="s">
        <v>6</v>
      </c>
      <c r="AH4" s="75" t="s">
        <v>97</v>
      </c>
      <c r="AI4" s="75" t="s">
        <v>97</v>
      </c>
      <c r="AJ4" s="76" t="s">
        <v>97</v>
      </c>
      <c r="AK4" s="76" t="s">
        <v>97</v>
      </c>
      <c r="AL4" s="77" t="s">
        <v>97</v>
      </c>
      <c r="AM4" s="77" t="s">
        <v>97</v>
      </c>
      <c r="AN4" s="71" t="s">
        <v>97</v>
      </c>
      <c r="AO4" s="72" t="s">
        <v>97</v>
      </c>
      <c r="AP4" s="64"/>
      <c r="AQ4" s="78" t="s">
        <v>6</v>
      </c>
      <c r="AR4" s="78" t="s">
        <v>6</v>
      </c>
      <c r="AS4" s="64"/>
      <c r="AT4" s="64"/>
    </row>
    <row r="5" spans="1:49">
      <c r="A5" s="153" t="s">
        <v>8</v>
      </c>
      <c r="B5" s="126">
        <v>6673583218.1999998</v>
      </c>
      <c r="C5" s="126">
        <v>10572.5</v>
      </c>
      <c r="D5" s="126">
        <v>6652679532.8599997</v>
      </c>
      <c r="E5" s="126">
        <v>10543.38</v>
      </c>
      <c r="F5" s="79">
        <f>((D5-B5)/B5)</f>
        <v>-3.13230309063836E-3</v>
      </c>
      <c r="G5" s="79">
        <f>((E5-C5)/C5)</f>
        <v>-2.7543154410026769E-3</v>
      </c>
      <c r="H5" s="126">
        <v>6638484711.7299995</v>
      </c>
      <c r="I5" s="126">
        <v>10526.55</v>
      </c>
      <c r="J5" s="79">
        <f t="shared" ref="J5:J18" si="0">((H5-D5)/D5)</f>
        <v>-2.1336998212354496E-3</v>
      </c>
      <c r="K5" s="79">
        <f t="shared" ref="K5:K18" si="1">((I5-E5)/E5)</f>
        <v>-1.5962622991867815E-3</v>
      </c>
      <c r="L5" s="126">
        <v>6762077909</v>
      </c>
      <c r="M5" s="126">
        <v>10723.39</v>
      </c>
      <c r="N5" s="79">
        <f t="shared" ref="N5:N18" si="2">((L5-H5)/H5)</f>
        <v>1.8617681991737519E-2</v>
      </c>
      <c r="O5" s="79">
        <f t="shared" ref="O5:O18" si="3">((M5-I5)/I5)</f>
        <v>1.8699383938707379E-2</v>
      </c>
      <c r="P5" s="126">
        <v>6856780610.8400002</v>
      </c>
      <c r="Q5" s="126">
        <v>10879.34</v>
      </c>
      <c r="R5" s="79">
        <f t="shared" ref="R5:R18" si="4">((P5-L5)/L5)</f>
        <v>1.4004970530427551E-2</v>
      </c>
      <c r="S5" s="79">
        <f t="shared" ref="S5:S18" si="5">((Q5-M5)/M5)</f>
        <v>1.454297568213044E-2</v>
      </c>
      <c r="T5" s="126">
        <v>7012314798</v>
      </c>
      <c r="U5" s="126">
        <v>11129.81</v>
      </c>
      <c r="V5" s="79">
        <f t="shared" ref="V5:V18" si="6">((T5-P5)/P5)</f>
        <v>2.2683267263081633E-2</v>
      </c>
      <c r="W5" s="79">
        <f t="shared" ref="W5:W18" si="7">((U5-Q5)/Q5)</f>
        <v>2.3022536293561865E-2</v>
      </c>
      <c r="X5" s="126">
        <v>7048796647.4399996</v>
      </c>
      <c r="Y5" s="126">
        <v>11220.11</v>
      </c>
      <c r="Z5" s="79">
        <f t="shared" ref="Z5:Z18" si="8">((X5-T5)/T5)</f>
        <v>5.2025401726694676E-3</v>
      </c>
      <c r="AA5" s="79">
        <f t="shared" ref="AA5:AA18" si="9">((Y5-U5)/U5)</f>
        <v>8.1133460499326661E-3</v>
      </c>
      <c r="AB5" s="126">
        <v>7132089718.5699997</v>
      </c>
      <c r="AC5" s="126">
        <v>11194.7</v>
      </c>
      <c r="AD5" s="79">
        <f t="shared" ref="AD5:AE18" si="10">((AB5-X5)/X5)</f>
        <v>1.1816636980193024E-2</v>
      </c>
      <c r="AE5" s="79">
        <f t="shared" si="10"/>
        <v>-2.2646836795717556E-3</v>
      </c>
      <c r="AF5" s="126">
        <v>7152159285.6700001</v>
      </c>
      <c r="AG5" s="126">
        <v>11375.87</v>
      </c>
      <c r="AH5" s="79">
        <f t="shared" ref="AH5:AH18" si="11">((AF5-AB5)/AB5)</f>
        <v>2.8139813002835269E-3</v>
      </c>
      <c r="AI5" s="79">
        <f t="shared" ref="AI5:AI18" si="12">((AG5-AC5)/AC5)</f>
        <v>1.6183551144738139E-2</v>
      </c>
      <c r="AJ5" s="80">
        <f>AVERAGE(F5,J5,N5,R5,V5,Z5,AD5,AH5)</f>
        <v>8.7341344158148645E-3</v>
      </c>
      <c r="AK5" s="80">
        <f>AVERAGE(G5,K5,O5,S5,W5,AA5,AE5,AI5)</f>
        <v>9.243316461163659E-3</v>
      </c>
      <c r="AL5" s="81">
        <f>((AF5-D5)/D5)</f>
        <v>7.5079484941802554E-2</v>
      </c>
      <c r="AM5" s="81">
        <f>((AG5-E5)/E5)</f>
        <v>7.8958550294118357E-2</v>
      </c>
      <c r="AN5" s="82">
        <f>STDEV(F5,J5,N5,R5,V5,Z5,AD5,AH5)</f>
        <v>9.5318180411776837E-3</v>
      </c>
      <c r="AO5" s="158">
        <f>STDEV(G5,K5,O5,S5,W5,AA5,AE5,AI5)</f>
        <v>1.0355729235424833E-2</v>
      </c>
      <c r="AP5" s="83"/>
      <c r="AQ5" s="84">
        <v>7877662528.1199999</v>
      </c>
      <c r="AR5" s="84">
        <v>7704.04</v>
      </c>
      <c r="AS5" s="85" t="e">
        <f>(#REF!/AQ5)-1</f>
        <v>#REF!</v>
      </c>
      <c r="AT5" s="85" t="e">
        <f>(#REF!/AR5)-1</f>
        <v>#REF!</v>
      </c>
    </row>
    <row r="6" spans="1:49">
      <c r="A6" s="153" t="s">
        <v>56</v>
      </c>
      <c r="B6" s="127">
        <v>822229476.73000002</v>
      </c>
      <c r="C6" s="126">
        <v>1.62</v>
      </c>
      <c r="D6" s="127">
        <v>821291448.13999999</v>
      </c>
      <c r="E6" s="126">
        <v>1.61</v>
      </c>
      <c r="F6" s="79">
        <f>((D6-B6)/B6)</f>
        <v>-1.1408355167836666E-3</v>
      </c>
      <c r="G6" s="79">
        <f>((E6-C6)/C6)</f>
        <v>-6.1728395061728444E-3</v>
      </c>
      <c r="H6" s="127">
        <v>821497197.37</v>
      </c>
      <c r="I6" s="126">
        <v>1.61</v>
      </c>
      <c r="J6" s="79">
        <f t="shared" si="0"/>
        <v>2.5051914331506152E-4</v>
      </c>
      <c r="K6" s="79">
        <f t="shared" si="1"/>
        <v>0</v>
      </c>
      <c r="L6" s="127">
        <v>814790710.25</v>
      </c>
      <c r="M6" s="126">
        <v>1.66</v>
      </c>
      <c r="N6" s="79">
        <f t="shared" si="2"/>
        <v>-8.1637370662622256E-3</v>
      </c>
      <c r="O6" s="79">
        <f t="shared" si="3"/>
        <v>3.1055900621117901E-2</v>
      </c>
      <c r="P6" s="127">
        <v>832593010.66999996</v>
      </c>
      <c r="Q6" s="137">
        <v>1.69</v>
      </c>
      <c r="R6" s="79">
        <f t="shared" si="4"/>
        <v>2.1848924142173549E-2</v>
      </c>
      <c r="S6" s="79">
        <f t="shared" si="5"/>
        <v>1.8072289156626523E-2</v>
      </c>
      <c r="T6" s="127">
        <v>856168274.28999996</v>
      </c>
      <c r="U6" s="137">
        <v>1.74</v>
      </c>
      <c r="V6" s="79">
        <f t="shared" si="6"/>
        <v>2.8315471446281586E-2</v>
      </c>
      <c r="W6" s="79">
        <f t="shared" si="7"/>
        <v>2.9585798816568074E-2</v>
      </c>
      <c r="X6" s="127">
        <v>858445556.87</v>
      </c>
      <c r="Y6" s="137">
        <v>1.75</v>
      </c>
      <c r="Z6" s="79">
        <f t="shared" si="8"/>
        <v>2.6598539660775671E-3</v>
      </c>
      <c r="AA6" s="79">
        <f t="shared" si="9"/>
        <v>5.7471264367816143E-3</v>
      </c>
      <c r="AB6" s="127">
        <v>852582662.78999996</v>
      </c>
      <c r="AC6" s="137">
        <v>1.71</v>
      </c>
      <c r="AD6" s="79">
        <f t="shared" si="10"/>
        <v>-6.8296632594580476E-3</v>
      </c>
      <c r="AE6" s="79">
        <f t="shared" si="10"/>
        <v>-2.2857142857142878E-2</v>
      </c>
      <c r="AF6" s="127">
        <v>855965977.54999995</v>
      </c>
      <c r="AG6" s="137">
        <v>1.74</v>
      </c>
      <c r="AH6" s="79">
        <f t="shared" si="11"/>
        <v>3.9683128776374574E-3</v>
      </c>
      <c r="AI6" s="79">
        <f t="shared" si="12"/>
        <v>1.7543859649122823E-2</v>
      </c>
      <c r="AJ6" s="80">
        <f t="shared" ref="AJ6:AJ69" si="13">AVERAGE(F6,J6,N6,R6,V6,Z6,AD6,AH6)</f>
        <v>5.1136057166226608E-3</v>
      </c>
      <c r="AK6" s="80">
        <f t="shared" ref="AK6:AK69" si="14">AVERAGE(G6,K6,O6,S6,W6,AA6,AE6,AI6)</f>
        <v>9.121874039612652E-3</v>
      </c>
      <c r="AL6" s="81">
        <f t="shared" ref="AL6:AL69" si="15">((AF6-D6)/D6)</f>
        <v>4.2219518404250124E-2</v>
      </c>
      <c r="AM6" s="81">
        <f t="shared" ref="AM6:AM69" si="16">((AG6-E6)/E6)</f>
        <v>8.0745341614906763E-2</v>
      </c>
      <c r="AN6" s="82">
        <f t="shared" ref="AN6:AN69" si="17">STDEV(F6,J6,N6,R6,V6,Z6,AD6,AH6)</f>
        <v>1.3133529614001027E-2</v>
      </c>
      <c r="AO6" s="158">
        <f t="shared" ref="AO6:AO69" si="18">STDEV(G6,K6,O6,S6,W6,AA6,AE6,AI6)</f>
        <v>1.8524488823626797E-2</v>
      </c>
      <c r="AP6" s="86"/>
      <c r="AQ6" s="87">
        <v>486981928.81999999</v>
      </c>
      <c r="AR6" s="88">
        <v>0.95</v>
      </c>
      <c r="AS6" s="85" t="e">
        <f>(#REF!/AQ6)-1</f>
        <v>#REF!</v>
      </c>
      <c r="AT6" s="85" t="e">
        <f>(#REF!/AR6)-1</f>
        <v>#REF!</v>
      </c>
    </row>
    <row r="7" spans="1:49">
      <c r="A7" s="153" t="s">
        <v>13</v>
      </c>
      <c r="B7" s="127">
        <v>261121357</v>
      </c>
      <c r="C7" s="126">
        <v>133.26</v>
      </c>
      <c r="D7" s="127">
        <v>261208281.34</v>
      </c>
      <c r="E7" s="126">
        <v>133.27000000000001</v>
      </c>
      <c r="F7" s="79">
        <f>((D7-B7)/B7)</f>
        <v>3.3288866525001853E-4</v>
      </c>
      <c r="G7" s="79">
        <f>((E7-C7)/C7)</f>
        <v>7.504127270013003E-5</v>
      </c>
      <c r="H7" s="127">
        <v>264437530.15000001</v>
      </c>
      <c r="I7" s="126">
        <v>134.94999999999999</v>
      </c>
      <c r="J7" s="79">
        <f t="shared" si="0"/>
        <v>1.2362735183715988E-2</v>
      </c>
      <c r="K7" s="79">
        <f t="shared" si="1"/>
        <v>1.2605987844225845E-2</v>
      </c>
      <c r="L7" s="244">
        <v>262548761.50999999</v>
      </c>
      <c r="M7" s="126">
        <v>134.03</v>
      </c>
      <c r="N7" s="79">
        <f t="shared" si="2"/>
        <v>-7.1425891738159369E-3</v>
      </c>
      <c r="O7" s="79">
        <f t="shared" si="3"/>
        <v>-6.817339755464895E-3</v>
      </c>
      <c r="P7" s="244">
        <v>266283893.46000001</v>
      </c>
      <c r="Q7" s="126">
        <v>134.04</v>
      </c>
      <c r="R7" s="79">
        <f t="shared" si="4"/>
        <v>1.4226431419893609E-2</v>
      </c>
      <c r="S7" s="79">
        <f t="shared" si="5"/>
        <v>7.4610161903983471E-5</v>
      </c>
      <c r="T7" s="249">
        <v>269585940.00999999</v>
      </c>
      <c r="U7" s="126">
        <v>139.58000000000001</v>
      </c>
      <c r="V7" s="79">
        <f t="shared" si="6"/>
        <v>1.2400474197272473E-2</v>
      </c>
      <c r="W7" s="79">
        <f t="shared" si="7"/>
        <v>4.1330945986272911E-2</v>
      </c>
      <c r="X7" s="249">
        <v>269393652.58999997</v>
      </c>
      <c r="Y7" s="126">
        <v>138.81</v>
      </c>
      <c r="Z7" s="79">
        <f t="shared" si="8"/>
        <v>-7.1326946795846992E-4</v>
      </c>
      <c r="AA7" s="79">
        <f t="shared" si="9"/>
        <v>-5.5165496489469135E-3</v>
      </c>
      <c r="AB7" s="249">
        <v>271248334.33999997</v>
      </c>
      <c r="AC7" s="126">
        <v>137.52000000000001</v>
      </c>
      <c r="AD7" s="79">
        <f t="shared" si="10"/>
        <v>6.884652745782054E-3</v>
      </c>
      <c r="AE7" s="79">
        <f t="shared" si="10"/>
        <v>-9.2932785822346514E-3</v>
      </c>
      <c r="AF7" s="249">
        <v>269545554.11000001</v>
      </c>
      <c r="AG7" s="126">
        <v>135.21</v>
      </c>
      <c r="AH7" s="79">
        <f t="shared" si="11"/>
        <v>-6.2775693504004563E-3</v>
      </c>
      <c r="AI7" s="79">
        <f t="shared" si="12"/>
        <v>-1.6797556719022704E-2</v>
      </c>
      <c r="AJ7" s="80">
        <f t="shared" si="13"/>
        <v>4.0092192774674089E-3</v>
      </c>
      <c r="AK7" s="80">
        <f t="shared" si="14"/>
        <v>1.957732569929213E-3</v>
      </c>
      <c r="AL7" s="81">
        <f t="shared" si="15"/>
        <v>3.1918102776947781E-2</v>
      </c>
      <c r="AM7" s="81">
        <f t="shared" si="16"/>
        <v>1.4556914534403824E-2</v>
      </c>
      <c r="AN7" s="82">
        <f t="shared" si="17"/>
        <v>8.6093975851034288E-3</v>
      </c>
      <c r="AO7" s="158">
        <f t="shared" si="18"/>
        <v>1.8055228245190597E-2</v>
      </c>
      <c r="AP7" s="86"/>
      <c r="AQ7" s="84">
        <v>204065067.03999999</v>
      </c>
      <c r="AR7" s="88">
        <v>105.02</v>
      </c>
      <c r="AS7" s="85" t="e">
        <f>(#REF!/AQ7)-1</f>
        <v>#REF!</v>
      </c>
      <c r="AT7" s="85" t="e">
        <f>(#REF!/AR7)-1</f>
        <v>#REF!</v>
      </c>
    </row>
    <row r="8" spans="1:49">
      <c r="A8" s="153" t="s">
        <v>15</v>
      </c>
      <c r="B8" s="127">
        <v>580308070</v>
      </c>
      <c r="C8" s="138">
        <v>16.739999999999998</v>
      </c>
      <c r="D8" s="127">
        <v>578600348</v>
      </c>
      <c r="E8" s="138">
        <v>16.71</v>
      </c>
      <c r="F8" s="79">
        <f>((D8-B8)/B8)</f>
        <v>-2.9427852002816366E-3</v>
      </c>
      <c r="G8" s="79">
        <f>((E8-C8)/C8)</f>
        <v>-1.7921146953403576E-3</v>
      </c>
      <c r="H8" s="127">
        <v>579224110</v>
      </c>
      <c r="I8" s="138">
        <v>16.72</v>
      </c>
      <c r="J8" s="79">
        <f t="shared" si="0"/>
        <v>1.0780532748659874E-3</v>
      </c>
      <c r="K8" s="79">
        <f t="shared" si="1"/>
        <v>5.984440454816284E-4</v>
      </c>
      <c r="L8" s="127">
        <v>594798829</v>
      </c>
      <c r="M8" s="138">
        <v>17.18</v>
      </c>
      <c r="N8" s="79">
        <f t="shared" si="2"/>
        <v>2.6888934233072585E-2</v>
      </c>
      <c r="O8" s="79">
        <f t="shared" si="3"/>
        <v>2.7511961722488092E-2</v>
      </c>
      <c r="P8" s="127">
        <v>604181909</v>
      </c>
      <c r="Q8" s="138">
        <v>17.45</v>
      </c>
      <c r="R8" s="79">
        <f t="shared" si="4"/>
        <v>1.5775215993237942E-2</v>
      </c>
      <c r="S8" s="79">
        <f t="shared" si="5"/>
        <v>1.5715948777648404E-2</v>
      </c>
      <c r="T8" s="249">
        <v>612754623.72000003</v>
      </c>
      <c r="U8" s="126">
        <v>17.695475999999999</v>
      </c>
      <c r="V8" s="79">
        <f t="shared" si="6"/>
        <v>1.41889629469194E-2</v>
      </c>
      <c r="W8" s="79">
        <f t="shared" si="7"/>
        <v>1.4067392550143269E-2</v>
      </c>
      <c r="X8" s="249">
        <v>611775275.19000006</v>
      </c>
      <c r="Y8" s="126">
        <v>17.667000000000002</v>
      </c>
      <c r="Z8" s="79">
        <f t="shared" si="8"/>
        <v>-1.598271954366333E-3</v>
      </c>
      <c r="AA8" s="79">
        <f t="shared" si="9"/>
        <v>-1.6092248662877295E-3</v>
      </c>
      <c r="AB8" s="249">
        <v>614740650</v>
      </c>
      <c r="AC8" s="126">
        <v>17.75</v>
      </c>
      <c r="AD8" s="79">
        <f t="shared" si="10"/>
        <v>4.8471635423301173E-3</v>
      </c>
      <c r="AE8" s="79">
        <f t="shared" si="10"/>
        <v>4.6980245655741442E-3</v>
      </c>
      <c r="AF8" s="249">
        <v>614623480.52999997</v>
      </c>
      <c r="AG8" s="126">
        <v>17.38</v>
      </c>
      <c r="AH8" s="79">
        <f t="shared" si="11"/>
        <v>-1.9059984076216305E-4</v>
      </c>
      <c r="AI8" s="79">
        <f t="shared" si="12"/>
        <v>-2.0845070422535267E-2</v>
      </c>
      <c r="AJ8" s="80">
        <f t="shared" si="13"/>
        <v>7.2558341243769888E-3</v>
      </c>
      <c r="AK8" s="80">
        <f t="shared" si="14"/>
        <v>4.7931702096465235E-3</v>
      </c>
      <c r="AL8" s="81">
        <f t="shared" si="15"/>
        <v>6.2259092402066736E-2</v>
      </c>
      <c r="AM8" s="81">
        <f t="shared" si="16"/>
        <v>4.0095751047276966E-2</v>
      </c>
      <c r="AN8" s="82">
        <f t="shared" si="17"/>
        <v>1.0609496030531388E-2</v>
      </c>
      <c r="AO8" s="158">
        <f t="shared" si="18"/>
        <v>1.4544230974407001E-2</v>
      </c>
      <c r="AP8" s="86"/>
      <c r="AQ8" s="89">
        <v>166618649</v>
      </c>
      <c r="AR8" s="90">
        <v>9.4</v>
      </c>
      <c r="AS8" s="85" t="e">
        <f>(#REF!/AQ8)-1</f>
        <v>#REF!</v>
      </c>
      <c r="AT8" s="85" t="e">
        <f>(#REF!/AR8)-1</f>
        <v>#REF!</v>
      </c>
    </row>
    <row r="9" spans="1:49" s="184" customFormat="1">
      <c r="A9" s="153" t="s">
        <v>19</v>
      </c>
      <c r="B9" s="126">
        <v>343842932.72000003</v>
      </c>
      <c r="C9" s="126">
        <v>163.0984</v>
      </c>
      <c r="D9" s="126">
        <v>340991879.72000003</v>
      </c>
      <c r="E9" s="126">
        <v>162.13390000000001</v>
      </c>
      <c r="F9" s="79">
        <f>((D9-B9)/B9)</f>
        <v>-8.2917306964738011E-3</v>
      </c>
      <c r="G9" s="79">
        <f>((E9-C9)/C9)</f>
        <v>-5.9136079814393451E-3</v>
      </c>
      <c r="H9" s="126">
        <v>340350379.33999997</v>
      </c>
      <c r="I9" s="126">
        <v>161.9675</v>
      </c>
      <c r="J9" s="79">
        <f t="shared" si="0"/>
        <v>-1.8812775850463434E-3</v>
      </c>
      <c r="K9" s="79">
        <f t="shared" si="1"/>
        <v>-1.0263122024450784E-3</v>
      </c>
      <c r="L9" s="245">
        <v>336089199.23000002</v>
      </c>
      <c r="M9" s="126">
        <v>160.0958</v>
      </c>
      <c r="N9" s="79">
        <f t="shared" si="2"/>
        <v>-1.2519980492641559E-2</v>
      </c>
      <c r="O9" s="79">
        <f t="shared" si="3"/>
        <v>-1.155602204145896E-2</v>
      </c>
      <c r="P9" s="245">
        <v>342322928.25999999</v>
      </c>
      <c r="Q9" s="126">
        <v>163.08430000000001</v>
      </c>
      <c r="R9" s="79">
        <f t="shared" si="4"/>
        <v>1.8547841002572556E-2</v>
      </c>
      <c r="S9" s="79">
        <f t="shared" si="5"/>
        <v>1.8666948164786434E-2</v>
      </c>
      <c r="T9" s="247">
        <v>351650547.49000001</v>
      </c>
      <c r="U9" s="126">
        <v>167.55670000000001</v>
      </c>
      <c r="V9" s="79">
        <f t="shared" si="6"/>
        <v>2.7248011920824468E-2</v>
      </c>
      <c r="W9" s="79">
        <f t="shared" si="7"/>
        <v>2.7423853798311627E-2</v>
      </c>
      <c r="X9" s="247">
        <v>351496587.19</v>
      </c>
      <c r="Y9" s="126">
        <v>167.45189999999999</v>
      </c>
      <c r="Z9" s="79">
        <f t="shared" si="8"/>
        <v>-4.3782186917934527E-4</v>
      </c>
      <c r="AA9" s="79">
        <f t="shared" si="9"/>
        <v>-6.254599189409409E-4</v>
      </c>
      <c r="AB9" s="247">
        <v>356026968.38</v>
      </c>
      <c r="AC9" s="126">
        <v>167.81059999999999</v>
      </c>
      <c r="AD9" s="79">
        <f t="shared" si="10"/>
        <v>1.2888834074372163E-2</v>
      </c>
      <c r="AE9" s="79">
        <f t="shared" si="10"/>
        <v>2.1421076739051568E-3</v>
      </c>
      <c r="AF9" s="247">
        <v>357139192.92000002</v>
      </c>
      <c r="AG9" s="126">
        <v>168.3348</v>
      </c>
      <c r="AH9" s="79">
        <f t="shared" si="11"/>
        <v>3.1239895816344604E-3</v>
      </c>
      <c r="AI9" s="79">
        <f t="shared" si="12"/>
        <v>3.1237597624941904E-3</v>
      </c>
      <c r="AJ9" s="80">
        <f t="shared" si="13"/>
        <v>4.8347332420078252E-3</v>
      </c>
      <c r="AK9" s="80">
        <f t="shared" si="14"/>
        <v>4.0294084069016356E-3</v>
      </c>
      <c r="AL9" s="81">
        <f t="shared" si="15"/>
        <v>4.7353952279623475E-2</v>
      </c>
      <c r="AM9" s="81">
        <f t="shared" si="16"/>
        <v>3.8245548895079869E-2</v>
      </c>
      <c r="AN9" s="82">
        <f t="shared" si="17"/>
        <v>1.3651762590784796E-2</v>
      </c>
      <c r="AO9" s="158">
        <f t="shared" si="18"/>
        <v>1.2844882672151788E-2</v>
      </c>
      <c r="AP9" s="86"/>
      <c r="AQ9" s="89"/>
      <c r="AR9" s="90"/>
      <c r="AS9" s="85"/>
      <c r="AT9" s="85"/>
    </row>
    <row r="10" spans="1:49">
      <c r="A10" s="153" t="s">
        <v>95</v>
      </c>
      <c r="B10" s="126">
        <v>1695543741.76</v>
      </c>
      <c r="C10" s="126">
        <v>0.89049999999999996</v>
      </c>
      <c r="D10" s="126">
        <v>1682409219.4200001</v>
      </c>
      <c r="E10" s="126">
        <v>0.88500000000000001</v>
      </c>
      <c r="F10" s="79">
        <f>((D10-B10)/B10)</f>
        <v>-7.7464957208158384E-3</v>
      </c>
      <c r="G10" s="79">
        <f>((E10-C10)/C10)</f>
        <v>-6.1763054463783822E-3</v>
      </c>
      <c r="H10" s="126">
        <v>1683970684.74</v>
      </c>
      <c r="I10" s="126">
        <v>0.88680000000000003</v>
      </c>
      <c r="J10" s="79">
        <f t="shared" si="0"/>
        <v>9.2811267435769201E-4</v>
      </c>
      <c r="K10" s="79">
        <f t="shared" si="1"/>
        <v>2.0338983050847727E-3</v>
      </c>
      <c r="L10" s="126">
        <v>1735093993.3199999</v>
      </c>
      <c r="M10" s="126">
        <v>0.91249999999999998</v>
      </c>
      <c r="N10" s="79">
        <f t="shared" si="2"/>
        <v>3.0358787740947645E-2</v>
      </c>
      <c r="O10" s="79">
        <f t="shared" si="3"/>
        <v>2.898060442038785E-2</v>
      </c>
      <c r="P10" s="126">
        <v>1765997727.73</v>
      </c>
      <c r="Q10" s="126">
        <v>0.92520000000000002</v>
      </c>
      <c r="R10" s="79">
        <f t="shared" si="4"/>
        <v>1.781098576156535E-2</v>
      </c>
      <c r="S10" s="79">
        <f t="shared" si="5"/>
        <v>1.3917808219178131E-2</v>
      </c>
      <c r="T10" s="247">
        <v>1800910921.21</v>
      </c>
      <c r="U10" s="126">
        <v>0.94350000000000001</v>
      </c>
      <c r="V10" s="79">
        <f t="shared" si="6"/>
        <v>1.9769670669325928E-2</v>
      </c>
      <c r="W10" s="79">
        <f t="shared" si="7"/>
        <v>1.9779507133592718E-2</v>
      </c>
      <c r="X10" s="247">
        <v>1811062609.73</v>
      </c>
      <c r="Y10" s="126">
        <v>0.94779999999999998</v>
      </c>
      <c r="Z10" s="79">
        <f t="shared" si="8"/>
        <v>5.6369742669888645E-3</v>
      </c>
      <c r="AA10" s="79">
        <f t="shared" si="9"/>
        <v>4.5574986751457025E-3</v>
      </c>
      <c r="AB10" s="247">
        <v>1834702973.01</v>
      </c>
      <c r="AC10" s="126">
        <v>0.93189999999999995</v>
      </c>
      <c r="AD10" s="79">
        <f t="shared" si="10"/>
        <v>1.3053310886653645E-2</v>
      </c>
      <c r="AE10" s="79">
        <f t="shared" si="10"/>
        <v>-1.6775691074066287E-2</v>
      </c>
      <c r="AF10" s="247">
        <v>1822909779.26</v>
      </c>
      <c r="AG10" s="126">
        <v>0.92789999999999995</v>
      </c>
      <c r="AH10" s="79">
        <f t="shared" si="11"/>
        <v>-6.4278490434079225E-3</v>
      </c>
      <c r="AI10" s="79">
        <f t="shared" si="12"/>
        <v>-4.2923060414207575E-3</v>
      </c>
      <c r="AJ10" s="80">
        <f t="shared" si="13"/>
        <v>9.1729371544519191E-3</v>
      </c>
      <c r="AK10" s="80">
        <f t="shared" si="14"/>
        <v>5.2531267739404667E-3</v>
      </c>
      <c r="AL10" s="81">
        <f t="shared" si="15"/>
        <v>8.3511525149889868E-2</v>
      </c>
      <c r="AM10" s="81">
        <f t="shared" si="16"/>
        <v>4.847457627118637E-2</v>
      </c>
      <c r="AN10" s="82">
        <f t="shared" si="17"/>
        <v>1.342139078039282E-2</v>
      </c>
      <c r="AO10" s="158">
        <f t="shared" si="18"/>
        <v>1.4961612694979582E-2</v>
      </c>
      <c r="AP10" s="86"/>
      <c r="AQ10" s="84">
        <v>1147996444.8800001</v>
      </c>
      <c r="AR10" s="88">
        <v>0.69840000000000002</v>
      </c>
      <c r="AS10" s="85" t="e">
        <f>(#REF!/AQ10)-1</f>
        <v>#REF!</v>
      </c>
      <c r="AT10" s="85" t="e">
        <f>(#REF!/AR10)-1</f>
        <v>#REF!</v>
      </c>
    </row>
    <row r="11" spans="1:49">
      <c r="A11" s="153" t="s">
        <v>16</v>
      </c>
      <c r="B11" s="126">
        <v>2601653511.5599999</v>
      </c>
      <c r="C11" s="126">
        <v>20.108000000000001</v>
      </c>
      <c r="D11" s="126">
        <v>2592264613.71</v>
      </c>
      <c r="E11" s="126">
        <v>20.059799999999999</v>
      </c>
      <c r="F11" s="79">
        <f>((D11-B11)/B11)</f>
        <v>-3.6088194712639294E-3</v>
      </c>
      <c r="G11" s="79">
        <f>((E11-C11)/C11)</f>
        <v>-2.3970558981500573E-3</v>
      </c>
      <c r="H11" s="126">
        <v>2593820488.1100001</v>
      </c>
      <c r="I11" s="126">
        <v>20.020199999999999</v>
      </c>
      <c r="J11" s="79">
        <f t="shared" si="0"/>
        <v>6.0019891170498888E-4</v>
      </c>
      <c r="K11" s="79">
        <f t="shared" si="1"/>
        <v>-1.9740974486286045E-3</v>
      </c>
      <c r="L11" s="126">
        <v>2651944462.9499998</v>
      </c>
      <c r="M11" s="126">
        <v>20.432099999999998</v>
      </c>
      <c r="N11" s="79">
        <f t="shared" si="2"/>
        <v>2.2408634331650294E-2</v>
      </c>
      <c r="O11" s="79">
        <f t="shared" si="3"/>
        <v>2.0574220037761826E-2</v>
      </c>
      <c r="P11" s="126">
        <v>2691411900.3099999</v>
      </c>
      <c r="Q11" s="126">
        <v>20.8367</v>
      </c>
      <c r="R11" s="79">
        <f t="shared" si="4"/>
        <v>1.4882452446269142E-2</v>
      </c>
      <c r="S11" s="79">
        <f t="shared" si="5"/>
        <v>1.9802174030080222E-2</v>
      </c>
      <c r="T11" s="247">
        <v>2739849925.9000001</v>
      </c>
      <c r="U11" s="126">
        <v>21.051600000000001</v>
      </c>
      <c r="V11" s="79">
        <f t="shared" si="6"/>
        <v>1.7997254743661126E-2</v>
      </c>
      <c r="W11" s="79">
        <f t="shared" si="7"/>
        <v>1.0313533333013389E-2</v>
      </c>
      <c r="X11" s="247">
        <v>2760998565.48</v>
      </c>
      <c r="Y11" s="126">
        <v>21.2104</v>
      </c>
      <c r="Z11" s="79">
        <f t="shared" si="8"/>
        <v>7.7189043750463485E-3</v>
      </c>
      <c r="AA11" s="79">
        <f t="shared" si="9"/>
        <v>7.5433696251116008E-3</v>
      </c>
      <c r="AB11" s="247">
        <v>2783124870.4299998</v>
      </c>
      <c r="AC11" s="126">
        <v>20.625499999999999</v>
      </c>
      <c r="AD11" s="79">
        <f t="shared" si="10"/>
        <v>8.013877742146942E-3</v>
      </c>
      <c r="AE11" s="79">
        <f t="shared" si="10"/>
        <v>-2.7576094745973726E-2</v>
      </c>
      <c r="AF11" s="247">
        <v>2769102043.77</v>
      </c>
      <c r="AG11" s="126">
        <v>21.256900000000002</v>
      </c>
      <c r="AH11" s="79">
        <f t="shared" si="11"/>
        <v>-5.0385186841556571E-3</v>
      </c>
      <c r="AI11" s="79">
        <f t="shared" si="12"/>
        <v>3.0612591209910202E-2</v>
      </c>
      <c r="AJ11" s="80">
        <f t="shared" si="13"/>
        <v>7.8717480493824057E-3</v>
      </c>
      <c r="AK11" s="80">
        <f t="shared" si="14"/>
        <v>7.1123300178906057E-3</v>
      </c>
      <c r="AL11" s="81">
        <f t="shared" si="15"/>
        <v>6.8217352937173167E-2</v>
      </c>
      <c r="AM11" s="81">
        <f t="shared" si="16"/>
        <v>5.967656706447734E-2</v>
      </c>
      <c r="AN11" s="82">
        <f t="shared" si="17"/>
        <v>1.0102293455075469E-2</v>
      </c>
      <c r="AO11" s="158">
        <f t="shared" si="18"/>
        <v>1.8052418892390985E-2</v>
      </c>
      <c r="AP11" s="86"/>
      <c r="AQ11" s="84">
        <v>2845469436.1399999</v>
      </c>
      <c r="AR11" s="88">
        <v>13.0688</v>
      </c>
      <c r="AS11" s="85" t="e">
        <f>(#REF!/AQ11)-1</f>
        <v>#REF!</v>
      </c>
      <c r="AT11" s="85" t="e">
        <f>(#REF!/AR11)-1</f>
        <v>#REF!</v>
      </c>
    </row>
    <row r="12" spans="1:49" ht="12.75" customHeight="1">
      <c r="A12" s="153" t="s">
        <v>67</v>
      </c>
      <c r="B12" s="126">
        <v>349369315.55000001</v>
      </c>
      <c r="C12" s="126">
        <v>159.97999999999999</v>
      </c>
      <c r="D12" s="126">
        <v>347982560.57999998</v>
      </c>
      <c r="E12" s="126">
        <v>159.44</v>
      </c>
      <c r="F12" s="79">
        <f>((D12-B12)/B12)</f>
        <v>-3.9693095766493072E-3</v>
      </c>
      <c r="G12" s="79">
        <f>((E12-C12)/C12)</f>
        <v>-3.3754219277409179E-3</v>
      </c>
      <c r="H12" s="126">
        <v>348249618.43000001</v>
      </c>
      <c r="I12" s="126">
        <v>159.49</v>
      </c>
      <c r="J12" s="79">
        <f t="shared" si="0"/>
        <v>7.6744607417942191E-4</v>
      </c>
      <c r="K12" s="79">
        <f t="shared" si="1"/>
        <v>3.1359759157056807E-4</v>
      </c>
      <c r="L12" s="126">
        <v>357797983.20999998</v>
      </c>
      <c r="M12" s="126">
        <v>163.88</v>
      </c>
      <c r="N12" s="79">
        <f t="shared" si="2"/>
        <v>2.7418162934525203E-2</v>
      </c>
      <c r="O12" s="79">
        <f t="shared" si="3"/>
        <v>2.7525236691955522E-2</v>
      </c>
      <c r="P12" s="126">
        <v>369515356.81</v>
      </c>
      <c r="Q12" s="126">
        <v>169.22</v>
      </c>
      <c r="R12" s="79">
        <f t="shared" si="4"/>
        <v>3.2748573636097955E-2</v>
      </c>
      <c r="S12" s="79">
        <f t="shared" si="5"/>
        <v>3.258481815962902E-2</v>
      </c>
      <c r="T12" s="126">
        <v>365961951.38999999</v>
      </c>
      <c r="U12" s="126">
        <v>176.37</v>
      </c>
      <c r="V12" s="79">
        <f t="shared" si="6"/>
        <v>-9.6163944326328275E-3</v>
      </c>
      <c r="W12" s="79">
        <f t="shared" si="7"/>
        <v>4.2252688807469602E-2</v>
      </c>
      <c r="X12" s="247">
        <v>363992989.82999998</v>
      </c>
      <c r="Y12" s="126">
        <v>175.07</v>
      </c>
      <c r="Z12" s="79">
        <f t="shared" si="8"/>
        <v>-5.3802357117221471E-3</v>
      </c>
      <c r="AA12" s="79">
        <f t="shared" si="9"/>
        <v>-7.3708680614617645E-3</v>
      </c>
      <c r="AB12" s="247">
        <v>362779959.31</v>
      </c>
      <c r="AC12" s="126">
        <v>175.72</v>
      </c>
      <c r="AD12" s="79">
        <f t="shared" si="10"/>
        <v>-3.332565609481977E-3</v>
      </c>
      <c r="AE12" s="79">
        <f t="shared" si="10"/>
        <v>3.7128005940481276E-3</v>
      </c>
      <c r="AF12" s="247">
        <v>354134674.73000002</v>
      </c>
      <c r="AG12" s="126">
        <v>152.33000000000001</v>
      </c>
      <c r="AH12" s="79">
        <f t="shared" si="11"/>
        <v>-2.3830656457548362E-2</v>
      </c>
      <c r="AI12" s="79">
        <f t="shared" si="12"/>
        <v>-0.13310949237423167</v>
      </c>
      <c r="AJ12" s="80">
        <f t="shared" si="13"/>
        <v>1.850627607095996E-3</v>
      </c>
      <c r="AK12" s="80">
        <f t="shared" si="14"/>
        <v>-4.6833300648451894E-3</v>
      </c>
      <c r="AL12" s="81">
        <f t="shared" si="15"/>
        <v>1.7679374908173555E-2</v>
      </c>
      <c r="AM12" s="81">
        <f t="shared" si="16"/>
        <v>-4.4593577521324541E-2</v>
      </c>
      <c r="AN12" s="82">
        <f t="shared" si="17"/>
        <v>1.8949552216763192E-2</v>
      </c>
      <c r="AO12" s="158">
        <f t="shared" si="18"/>
        <v>5.5067456630067894E-2</v>
      </c>
      <c r="AP12" s="86"/>
      <c r="AQ12" s="89">
        <v>155057555.75</v>
      </c>
      <c r="AR12" s="89">
        <v>111.51</v>
      </c>
      <c r="AS12" s="85" t="e">
        <f>(#REF!/AQ12)-1</f>
        <v>#REF!</v>
      </c>
      <c r="AT12" s="85" t="e">
        <f>(#REF!/AR12)-1</f>
        <v>#REF!</v>
      </c>
      <c r="AU12" s="164"/>
      <c r="AV12" s="165"/>
      <c r="AW12" s="185"/>
    </row>
    <row r="13" spans="1:49" ht="12.75" customHeight="1">
      <c r="A13" s="153" t="s">
        <v>68</v>
      </c>
      <c r="B13" s="126">
        <v>230967716.31</v>
      </c>
      <c r="C13" s="126">
        <v>11.460205</v>
      </c>
      <c r="D13" s="126">
        <v>229985354.38999999</v>
      </c>
      <c r="E13" s="126">
        <v>11.414099999999999</v>
      </c>
      <c r="F13" s="79">
        <f>((D13-B13)/B13)</f>
        <v>-4.2532434216109721E-3</v>
      </c>
      <c r="G13" s="79">
        <f>((E13-C13)/C13)</f>
        <v>-4.0230519436607569E-3</v>
      </c>
      <c r="H13" s="126">
        <v>228963289.19999999</v>
      </c>
      <c r="I13" s="126">
        <v>11.367800000000001</v>
      </c>
      <c r="J13" s="79">
        <f t="shared" si="0"/>
        <v>-4.4440446771528775E-3</v>
      </c>
      <c r="K13" s="79">
        <f t="shared" si="1"/>
        <v>-4.0563863992779704E-3</v>
      </c>
      <c r="L13" s="245">
        <v>236401702.15000001</v>
      </c>
      <c r="M13" s="126">
        <v>11.6806</v>
      </c>
      <c r="N13" s="79">
        <f t="shared" si="2"/>
        <v>3.2487360641917346E-2</v>
      </c>
      <c r="O13" s="79">
        <f t="shared" si="3"/>
        <v>2.7516318021077013E-2</v>
      </c>
      <c r="P13" s="245">
        <v>240430438.30000001</v>
      </c>
      <c r="Q13" s="126">
        <v>11.914</v>
      </c>
      <c r="R13" s="79">
        <f t="shared" si="4"/>
        <v>1.7041908384583963E-2</v>
      </c>
      <c r="S13" s="79">
        <f t="shared" si="5"/>
        <v>1.9981850247418765E-2</v>
      </c>
      <c r="T13" s="126">
        <v>245078547.69999999</v>
      </c>
      <c r="U13" s="126">
        <v>12.1492</v>
      </c>
      <c r="V13" s="79">
        <f t="shared" si="6"/>
        <v>1.9332449888063843E-2</v>
      </c>
      <c r="W13" s="79">
        <f t="shared" si="7"/>
        <v>1.974148061104589E-2</v>
      </c>
      <c r="X13" s="126">
        <v>247687409.84</v>
      </c>
      <c r="Y13" s="126">
        <v>12.179500000000001</v>
      </c>
      <c r="Z13" s="79">
        <f t="shared" si="8"/>
        <v>1.0645004079237146E-2</v>
      </c>
      <c r="AA13" s="79">
        <f t="shared" si="9"/>
        <v>2.4939913739176599E-3</v>
      </c>
      <c r="AB13" s="126">
        <v>247113628.12</v>
      </c>
      <c r="AC13" s="126">
        <v>12.093299999999999</v>
      </c>
      <c r="AD13" s="79">
        <f t="shared" si="10"/>
        <v>-2.3165558571210695E-3</v>
      </c>
      <c r="AE13" s="79">
        <f t="shared" si="10"/>
        <v>-7.0774662342462007E-3</v>
      </c>
      <c r="AF13" s="247">
        <v>245964394.46000001</v>
      </c>
      <c r="AG13" s="126">
        <v>12.0108</v>
      </c>
      <c r="AH13" s="79">
        <f t="shared" si="11"/>
        <v>-4.6506284122942868E-3</v>
      </c>
      <c r="AI13" s="79">
        <f t="shared" si="12"/>
        <v>-6.8219592667013622E-3</v>
      </c>
      <c r="AJ13" s="80">
        <f t="shared" si="13"/>
        <v>7.9802813282028873E-3</v>
      </c>
      <c r="AK13" s="80">
        <f t="shared" si="14"/>
        <v>5.9693470511966284E-3</v>
      </c>
      <c r="AL13" s="81">
        <f t="shared" si="15"/>
        <v>6.9478511413832919E-2</v>
      </c>
      <c r="AM13" s="81">
        <f t="shared" si="16"/>
        <v>5.2277446316398163E-2</v>
      </c>
      <c r="AN13" s="82">
        <f t="shared" si="17"/>
        <v>1.4082766779367146E-2</v>
      </c>
      <c r="AO13" s="158">
        <f t="shared" si="18"/>
        <v>1.4124811942064535E-2</v>
      </c>
      <c r="AP13" s="86"/>
      <c r="AQ13" s="94">
        <v>212579164.06</v>
      </c>
      <c r="AR13" s="94">
        <v>9.9</v>
      </c>
      <c r="AS13" s="85" t="e">
        <f>(#REF!/AQ13)-1</f>
        <v>#REF!</v>
      </c>
      <c r="AT13" s="85" t="e">
        <f>(#REF!/AR13)-1</f>
        <v>#REF!</v>
      </c>
    </row>
    <row r="14" spans="1:49" ht="12.75" customHeight="1">
      <c r="A14" s="154" t="s">
        <v>86</v>
      </c>
      <c r="B14" s="126">
        <v>321572481.56999999</v>
      </c>
      <c r="C14" s="126">
        <v>2755.84</v>
      </c>
      <c r="D14" s="126">
        <v>320547619.81</v>
      </c>
      <c r="E14" s="126">
        <v>2747.02</v>
      </c>
      <c r="F14" s="79">
        <f>((D14-B14)/B14)</f>
        <v>-3.187031909560017E-3</v>
      </c>
      <c r="G14" s="79">
        <f>((E14-C14)/C14)</f>
        <v>-3.2004760798885869E-3</v>
      </c>
      <c r="H14" s="126">
        <v>319394123.07999998</v>
      </c>
      <c r="I14" s="126">
        <v>2737.13</v>
      </c>
      <c r="J14" s="79">
        <f t="shared" si="0"/>
        <v>-3.5985190926818853E-3</v>
      </c>
      <c r="K14" s="79">
        <f t="shared" si="1"/>
        <v>-3.6002650144519779E-3</v>
      </c>
      <c r="L14" s="126">
        <v>320825047</v>
      </c>
      <c r="M14" s="126">
        <v>2749.4</v>
      </c>
      <c r="N14" s="79">
        <f t="shared" si="2"/>
        <v>4.4801197536174049E-3</v>
      </c>
      <c r="O14" s="79">
        <f t="shared" si="3"/>
        <v>4.48279767493688E-3</v>
      </c>
      <c r="P14" s="126">
        <v>327049757.81999999</v>
      </c>
      <c r="Q14" s="126">
        <v>2802.86</v>
      </c>
      <c r="R14" s="79">
        <f t="shared" si="4"/>
        <v>1.9402197173215074E-2</v>
      </c>
      <c r="S14" s="79">
        <f t="shared" si="5"/>
        <v>1.9444242380155682E-2</v>
      </c>
      <c r="T14" s="126">
        <v>333282032.04000002</v>
      </c>
      <c r="U14" s="126">
        <v>2856.38</v>
      </c>
      <c r="V14" s="79">
        <f t="shared" si="6"/>
        <v>1.9056042913904607E-2</v>
      </c>
      <c r="W14" s="79">
        <f t="shared" si="7"/>
        <v>1.9094781758632245E-2</v>
      </c>
      <c r="X14" s="126">
        <v>336460873.63999999</v>
      </c>
      <c r="Y14" s="126">
        <v>2883.68</v>
      </c>
      <c r="Z14" s="79">
        <f t="shared" si="8"/>
        <v>9.5379927340890798E-3</v>
      </c>
      <c r="AA14" s="79">
        <f t="shared" si="9"/>
        <v>9.5575518663482198E-3</v>
      </c>
      <c r="AB14" s="126">
        <v>343248925.5</v>
      </c>
      <c r="AC14" s="126">
        <v>2898.63</v>
      </c>
      <c r="AD14" s="79">
        <f t="shared" si="10"/>
        <v>2.0174862493114027E-2</v>
      </c>
      <c r="AE14" s="79">
        <f t="shared" si="10"/>
        <v>5.1843477778395226E-3</v>
      </c>
      <c r="AF14" s="126">
        <v>341251783.5</v>
      </c>
      <c r="AG14" s="126">
        <v>2881.8</v>
      </c>
      <c r="AH14" s="79">
        <f t="shared" si="11"/>
        <v>-5.8183488763754341E-3</v>
      </c>
      <c r="AI14" s="79">
        <f t="shared" si="12"/>
        <v>-5.806191200670636E-3</v>
      </c>
      <c r="AJ14" s="80">
        <f t="shared" si="13"/>
        <v>7.5059143986653566E-3</v>
      </c>
      <c r="AK14" s="80">
        <f t="shared" si="14"/>
        <v>5.6445986453626685E-3</v>
      </c>
      <c r="AL14" s="81">
        <f t="shared" si="15"/>
        <v>6.4589977932988846E-2</v>
      </c>
      <c r="AM14" s="81">
        <f t="shared" si="16"/>
        <v>4.9064076708578826E-2</v>
      </c>
      <c r="AN14" s="82">
        <f t="shared" si="17"/>
        <v>1.1109182622128873E-2</v>
      </c>
      <c r="AO14" s="158">
        <f t="shared" si="18"/>
        <v>9.8780698471420091E-3</v>
      </c>
      <c r="AP14" s="86"/>
      <c r="AQ14" s="84">
        <v>305162610.31</v>
      </c>
      <c r="AR14" s="84">
        <v>1481.86</v>
      </c>
      <c r="AS14" s="85" t="e">
        <f>(#REF!/AQ14)-1</f>
        <v>#REF!</v>
      </c>
      <c r="AT14" s="85" t="e">
        <f>(#REF!/AR14)-1</f>
        <v>#REF!</v>
      </c>
    </row>
    <row r="15" spans="1:49" s="184" customFormat="1" ht="12.75" customHeight="1">
      <c r="A15" s="153" t="s">
        <v>101</v>
      </c>
      <c r="B15" s="126">
        <v>293913522.24000001</v>
      </c>
      <c r="C15" s="126">
        <v>134.72999999999999</v>
      </c>
      <c r="D15" s="126">
        <v>295327455.44</v>
      </c>
      <c r="E15" s="126">
        <v>134.61000000000001</v>
      </c>
      <c r="F15" s="79">
        <f>((D15-B15)/B15)</f>
        <v>4.8107116311763886E-3</v>
      </c>
      <c r="G15" s="79">
        <f>((E15-C15)/C15)</f>
        <v>-8.9067022934740693E-4</v>
      </c>
      <c r="H15" s="126">
        <v>294904543.14999998</v>
      </c>
      <c r="I15" s="126">
        <v>134.1</v>
      </c>
      <c r="J15" s="79">
        <f t="shared" si="0"/>
        <v>-1.4320114239630597E-3</v>
      </c>
      <c r="K15" s="79">
        <f t="shared" si="1"/>
        <v>-3.7887229774906713E-3</v>
      </c>
      <c r="L15" s="126">
        <v>299830104.22000003</v>
      </c>
      <c r="M15" s="126">
        <v>134.19</v>
      </c>
      <c r="N15" s="79">
        <f t="shared" si="2"/>
        <v>1.670222173381276E-2</v>
      </c>
      <c r="O15" s="79">
        <f t="shared" si="3"/>
        <v>6.7114093959734088E-4</v>
      </c>
      <c r="P15" s="126">
        <v>299732893.27999997</v>
      </c>
      <c r="Q15" s="126">
        <v>136.35</v>
      </c>
      <c r="R15" s="79">
        <f t="shared" si="4"/>
        <v>-3.2422007874409036E-4</v>
      </c>
      <c r="S15" s="79">
        <f t="shared" si="5"/>
        <v>1.6096579476861141E-2</v>
      </c>
      <c r="T15" s="126">
        <v>272934435.20999998</v>
      </c>
      <c r="U15" s="126">
        <v>138.13</v>
      </c>
      <c r="V15" s="79">
        <f t="shared" si="6"/>
        <v>-8.9407798312498898E-2</v>
      </c>
      <c r="W15" s="79">
        <f t="shared" si="7"/>
        <v>1.3054638797213063E-2</v>
      </c>
      <c r="X15" s="126">
        <v>271681761.41000003</v>
      </c>
      <c r="Y15" s="126">
        <v>137.81</v>
      </c>
      <c r="Z15" s="79">
        <f t="shared" si="8"/>
        <v>-4.5896509871908454E-3</v>
      </c>
      <c r="AA15" s="79">
        <f t="shared" si="9"/>
        <v>-2.3166582205168549E-3</v>
      </c>
      <c r="AB15" s="126">
        <v>268140733.09</v>
      </c>
      <c r="AC15" s="126">
        <v>135.86000000000001</v>
      </c>
      <c r="AD15" s="79">
        <f t="shared" si="10"/>
        <v>-1.3033735873996307E-2</v>
      </c>
      <c r="AE15" s="79">
        <f t="shared" si="10"/>
        <v>-1.4149916551774099E-2</v>
      </c>
      <c r="AF15" s="126">
        <v>252453335.55000001</v>
      </c>
      <c r="AG15" s="126">
        <v>137.82</v>
      </c>
      <c r="AH15" s="79">
        <f t="shared" si="11"/>
        <v>-5.8504343443913094E-2</v>
      </c>
      <c r="AI15" s="79">
        <f t="shared" si="12"/>
        <v>1.4426615633740463E-2</v>
      </c>
      <c r="AJ15" s="80">
        <f t="shared" si="13"/>
        <v>-1.8222353344414643E-2</v>
      </c>
      <c r="AK15" s="80">
        <f t="shared" si="14"/>
        <v>2.887875858535372E-3</v>
      </c>
      <c r="AL15" s="81">
        <f t="shared" si="15"/>
        <v>-0.1451748528633176</v>
      </c>
      <c r="AM15" s="81">
        <f t="shared" si="16"/>
        <v>2.3846668152440229E-2</v>
      </c>
      <c r="AN15" s="82">
        <f t="shared" si="17"/>
        <v>3.6361843048647161E-2</v>
      </c>
      <c r="AO15" s="158">
        <f t="shared" si="18"/>
        <v>1.0637650633353988E-2</v>
      </c>
      <c r="AP15" s="86"/>
      <c r="AQ15" s="84"/>
      <c r="AR15" s="84"/>
      <c r="AS15" s="85"/>
      <c r="AT15" s="85"/>
    </row>
    <row r="16" spans="1:49" s="184" customFormat="1" ht="12.75" customHeight="1">
      <c r="A16" s="153" t="s">
        <v>153</v>
      </c>
      <c r="B16" s="126">
        <v>329768977.52999997</v>
      </c>
      <c r="C16" s="126">
        <v>1.32</v>
      </c>
      <c r="D16" s="126">
        <v>331260957.06</v>
      </c>
      <c r="E16" s="126">
        <v>1.32</v>
      </c>
      <c r="F16" s="79">
        <f>((D16-B16)/B16)</f>
        <v>4.5243174211688896E-3</v>
      </c>
      <c r="G16" s="79">
        <f>((E16-C16)/C16)</f>
        <v>0</v>
      </c>
      <c r="H16" s="126">
        <v>331761410.86000001</v>
      </c>
      <c r="I16" s="126">
        <v>1.32</v>
      </c>
      <c r="J16" s="79">
        <f t="shared" si="0"/>
        <v>1.5107539519345369E-3</v>
      </c>
      <c r="K16" s="79">
        <f t="shared" si="1"/>
        <v>0</v>
      </c>
      <c r="L16" s="126">
        <v>340793221.56999999</v>
      </c>
      <c r="M16" s="126">
        <v>1.36</v>
      </c>
      <c r="N16" s="79">
        <f t="shared" si="2"/>
        <v>2.7223813301816804E-2</v>
      </c>
      <c r="O16" s="79">
        <f t="shared" si="3"/>
        <v>3.0303030303030328E-2</v>
      </c>
      <c r="P16" s="126">
        <v>326688283.44999999</v>
      </c>
      <c r="Q16" s="126">
        <v>1.36</v>
      </c>
      <c r="R16" s="79">
        <f t="shared" si="4"/>
        <v>-4.1388552433701521E-2</v>
      </c>
      <c r="S16" s="79">
        <f t="shared" si="5"/>
        <v>0</v>
      </c>
      <c r="T16" s="126">
        <v>332575901.45999998</v>
      </c>
      <c r="U16" s="126">
        <v>1.33</v>
      </c>
      <c r="V16" s="79">
        <f t="shared" si="6"/>
        <v>1.8022127845613713E-2</v>
      </c>
      <c r="W16" s="79">
        <f t="shared" si="7"/>
        <v>-2.2058823529411783E-2</v>
      </c>
      <c r="X16" s="126">
        <v>331201929.60000002</v>
      </c>
      <c r="Y16" s="126">
        <v>1.32</v>
      </c>
      <c r="Z16" s="79">
        <f t="shared" si="8"/>
        <v>-4.1313031219888515E-3</v>
      </c>
      <c r="AA16" s="79">
        <f t="shared" si="9"/>
        <v>-7.5187969924812095E-3</v>
      </c>
      <c r="AB16" s="126">
        <v>334211317.54000002</v>
      </c>
      <c r="AC16" s="126">
        <v>1.29</v>
      </c>
      <c r="AD16" s="79">
        <f t="shared" si="10"/>
        <v>9.0862633066012104E-3</v>
      </c>
      <c r="AE16" s="79">
        <f t="shared" si="10"/>
        <v>-2.2727272727272745E-2</v>
      </c>
      <c r="AF16" s="126">
        <v>332076154.80000001</v>
      </c>
      <c r="AG16" s="126">
        <v>1.28</v>
      </c>
      <c r="AH16" s="79">
        <f t="shared" si="11"/>
        <v>-6.3886607901734596E-3</v>
      </c>
      <c r="AI16" s="79">
        <f t="shared" si="12"/>
        <v>-7.7519379844961309E-3</v>
      </c>
      <c r="AJ16" s="80">
        <f t="shared" si="13"/>
        <v>1.0573449351589156E-3</v>
      </c>
      <c r="AK16" s="80">
        <f t="shared" si="14"/>
        <v>-3.7192251163289426E-3</v>
      </c>
      <c r="AL16" s="81">
        <f t="shared" si="15"/>
        <v>2.4608929082226734E-3</v>
      </c>
      <c r="AM16" s="81">
        <f t="shared" si="16"/>
        <v>-3.0303030303030328E-2</v>
      </c>
      <c r="AN16" s="82">
        <f t="shared" si="17"/>
        <v>2.0470174147919816E-2</v>
      </c>
      <c r="AO16" s="158">
        <f t="shared" si="18"/>
        <v>1.6593277613324978E-2</v>
      </c>
      <c r="AP16" s="86"/>
      <c r="AQ16" s="84"/>
      <c r="AR16" s="84"/>
      <c r="AS16" s="85"/>
      <c r="AT16" s="85"/>
    </row>
    <row r="17" spans="1:46" s="184" customFormat="1" ht="12.75" customHeight="1">
      <c r="A17" s="153" t="s">
        <v>156</v>
      </c>
      <c r="B17" s="126">
        <v>307324259.50999999</v>
      </c>
      <c r="C17" s="126">
        <v>1.6676</v>
      </c>
      <c r="D17" s="126">
        <v>312662924.36000001</v>
      </c>
      <c r="E17" s="126">
        <v>1.6969000000000001</v>
      </c>
      <c r="F17" s="79">
        <f>((D17-B17)/B17)</f>
        <v>1.7371439724647931E-2</v>
      </c>
      <c r="G17" s="79">
        <f>((E17-C17)/C17)</f>
        <v>1.7570160710002461E-2</v>
      </c>
      <c r="H17" s="126">
        <v>314306161.31999999</v>
      </c>
      <c r="I17" s="126">
        <v>1.7061999999999999</v>
      </c>
      <c r="J17" s="79">
        <f t="shared" si="0"/>
        <v>5.2556182136515679E-3</v>
      </c>
      <c r="K17" s="79">
        <f t="shared" si="1"/>
        <v>5.4805822381989886E-3</v>
      </c>
      <c r="L17" s="244">
        <v>262465650.19</v>
      </c>
      <c r="M17" s="126">
        <v>1.4269000000000001</v>
      </c>
      <c r="N17" s="79">
        <f t="shared" si="2"/>
        <v>-0.16493635031615039</v>
      </c>
      <c r="O17" s="79">
        <f t="shared" si="3"/>
        <v>-0.16369710467706006</v>
      </c>
      <c r="P17" s="244">
        <v>265399242.18000001</v>
      </c>
      <c r="Q17" s="126">
        <v>1.4431</v>
      </c>
      <c r="R17" s="79">
        <f t="shared" si="4"/>
        <v>1.1177051122218735E-2</v>
      </c>
      <c r="S17" s="79">
        <f t="shared" si="5"/>
        <v>1.1353283341509561E-2</v>
      </c>
      <c r="T17" s="126">
        <v>271416577.80000001</v>
      </c>
      <c r="U17" s="126">
        <v>1.4759</v>
      </c>
      <c r="V17" s="79">
        <f t="shared" si="6"/>
        <v>2.2672768658167104E-2</v>
      </c>
      <c r="W17" s="79">
        <f t="shared" si="7"/>
        <v>2.2728847619707532E-2</v>
      </c>
      <c r="X17" s="126">
        <v>288324688.88</v>
      </c>
      <c r="Y17" s="126">
        <v>1.4761</v>
      </c>
      <c r="Z17" s="79">
        <f t="shared" si="8"/>
        <v>6.2295793488558175E-2</v>
      </c>
      <c r="AA17" s="79">
        <f t="shared" si="9"/>
        <v>1.3551053594415473E-4</v>
      </c>
      <c r="AB17" s="126">
        <v>293413079.52999997</v>
      </c>
      <c r="AC17" s="126">
        <v>1.4993000000000001</v>
      </c>
      <c r="AD17" s="79">
        <f t="shared" si="10"/>
        <v>1.7648126734362841E-2</v>
      </c>
      <c r="AE17" s="79">
        <f t="shared" si="10"/>
        <v>1.571709233791756E-2</v>
      </c>
      <c r="AF17" s="126">
        <v>288815520.45999998</v>
      </c>
      <c r="AG17" s="126">
        <v>1.4764999999999999</v>
      </c>
      <c r="AH17" s="79">
        <f t="shared" si="11"/>
        <v>-1.5669236958913129E-2</v>
      </c>
      <c r="AI17" s="79">
        <f t="shared" si="12"/>
        <v>-1.5207096645101149E-2</v>
      </c>
      <c r="AJ17" s="80">
        <f t="shared" si="13"/>
        <v>-5.5230986666821476E-3</v>
      </c>
      <c r="AK17" s="80">
        <f t="shared" si="14"/>
        <v>-1.323984056736012E-2</v>
      </c>
      <c r="AL17" s="81">
        <f t="shared" si="15"/>
        <v>-7.6271927504081488E-2</v>
      </c>
      <c r="AM17" s="81">
        <f t="shared" si="16"/>
        <v>-0.12988390594613716</v>
      </c>
      <c r="AN17" s="82">
        <f t="shared" si="17"/>
        <v>6.7997982434735968E-2</v>
      </c>
      <c r="AO17" s="158">
        <f t="shared" si="18"/>
        <v>6.1941148430810999E-2</v>
      </c>
      <c r="AP17" s="86"/>
      <c r="AQ17" s="84"/>
      <c r="AR17" s="84"/>
      <c r="AS17" s="85"/>
      <c r="AT17" s="85"/>
    </row>
    <row r="18" spans="1:46">
      <c r="A18" s="153" t="s">
        <v>168</v>
      </c>
      <c r="B18" s="126">
        <v>398440230.42000002</v>
      </c>
      <c r="C18" s="126">
        <v>134.54</v>
      </c>
      <c r="D18" s="126">
        <v>399712495.73000002</v>
      </c>
      <c r="E18" s="126">
        <v>134.93</v>
      </c>
      <c r="F18" s="79">
        <f>((D18-B18)/B18)</f>
        <v>3.193114582478015E-3</v>
      </c>
      <c r="G18" s="79">
        <f>((E18-C18)/C18)</f>
        <v>2.8987661661960371E-3</v>
      </c>
      <c r="H18" s="126">
        <v>400528192.14999998</v>
      </c>
      <c r="I18" s="126">
        <v>135.28</v>
      </c>
      <c r="J18" s="79">
        <f t="shared" si="0"/>
        <v>2.0407078305376474E-3</v>
      </c>
      <c r="K18" s="79">
        <f t="shared" si="1"/>
        <v>2.5939375972726178E-3</v>
      </c>
      <c r="L18" s="126">
        <v>409633313.76999998</v>
      </c>
      <c r="M18" s="126">
        <v>138.36000000000001</v>
      </c>
      <c r="N18" s="79">
        <f t="shared" si="2"/>
        <v>2.2732785852412823E-2</v>
      </c>
      <c r="O18" s="79">
        <f t="shared" si="3"/>
        <v>2.2767593140153846E-2</v>
      </c>
      <c r="P18" s="126">
        <v>413473286.63</v>
      </c>
      <c r="Q18" s="126">
        <v>138.38</v>
      </c>
      <c r="R18" s="79">
        <f t="shared" si="4"/>
        <v>9.3741713159493506E-3</v>
      </c>
      <c r="S18" s="79">
        <f t="shared" si="5"/>
        <v>1.4455044810625766E-4</v>
      </c>
      <c r="T18" s="126">
        <v>413916239.67000002</v>
      </c>
      <c r="U18" s="126">
        <v>141.97999999999999</v>
      </c>
      <c r="V18" s="79">
        <f t="shared" si="6"/>
        <v>1.0712978427464932E-3</v>
      </c>
      <c r="W18" s="79">
        <f t="shared" si="7"/>
        <v>2.6015320132967153E-2</v>
      </c>
      <c r="X18" s="126">
        <v>416698024.18000001</v>
      </c>
      <c r="Y18" s="126">
        <v>142.93870000000001</v>
      </c>
      <c r="Z18" s="79">
        <f t="shared" si="8"/>
        <v>6.7206459746972083E-3</v>
      </c>
      <c r="AA18" s="79">
        <f t="shared" si="9"/>
        <v>6.7523594872518789E-3</v>
      </c>
      <c r="AB18" s="126">
        <v>423239734.73000002</v>
      </c>
      <c r="AC18" s="126">
        <v>143.34</v>
      </c>
      <c r="AD18" s="79">
        <f t="shared" si="10"/>
        <v>1.5698923849886567E-2</v>
      </c>
      <c r="AE18" s="79">
        <f t="shared" si="10"/>
        <v>2.8074971998485504E-3</v>
      </c>
      <c r="AF18" s="126">
        <v>414104080.24000001</v>
      </c>
      <c r="AG18" s="126">
        <v>142.02000000000001</v>
      </c>
      <c r="AH18" s="79">
        <f t="shared" si="11"/>
        <v>-2.1585058633088822E-2</v>
      </c>
      <c r="AI18" s="79">
        <f t="shared" si="12"/>
        <v>-9.2088740058601445E-3</v>
      </c>
      <c r="AJ18" s="80">
        <f t="shared" si="13"/>
        <v>4.9058235769524113E-3</v>
      </c>
      <c r="AK18" s="80">
        <f t="shared" si="14"/>
        <v>6.8463937707420241E-3</v>
      </c>
      <c r="AL18" s="81">
        <f t="shared" si="15"/>
        <v>3.6004840138200975E-2</v>
      </c>
      <c r="AM18" s="81">
        <f t="shared" si="16"/>
        <v>5.2545764470466189E-2</v>
      </c>
      <c r="AN18" s="82">
        <f t="shared" si="17"/>
        <v>1.3011884663847721E-2</v>
      </c>
      <c r="AO18" s="158">
        <f t="shared" si="18"/>
        <v>1.1793505050958131E-2</v>
      </c>
      <c r="AP18" s="86"/>
      <c r="AQ18" s="95">
        <v>100020653.31</v>
      </c>
      <c r="AR18" s="84">
        <v>100</v>
      </c>
      <c r="AS18" s="85" t="e">
        <f>(#REF!/AQ18)-1</f>
        <v>#REF!</v>
      </c>
      <c r="AT18" s="85" t="e">
        <f>(#REF!/AR18)-1</f>
        <v>#REF!</v>
      </c>
    </row>
    <row r="19" spans="1:46">
      <c r="A19" s="155" t="s">
        <v>52</v>
      </c>
      <c r="B19" s="131">
        <f>SUM(B5:B18)</f>
        <v>15209638811.099998</v>
      </c>
      <c r="C19" s="132"/>
      <c r="D19" s="131">
        <f>SUM(D5:D18)</f>
        <v>15166924690.559998</v>
      </c>
      <c r="E19" s="132"/>
      <c r="F19" s="79">
        <f>((D19-B19)/B19)</f>
        <v>-2.8083586382622143E-3</v>
      </c>
      <c r="G19" s="79"/>
      <c r="H19" s="131">
        <f>SUM(H5:H18)</f>
        <v>15159892439.629999</v>
      </c>
      <c r="I19" s="132"/>
      <c r="J19" s="79">
        <f>((H19-D19)/D19)</f>
        <v>-4.6365700848869653E-4</v>
      </c>
      <c r="K19" s="79"/>
      <c r="L19" s="131">
        <f>SUM(L5:L18)</f>
        <v>15385090887.369997</v>
      </c>
      <c r="M19" s="132"/>
      <c r="N19" s="79">
        <f>((L19-H19)/H19)</f>
        <v>1.485488427024052E-2</v>
      </c>
      <c r="O19" s="79"/>
      <c r="P19" s="131">
        <f>SUM(P5:P18)</f>
        <v>15601861238.739998</v>
      </c>
      <c r="Q19" s="132"/>
      <c r="R19" s="79">
        <f>((P19-L19)/L19)</f>
        <v>1.4089637361060571E-2</v>
      </c>
      <c r="S19" s="79"/>
      <c r="T19" s="131">
        <f>SUM(T5:T18)</f>
        <v>15878400715.889999</v>
      </c>
      <c r="U19" s="132"/>
      <c r="V19" s="79">
        <f>((T19-P19)/P19)</f>
        <v>1.7724774814901173E-2</v>
      </c>
      <c r="W19" s="79"/>
      <c r="X19" s="131">
        <f>SUM(X5:X18)</f>
        <v>15968016571.869999</v>
      </c>
      <c r="Y19" s="132"/>
      <c r="Z19" s="79">
        <f>((X19-T19)/T19)</f>
        <v>5.6438842666515039E-3</v>
      </c>
      <c r="AA19" s="79"/>
      <c r="AB19" s="131">
        <f>SUM(AB5:AB18)</f>
        <v>16116663555.340002</v>
      </c>
      <c r="AC19" s="132"/>
      <c r="AD19" s="79">
        <f>((AB19-X19)/X19)</f>
        <v>9.3090449149374355E-3</v>
      </c>
      <c r="AE19" s="79"/>
      <c r="AF19" s="131">
        <f>SUM(AF5:AF18)</f>
        <v>16070245257.549997</v>
      </c>
      <c r="AG19" s="132"/>
      <c r="AH19" s="79">
        <f>((AF19-AB19)/AB19)</f>
        <v>-2.8801431282980874E-3</v>
      </c>
      <c r="AI19" s="79"/>
      <c r="AJ19" s="80">
        <f t="shared" si="13"/>
        <v>6.9337583565927743E-3</v>
      </c>
      <c r="AK19" s="80"/>
      <c r="AL19" s="81">
        <f t="shared" si="15"/>
        <v>5.9558584579261012E-2</v>
      </c>
      <c r="AM19" s="81"/>
      <c r="AN19" s="82">
        <f t="shared" si="17"/>
        <v>8.3121760744809189E-3</v>
      </c>
      <c r="AO19" s="158"/>
      <c r="AP19" s="86"/>
      <c r="AQ19" s="96">
        <f>SUM(AQ5:AQ18)</f>
        <v>13501614037.429998</v>
      </c>
      <c r="AR19" s="97"/>
      <c r="AS19" s="85" t="e">
        <f>(#REF!/AQ19)-1</f>
        <v>#REF!</v>
      </c>
      <c r="AT19" s="85" t="e">
        <f>(#REF!/AR19)-1</f>
        <v>#REF!</v>
      </c>
    </row>
    <row r="20" spans="1:46">
      <c r="A20" s="156" t="s">
        <v>55</v>
      </c>
      <c r="B20" s="131"/>
      <c r="C20" s="133"/>
      <c r="D20" s="131"/>
      <c r="E20" s="133"/>
      <c r="F20" s="79"/>
      <c r="G20" s="79"/>
      <c r="H20" s="131"/>
      <c r="I20" s="133"/>
      <c r="J20" s="79"/>
      <c r="K20" s="79"/>
      <c r="L20" s="131"/>
      <c r="M20" s="133"/>
      <c r="N20" s="79"/>
      <c r="O20" s="79"/>
      <c r="P20" s="131"/>
      <c r="Q20" s="133"/>
      <c r="R20" s="79"/>
      <c r="S20" s="79"/>
      <c r="T20" s="131"/>
      <c r="U20" s="133"/>
      <c r="V20" s="79"/>
      <c r="W20" s="79"/>
      <c r="X20" s="131"/>
      <c r="Y20" s="133"/>
      <c r="Z20" s="79"/>
      <c r="AA20" s="79"/>
      <c r="AB20" s="131"/>
      <c r="AC20" s="133"/>
      <c r="AD20" s="79"/>
      <c r="AE20" s="79"/>
      <c r="AF20" s="131"/>
      <c r="AG20" s="133"/>
      <c r="AH20" s="79"/>
      <c r="AI20" s="79"/>
      <c r="AJ20" s="80"/>
      <c r="AK20" s="80"/>
      <c r="AL20" s="81"/>
      <c r="AM20" s="81"/>
      <c r="AN20" s="82"/>
      <c r="AO20" s="158"/>
      <c r="AP20" s="86"/>
      <c r="AQ20" s="96"/>
      <c r="AR20" s="62"/>
      <c r="AS20" s="85" t="e">
        <f>(#REF!/AQ20)-1</f>
        <v>#REF!</v>
      </c>
      <c r="AT20" s="85" t="e">
        <f>(#REF!/AR20)-1</f>
        <v>#REF!</v>
      </c>
    </row>
    <row r="21" spans="1:46">
      <c r="A21" s="153" t="s">
        <v>44</v>
      </c>
      <c r="B21" s="134">
        <v>217870713426.63</v>
      </c>
      <c r="C21" s="134">
        <v>100</v>
      </c>
      <c r="D21" s="134">
        <v>218564554699.97</v>
      </c>
      <c r="E21" s="134">
        <v>100</v>
      </c>
      <c r="F21" s="79">
        <f>((D21-B21)/B21)</f>
        <v>3.1846468138254564E-3</v>
      </c>
      <c r="G21" s="79">
        <f>((E21-C21)/C21)</f>
        <v>0</v>
      </c>
      <c r="H21" s="134">
        <v>217387069513.76999</v>
      </c>
      <c r="I21" s="134">
        <v>100</v>
      </c>
      <c r="J21" s="79">
        <f t="shared" ref="J21:J49" si="19">((H21-D21)/D21)</f>
        <v>-5.3873565538400349E-3</v>
      </c>
      <c r="K21" s="79">
        <f t="shared" ref="K21:K49" si="20">((I21-E21)/E21)</f>
        <v>0</v>
      </c>
      <c r="L21" s="134">
        <v>215029737181</v>
      </c>
      <c r="M21" s="134">
        <v>100</v>
      </c>
      <c r="N21" s="79">
        <f t="shared" ref="N21:N49" si="21">((L21-H21)/H21)</f>
        <v>-1.0843939973258934E-2</v>
      </c>
      <c r="O21" s="79">
        <f t="shared" ref="O21:O49" si="22">((M21-I21)/I21)</f>
        <v>0</v>
      </c>
      <c r="P21" s="134">
        <v>215536064637.25</v>
      </c>
      <c r="Q21" s="134">
        <v>100</v>
      </c>
      <c r="R21" s="79">
        <f t="shared" ref="R21:R49" si="23">((P21-L21)/L21)</f>
        <v>2.3546857420180998E-3</v>
      </c>
      <c r="S21" s="79">
        <f t="shared" ref="S21:S49" si="24">((Q21-M21)/M21)</f>
        <v>0</v>
      </c>
      <c r="T21" s="134">
        <v>213775911215.89999</v>
      </c>
      <c r="U21" s="134">
        <v>100</v>
      </c>
      <c r="V21" s="79">
        <f t="shared" ref="V21:V49" si="25">((T21-P21)/P21)</f>
        <v>-8.1663986224874575E-3</v>
      </c>
      <c r="W21" s="79">
        <f t="shared" ref="W21:W49" si="26">((U21-Q21)/Q21)</f>
        <v>0</v>
      </c>
      <c r="X21" s="134">
        <v>212127842618.42001</v>
      </c>
      <c r="Y21" s="134">
        <v>100</v>
      </c>
      <c r="Z21" s="79">
        <f t="shared" ref="Z21:Z49" si="27">((X21-T21)/T21)</f>
        <v>-7.7093279037203427E-3</v>
      </c>
      <c r="AA21" s="79">
        <f t="shared" ref="AA21:AA49" si="28">((Y21-U21)/U21)</f>
        <v>0</v>
      </c>
      <c r="AB21" s="134">
        <v>212549458072.29001</v>
      </c>
      <c r="AC21" s="134">
        <v>100</v>
      </c>
      <c r="AD21" s="79">
        <f t="shared" ref="AD21:AE49" si="29">((AB21-X21)/X21)</f>
        <v>1.9875535840356692E-3</v>
      </c>
      <c r="AE21" s="79">
        <f t="shared" si="29"/>
        <v>0</v>
      </c>
      <c r="AF21" s="134">
        <v>213699814122.26001</v>
      </c>
      <c r="AG21" s="134">
        <v>100</v>
      </c>
      <c r="AH21" s="79">
        <f t="shared" ref="AH21:AH49" si="30">((AF21-AB21)/AB21)</f>
        <v>5.4121805833010151E-3</v>
      </c>
      <c r="AI21" s="79">
        <f t="shared" ref="AI21:AI49" si="31">((AG21-AC21)/AC21)</f>
        <v>0</v>
      </c>
      <c r="AJ21" s="80">
        <f t="shared" si="13"/>
        <v>-2.3959945412658163E-3</v>
      </c>
      <c r="AK21" s="80">
        <f t="shared" si="14"/>
        <v>0</v>
      </c>
      <c r="AL21" s="81">
        <f t="shared" si="15"/>
        <v>-2.2257683019041966E-2</v>
      </c>
      <c r="AM21" s="81">
        <f t="shared" si="16"/>
        <v>0</v>
      </c>
      <c r="AN21" s="82">
        <f t="shared" si="17"/>
        <v>6.2762672872181532E-3</v>
      </c>
      <c r="AO21" s="158">
        <f t="shared" si="18"/>
        <v>0</v>
      </c>
      <c r="AP21" s="86"/>
      <c r="AQ21" s="84">
        <v>58847545464.410004</v>
      </c>
      <c r="AR21" s="98">
        <v>100</v>
      </c>
      <c r="AS21" s="85" t="e">
        <f>(#REF!/AQ21)-1</f>
        <v>#REF!</v>
      </c>
      <c r="AT21" s="85" t="e">
        <f>(#REF!/AR21)-1</f>
        <v>#REF!</v>
      </c>
    </row>
    <row r="22" spans="1:46">
      <c r="A22" s="153" t="s">
        <v>20</v>
      </c>
      <c r="B22" s="134">
        <v>147096417119.42001</v>
      </c>
      <c r="C22" s="134">
        <v>100</v>
      </c>
      <c r="D22" s="134">
        <v>148196467289.81</v>
      </c>
      <c r="E22" s="134">
        <v>100</v>
      </c>
      <c r="F22" s="79">
        <f>((D22-B22)/B22)</f>
        <v>7.4784293997923147E-3</v>
      </c>
      <c r="G22" s="79">
        <f>((E22-C22)/C22)</f>
        <v>0</v>
      </c>
      <c r="H22" s="134">
        <v>148539073937.45001</v>
      </c>
      <c r="I22" s="134">
        <v>100</v>
      </c>
      <c r="J22" s="79">
        <f t="shared" si="19"/>
        <v>2.311840854951151E-3</v>
      </c>
      <c r="K22" s="79">
        <f t="shared" si="20"/>
        <v>0</v>
      </c>
      <c r="L22" s="134">
        <v>148533043654.95999</v>
      </c>
      <c r="M22" s="134">
        <v>100</v>
      </c>
      <c r="N22" s="79">
        <f t="shared" si="21"/>
        <v>-4.059728077044638E-5</v>
      </c>
      <c r="O22" s="79">
        <f t="shared" si="22"/>
        <v>0</v>
      </c>
      <c r="P22" s="134">
        <v>154348084753.59</v>
      </c>
      <c r="Q22" s="134">
        <v>100</v>
      </c>
      <c r="R22" s="79">
        <f t="shared" si="23"/>
        <v>3.9149814448953574E-2</v>
      </c>
      <c r="S22" s="79">
        <f t="shared" si="24"/>
        <v>0</v>
      </c>
      <c r="T22" s="134">
        <v>156983125080.72</v>
      </c>
      <c r="U22" s="134">
        <v>100</v>
      </c>
      <c r="V22" s="79">
        <f t="shared" si="25"/>
        <v>1.7072063649748115E-2</v>
      </c>
      <c r="W22" s="79">
        <f t="shared" si="26"/>
        <v>0</v>
      </c>
      <c r="X22" s="134">
        <v>157858813235.54001</v>
      </c>
      <c r="Y22" s="134">
        <v>100</v>
      </c>
      <c r="Z22" s="79">
        <f t="shared" si="27"/>
        <v>5.5782311275159834E-3</v>
      </c>
      <c r="AA22" s="79">
        <f t="shared" si="28"/>
        <v>0</v>
      </c>
      <c r="AB22" s="134">
        <v>158058945167.13</v>
      </c>
      <c r="AC22" s="134">
        <v>100</v>
      </c>
      <c r="AD22" s="79">
        <f t="shared" si="29"/>
        <v>1.26779067628857E-3</v>
      </c>
      <c r="AE22" s="79">
        <f t="shared" si="29"/>
        <v>0</v>
      </c>
      <c r="AF22" s="134">
        <v>158759579631.12</v>
      </c>
      <c r="AG22" s="134">
        <v>100</v>
      </c>
      <c r="AH22" s="79">
        <f t="shared" si="30"/>
        <v>4.4327416157886297E-3</v>
      </c>
      <c r="AI22" s="79">
        <f t="shared" si="31"/>
        <v>0</v>
      </c>
      <c r="AJ22" s="80">
        <f t="shared" si="13"/>
        <v>9.6562893115334884E-3</v>
      </c>
      <c r="AK22" s="80">
        <f t="shared" si="14"/>
        <v>0</v>
      </c>
      <c r="AL22" s="81">
        <f t="shared" si="15"/>
        <v>7.1277760762360073E-2</v>
      </c>
      <c r="AM22" s="81">
        <f t="shared" si="16"/>
        <v>0</v>
      </c>
      <c r="AN22" s="82">
        <f t="shared" si="17"/>
        <v>1.3048580979297437E-2</v>
      </c>
      <c r="AO22" s="158">
        <f t="shared" si="18"/>
        <v>0</v>
      </c>
      <c r="AP22" s="86"/>
      <c r="AQ22" s="84">
        <v>56630718400</v>
      </c>
      <c r="AR22" s="98">
        <v>100</v>
      </c>
      <c r="AS22" s="85" t="e">
        <f>(#REF!/AQ22)-1</f>
        <v>#REF!</v>
      </c>
      <c r="AT22" s="85" t="e">
        <f>(#REF!/AR22)-1</f>
        <v>#REF!</v>
      </c>
    </row>
    <row r="23" spans="1:46">
      <c r="A23" s="153" t="s">
        <v>96</v>
      </c>
      <c r="B23" s="134">
        <v>16756342289.15</v>
      </c>
      <c r="C23" s="134">
        <v>1</v>
      </c>
      <c r="D23" s="134">
        <v>17074123610.24</v>
      </c>
      <c r="E23" s="134">
        <v>1</v>
      </c>
      <c r="F23" s="79">
        <f>((D23-B23)/B23)</f>
        <v>1.8964838244905552E-2</v>
      </c>
      <c r="G23" s="79">
        <f>((E23-C23)/C23)</f>
        <v>0</v>
      </c>
      <c r="H23" s="134">
        <v>16975456087.559999</v>
      </c>
      <c r="I23" s="134">
        <v>1</v>
      </c>
      <c r="J23" s="79">
        <f t="shared" si="19"/>
        <v>-5.7787752351063952E-3</v>
      </c>
      <c r="K23" s="79">
        <f t="shared" si="20"/>
        <v>0</v>
      </c>
      <c r="L23" s="134">
        <v>17293080434.02</v>
      </c>
      <c r="M23" s="134">
        <v>1</v>
      </c>
      <c r="N23" s="79">
        <f t="shared" si="21"/>
        <v>1.8710798980697982E-2</v>
      </c>
      <c r="O23" s="79">
        <f t="shared" si="22"/>
        <v>0</v>
      </c>
      <c r="P23" s="134">
        <v>19500568058.849998</v>
      </c>
      <c r="Q23" s="134">
        <v>1</v>
      </c>
      <c r="R23" s="79">
        <f t="shared" si="23"/>
        <v>0.12765149813837065</v>
      </c>
      <c r="S23" s="79">
        <f t="shared" si="24"/>
        <v>0</v>
      </c>
      <c r="T23" s="134">
        <v>19523472779.389999</v>
      </c>
      <c r="U23" s="134">
        <v>1</v>
      </c>
      <c r="V23" s="79">
        <f t="shared" si="25"/>
        <v>1.1745668367648399E-3</v>
      </c>
      <c r="W23" s="79">
        <f t="shared" si="26"/>
        <v>0</v>
      </c>
      <c r="X23" s="134">
        <v>19801094573.139999</v>
      </c>
      <c r="Y23" s="134">
        <v>1</v>
      </c>
      <c r="Z23" s="79">
        <f t="shared" si="27"/>
        <v>1.4219898113775747E-2</v>
      </c>
      <c r="AA23" s="79">
        <f t="shared" si="28"/>
        <v>0</v>
      </c>
      <c r="AB23" s="134">
        <v>20630713928.349998</v>
      </c>
      <c r="AC23" s="134">
        <v>1</v>
      </c>
      <c r="AD23" s="79">
        <f t="shared" si="29"/>
        <v>4.1897651271024683E-2</v>
      </c>
      <c r="AE23" s="79">
        <f t="shared" si="29"/>
        <v>0</v>
      </c>
      <c r="AF23" s="134">
        <v>20700769820.27</v>
      </c>
      <c r="AG23" s="134">
        <v>1</v>
      </c>
      <c r="AH23" s="79">
        <f t="shared" si="30"/>
        <v>3.3957085616767558E-3</v>
      </c>
      <c r="AI23" s="79">
        <f t="shared" si="31"/>
        <v>0</v>
      </c>
      <c r="AJ23" s="80">
        <f t="shared" si="13"/>
        <v>2.7529523114013729E-2</v>
      </c>
      <c r="AK23" s="80">
        <f t="shared" si="14"/>
        <v>0</v>
      </c>
      <c r="AL23" s="81">
        <f t="shared" si="15"/>
        <v>0.21240599475658964</v>
      </c>
      <c r="AM23" s="81">
        <f t="shared" si="16"/>
        <v>0</v>
      </c>
      <c r="AN23" s="82">
        <f t="shared" si="17"/>
        <v>4.3004302597936389E-2</v>
      </c>
      <c r="AO23" s="158">
        <f t="shared" si="18"/>
        <v>0</v>
      </c>
      <c r="AP23" s="86"/>
      <c r="AQ23" s="84">
        <v>366113097.69999999</v>
      </c>
      <c r="AR23" s="88">
        <v>1.1357999999999999</v>
      </c>
      <c r="AS23" s="85" t="e">
        <f>(#REF!/AQ23)-1</f>
        <v>#REF!</v>
      </c>
      <c r="AT23" s="85" t="e">
        <f>(#REF!/AR23)-1</f>
        <v>#REF!</v>
      </c>
    </row>
    <row r="24" spans="1:46">
      <c r="A24" s="153" t="s">
        <v>47</v>
      </c>
      <c r="B24" s="134">
        <v>681950135.74000001</v>
      </c>
      <c r="C24" s="134">
        <v>100</v>
      </c>
      <c r="D24" s="134">
        <v>679559106.87</v>
      </c>
      <c r="E24" s="134">
        <v>100</v>
      </c>
      <c r="F24" s="79">
        <f>((D24-B24)/B24)</f>
        <v>-3.5061637863088679E-3</v>
      </c>
      <c r="G24" s="79">
        <f>((E24-C24)/C24)</f>
        <v>0</v>
      </c>
      <c r="H24" s="134">
        <v>679618258.28999996</v>
      </c>
      <c r="I24" s="134">
        <v>100</v>
      </c>
      <c r="J24" s="79">
        <f t="shared" si="19"/>
        <v>8.7043819149748778E-5</v>
      </c>
      <c r="K24" s="79">
        <f t="shared" si="20"/>
        <v>0</v>
      </c>
      <c r="L24" s="244">
        <v>685153258.28999996</v>
      </c>
      <c r="M24" s="134">
        <v>100</v>
      </c>
      <c r="N24" s="79">
        <f t="shared" si="21"/>
        <v>8.1442779567557754E-3</v>
      </c>
      <c r="O24" s="79">
        <f t="shared" si="22"/>
        <v>0</v>
      </c>
      <c r="P24" s="244">
        <v>679629632.14999998</v>
      </c>
      <c r="Q24" s="134">
        <v>100</v>
      </c>
      <c r="R24" s="79">
        <f t="shared" si="23"/>
        <v>-8.0618840721648297E-3</v>
      </c>
      <c r="S24" s="79">
        <f t="shared" si="24"/>
        <v>0</v>
      </c>
      <c r="T24" s="134">
        <v>679625332.14999998</v>
      </c>
      <c r="U24" s="134">
        <v>100</v>
      </c>
      <c r="V24" s="79">
        <f t="shared" si="25"/>
        <v>-6.3269754533759847E-6</v>
      </c>
      <c r="W24" s="79">
        <f t="shared" si="26"/>
        <v>0</v>
      </c>
      <c r="X24" s="134">
        <v>678344332.14999998</v>
      </c>
      <c r="Y24" s="134">
        <v>100</v>
      </c>
      <c r="Z24" s="79">
        <f t="shared" si="27"/>
        <v>-1.8848620547258688E-3</v>
      </c>
      <c r="AA24" s="79">
        <f t="shared" si="28"/>
        <v>0</v>
      </c>
      <c r="AB24" s="134">
        <v>681348476.47000003</v>
      </c>
      <c r="AC24" s="134">
        <v>100</v>
      </c>
      <c r="AD24" s="79">
        <f t="shared" si="29"/>
        <v>4.4286421771646146E-3</v>
      </c>
      <c r="AE24" s="79">
        <f t="shared" si="29"/>
        <v>0</v>
      </c>
      <c r="AF24" s="134">
        <v>703721567.89999998</v>
      </c>
      <c r="AG24" s="134">
        <v>100</v>
      </c>
      <c r="AH24" s="79">
        <f t="shared" si="30"/>
        <v>3.2836488526271829E-2</v>
      </c>
      <c r="AI24" s="79">
        <f t="shared" si="31"/>
        <v>0</v>
      </c>
      <c r="AJ24" s="80">
        <f t="shared" si="13"/>
        <v>4.0046519488361283E-3</v>
      </c>
      <c r="AK24" s="80">
        <f t="shared" si="14"/>
        <v>0</v>
      </c>
      <c r="AL24" s="81">
        <f t="shared" si="15"/>
        <v>3.5556084504982231E-2</v>
      </c>
      <c r="AM24" s="81">
        <f t="shared" si="16"/>
        <v>0</v>
      </c>
      <c r="AN24" s="82">
        <f t="shared" si="17"/>
        <v>1.2630613019664167E-2</v>
      </c>
      <c r="AO24" s="158">
        <f t="shared" si="18"/>
        <v>0</v>
      </c>
      <c r="AP24" s="86"/>
      <c r="AQ24" s="84">
        <v>691810420.35000002</v>
      </c>
      <c r="AR24" s="98">
        <v>100</v>
      </c>
      <c r="AS24" s="85" t="e">
        <f>(#REF!/AQ24)-1</f>
        <v>#REF!</v>
      </c>
      <c r="AT24" s="85" t="e">
        <f>(#REF!/AR24)-1</f>
        <v>#REF!</v>
      </c>
    </row>
    <row r="25" spans="1:46">
      <c r="A25" s="153" t="s">
        <v>21</v>
      </c>
      <c r="B25" s="134">
        <v>55215879155.849998</v>
      </c>
      <c r="C25" s="130">
        <v>1</v>
      </c>
      <c r="D25" s="134">
        <v>55041181130.489998</v>
      </c>
      <c r="E25" s="130">
        <v>1</v>
      </c>
      <c r="F25" s="79">
        <f>((D25-B25)/B25)</f>
        <v>-3.1639091513313657E-3</v>
      </c>
      <c r="G25" s="79">
        <f>((E25-C25)/C25)</f>
        <v>0</v>
      </c>
      <c r="H25" s="134">
        <v>55233545225.459999</v>
      </c>
      <c r="I25" s="130">
        <v>1</v>
      </c>
      <c r="J25" s="79">
        <f t="shared" si="19"/>
        <v>3.4949121915452746E-3</v>
      </c>
      <c r="K25" s="79">
        <f t="shared" si="20"/>
        <v>0</v>
      </c>
      <c r="L25" s="134">
        <v>55531235352.730003</v>
      </c>
      <c r="M25" s="130">
        <v>1</v>
      </c>
      <c r="N25" s="79">
        <f t="shared" si="21"/>
        <v>5.3896617726573795E-3</v>
      </c>
      <c r="O25" s="79">
        <f t="shared" si="22"/>
        <v>0</v>
      </c>
      <c r="P25" s="134">
        <v>57201980129.779999</v>
      </c>
      <c r="Q25" s="130">
        <v>1</v>
      </c>
      <c r="R25" s="79">
        <f t="shared" si="23"/>
        <v>3.0086576796600276E-2</v>
      </c>
      <c r="S25" s="79">
        <f t="shared" si="24"/>
        <v>0</v>
      </c>
      <c r="T25" s="134">
        <v>57663391978.269997</v>
      </c>
      <c r="U25" s="130">
        <v>1</v>
      </c>
      <c r="V25" s="79">
        <f t="shared" si="25"/>
        <v>8.0663614693607718E-3</v>
      </c>
      <c r="W25" s="79">
        <f t="shared" si="26"/>
        <v>0</v>
      </c>
      <c r="X25" s="134">
        <v>57495021973.349998</v>
      </c>
      <c r="Y25" s="130">
        <v>1</v>
      </c>
      <c r="Z25" s="79">
        <f t="shared" si="27"/>
        <v>-2.9198768775768012E-3</v>
      </c>
      <c r="AA25" s="79">
        <f t="shared" si="28"/>
        <v>0</v>
      </c>
      <c r="AB25" s="134">
        <v>58071071574.489998</v>
      </c>
      <c r="AC25" s="130">
        <v>1</v>
      </c>
      <c r="AD25" s="79">
        <f t="shared" si="29"/>
        <v>1.0019121332052173E-2</v>
      </c>
      <c r="AE25" s="79">
        <f t="shared" si="29"/>
        <v>0</v>
      </c>
      <c r="AF25" s="134">
        <v>57537781157.330002</v>
      </c>
      <c r="AG25" s="130">
        <v>1</v>
      </c>
      <c r="AH25" s="79">
        <f t="shared" si="30"/>
        <v>-9.1834092724795667E-3</v>
      </c>
      <c r="AI25" s="79">
        <f t="shared" si="31"/>
        <v>0</v>
      </c>
      <c r="AJ25" s="80">
        <f t="shared" si="13"/>
        <v>5.2236797826035169E-3</v>
      </c>
      <c r="AK25" s="80">
        <f t="shared" si="14"/>
        <v>0</v>
      </c>
      <c r="AL25" s="81">
        <f t="shared" si="15"/>
        <v>4.5358765483631949E-2</v>
      </c>
      <c r="AM25" s="81">
        <f t="shared" si="16"/>
        <v>0</v>
      </c>
      <c r="AN25" s="82">
        <f t="shared" si="17"/>
        <v>1.1931293262456967E-2</v>
      </c>
      <c r="AO25" s="158">
        <f t="shared" si="18"/>
        <v>0</v>
      </c>
      <c r="AP25" s="86"/>
      <c r="AQ25" s="84">
        <v>13880602273.7041</v>
      </c>
      <c r="AR25" s="91">
        <v>1</v>
      </c>
      <c r="AS25" s="85" t="e">
        <f>(#REF!/AQ25)-1</f>
        <v>#REF!</v>
      </c>
      <c r="AT25" s="85" t="e">
        <f>(#REF!/AR25)-1</f>
        <v>#REF!</v>
      </c>
    </row>
    <row r="26" spans="1:46">
      <c r="A26" s="153" t="s">
        <v>70</v>
      </c>
      <c r="B26" s="134">
        <v>1329099810.99</v>
      </c>
      <c r="C26" s="130">
        <v>10</v>
      </c>
      <c r="D26" s="134">
        <v>1404707608.22</v>
      </c>
      <c r="E26" s="130">
        <v>10</v>
      </c>
      <c r="F26" s="79">
        <f>((D26-B26)/B26)</f>
        <v>5.6886470530518256E-2</v>
      </c>
      <c r="G26" s="79">
        <f>((E26-C26)/C26)</f>
        <v>0</v>
      </c>
      <c r="H26" s="134">
        <v>1419206508.3199999</v>
      </c>
      <c r="I26" s="130">
        <v>10</v>
      </c>
      <c r="J26" s="79">
        <f t="shared" si="19"/>
        <v>1.0321649868738477E-2</v>
      </c>
      <c r="K26" s="79">
        <f t="shared" si="20"/>
        <v>0</v>
      </c>
      <c r="L26" s="134">
        <v>1415793320.47</v>
      </c>
      <c r="M26" s="130">
        <v>10</v>
      </c>
      <c r="N26" s="79">
        <f t="shared" si="21"/>
        <v>-2.4049973206790747E-3</v>
      </c>
      <c r="O26" s="79">
        <f t="shared" si="22"/>
        <v>0</v>
      </c>
      <c r="P26" s="134">
        <v>1404342624.1300001</v>
      </c>
      <c r="Q26" s="130">
        <v>10</v>
      </c>
      <c r="R26" s="79">
        <f t="shared" si="23"/>
        <v>-8.0878304583317517E-3</v>
      </c>
      <c r="S26" s="79">
        <f t="shared" si="24"/>
        <v>0</v>
      </c>
      <c r="T26" s="134">
        <v>1454498922.73</v>
      </c>
      <c r="U26" s="130">
        <v>10</v>
      </c>
      <c r="V26" s="79">
        <f t="shared" si="25"/>
        <v>3.5715143682313336E-2</v>
      </c>
      <c r="W26" s="79">
        <f t="shared" si="26"/>
        <v>0</v>
      </c>
      <c r="X26" s="134">
        <v>1520060094.3199999</v>
      </c>
      <c r="Y26" s="130">
        <v>10</v>
      </c>
      <c r="Z26" s="79">
        <f t="shared" si="27"/>
        <v>4.5074747437382663E-2</v>
      </c>
      <c r="AA26" s="79">
        <f t="shared" si="28"/>
        <v>0</v>
      </c>
      <c r="AB26" s="134">
        <v>1625482532.04</v>
      </c>
      <c r="AC26" s="130">
        <v>10</v>
      </c>
      <c r="AD26" s="79">
        <f t="shared" si="29"/>
        <v>6.9354124954619539E-2</v>
      </c>
      <c r="AE26" s="79">
        <f t="shared" si="29"/>
        <v>0</v>
      </c>
      <c r="AF26" s="134">
        <v>1705776881.28</v>
      </c>
      <c r="AG26" s="130">
        <v>10</v>
      </c>
      <c r="AH26" s="79">
        <f t="shared" si="30"/>
        <v>4.9397239070437526E-2</v>
      </c>
      <c r="AI26" s="79">
        <f t="shared" si="31"/>
        <v>0</v>
      </c>
      <c r="AJ26" s="80">
        <f t="shared" si="13"/>
        <v>3.2032068470624869E-2</v>
      </c>
      <c r="AK26" s="80">
        <f t="shared" si="14"/>
        <v>0</v>
      </c>
      <c r="AL26" s="81">
        <f t="shared" si="15"/>
        <v>0.21432878365448962</v>
      </c>
      <c r="AM26" s="81">
        <f t="shared" si="16"/>
        <v>0</v>
      </c>
      <c r="AN26" s="82">
        <f t="shared" si="17"/>
        <v>2.8692365674036026E-2</v>
      </c>
      <c r="AO26" s="158">
        <f t="shared" si="18"/>
        <v>0</v>
      </c>
      <c r="AP26" s="86"/>
      <c r="AQ26" s="94">
        <v>246915130.99000001</v>
      </c>
      <c r="AR26" s="91">
        <v>10</v>
      </c>
      <c r="AS26" s="85" t="e">
        <f>(#REF!/AQ26)-1</f>
        <v>#REF!</v>
      </c>
      <c r="AT26" s="85" t="e">
        <f>(#REF!/AR26)-1</f>
        <v>#REF!</v>
      </c>
    </row>
    <row r="27" spans="1:46">
      <c r="A27" s="153" t="s">
        <v>102</v>
      </c>
      <c r="B27" s="134">
        <v>26351355574.25</v>
      </c>
      <c r="C27" s="130">
        <v>1</v>
      </c>
      <c r="D27" s="134">
        <v>26193647751.25</v>
      </c>
      <c r="E27" s="130">
        <v>1</v>
      </c>
      <c r="F27" s="79">
        <f>((D27-B27)/B27)</f>
        <v>-5.9848087342462501E-3</v>
      </c>
      <c r="G27" s="79">
        <f>((E27-C27)/C27)</f>
        <v>0</v>
      </c>
      <c r="H27" s="134">
        <v>26198289861.189999</v>
      </c>
      <c r="I27" s="130">
        <v>1</v>
      </c>
      <c r="J27" s="79">
        <f t="shared" si="19"/>
        <v>1.7722273675216152E-4</v>
      </c>
      <c r="K27" s="79">
        <f t="shared" si="20"/>
        <v>0</v>
      </c>
      <c r="L27" s="134">
        <v>26575086536.220001</v>
      </c>
      <c r="M27" s="130">
        <v>1</v>
      </c>
      <c r="N27" s="79">
        <f t="shared" si="21"/>
        <v>1.4382491262843347E-2</v>
      </c>
      <c r="O27" s="79">
        <f t="shared" si="22"/>
        <v>0</v>
      </c>
      <c r="P27" s="134">
        <v>26538303957.700001</v>
      </c>
      <c r="Q27" s="130">
        <v>1</v>
      </c>
      <c r="R27" s="79">
        <f t="shared" si="23"/>
        <v>-1.3841000468566057E-3</v>
      </c>
      <c r="S27" s="79">
        <f t="shared" si="24"/>
        <v>0</v>
      </c>
      <c r="T27" s="134">
        <v>26996936475.349998</v>
      </c>
      <c r="U27" s="130">
        <v>1</v>
      </c>
      <c r="V27" s="79">
        <f t="shared" si="25"/>
        <v>1.728190762985541E-2</v>
      </c>
      <c r="W27" s="79">
        <f t="shared" si="26"/>
        <v>0</v>
      </c>
      <c r="X27" s="134">
        <v>27044224106.540001</v>
      </c>
      <c r="Y27" s="130">
        <v>1</v>
      </c>
      <c r="Z27" s="79">
        <f t="shared" si="27"/>
        <v>1.7515924902508548E-3</v>
      </c>
      <c r="AA27" s="79">
        <f t="shared" si="28"/>
        <v>0</v>
      </c>
      <c r="AB27" s="134">
        <v>27523064154.040001</v>
      </c>
      <c r="AC27" s="130">
        <v>1</v>
      </c>
      <c r="AD27" s="79">
        <f t="shared" si="29"/>
        <v>1.7705815689650493E-2</v>
      </c>
      <c r="AE27" s="79">
        <f t="shared" si="29"/>
        <v>0</v>
      </c>
      <c r="AF27" s="134">
        <v>27070965115.939999</v>
      </c>
      <c r="AG27" s="130">
        <v>1</v>
      </c>
      <c r="AH27" s="79">
        <f t="shared" si="30"/>
        <v>-1.6426188434896356E-2</v>
      </c>
      <c r="AI27" s="79">
        <f t="shared" si="31"/>
        <v>0</v>
      </c>
      <c r="AJ27" s="80">
        <f t="shared" si="13"/>
        <v>3.4379915741691311E-3</v>
      </c>
      <c r="AK27" s="80">
        <f t="shared" si="14"/>
        <v>0</v>
      </c>
      <c r="AL27" s="81">
        <f t="shared" si="15"/>
        <v>3.3493516176956749E-2</v>
      </c>
      <c r="AM27" s="81">
        <f t="shared" si="16"/>
        <v>0</v>
      </c>
      <c r="AN27" s="82">
        <f t="shared" si="17"/>
        <v>1.2160303251330868E-2</v>
      </c>
      <c r="AO27" s="158">
        <f t="shared" si="18"/>
        <v>0</v>
      </c>
      <c r="AP27" s="86"/>
      <c r="AQ27" s="94"/>
      <c r="AR27" s="91"/>
      <c r="AS27" s="85"/>
      <c r="AT27" s="85"/>
    </row>
    <row r="28" spans="1:46">
      <c r="A28" s="153" t="s">
        <v>106</v>
      </c>
      <c r="B28" s="134">
        <v>2130447474.8317609</v>
      </c>
      <c r="C28" s="130">
        <v>100</v>
      </c>
      <c r="D28" s="134">
        <v>2111407368.7002738</v>
      </c>
      <c r="E28" s="130">
        <v>100</v>
      </c>
      <c r="F28" s="79">
        <f>((D28-B28)/B28)</f>
        <v>-8.9371394302930219E-3</v>
      </c>
      <c r="G28" s="79">
        <f>((E28-C28)/C28)</f>
        <v>0</v>
      </c>
      <c r="H28" s="134">
        <v>2086470544.1577077</v>
      </c>
      <c r="I28" s="130">
        <v>100</v>
      </c>
      <c r="J28" s="79">
        <f t="shared" si="19"/>
        <v>-1.181052264581065E-2</v>
      </c>
      <c r="K28" s="79">
        <f t="shared" si="20"/>
        <v>0</v>
      </c>
      <c r="L28" s="134">
        <v>2081665736.1949246</v>
      </c>
      <c r="M28" s="130">
        <v>100</v>
      </c>
      <c r="N28" s="79">
        <f t="shared" si="21"/>
        <v>-2.3028400646426393E-3</v>
      </c>
      <c r="O28" s="79">
        <f t="shared" si="22"/>
        <v>0</v>
      </c>
      <c r="P28" s="134">
        <v>2089169803.1300001</v>
      </c>
      <c r="Q28" s="130">
        <v>100</v>
      </c>
      <c r="R28" s="79">
        <f t="shared" si="23"/>
        <v>3.6048376089391761E-3</v>
      </c>
      <c r="S28" s="79">
        <f t="shared" si="24"/>
        <v>0</v>
      </c>
      <c r="T28" s="134">
        <v>2041842211.8575406</v>
      </c>
      <c r="U28" s="130">
        <v>100</v>
      </c>
      <c r="V28" s="79">
        <f t="shared" si="25"/>
        <v>-2.2653779123914759E-2</v>
      </c>
      <c r="W28" s="79">
        <f t="shared" si="26"/>
        <v>0</v>
      </c>
      <c r="X28" s="134">
        <v>2041913951.8690205</v>
      </c>
      <c r="Y28" s="130">
        <v>100</v>
      </c>
      <c r="Z28" s="79">
        <f t="shared" si="27"/>
        <v>3.5134943857679385E-5</v>
      </c>
      <c r="AA28" s="79">
        <f t="shared" si="28"/>
        <v>0</v>
      </c>
      <c r="AB28" s="134">
        <v>2038651013.99</v>
      </c>
      <c r="AC28" s="130">
        <v>100</v>
      </c>
      <c r="AD28" s="79">
        <f t="shared" si="29"/>
        <v>-1.5979801088257391E-3</v>
      </c>
      <c r="AE28" s="79">
        <f t="shared" si="29"/>
        <v>0</v>
      </c>
      <c r="AF28" s="134">
        <v>2051740855.6300001</v>
      </c>
      <c r="AG28" s="130">
        <v>100</v>
      </c>
      <c r="AH28" s="79">
        <f t="shared" si="30"/>
        <v>6.4208349296532973E-3</v>
      </c>
      <c r="AI28" s="79">
        <f t="shared" si="31"/>
        <v>0</v>
      </c>
      <c r="AJ28" s="80">
        <f t="shared" si="13"/>
        <v>-4.6551817363795819E-3</v>
      </c>
      <c r="AK28" s="80">
        <f t="shared" si="14"/>
        <v>0</v>
      </c>
      <c r="AL28" s="81">
        <f t="shared" si="15"/>
        <v>-2.8259119464474899E-2</v>
      </c>
      <c r="AM28" s="81">
        <f t="shared" si="16"/>
        <v>0</v>
      </c>
      <c r="AN28" s="82">
        <f t="shared" si="17"/>
        <v>9.4208636365214777E-3</v>
      </c>
      <c r="AO28" s="158">
        <f t="shared" si="18"/>
        <v>0</v>
      </c>
      <c r="AP28" s="86"/>
      <c r="AQ28" s="94"/>
      <c r="AR28" s="91"/>
      <c r="AS28" s="85"/>
      <c r="AT28" s="85"/>
    </row>
    <row r="29" spans="1:46">
      <c r="A29" s="153" t="s">
        <v>109</v>
      </c>
      <c r="B29" s="134">
        <v>4405999521.71</v>
      </c>
      <c r="C29" s="130">
        <v>100</v>
      </c>
      <c r="D29" s="134">
        <v>4402300569.75</v>
      </c>
      <c r="E29" s="130">
        <v>100</v>
      </c>
      <c r="F29" s="79">
        <f>((D29-B29)/B29)</f>
        <v>-8.3952618282728461E-4</v>
      </c>
      <c r="G29" s="79">
        <f>((E29-C29)/C29)</f>
        <v>0</v>
      </c>
      <c r="H29" s="134">
        <v>4512757723.5100002</v>
      </c>
      <c r="I29" s="130">
        <v>100</v>
      </c>
      <c r="J29" s="79">
        <f t="shared" si="19"/>
        <v>2.5090779698005248E-2</v>
      </c>
      <c r="K29" s="79">
        <f t="shared" si="20"/>
        <v>0</v>
      </c>
      <c r="L29" s="134">
        <v>4423192660.8599997</v>
      </c>
      <c r="M29" s="130">
        <v>100</v>
      </c>
      <c r="N29" s="79">
        <f t="shared" si="21"/>
        <v>-1.9847079798544408E-2</v>
      </c>
      <c r="O29" s="79">
        <f t="shared" si="22"/>
        <v>0</v>
      </c>
      <c r="P29" s="134">
        <v>4593442312.5299997</v>
      </c>
      <c r="Q29" s="130">
        <v>100</v>
      </c>
      <c r="R29" s="79">
        <f t="shared" si="23"/>
        <v>3.8490218428988462E-2</v>
      </c>
      <c r="S29" s="79">
        <f t="shared" si="24"/>
        <v>0</v>
      </c>
      <c r="T29" s="134">
        <v>4788910069.75</v>
      </c>
      <c r="U29" s="130">
        <v>100</v>
      </c>
      <c r="V29" s="79">
        <f t="shared" si="25"/>
        <v>4.2553654518922117E-2</v>
      </c>
      <c r="W29" s="79">
        <f t="shared" si="26"/>
        <v>0</v>
      </c>
      <c r="X29" s="134">
        <v>4874798218.2799997</v>
      </c>
      <c r="Y29" s="130">
        <v>100</v>
      </c>
      <c r="Z29" s="79">
        <f t="shared" si="27"/>
        <v>1.7934800879333163E-2</v>
      </c>
      <c r="AA29" s="79">
        <f t="shared" si="28"/>
        <v>0</v>
      </c>
      <c r="AB29" s="134">
        <v>5044841028.46</v>
      </c>
      <c r="AC29" s="130">
        <v>100</v>
      </c>
      <c r="AD29" s="79">
        <f t="shared" si="29"/>
        <v>3.4882020253137247E-2</v>
      </c>
      <c r="AE29" s="79">
        <f t="shared" si="29"/>
        <v>0</v>
      </c>
      <c r="AF29" s="134">
        <v>5119981423.5</v>
      </c>
      <c r="AG29" s="130">
        <v>100</v>
      </c>
      <c r="AH29" s="79">
        <f t="shared" si="30"/>
        <v>1.4894502049936248E-2</v>
      </c>
      <c r="AI29" s="79">
        <f t="shared" si="31"/>
        <v>0</v>
      </c>
      <c r="AJ29" s="80">
        <f t="shared" si="13"/>
        <v>1.9144921230868851E-2</v>
      </c>
      <c r="AK29" s="80">
        <f t="shared" si="14"/>
        <v>0</v>
      </c>
      <c r="AL29" s="81">
        <f t="shared" si="15"/>
        <v>0.1630240467180904</v>
      </c>
      <c r="AM29" s="81">
        <f t="shared" si="16"/>
        <v>0</v>
      </c>
      <c r="AN29" s="82">
        <f t="shared" si="17"/>
        <v>2.1194687924673408E-2</v>
      </c>
      <c r="AO29" s="158">
        <f t="shared" si="18"/>
        <v>0</v>
      </c>
      <c r="AP29" s="86"/>
      <c r="AQ29" s="94"/>
      <c r="AR29" s="91"/>
      <c r="AS29" s="85"/>
      <c r="AT29" s="85"/>
    </row>
    <row r="30" spans="1:46">
      <c r="A30" s="153" t="s">
        <v>115</v>
      </c>
      <c r="B30" s="134">
        <v>1016033923.3099999</v>
      </c>
      <c r="C30" s="130">
        <v>10</v>
      </c>
      <c r="D30" s="134">
        <v>948493406.61000001</v>
      </c>
      <c r="E30" s="130">
        <v>10</v>
      </c>
      <c r="F30" s="79">
        <f>((D30-B30)/B30)</f>
        <v>-6.6474666987465125E-2</v>
      </c>
      <c r="G30" s="79">
        <f>((E30-C30)/C30)</f>
        <v>0</v>
      </c>
      <c r="H30" s="134">
        <v>924846329.84000003</v>
      </c>
      <c r="I30" s="130">
        <v>10</v>
      </c>
      <c r="J30" s="79">
        <f t="shared" si="19"/>
        <v>-2.4931197839863476E-2</v>
      </c>
      <c r="K30" s="79">
        <f t="shared" si="20"/>
        <v>0</v>
      </c>
      <c r="L30" s="244">
        <v>1017387427.88</v>
      </c>
      <c r="M30" s="130">
        <v>10</v>
      </c>
      <c r="N30" s="79">
        <f t="shared" si="21"/>
        <v>0.10006105344658688</v>
      </c>
      <c r="O30" s="79">
        <f t="shared" si="22"/>
        <v>0</v>
      </c>
      <c r="P30" s="244">
        <v>1014601471.8200001</v>
      </c>
      <c r="Q30" s="130">
        <v>10</v>
      </c>
      <c r="R30" s="79">
        <f t="shared" si="23"/>
        <v>-2.7383433131321767E-3</v>
      </c>
      <c r="S30" s="79">
        <f t="shared" si="24"/>
        <v>0</v>
      </c>
      <c r="T30" s="134">
        <v>943015946.44000006</v>
      </c>
      <c r="U30" s="130">
        <v>10</v>
      </c>
      <c r="V30" s="79">
        <f t="shared" si="25"/>
        <v>-7.0555313951584681E-2</v>
      </c>
      <c r="W30" s="79">
        <f t="shared" si="26"/>
        <v>0</v>
      </c>
      <c r="X30" s="134">
        <v>903343697.92999995</v>
      </c>
      <c r="Y30" s="130">
        <v>10</v>
      </c>
      <c r="Z30" s="79">
        <f t="shared" si="27"/>
        <v>-4.2069541517052472E-2</v>
      </c>
      <c r="AA30" s="79">
        <f t="shared" si="28"/>
        <v>0</v>
      </c>
      <c r="AB30" s="134">
        <v>901729623.54999995</v>
      </c>
      <c r="AC30" s="130">
        <v>10</v>
      </c>
      <c r="AD30" s="79">
        <f t="shared" si="29"/>
        <v>-1.7867777056491624E-3</v>
      </c>
      <c r="AE30" s="79">
        <f t="shared" si="29"/>
        <v>0</v>
      </c>
      <c r="AF30" s="134">
        <v>862486463.80999994</v>
      </c>
      <c r="AG30" s="130">
        <v>10</v>
      </c>
      <c r="AH30" s="79">
        <f t="shared" si="30"/>
        <v>-4.3519874156406728E-2</v>
      </c>
      <c r="AI30" s="79">
        <f t="shared" si="31"/>
        <v>0</v>
      </c>
      <c r="AJ30" s="80">
        <f t="shared" si="13"/>
        <v>-1.9001832753070869E-2</v>
      </c>
      <c r="AK30" s="80">
        <f t="shared" si="14"/>
        <v>0</v>
      </c>
      <c r="AL30" s="81">
        <f t="shared" si="15"/>
        <v>-9.0677428225248879E-2</v>
      </c>
      <c r="AM30" s="81">
        <f t="shared" si="16"/>
        <v>0</v>
      </c>
      <c r="AN30" s="82">
        <f t="shared" si="17"/>
        <v>5.4532653920617978E-2</v>
      </c>
      <c r="AO30" s="158">
        <f t="shared" si="18"/>
        <v>0</v>
      </c>
      <c r="AP30" s="86"/>
      <c r="AQ30" s="94"/>
      <c r="AR30" s="91"/>
      <c r="AS30" s="85"/>
      <c r="AT30" s="85"/>
    </row>
    <row r="31" spans="1:46">
      <c r="A31" s="153" t="s">
        <v>117</v>
      </c>
      <c r="B31" s="134">
        <v>1913229432</v>
      </c>
      <c r="C31" s="130">
        <v>100</v>
      </c>
      <c r="D31" s="134">
        <v>1874598654</v>
      </c>
      <c r="E31" s="130">
        <v>100</v>
      </c>
      <c r="F31" s="79">
        <f>((D31-B31)/B31)</f>
        <v>-2.0191398560922828E-2</v>
      </c>
      <c r="G31" s="79">
        <f>((E31-C31)/C31)</f>
        <v>0</v>
      </c>
      <c r="H31" s="134">
        <v>1965748444</v>
      </c>
      <c r="I31" s="130">
        <v>100</v>
      </c>
      <c r="J31" s="79">
        <f t="shared" si="19"/>
        <v>4.8623629279528971E-2</v>
      </c>
      <c r="K31" s="79">
        <f t="shared" si="20"/>
        <v>0</v>
      </c>
      <c r="L31" s="134">
        <v>1995266108</v>
      </c>
      <c r="M31" s="130">
        <v>100</v>
      </c>
      <c r="N31" s="79">
        <f t="shared" si="21"/>
        <v>1.5015992554945653E-2</v>
      </c>
      <c r="O31" s="79">
        <f t="shared" si="22"/>
        <v>0</v>
      </c>
      <c r="P31" s="134">
        <v>1559264838</v>
      </c>
      <c r="Q31" s="130">
        <v>100</v>
      </c>
      <c r="R31" s="79">
        <f t="shared" si="23"/>
        <v>-0.21851785496273263</v>
      </c>
      <c r="S31" s="79">
        <f t="shared" si="24"/>
        <v>0</v>
      </c>
      <c r="T31" s="134">
        <v>1554537167.71</v>
      </c>
      <c r="U31" s="130">
        <v>100</v>
      </c>
      <c r="V31" s="79">
        <f t="shared" si="25"/>
        <v>-3.031986725272363E-3</v>
      </c>
      <c r="W31" s="79">
        <f t="shared" si="26"/>
        <v>0</v>
      </c>
      <c r="X31" s="134">
        <v>1626294813.99</v>
      </c>
      <c r="Y31" s="130">
        <v>100</v>
      </c>
      <c r="Z31" s="79">
        <f t="shared" si="27"/>
        <v>4.6160135486311128E-2</v>
      </c>
      <c r="AA31" s="79">
        <f t="shared" si="28"/>
        <v>0</v>
      </c>
      <c r="AB31" s="134">
        <v>1972572958</v>
      </c>
      <c r="AC31" s="130">
        <v>100</v>
      </c>
      <c r="AD31" s="79">
        <f t="shared" si="29"/>
        <v>0.21292458232737699</v>
      </c>
      <c r="AE31" s="79">
        <f t="shared" si="29"/>
        <v>0</v>
      </c>
      <c r="AF31" s="134">
        <v>1973686684.48</v>
      </c>
      <c r="AG31" s="130">
        <v>100</v>
      </c>
      <c r="AH31" s="79">
        <f t="shared" si="30"/>
        <v>5.6460597590734032E-4</v>
      </c>
      <c r="AI31" s="79">
        <f t="shared" si="31"/>
        <v>0</v>
      </c>
      <c r="AJ31" s="80">
        <f t="shared" si="13"/>
        <v>1.0193463171892783E-2</v>
      </c>
      <c r="AK31" s="80">
        <f t="shared" si="14"/>
        <v>0</v>
      </c>
      <c r="AL31" s="81">
        <f t="shared" si="15"/>
        <v>5.2858263964164792E-2</v>
      </c>
      <c r="AM31" s="81">
        <f t="shared" si="16"/>
        <v>0</v>
      </c>
      <c r="AN31" s="82">
        <f t="shared" si="17"/>
        <v>0.11795482000046946</v>
      </c>
      <c r="AO31" s="158">
        <f t="shared" si="18"/>
        <v>0</v>
      </c>
      <c r="AP31" s="86"/>
      <c r="AQ31" s="94"/>
      <c r="AR31" s="91"/>
      <c r="AS31" s="85"/>
      <c r="AT31" s="85"/>
    </row>
    <row r="32" spans="1:46">
      <c r="A32" s="153" t="s">
        <v>118</v>
      </c>
      <c r="B32" s="134">
        <v>8018325430.0500002</v>
      </c>
      <c r="C32" s="130">
        <v>100</v>
      </c>
      <c r="D32" s="134">
        <v>8084520397</v>
      </c>
      <c r="E32" s="130">
        <v>100</v>
      </c>
      <c r="F32" s="79">
        <f>((D32-B32)/B32)</f>
        <v>8.2554602613063351E-3</v>
      </c>
      <c r="G32" s="79">
        <f>((E32-C32)/C32)</f>
        <v>0</v>
      </c>
      <c r="H32" s="134">
        <v>8096042157.9700003</v>
      </c>
      <c r="I32" s="130">
        <v>100</v>
      </c>
      <c r="J32" s="79">
        <f t="shared" si="19"/>
        <v>1.4251632013045272E-3</v>
      </c>
      <c r="K32" s="79">
        <f t="shared" si="20"/>
        <v>0</v>
      </c>
      <c r="L32" s="134">
        <v>8245719631.6899996</v>
      </c>
      <c r="M32" s="130">
        <v>100</v>
      </c>
      <c r="N32" s="79">
        <f t="shared" si="21"/>
        <v>1.8487733981554441E-2</v>
      </c>
      <c r="O32" s="79">
        <f t="shared" si="22"/>
        <v>0</v>
      </c>
      <c r="P32" s="134">
        <v>8245719631.6899996</v>
      </c>
      <c r="Q32" s="130">
        <v>100</v>
      </c>
      <c r="R32" s="79">
        <f t="shared" si="23"/>
        <v>0</v>
      </c>
      <c r="S32" s="79">
        <f t="shared" si="24"/>
        <v>0</v>
      </c>
      <c r="T32" s="134">
        <v>7887707037.7200003</v>
      </c>
      <c r="U32" s="130">
        <v>100</v>
      </c>
      <c r="V32" s="79">
        <f t="shared" si="25"/>
        <v>-4.3417992602377983E-2</v>
      </c>
      <c r="W32" s="79">
        <f t="shared" si="26"/>
        <v>0</v>
      </c>
      <c r="X32" s="134">
        <v>7856606341.75</v>
      </c>
      <c r="Y32" s="130">
        <v>100</v>
      </c>
      <c r="Z32" s="79">
        <f t="shared" si="27"/>
        <v>-3.9429324417442043E-3</v>
      </c>
      <c r="AA32" s="79">
        <f t="shared" si="28"/>
        <v>0</v>
      </c>
      <c r="AB32" s="134">
        <v>7846292351.7799997</v>
      </c>
      <c r="AC32" s="130">
        <v>100</v>
      </c>
      <c r="AD32" s="79">
        <f t="shared" si="29"/>
        <v>-1.3127792740730475E-3</v>
      </c>
      <c r="AE32" s="79">
        <f t="shared" si="29"/>
        <v>0</v>
      </c>
      <c r="AF32" s="134">
        <v>8108869564.96</v>
      </c>
      <c r="AG32" s="130">
        <v>100</v>
      </c>
      <c r="AH32" s="79">
        <f t="shared" si="30"/>
        <v>3.3465132499228424E-2</v>
      </c>
      <c r="AI32" s="79">
        <f t="shared" si="31"/>
        <v>0</v>
      </c>
      <c r="AJ32" s="80">
        <f t="shared" si="13"/>
        <v>1.6199732031498115E-3</v>
      </c>
      <c r="AK32" s="80">
        <f t="shared" si="14"/>
        <v>0</v>
      </c>
      <c r="AL32" s="81">
        <f t="shared" si="15"/>
        <v>3.0118259048533685E-3</v>
      </c>
      <c r="AM32" s="81">
        <f t="shared" si="16"/>
        <v>0</v>
      </c>
      <c r="AN32" s="82">
        <f t="shared" si="17"/>
        <v>2.2081966776701215E-2</v>
      </c>
      <c r="AO32" s="158">
        <f t="shared" si="18"/>
        <v>0</v>
      </c>
      <c r="AP32" s="86"/>
      <c r="AQ32" s="94"/>
      <c r="AR32" s="91"/>
      <c r="AS32" s="85"/>
      <c r="AT32" s="85"/>
    </row>
    <row r="33" spans="1:47">
      <c r="A33" s="153" t="s">
        <v>122</v>
      </c>
      <c r="B33" s="134">
        <v>6931639564.6400003</v>
      </c>
      <c r="C33" s="130">
        <v>100</v>
      </c>
      <c r="D33" s="134">
        <v>7188792572.7700005</v>
      </c>
      <c r="E33" s="130">
        <v>100</v>
      </c>
      <c r="F33" s="79">
        <f>((D33-B33)/B33)</f>
        <v>3.7098439082407127E-2</v>
      </c>
      <c r="G33" s="79">
        <f>((E33-C33)/C33)</f>
        <v>0</v>
      </c>
      <c r="H33" s="134">
        <v>7515951426.9899998</v>
      </c>
      <c r="I33" s="130">
        <v>100</v>
      </c>
      <c r="J33" s="79">
        <f t="shared" si="19"/>
        <v>4.5509569362068514E-2</v>
      </c>
      <c r="K33" s="79">
        <f t="shared" si="20"/>
        <v>0</v>
      </c>
      <c r="L33" s="246">
        <v>7686415312.46</v>
      </c>
      <c r="M33" s="130">
        <v>100</v>
      </c>
      <c r="N33" s="79">
        <f t="shared" si="21"/>
        <v>2.2680280351182087E-2</v>
      </c>
      <c r="O33" s="79">
        <f t="shared" si="22"/>
        <v>0</v>
      </c>
      <c r="P33" s="246">
        <v>7840078469.5799999</v>
      </c>
      <c r="Q33" s="130">
        <v>100</v>
      </c>
      <c r="R33" s="79">
        <f t="shared" si="23"/>
        <v>1.9991524120600859E-2</v>
      </c>
      <c r="S33" s="79">
        <f t="shared" si="24"/>
        <v>0</v>
      </c>
      <c r="T33" s="134">
        <v>7924689191.75</v>
      </c>
      <c r="U33" s="130">
        <v>100</v>
      </c>
      <c r="V33" s="79">
        <f t="shared" si="25"/>
        <v>1.0792075933716101E-2</v>
      </c>
      <c r="W33" s="79">
        <f t="shared" si="26"/>
        <v>0</v>
      </c>
      <c r="X33" s="134">
        <v>8204017708.3100004</v>
      </c>
      <c r="Y33" s="130">
        <v>100</v>
      </c>
      <c r="Z33" s="79">
        <f t="shared" si="27"/>
        <v>3.524788288868104E-2</v>
      </c>
      <c r="AA33" s="79">
        <f t="shared" si="28"/>
        <v>0</v>
      </c>
      <c r="AB33" s="134">
        <v>8276151052.1199999</v>
      </c>
      <c r="AC33" s="130">
        <v>100</v>
      </c>
      <c r="AD33" s="79">
        <f t="shared" si="29"/>
        <v>8.7924412616679597E-3</v>
      </c>
      <c r="AE33" s="79">
        <f t="shared" si="29"/>
        <v>0</v>
      </c>
      <c r="AF33" s="134">
        <v>8358496764.6499996</v>
      </c>
      <c r="AG33" s="130">
        <v>100</v>
      </c>
      <c r="AH33" s="79">
        <f t="shared" si="30"/>
        <v>9.9497594970679327E-3</v>
      </c>
      <c r="AI33" s="79">
        <f t="shared" si="31"/>
        <v>0</v>
      </c>
      <c r="AJ33" s="80">
        <f t="shared" si="13"/>
        <v>2.3757746562173949E-2</v>
      </c>
      <c r="AK33" s="80">
        <f t="shared" si="14"/>
        <v>0</v>
      </c>
      <c r="AL33" s="81">
        <f t="shared" si="15"/>
        <v>0.16271219123927042</v>
      </c>
      <c r="AM33" s="81">
        <f t="shared" si="16"/>
        <v>0</v>
      </c>
      <c r="AN33" s="82">
        <f t="shared" si="17"/>
        <v>1.4046931307622822E-2</v>
      </c>
      <c r="AO33" s="158">
        <f t="shared" si="18"/>
        <v>0</v>
      </c>
      <c r="AP33" s="86"/>
      <c r="AQ33" s="94"/>
      <c r="AR33" s="91"/>
      <c r="AS33" s="85"/>
      <c r="AT33" s="85"/>
    </row>
    <row r="34" spans="1:47">
      <c r="A34" s="153" t="s">
        <v>121</v>
      </c>
      <c r="B34" s="134">
        <v>225200448.94999999</v>
      </c>
      <c r="C34" s="130">
        <v>1000000</v>
      </c>
      <c r="D34" s="134">
        <v>225477146.59999999</v>
      </c>
      <c r="E34" s="130">
        <v>1000000</v>
      </c>
      <c r="F34" s="79">
        <f>((D34-B34)/B34)</f>
        <v>1.2286727281855447E-3</v>
      </c>
      <c r="G34" s="79">
        <f>((E34-C34)/C34)</f>
        <v>0</v>
      </c>
      <c r="H34" s="134">
        <v>225867893.91999999</v>
      </c>
      <c r="I34" s="130">
        <v>1000000</v>
      </c>
      <c r="J34" s="79">
        <f t="shared" si="19"/>
        <v>1.7329797094389559E-3</v>
      </c>
      <c r="K34" s="79">
        <f t="shared" si="20"/>
        <v>0</v>
      </c>
      <c r="L34" s="134">
        <v>362497042.56999999</v>
      </c>
      <c r="M34" s="130">
        <v>1000000</v>
      </c>
      <c r="N34" s="79">
        <f t="shared" si="21"/>
        <v>0.60490734773660482</v>
      </c>
      <c r="O34" s="79">
        <f t="shared" si="22"/>
        <v>0</v>
      </c>
      <c r="P34" s="134">
        <v>359761042.97000003</v>
      </c>
      <c r="Q34" s="130">
        <v>1000000</v>
      </c>
      <c r="R34" s="79">
        <f t="shared" si="23"/>
        <v>-7.5476466803770653E-3</v>
      </c>
      <c r="S34" s="79">
        <f t="shared" si="24"/>
        <v>0</v>
      </c>
      <c r="T34" s="134">
        <v>410378954.11000001</v>
      </c>
      <c r="U34" s="130">
        <v>1000000</v>
      </c>
      <c r="V34" s="79">
        <f t="shared" si="25"/>
        <v>0.14069870023203412</v>
      </c>
      <c r="W34" s="79">
        <f t="shared" si="26"/>
        <v>0</v>
      </c>
      <c r="X34" s="134">
        <v>410942072.63</v>
      </c>
      <c r="Y34" s="130">
        <v>1000000</v>
      </c>
      <c r="Z34" s="79">
        <f t="shared" si="27"/>
        <v>1.372191518011033E-3</v>
      </c>
      <c r="AA34" s="79">
        <f t="shared" si="28"/>
        <v>0</v>
      </c>
      <c r="AB34" s="134">
        <v>401565889.63999999</v>
      </c>
      <c r="AC34" s="130">
        <v>1000000</v>
      </c>
      <c r="AD34" s="79">
        <f t="shared" si="29"/>
        <v>-2.2816313087616232E-2</v>
      </c>
      <c r="AE34" s="79">
        <f t="shared" si="29"/>
        <v>0</v>
      </c>
      <c r="AF34" s="134">
        <v>402191302.31999999</v>
      </c>
      <c r="AG34" s="130">
        <v>1000000</v>
      </c>
      <c r="AH34" s="79">
        <f t="shared" si="30"/>
        <v>1.5574347725616927E-3</v>
      </c>
      <c r="AI34" s="79">
        <f t="shared" si="31"/>
        <v>0</v>
      </c>
      <c r="AJ34" s="80">
        <f t="shared" si="13"/>
        <v>9.0141670866105347E-2</v>
      </c>
      <c r="AK34" s="80">
        <f t="shared" si="14"/>
        <v>0</v>
      </c>
      <c r="AL34" s="81">
        <f t="shared" si="15"/>
        <v>0.78373422045070351</v>
      </c>
      <c r="AM34" s="81">
        <f t="shared" si="16"/>
        <v>0</v>
      </c>
      <c r="AN34" s="82">
        <f t="shared" si="17"/>
        <v>0.2142399287387039</v>
      </c>
      <c r="AO34" s="158">
        <f t="shared" si="18"/>
        <v>0</v>
      </c>
      <c r="AP34" s="86"/>
      <c r="AQ34" s="94"/>
      <c r="AR34" s="91"/>
      <c r="AS34" s="85"/>
      <c r="AT34" s="85"/>
      <c r="AU34" s="196"/>
    </row>
    <row r="35" spans="1:47">
      <c r="A35" s="153" t="s">
        <v>133</v>
      </c>
      <c r="B35" s="134">
        <v>4705174584.9300003</v>
      </c>
      <c r="C35" s="130">
        <v>1</v>
      </c>
      <c r="D35" s="134">
        <v>4724178019.5699997</v>
      </c>
      <c r="E35" s="130">
        <v>1</v>
      </c>
      <c r="F35" s="79">
        <f>((D35-B35)/B35)</f>
        <v>4.0388373049673153E-3</v>
      </c>
      <c r="G35" s="79">
        <f>((E35-C35)/C35)</f>
        <v>0</v>
      </c>
      <c r="H35" s="134">
        <v>4658760438.0500002</v>
      </c>
      <c r="I35" s="130">
        <v>1</v>
      </c>
      <c r="J35" s="79">
        <f t="shared" si="19"/>
        <v>-1.3847399748486594E-2</v>
      </c>
      <c r="K35" s="79">
        <f t="shared" si="20"/>
        <v>0</v>
      </c>
      <c r="L35" s="134">
        <v>4622368331.1000004</v>
      </c>
      <c r="M35" s="130">
        <v>1</v>
      </c>
      <c r="N35" s="79">
        <f t="shared" si="21"/>
        <v>-7.8115428844056029E-3</v>
      </c>
      <c r="O35" s="79">
        <f t="shared" si="22"/>
        <v>0</v>
      </c>
      <c r="P35" s="134">
        <v>4902094136.7200003</v>
      </c>
      <c r="Q35" s="130">
        <v>1</v>
      </c>
      <c r="R35" s="79">
        <f t="shared" si="23"/>
        <v>6.0515689270792622E-2</v>
      </c>
      <c r="S35" s="79">
        <f t="shared" si="24"/>
        <v>0</v>
      </c>
      <c r="T35" s="134">
        <v>4947873100.71</v>
      </c>
      <c r="U35" s="130">
        <v>1</v>
      </c>
      <c r="V35" s="79">
        <f t="shared" si="25"/>
        <v>9.3386546062190785E-3</v>
      </c>
      <c r="W35" s="79">
        <f t="shared" si="26"/>
        <v>0</v>
      </c>
      <c r="X35" s="134">
        <v>4944507057.5699997</v>
      </c>
      <c r="Y35" s="130">
        <v>1</v>
      </c>
      <c r="Z35" s="79">
        <f t="shared" si="27"/>
        <v>-6.8030102459930297E-4</v>
      </c>
      <c r="AA35" s="79">
        <f t="shared" si="28"/>
        <v>0</v>
      </c>
      <c r="AB35" s="134">
        <v>4953421320.5</v>
      </c>
      <c r="AC35" s="130">
        <v>1</v>
      </c>
      <c r="AD35" s="79">
        <f t="shared" si="29"/>
        <v>1.8028618072963697E-3</v>
      </c>
      <c r="AE35" s="79">
        <f t="shared" si="29"/>
        <v>0</v>
      </c>
      <c r="AF35" s="134">
        <v>4953853893</v>
      </c>
      <c r="AG35" s="130">
        <v>1</v>
      </c>
      <c r="AH35" s="79">
        <f t="shared" si="30"/>
        <v>8.7328024815853136E-5</v>
      </c>
      <c r="AI35" s="79">
        <f t="shared" si="31"/>
        <v>0</v>
      </c>
      <c r="AJ35" s="80">
        <f t="shared" si="13"/>
        <v>6.680515919574968E-3</v>
      </c>
      <c r="AK35" s="80">
        <f t="shared" si="14"/>
        <v>0</v>
      </c>
      <c r="AL35" s="81">
        <f t="shared" si="15"/>
        <v>4.8617108093421443E-2</v>
      </c>
      <c r="AM35" s="81">
        <f t="shared" si="16"/>
        <v>0</v>
      </c>
      <c r="AN35" s="82">
        <f t="shared" si="17"/>
        <v>2.2882084100040587E-2</v>
      </c>
      <c r="AO35" s="158">
        <f t="shared" si="18"/>
        <v>0</v>
      </c>
      <c r="AP35" s="86"/>
      <c r="AQ35" s="94"/>
      <c r="AR35" s="91"/>
      <c r="AS35" s="85"/>
      <c r="AT35" s="85"/>
    </row>
    <row r="36" spans="1:47" s="176" customFormat="1">
      <c r="A36" s="153" t="s">
        <v>138</v>
      </c>
      <c r="B36" s="134">
        <v>9024188762.9500008</v>
      </c>
      <c r="C36" s="130">
        <v>1</v>
      </c>
      <c r="D36" s="134">
        <v>9163548208.6700001</v>
      </c>
      <c r="E36" s="130">
        <v>1</v>
      </c>
      <c r="F36" s="79">
        <f>((D36-B36)/B36)</f>
        <v>1.5442877956205652E-2</v>
      </c>
      <c r="G36" s="79">
        <f>((E36-C36)/C36)</f>
        <v>0</v>
      </c>
      <c r="H36" s="134">
        <v>9361648406.3099995</v>
      </c>
      <c r="I36" s="130">
        <v>1</v>
      </c>
      <c r="J36" s="79">
        <f t="shared" si="19"/>
        <v>2.161828509316608E-2</v>
      </c>
      <c r="K36" s="79">
        <f t="shared" si="20"/>
        <v>0</v>
      </c>
      <c r="L36" s="134">
        <v>9527482905.0300007</v>
      </c>
      <c r="M36" s="130">
        <v>1</v>
      </c>
      <c r="N36" s="79">
        <f t="shared" si="21"/>
        <v>1.7714241287701465E-2</v>
      </c>
      <c r="O36" s="79">
        <f t="shared" si="22"/>
        <v>0</v>
      </c>
      <c r="P36" s="134">
        <v>9733403713.6800003</v>
      </c>
      <c r="Q36" s="130">
        <v>1</v>
      </c>
      <c r="R36" s="79">
        <f t="shared" si="23"/>
        <v>2.1613348531046375E-2</v>
      </c>
      <c r="S36" s="79">
        <f t="shared" si="24"/>
        <v>0</v>
      </c>
      <c r="T36" s="134">
        <v>9763761920.5799999</v>
      </c>
      <c r="U36" s="130">
        <v>1</v>
      </c>
      <c r="V36" s="79">
        <f t="shared" si="25"/>
        <v>3.1189713067518291E-3</v>
      </c>
      <c r="W36" s="79">
        <f t="shared" si="26"/>
        <v>0</v>
      </c>
      <c r="X36" s="134">
        <v>9898121961.7999992</v>
      </c>
      <c r="Y36" s="130">
        <v>1</v>
      </c>
      <c r="Z36" s="79">
        <f t="shared" si="27"/>
        <v>1.376109355317196E-2</v>
      </c>
      <c r="AA36" s="79">
        <f t="shared" si="28"/>
        <v>0</v>
      </c>
      <c r="AB36" s="134">
        <v>9884791875.0599995</v>
      </c>
      <c r="AC36" s="130">
        <v>1</v>
      </c>
      <c r="AD36" s="79">
        <f t="shared" si="29"/>
        <v>-1.3467288836654888E-3</v>
      </c>
      <c r="AE36" s="79">
        <f t="shared" si="29"/>
        <v>0</v>
      </c>
      <c r="AF36" s="134">
        <v>10016331425.129999</v>
      </c>
      <c r="AG36" s="130">
        <v>1</v>
      </c>
      <c r="AH36" s="79">
        <f t="shared" si="30"/>
        <v>1.3307265517838864E-2</v>
      </c>
      <c r="AI36" s="79">
        <f t="shared" si="31"/>
        <v>0</v>
      </c>
      <c r="AJ36" s="80">
        <f t="shared" si="13"/>
        <v>1.3153669295277091E-2</v>
      </c>
      <c r="AK36" s="80">
        <f t="shared" si="14"/>
        <v>0</v>
      </c>
      <c r="AL36" s="81">
        <f t="shared" si="15"/>
        <v>9.3062555796143101E-2</v>
      </c>
      <c r="AM36" s="81">
        <f t="shared" si="16"/>
        <v>0</v>
      </c>
      <c r="AN36" s="82">
        <f t="shared" si="17"/>
        <v>8.2859989799212545E-3</v>
      </c>
      <c r="AO36" s="158">
        <f t="shared" si="18"/>
        <v>0</v>
      </c>
      <c r="AP36" s="86"/>
      <c r="AQ36" s="94"/>
      <c r="AR36" s="91"/>
      <c r="AS36" s="85"/>
      <c r="AT36" s="85"/>
    </row>
    <row r="37" spans="1:47" s="184" customFormat="1">
      <c r="A37" s="153" t="s">
        <v>141</v>
      </c>
      <c r="B37" s="129">
        <v>516908129.93000001</v>
      </c>
      <c r="C37" s="130">
        <v>100</v>
      </c>
      <c r="D37" s="129">
        <v>518284270.51999998</v>
      </c>
      <c r="E37" s="130">
        <v>100</v>
      </c>
      <c r="F37" s="79">
        <f>((D37-B37)/B37)</f>
        <v>2.6622537165092207E-3</v>
      </c>
      <c r="G37" s="79">
        <f>((E37-C37)/C37)</f>
        <v>0</v>
      </c>
      <c r="H37" s="129">
        <v>517015828.19999999</v>
      </c>
      <c r="I37" s="130">
        <v>100</v>
      </c>
      <c r="J37" s="79">
        <f t="shared" si="19"/>
        <v>-2.4473872585933421E-3</v>
      </c>
      <c r="K37" s="79">
        <f t="shared" si="20"/>
        <v>0</v>
      </c>
      <c r="L37" s="245">
        <v>517783635.94999999</v>
      </c>
      <c r="M37" s="130">
        <v>100</v>
      </c>
      <c r="N37" s="79">
        <f t="shared" si="21"/>
        <v>1.4850759070048913E-3</v>
      </c>
      <c r="O37" s="79">
        <f t="shared" si="22"/>
        <v>0</v>
      </c>
      <c r="P37" s="245">
        <v>516452783.95999998</v>
      </c>
      <c r="Q37" s="130">
        <v>100</v>
      </c>
      <c r="R37" s="79">
        <f t="shared" si="23"/>
        <v>-2.5702859217600379E-3</v>
      </c>
      <c r="S37" s="79">
        <f t="shared" si="24"/>
        <v>0</v>
      </c>
      <c r="T37" s="247">
        <v>517356461.19</v>
      </c>
      <c r="U37" s="130">
        <v>100</v>
      </c>
      <c r="V37" s="79">
        <f t="shared" si="25"/>
        <v>1.7497770523587886E-3</v>
      </c>
      <c r="W37" s="79">
        <f t="shared" si="26"/>
        <v>0</v>
      </c>
      <c r="X37" s="247">
        <v>518115266.88</v>
      </c>
      <c r="Y37" s="130">
        <v>100</v>
      </c>
      <c r="Z37" s="79">
        <f t="shared" si="27"/>
        <v>1.4666980059640639E-3</v>
      </c>
      <c r="AA37" s="79">
        <f t="shared" si="28"/>
        <v>0</v>
      </c>
      <c r="AB37" s="247">
        <v>519701785.33999997</v>
      </c>
      <c r="AC37" s="130">
        <v>100</v>
      </c>
      <c r="AD37" s="79">
        <f t="shared" si="29"/>
        <v>3.0620955633168592E-3</v>
      </c>
      <c r="AE37" s="79">
        <f t="shared" si="29"/>
        <v>0</v>
      </c>
      <c r="AF37" s="247">
        <v>520351951.30000001</v>
      </c>
      <c r="AG37" s="130">
        <v>100</v>
      </c>
      <c r="AH37" s="79">
        <f t="shared" si="30"/>
        <v>1.2510366104951625E-3</v>
      </c>
      <c r="AI37" s="79">
        <f t="shared" si="31"/>
        <v>0</v>
      </c>
      <c r="AJ37" s="80">
        <f t="shared" si="13"/>
        <v>8.3240795941195078E-4</v>
      </c>
      <c r="AK37" s="80">
        <f t="shared" si="14"/>
        <v>0</v>
      </c>
      <c r="AL37" s="81">
        <f t="shared" si="15"/>
        <v>3.9894723757012834E-3</v>
      </c>
      <c r="AM37" s="81">
        <f t="shared" si="16"/>
        <v>0</v>
      </c>
      <c r="AN37" s="82">
        <f t="shared" si="17"/>
        <v>2.1547402872988757E-3</v>
      </c>
      <c r="AO37" s="158">
        <f t="shared" si="18"/>
        <v>0</v>
      </c>
      <c r="AP37" s="86"/>
      <c r="AQ37" s="94"/>
      <c r="AR37" s="91"/>
      <c r="AS37" s="85"/>
      <c r="AT37" s="85"/>
    </row>
    <row r="38" spans="1:47" s="184" customFormat="1">
      <c r="A38" s="153" t="s">
        <v>151</v>
      </c>
      <c r="B38" s="127">
        <v>5049118746.3400002</v>
      </c>
      <c r="C38" s="130">
        <v>1</v>
      </c>
      <c r="D38" s="127">
        <v>4931422518.5200005</v>
      </c>
      <c r="E38" s="130">
        <v>1</v>
      </c>
      <c r="F38" s="79">
        <f>((D38-B38)/B38)</f>
        <v>-2.3310251497910446E-2</v>
      </c>
      <c r="G38" s="79">
        <f>((E38-C38)/C38)</f>
        <v>0</v>
      </c>
      <c r="H38" s="127">
        <v>4943480343.5299997</v>
      </c>
      <c r="I38" s="130">
        <v>1</v>
      </c>
      <c r="J38" s="79">
        <f t="shared" si="19"/>
        <v>2.445100772589655E-3</v>
      </c>
      <c r="K38" s="79">
        <f t="shared" si="20"/>
        <v>0</v>
      </c>
      <c r="L38" s="127">
        <v>4920803580.9799995</v>
      </c>
      <c r="M38" s="130">
        <v>1</v>
      </c>
      <c r="N38" s="79">
        <f t="shared" si="21"/>
        <v>-4.5872059711291081E-3</v>
      </c>
      <c r="O38" s="79">
        <f t="shared" si="22"/>
        <v>0</v>
      </c>
      <c r="P38" s="127">
        <v>4964791961.46</v>
      </c>
      <c r="Q38" s="130">
        <v>1</v>
      </c>
      <c r="R38" s="79">
        <f t="shared" si="23"/>
        <v>8.9392676940053799E-3</v>
      </c>
      <c r="S38" s="79">
        <f t="shared" si="24"/>
        <v>0</v>
      </c>
      <c r="T38" s="127">
        <v>5003845005.8299999</v>
      </c>
      <c r="U38" s="130">
        <v>1</v>
      </c>
      <c r="V38" s="79">
        <f t="shared" si="25"/>
        <v>7.8659981471843037E-3</v>
      </c>
      <c r="W38" s="79">
        <f t="shared" si="26"/>
        <v>0</v>
      </c>
      <c r="X38" s="127">
        <v>4955435474.8800001</v>
      </c>
      <c r="Y38" s="130">
        <v>1</v>
      </c>
      <c r="Z38" s="79">
        <f t="shared" si="27"/>
        <v>-9.6744665139702913E-3</v>
      </c>
      <c r="AA38" s="79">
        <f t="shared" si="28"/>
        <v>0</v>
      </c>
      <c r="AB38" s="127">
        <v>4845314040.8100004</v>
      </c>
      <c r="AC38" s="130">
        <v>1</v>
      </c>
      <c r="AD38" s="79">
        <f t="shared" si="29"/>
        <v>-2.222235253152325E-2</v>
      </c>
      <c r="AE38" s="79">
        <f t="shared" si="29"/>
        <v>0</v>
      </c>
      <c r="AF38" s="127">
        <v>4793670406.1899996</v>
      </c>
      <c r="AG38" s="130">
        <v>1</v>
      </c>
      <c r="AH38" s="79">
        <f t="shared" si="30"/>
        <v>-1.0658470056848467E-2</v>
      </c>
      <c r="AI38" s="79">
        <f t="shared" si="31"/>
        <v>0</v>
      </c>
      <c r="AJ38" s="80">
        <f t="shared" si="13"/>
        <v>-6.4002974947002774E-3</v>
      </c>
      <c r="AK38" s="80">
        <f t="shared" si="14"/>
        <v>0</v>
      </c>
      <c r="AL38" s="81">
        <f t="shared" si="15"/>
        <v>-2.7933544897577042E-2</v>
      </c>
      <c r="AM38" s="81">
        <f t="shared" si="16"/>
        <v>0</v>
      </c>
      <c r="AN38" s="82">
        <f t="shared" si="17"/>
        <v>1.2452733545088147E-2</v>
      </c>
      <c r="AO38" s="158">
        <f t="shared" si="18"/>
        <v>0</v>
      </c>
      <c r="AP38" s="86"/>
      <c r="AQ38" s="94"/>
      <c r="AR38" s="91"/>
      <c r="AS38" s="85"/>
      <c r="AT38" s="85"/>
    </row>
    <row r="39" spans="1:47" s="184" customFormat="1">
      <c r="A39" s="153" t="s">
        <v>152</v>
      </c>
      <c r="B39" s="127">
        <v>643820697.91999996</v>
      </c>
      <c r="C39" s="130">
        <v>10</v>
      </c>
      <c r="D39" s="127">
        <v>644823227.11000001</v>
      </c>
      <c r="E39" s="130">
        <v>10</v>
      </c>
      <c r="F39" s="79">
        <f>((D39-B39)/B39)</f>
        <v>1.5571558870954934E-3</v>
      </c>
      <c r="G39" s="79">
        <f>((E39-C39)/C39)</f>
        <v>0</v>
      </c>
      <c r="H39" s="127">
        <v>636623227.1099999</v>
      </c>
      <c r="I39" s="130">
        <v>10</v>
      </c>
      <c r="J39" s="79">
        <f t="shared" si="19"/>
        <v>-1.2716663505983302E-2</v>
      </c>
      <c r="K39" s="79">
        <f t="shared" si="20"/>
        <v>0</v>
      </c>
      <c r="L39" s="245">
        <v>637623173.83000004</v>
      </c>
      <c r="M39" s="130">
        <v>10</v>
      </c>
      <c r="N39" s="79">
        <f t="shared" si="21"/>
        <v>1.5707041110320195E-3</v>
      </c>
      <c r="O39" s="79">
        <f t="shared" si="22"/>
        <v>0</v>
      </c>
      <c r="P39" s="245">
        <v>638063504.49000001</v>
      </c>
      <c r="Q39" s="130">
        <v>10</v>
      </c>
      <c r="R39" s="79">
        <f t="shared" si="23"/>
        <v>6.9058133090590186E-4</v>
      </c>
      <c r="S39" s="79">
        <f t="shared" si="24"/>
        <v>0</v>
      </c>
      <c r="T39" s="127">
        <v>649763504.49000001</v>
      </c>
      <c r="U39" s="130">
        <v>10</v>
      </c>
      <c r="V39" s="79">
        <f t="shared" si="25"/>
        <v>1.8336732813690283E-2</v>
      </c>
      <c r="W39" s="79">
        <f t="shared" si="26"/>
        <v>0</v>
      </c>
      <c r="X39" s="127">
        <v>649763504.49000001</v>
      </c>
      <c r="Y39" s="130">
        <v>10</v>
      </c>
      <c r="Z39" s="79">
        <f t="shared" si="27"/>
        <v>0</v>
      </c>
      <c r="AA39" s="79">
        <f t="shared" si="28"/>
        <v>0</v>
      </c>
      <c r="AB39" s="127">
        <v>677541504.49000001</v>
      </c>
      <c r="AC39" s="130">
        <v>10</v>
      </c>
      <c r="AD39" s="79">
        <f t="shared" si="29"/>
        <v>4.2750939084833607E-2</v>
      </c>
      <c r="AE39" s="79">
        <f t="shared" si="29"/>
        <v>0</v>
      </c>
      <c r="AF39" s="127">
        <v>765452670.19000006</v>
      </c>
      <c r="AG39" s="130">
        <v>10</v>
      </c>
      <c r="AH39" s="79">
        <f t="shared" si="30"/>
        <v>0.12975022949505161</v>
      </c>
      <c r="AI39" s="79">
        <f t="shared" si="31"/>
        <v>0</v>
      </c>
      <c r="AJ39" s="80">
        <f t="shared" si="13"/>
        <v>2.2742459902078203E-2</v>
      </c>
      <c r="AK39" s="80">
        <f t="shared" si="14"/>
        <v>0</v>
      </c>
      <c r="AL39" s="81">
        <f t="shared" si="15"/>
        <v>0.18707366299542733</v>
      </c>
      <c r="AM39" s="81">
        <f t="shared" si="16"/>
        <v>0</v>
      </c>
      <c r="AN39" s="82">
        <f t="shared" si="17"/>
        <v>4.6334693938950365E-2</v>
      </c>
      <c r="AO39" s="158">
        <f t="shared" si="18"/>
        <v>0</v>
      </c>
      <c r="AP39" s="86"/>
      <c r="AQ39" s="94"/>
      <c r="AR39" s="91"/>
      <c r="AS39" s="85"/>
      <c r="AT39" s="85"/>
    </row>
    <row r="40" spans="1:47" s="184" customFormat="1">
      <c r="A40" s="153" t="s">
        <v>163</v>
      </c>
      <c r="B40" s="127">
        <v>744416996.47000003</v>
      </c>
      <c r="C40" s="130">
        <v>1</v>
      </c>
      <c r="D40" s="127">
        <v>744802214.85000002</v>
      </c>
      <c r="E40" s="130">
        <v>1</v>
      </c>
      <c r="F40" s="79">
        <f>((D40-B40)/B40)</f>
        <v>5.1747660494949426E-4</v>
      </c>
      <c r="G40" s="79">
        <f>((E40-C40)/C40)</f>
        <v>0</v>
      </c>
      <c r="H40" s="127">
        <v>735379536.07000005</v>
      </c>
      <c r="I40" s="130">
        <v>1</v>
      </c>
      <c r="J40" s="79">
        <f t="shared" si="19"/>
        <v>-1.26512496769329E-2</v>
      </c>
      <c r="K40" s="79">
        <f t="shared" si="20"/>
        <v>0</v>
      </c>
      <c r="L40" s="127">
        <v>736369792.41199994</v>
      </c>
      <c r="M40" s="130">
        <v>1</v>
      </c>
      <c r="N40" s="79">
        <f t="shared" si="21"/>
        <v>1.3465921927770736E-3</v>
      </c>
      <c r="O40" s="79">
        <f t="shared" si="22"/>
        <v>0</v>
      </c>
      <c r="P40" s="127">
        <v>730940700.47000003</v>
      </c>
      <c r="Q40" s="130">
        <v>1</v>
      </c>
      <c r="R40" s="79">
        <f t="shared" si="23"/>
        <v>-7.3727792719698194E-3</v>
      </c>
      <c r="S40" s="79">
        <f t="shared" si="24"/>
        <v>0</v>
      </c>
      <c r="T40" s="127">
        <v>729040042.34000003</v>
      </c>
      <c r="U40" s="130">
        <v>1</v>
      </c>
      <c r="V40" s="79">
        <f t="shared" si="25"/>
        <v>-2.6002904596472173E-3</v>
      </c>
      <c r="W40" s="79">
        <f t="shared" si="26"/>
        <v>0</v>
      </c>
      <c r="X40" s="127">
        <v>731411417.35000002</v>
      </c>
      <c r="Y40" s="130">
        <v>1</v>
      </c>
      <c r="Z40" s="79">
        <f t="shared" si="27"/>
        <v>3.2527363001743875E-3</v>
      </c>
      <c r="AA40" s="79">
        <f t="shared" si="28"/>
        <v>0</v>
      </c>
      <c r="AB40" s="127">
        <v>732503130.15999997</v>
      </c>
      <c r="AC40" s="130">
        <v>1</v>
      </c>
      <c r="AD40" s="79">
        <f t="shared" si="29"/>
        <v>1.4926111133941034E-3</v>
      </c>
      <c r="AE40" s="79">
        <f t="shared" si="29"/>
        <v>0</v>
      </c>
      <c r="AF40" s="127">
        <v>732266847.40999997</v>
      </c>
      <c r="AG40" s="130">
        <v>1</v>
      </c>
      <c r="AH40" s="79">
        <f t="shared" si="30"/>
        <v>-3.2256892874763416E-4</v>
      </c>
      <c r="AI40" s="79">
        <f t="shared" si="31"/>
        <v>0</v>
      </c>
      <c r="AJ40" s="80">
        <f t="shared" si="13"/>
        <v>-2.0421840157503137E-3</v>
      </c>
      <c r="AK40" s="80">
        <f t="shared" si="14"/>
        <v>0</v>
      </c>
      <c r="AL40" s="81">
        <f t="shared" si="15"/>
        <v>-1.6830464773154072E-2</v>
      </c>
      <c r="AM40" s="81">
        <f t="shared" si="16"/>
        <v>0</v>
      </c>
      <c r="AN40" s="82">
        <f t="shared" si="17"/>
        <v>5.3825472366149374E-3</v>
      </c>
      <c r="AO40" s="158">
        <f t="shared" si="18"/>
        <v>0</v>
      </c>
      <c r="AP40" s="86"/>
      <c r="AQ40" s="94"/>
      <c r="AR40" s="91"/>
      <c r="AS40" s="85"/>
      <c r="AT40" s="85"/>
    </row>
    <row r="41" spans="1:47" s="184" customFormat="1">
      <c r="A41" s="153" t="s">
        <v>204</v>
      </c>
      <c r="B41" s="127">
        <v>6086442258.0299997</v>
      </c>
      <c r="C41" s="130">
        <v>100</v>
      </c>
      <c r="D41" s="127">
        <v>6091010154</v>
      </c>
      <c r="E41" s="130">
        <v>100</v>
      </c>
      <c r="F41" s="79">
        <f>((D41-B41)/B41)</f>
        <v>7.5050345938527951E-4</v>
      </c>
      <c r="G41" s="79">
        <f>((E41-C41)/C41)</f>
        <v>0</v>
      </c>
      <c r="H41" s="127">
        <v>6122189375.29</v>
      </c>
      <c r="I41" s="130">
        <v>100</v>
      </c>
      <c r="J41" s="79">
        <f t="shared" si="19"/>
        <v>5.1188916947584456E-3</v>
      </c>
      <c r="K41" s="79">
        <f t="shared" si="20"/>
        <v>0</v>
      </c>
      <c r="L41" s="245">
        <v>6107288634.2200003</v>
      </c>
      <c r="M41" s="130">
        <v>100</v>
      </c>
      <c r="N41" s="79">
        <f t="shared" si="21"/>
        <v>-2.4338909100298563E-3</v>
      </c>
      <c r="O41" s="79">
        <f t="shared" si="22"/>
        <v>0</v>
      </c>
      <c r="P41" s="247">
        <v>6160263293.1000004</v>
      </c>
      <c r="Q41" s="130">
        <v>100</v>
      </c>
      <c r="R41" s="79">
        <f t="shared" si="23"/>
        <v>8.6740061020164697E-3</v>
      </c>
      <c r="S41" s="79">
        <f t="shared" si="24"/>
        <v>0</v>
      </c>
      <c r="T41" s="127">
        <v>6245774158.7299995</v>
      </c>
      <c r="U41" s="130">
        <v>100</v>
      </c>
      <c r="V41" s="79">
        <f t="shared" si="25"/>
        <v>1.3881040722038348E-2</v>
      </c>
      <c r="W41" s="79">
        <f t="shared" si="26"/>
        <v>0</v>
      </c>
      <c r="X41" s="127">
        <v>6222378757.7600002</v>
      </c>
      <c r="Y41" s="130">
        <v>100</v>
      </c>
      <c r="Z41" s="79">
        <f t="shared" si="27"/>
        <v>-3.7457968180451273E-3</v>
      </c>
      <c r="AA41" s="79">
        <f t="shared" si="28"/>
        <v>0</v>
      </c>
      <c r="AB41" s="127">
        <v>6364141986</v>
      </c>
      <c r="AC41" s="130">
        <v>100</v>
      </c>
      <c r="AD41" s="79">
        <f t="shared" si="29"/>
        <v>2.2782802808846248E-2</v>
      </c>
      <c r="AE41" s="79">
        <f t="shared" si="29"/>
        <v>0</v>
      </c>
      <c r="AF41" s="127">
        <v>6439946199.0799999</v>
      </c>
      <c r="AG41" s="130">
        <v>100</v>
      </c>
      <c r="AH41" s="79">
        <f t="shared" si="30"/>
        <v>1.1911144227573165E-2</v>
      </c>
      <c r="AI41" s="79">
        <f t="shared" si="31"/>
        <v>0</v>
      </c>
      <c r="AJ41" s="80">
        <f t="shared" si="13"/>
        <v>7.1173376608178723E-3</v>
      </c>
      <c r="AK41" s="80">
        <f t="shared" si="14"/>
        <v>0</v>
      </c>
      <c r="AL41" s="81">
        <f t="shared" si="15"/>
        <v>5.7287056868695528E-2</v>
      </c>
      <c r="AM41" s="81">
        <f t="shared" si="16"/>
        <v>0</v>
      </c>
      <c r="AN41" s="82">
        <f t="shared" si="17"/>
        <v>9.026328927769155E-3</v>
      </c>
      <c r="AO41" s="158">
        <f t="shared" si="18"/>
        <v>0</v>
      </c>
      <c r="AP41" s="86"/>
      <c r="AQ41" s="94"/>
      <c r="AR41" s="91"/>
      <c r="AS41" s="85"/>
      <c r="AT41" s="85"/>
    </row>
    <row r="42" spans="1:47" s="184" customFormat="1">
      <c r="A42" s="153" t="s">
        <v>166</v>
      </c>
      <c r="B42" s="127">
        <v>415978284.58999997</v>
      </c>
      <c r="C42" s="130">
        <v>1</v>
      </c>
      <c r="D42" s="127">
        <v>414524538.85000002</v>
      </c>
      <c r="E42" s="130">
        <v>1</v>
      </c>
      <c r="F42" s="79">
        <f>((D42-B42)/B42)</f>
        <v>-3.4947635341897789E-3</v>
      </c>
      <c r="G42" s="79">
        <f>((E42-C42)/C42)</f>
        <v>0</v>
      </c>
      <c r="H42" s="127">
        <v>414868041.31999999</v>
      </c>
      <c r="I42" s="130">
        <v>1</v>
      </c>
      <c r="J42" s="79">
        <f t="shared" si="19"/>
        <v>8.2866618934776483E-4</v>
      </c>
      <c r="K42" s="79">
        <f t="shared" si="20"/>
        <v>0</v>
      </c>
      <c r="L42" s="244">
        <v>435395371.31</v>
      </c>
      <c r="M42" s="130">
        <v>1</v>
      </c>
      <c r="N42" s="79">
        <f t="shared" si="21"/>
        <v>4.9479178788241901E-2</v>
      </c>
      <c r="O42" s="79">
        <f t="shared" si="22"/>
        <v>0</v>
      </c>
      <c r="P42" s="249">
        <v>435237545.31</v>
      </c>
      <c r="Q42" s="130">
        <v>1</v>
      </c>
      <c r="R42" s="79">
        <f t="shared" si="23"/>
        <v>-3.6248892477919436E-4</v>
      </c>
      <c r="S42" s="79">
        <f t="shared" si="24"/>
        <v>0</v>
      </c>
      <c r="T42" s="127">
        <v>405626367.48000002</v>
      </c>
      <c r="U42" s="130">
        <v>1</v>
      </c>
      <c r="V42" s="79">
        <f t="shared" si="25"/>
        <v>-6.8034520801529844E-2</v>
      </c>
      <c r="W42" s="79">
        <f t="shared" si="26"/>
        <v>0</v>
      </c>
      <c r="X42" s="127">
        <v>406027428.67000002</v>
      </c>
      <c r="Y42" s="130">
        <v>1</v>
      </c>
      <c r="Z42" s="79">
        <f t="shared" si="27"/>
        <v>9.8874536310752156E-4</v>
      </c>
      <c r="AA42" s="79">
        <f t="shared" si="28"/>
        <v>0</v>
      </c>
      <c r="AB42" s="127">
        <v>406428860.57999998</v>
      </c>
      <c r="AC42" s="130">
        <v>1</v>
      </c>
      <c r="AD42" s="79">
        <f t="shared" si="29"/>
        <v>9.8868175313897712E-4</v>
      </c>
      <c r="AE42" s="79">
        <f t="shared" si="29"/>
        <v>0</v>
      </c>
      <c r="AF42" s="127">
        <v>399908132.04000002</v>
      </c>
      <c r="AG42" s="130">
        <v>1</v>
      </c>
      <c r="AH42" s="79">
        <f t="shared" si="30"/>
        <v>-1.6043960388773731E-2</v>
      </c>
      <c r="AI42" s="79">
        <f t="shared" si="31"/>
        <v>0</v>
      </c>
      <c r="AJ42" s="80">
        <f t="shared" si="13"/>
        <v>-4.4563076944295482E-3</v>
      </c>
      <c r="AK42" s="80">
        <f t="shared" si="14"/>
        <v>0</v>
      </c>
      <c r="AL42" s="81">
        <f t="shared" si="15"/>
        <v>-3.5260655136484215E-2</v>
      </c>
      <c r="AM42" s="81">
        <f t="shared" si="16"/>
        <v>0</v>
      </c>
      <c r="AN42" s="82">
        <f t="shared" si="17"/>
        <v>3.2049985424791878E-2</v>
      </c>
      <c r="AO42" s="158">
        <f t="shared" si="18"/>
        <v>0</v>
      </c>
      <c r="AP42" s="86"/>
      <c r="AQ42" s="94"/>
      <c r="AR42" s="91"/>
      <c r="AS42" s="85"/>
      <c r="AT42" s="85"/>
    </row>
    <row r="43" spans="1:47" s="184" customFormat="1">
      <c r="A43" s="153" t="s">
        <v>171</v>
      </c>
      <c r="B43" s="127">
        <v>228561716.63</v>
      </c>
      <c r="C43" s="130">
        <v>100</v>
      </c>
      <c r="D43" s="127">
        <v>232165996</v>
      </c>
      <c r="E43" s="130">
        <v>100</v>
      </c>
      <c r="F43" s="79">
        <f>((D43-B43)/B43)</f>
        <v>1.5769392281187143E-2</v>
      </c>
      <c r="G43" s="79">
        <f>((E43-C43)/C43)</f>
        <v>0</v>
      </c>
      <c r="H43" s="127">
        <v>233057695.37</v>
      </c>
      <c r="I43" s="130">
        <v>100</v>
      </c>
      <c r="J43" s="79">
        <f t="shared" si="19"/>
        <v>3.8407836865136991E-3</v>
      </c>
      <c r="K43" s="79">
        <f t="shared" si="20"/>
        <v>0</v>
      </c>
      <c r="L43" s="247">
        <v>234998353.36000001</v>
      </c>
      <c r="M43" s="130">
        <v>100</v>
      </c>
      <c r="N43" s="79">
        <f t="shared" si="21"/>
        <v>8.3269423346825806E-3</v>
      </c>
      <c r="O43" s="79">
        <f t="shared" si="22"/>
        <v>0</v>
      </c>
      <c r="P43" s="247">
        <v>235371583.53999999</v>
      </c>
      <c r="Q43" s="130">
        <v>100</v>
      </c>
      <c r="R43" s="79">
        <f t="shared" si="23"/>
        <v>1.5882246605712017E-3</v>
      </c>
      <c r="S43" s="79">
        <f t="shared" si="24"/>
        <v>0</v>
      </c>
      <c r="T43" s="249">
        <v>241172413.09999999</v>
      </c>
      <c r="U43" s="130">
        <v>100</v>
      </c>
      <c r="V43" s="79">
        <f t="shared" si="25"/>
        <v>2.4645411620023306E-2</v>
      </c>
      <c r="W43" s="79">
        <f t="shared" si="26"/>
        <v>0</v>
      </c>
      <c r="X43" s="127">
        <v>242195831.91999999</v>
      </c>
      <c r="Y43" s="130">
        <v>100</v>
      </c>
      <c r="Z43" s="79">
        <f t="shared" si="27"/>
        <v>4.2435152795674081E-3</v>
      </c>
      <c r="AA43" s="79">
        <f t="shared" si="28"/>
        <v>0</v>
      </c>
      <c r="AB43" s="127">
        <v>237411112.40000001</v>
      </c>
      <c r="AC43" s="130">
        <v>100</v>
      </c>
      <c r="AD43" s="79">
        <f t="shared" si="29"/>
        <v>-1.9755581597211084E-2</v>
      </c>
      <c r="AE43" s="79">
        <f t="shared" si="29"/>
        <v>0</v>
      </c>
      <c r="AF43" s="127">
        <v>242871164.27000001</v>
      </c>
      <c r="AG43" s="130">
        <v>100</v>
      </c>
      <c r="AH43" s="79">
        <f t="shared" si="30"/>
        <v>2.2998299510094897E-2</v>
      </c>
      <c r="AI43" s="79">
        <f t="shared" si="31"/>
        <v>0</v>
      </c>
      <c r="AJ43" s="80">
        <f t="shared" si="13"/>
        <v>7.7071234719286435E-3</v>
      </c>
      <c r="AK43" s="80">
        <f t="shared" si="14"/>
        <v>0</v>
      </c>
      <c r="AL43" s="81">
        <f t="shared" si="15"/>
        <v>4.6109974993926377E-2</v>
      </c>
      <c r="AM43" s="81">
        <f t="shared" si="16"/>
        <v>0</v>
      </c>
      <c r="AN43" s="82">
        <f t="shared" si="17"/>
        <v>1.416583556719728E-2</v>
      </c>
      <c r="AO43" s="158">
        <f t="shared" si="18"/>
        <v>0</v>
      </c>
      <c r="AP43" s="86"/>
      <c r="AQ43" s="94"/>
      <c r="AR43" s="91"/>
      <c r="AS43" s="85"/>
      <c r="AT43" s="85"/>
    </row>
    <row r="44" spans="1:47" s="205" customFormat="1">
      <c r="A44" s="153" t="s">
        <v>185</v>
      </c>
      <c r="B44" s="127">
        <v>109496501.13585909</v>
      </c>
      <c r="C44" s="130">
        <v>1</v>
      </c>
      <c r="D44" s="127">
        <v>109921911.26860976</v>
      </c>
      <c r="E44" s="130">
        <v>1</v>
      </c>
      <c r="F44" s="79">
        <f>((D44-B44)/B44)</f>
        <v>3.8851481859026927E-3</v>
      </c>
      <c r="G44" s="79">
        <f>((E44-C44)/C44)</f>
        <v>0</v>
      </c>
      <c r="H44" s="127">
        <v>109683648.71548648</v>
      </c>
      <c r="I44" s="130">
        <v>1</v>
      </c>
      <c r="J44" s="79">
        <f t="shared" si="19"/>
        <v>-2.1675619571520379E-3</v>
      </c>
      <c r="K44" s="79">
        <f t="shared" si="20"/>
        <v>0</v>
      </c>
      <c r="L44" s="127">
        <v>109793610.41530021</v>
      </c>
      <c r="M44" s="130">
        <v>1</v>
      </c>
      <c r="N44" s="79">
        <f t="shared" si="21"/>
        <v>1.0025350277957869E-3</v>
      </c>
      <c r="O44" s="79">
        <f t="shared" si="22"/>
        <v>0</v>
      </c>
      <c r="P44" s="127">
        <v>109646892.64</v>
      </c>
      <c r="Q44" s="130">
        <v>1</v>
      </c>
      <c r="R44" s="79">
        <f t="shared" si="23"/>
        <v>-1.3363052252789295E-3</v>
      </c>
      <c r="S44" s="79">
        <f t="shared" si="24"/>
        <v>0</v>
      </c>
      <c r="T44" s="247">
        <v>109710837.1549276</v>
      </c>
      <c r="U44" s="130">
        <v>1</v>
      </c>
      <c r="V44" s="79">
        <f t="shared" si="25"/>
        <v>5.831858376282742E-4</v>
      </c>
      <c r="W44" s="79">
        <f t="shared" si="26"/>
        <v>0</v>
      </c>
      <c r="X44" s="127">
        <v>109736142.5276783</v>
      </c>
      <c r="Y44" s="130">
        <v>1</v>
      </c>
      <c r="Z44" s="79">
        <f t="shared" si="27"/>
        <v>2.3065517871278903E-4</v>
      </c>
      <c r="AA44" s="79">
        <f t="shared" si="28"/>
        <v>0</v>
      </c>
      <c r="AB44" s="127">
        <v>110178684.92</v>
      </c>
      <c r="AC44" s="130">
        <v>1</v>
      </c>
      <c r="AD44" s="79">
        <f t="shared" si="29"/>
        <v>4.0327861188494503E-3</v>
      </c>
      <c r="AE44" s="79">
        <f t="shared" si="29"/>
        <v>0</v>
      </c>
      <c r="AF44" s="127">
        <v>110247060.38</v>
      </c>
      <c r="AG44" s="130">
        <v>1</v>
      </c>
      <c r="AH44" s="79">
        <f t="shared" si="30"/>
        <v>6.2058700418906253E-4</v>
      </c>
      <c r="AI44" s="79">
        <f t="shared" si="31"/>
        <v>0</v>
      </c>
      <c r="AJ44" s="80">
        <f t="shared" si="13"/>
        <v>8.5637877133088608E-4</v>
      </c>
      <c r="AK44" s="80">
        <f t="shared" si="14"/>
        <v>0</v>
      </c>
      <c r="AL44" s="81">
        <f t="shared" si="15"/>
        <v>2.9580008902473057E-3</v>
      </c>
      <c r="AM44" s="81">
        <f t="shared" si="16"/>
        <v>0</v>
      </c>
      <c r="AN44" s="82">
        <f t="shared" si="17"/>
        <v>2.196042292219666E-3</v>
      </c>
      <c r="AO44" s="158">
        <f t="shared" si="18"/>
        <v>0</v>
      </c>
      <c r="AP44" s="86"/>
      <c r="AQ44" s="94"/>
      <c r="AR44" s="91"/>
      <c r="AS44" s="85"/>
      <c r="AT44" s="85"/>
    </row>
    <row r="45" spans="1:47" s="205" customFormat="1">
      <c r="A45" s="153" t="s">
        <v>193</v>
      </c>
      <c r="B45" s="127">
        <v>1712828605.71</v>
      </c>
      <c r="C45" s="130">
        <v>1</v>
      </c>
      <c r="D45" s="127">
        <v>1676646289.8800001</v>
      </c>
      <c r="E45" s="130">
        <v>1</v>
      </c>
      <c r="F45" s="79">
        <f>((D45-B45)/B45)</f>
        <v>-2.11243061386178E-2</v>
      </c>
      <c r="G45" s="79">
        <f>((E45-C45)/C45)</f>
        <v>0</v>
      </c>
      <c r="H45" s="127">
        <v>1788440725.1900001</v>
      </c>
      <c r="I45" s="130">
        <v>1</v>
      </c>
      <c r="J45" s="79">
        <f t="shared" si="19"/>
        <v>6.6677411917334825E-2</v>
      </c>
      <c r="K45" s="79">
        <f t="shared" si="20"/>
        <v>0</v>
      </c>
      <c r="L45" s="244">
        <v>1787100642.4400001</v>
      </c>
      <c r="M45" s="130">
        <v>1</v>
      </c>
      <c r="N45" s="79">
        <f t="shared" si="21"/>
        <v>-7.4930230067179473E-4</v>
      </c>
      <c r="O45" s="79">
        <f t="shared" si="22"/>
        <v>0</v>
      </c>
      <c r="P45" s="244">
        <v>1643695913.3499999</v>
      </c>
      <c r="Q45" s="130">
        <v>1</v>
      </c>
      <c r="R45" s="79">
        <f t="shared" si="23"/>
        <v>-8.0244349805729989E-2</v>
      </c>
      <c r="S45" s="79">
        <f t="shared" si="24"/>
        <v>0</v>
      </c>
      <c r="T45" s="247">
        <v>1650537457.75</v>
      </c>
      <c r="U45" s="130">
        <v>1</v>
      </c>
      <c r="V45" s="79">
        <f t="shared" si="25"/>
        <v>4.1622932468429723E-3</v>
      </c>
      <c r="W45" s="79">
        <f t="shared" si="26"/>
        <v>0</v>
      </c>
      <c r="X45" s="247">
        <v>1642267712.6800001</v>
      </c>
      <c r="Y45" s="130">
        <v>1</v>
      </c>
      <c r="Z45" s="79">
        <f t="shared" si="27"/>
        <v>-5.0103346829057649E-3</v>
      </c>
      <c r="AA45" s="79">
        <f t="shared" si="28"/>
        <v>0</v>
      </c>
      <c r="AB45" s="247">
        <v>1303016433.3599999</v>
      </c>
      <c r="AC45" s="130">
        <v>1</v>
      </c>
      <c r="AD45" s="79">
        <f t="shared" si="29"/>
        <v>-0.20657489439792945</v>
      </c>
      <c r="AE45" s="79">
        <f t="shared" si="29"/>
        <v>0</v>
      </c>
      <c r="AF45" s="127">
        <v>1254965103.4300001</v>
      </c>
      <c r="AG45" s="130">
        <v>1</v>
      </c>
      <c r="AH45" s="79">
        <f t="shared" si="30"/>
        <v>-3.6876994564138482E-2</v>
      </c>
      <c r="AI45" s="79">
        <f t="shared" si="31"/>
        <v>0</v>
      </c>
      <c r="AJ45" s="80">
        <f t="shared" si="13"/>
        <v>-3.4967559590726935E-2</v>
      </c>
      <c r="AK45" s="80">
        <f t="shared" si="14"/>
        <v>0</v>
      </c>
      <c r="AL45" s="81">
        <f t="shared" si="15"/>
        <v>-0.25150277014013511</v>
      </c>
      <c r="AM45" s="81">
        <f t="shared" si="16"/>
        <v>0</v>
      </c>
      <c r="AN45" s="82">
        <f t="shared" si="17"/>
        <v>8.0733704036323267E-2</v>
      </c>
      <c r="AO45" s="158">
        <f t="shared" si="18"/>
        <v>0</v>
      </c>
      <c r="AP45" s="86"/>
      <c r="AQ45" s="94"/>
      <c r="AR45" s="91"/>
      <c r="AS45" s="85"/>
      <c r="AT45" s="85"/>
    </row>
    <row r="46" spans="1:47" s="224" customFormat="1">
      <c r="A46" s="153" t="s">
        <v>199</v>
      </c>
      <c r="B46" s="127">
        <v>181123660.08000001</v>
      </c>
      <c r="C46" s="130">
        <v>1</v>
      </c>
      <c r="D46" s="127">
        <v>181093660.36000001</v>
      </c>
      <c r="E46" s="130">
        <v>1</v>
      </c>
      <c r="F46" s="79">
        <f>((D46-B46)/B46)</f>
        <v>-1.6563114938571976E-4</v>
      </c>
      <c r="G46" s="79">
        <f>((E46-C46)/C46)</f>
        <v>0</v>
      </c>
      <c r="H46" s="127">
        <v>181123660.24000001</v>
      </c>
      <c r="I46" s="130">
        <v>1</v>
      </c>
      <c r="J46" s="79">
        <f t="shared" si="19"/>
        <v>1.6565947112868456E-4</v>
      </c>
      <c r="K46" s="79">
        <f t="shared" si="20"/>
        <v>0</v>
      </c>
      <c r="L46" s="127">
        <v>198080656.12</v>
      </c>
      <c r="M46" s="130">
        <v>1</v>
      </c>
      <c r="N46" s="79">
        <f t="shared" si="21"/>
        <v>9.36210976386571E-2</v>
      </c>
      <c r="O46" s="79">
        <f t="shared" si="22"/>
        <v>0</v>
      </c>
      <c r="P46" s="127">
        <v>178767156.02000001</v>
      </c>
      <c r="Q46" s="130">
        <v>1</v>
      </c>
      <c r="R46" s="79">
        <f t="shared" si="23"/>
        <v>-9.7503211460989947E-2</v>
      </c>
      <c r="S46" s="79">
        <f t="shared" si="24"/>
        <v>0</v>
      </c>
      <c r="T46" s="249">
        <v>177487993.93000001</v>
      </c>
      <c r="U46" s="130">
        <v>1</v>
      </c>
      <c r="V46" s="79">
        <f t="shared" si="25"/>
        <v>-7.1554647871496834E-3</v>
      </c>
      <c r="W46" s="79">
        <f t="shared" si="26"/>
        <v>0</v>
      </c>
      <c r="X46" s="247">
        <v>177479836.38999999</v>
      </c>
      <c r="Y46" s="130">
        <v>1</v>
      </c>
      <c r="Z46" s="79">
        <f t="shared" si="27"/>
        <v>-4.59610806308326E-5</v>
      </c>
      <c r="AA46" s="79">
        <f t="shared" si="28"/>
        <v>0</v>
      </c>
      <c r="AB46" s="247">
        <v>178480714.22999999</v>
      </c>
      <c r="AC46" s="130">
        <v>1</v>
      </c>
      <c r="AD46" s="79">
        <f t="shared" si="29"/>
        <v>5.6393890165677297E-3</v>
      </c>
      <c r="AE46" s="79">
        <f t="shared" si="29"/>
        <v>0</v>
      </c>
      <c r="AF46" s="247">
        <v>161904863.44999999</v>
      </c>
      <c r="AG46" s="130">
        <v>1</v>
      </c>
      <c r="AH46" s="79">
        <f t="shared" si="30"/>
        <v>-9.2871943344194907E-2</v>
      </c>
      <c r="AI46" s="79">
        <f t="shared" si="31"/>
        <v>0</v>
      </c>
      <c r="AJ46" s="80">
        <f t="shared" si="13"/>
        <v>-1.2289508211999697E-2</v>
      </c>
      <c r="AK46" s="80">
        <f t="shared" si="14"/>
        <v>0</v>
      </c>
      <c r="AL46" s="81">
        <f t="shared" si="15"/>
        <v>-0.10596062209938327</v>
      </c>
      <c r="AM46" s="81">
        <f t="shared" si="16"/>
        <v>0</v>
      </c>
      <c r="AN46" s="82">
        <f t="shared" si="17"/>
        <v>6.0676882284085819E-2</v>
      </c>
      <c r="AO46" s="158">
        <f t="shared" si="18"/>
        <v>0</v>
      </c>
      <c r="AP46" s="86"/>
      <c r="AQ46" s="94"/>
      <c r="AR46" s="91"/>
      <c r="AS46" s="85"/>
      <c r="AT46" s="85"/>
    </row>
    <row r="47" spans="1:47" s="224" customFormat="1">
      <c r="A47" s="153" t="s">
        <v>210</v>
      </c>
      <c r="B47" s="127">
        <v>654094863.01999998</v>
      </c>
      <c r="C47" s="130">
        <v>1</v>
      </c>
      <c r="D47" s="127">
        <v>656034766.13999999</v>
      </c>
      <c r="E47" s="130">
        <v>1</v>
      </c>
      <c r="F47" s="79">
        <f>((D47-B47)/B47)</f>
        <v>2.9657825335049131E-3</v>
      </c>
      <c r="G47" s="79">
        <f>((E47-C47)/C47)</f>
        <v>0</v>
      </c>
      <c r="H47" s="127">
        <v>663858234.69000006</v>
      </c>
      <c r="I47" s="130">
        <v>1</v>
      </c>
      <c r="J47" s="79">
        <f t="shared" si="19"/>
        <v>1.1925387119393178E-2</v>
      </c>
      <c r="K47" s="79">
        <f t="shared" si="20"/>
        <v>0</v>
      </c>
      <c r="L47" s="245">
        <v>665935847.24000001</v>
      </c>
      <c r="M47" s="130">
        <v>1</v>
      </c>
      <c r="N47" s="79">
        <f t="shared" si="21"/>
        <v>3.1296027396122139E-3</v>
      </c>
      <c r="O47" s="79">
        <f t="shared" si="22"/>
        <v>0</v>
      </c>
      <c r="P47" s="245">
        <v>684209709.23000002</v>
      </c>
      <c r="Q47" s="130">
        <v>1</v>
      </c>
      <c r="R47" s="79">
        <f t="shared" si="23"/>
        <v>2.744087447122245E-2</v>
      </c>
      <c r="S47" s="79">
        <f t="shared" si="24"/>
        <v>0</v>
      </c>
      <c r="T47" s="247">
        <v>718075111.61000001</v>
      </c>
      <c r="U47" s="130">
        <v>1</v>
      </c>
      <c r="V47" s="79">
        <f t="shared" si="25"/>
        <v>4.9495647201662253E-2</v>
      </c>
      <c r="W47" s="79">
        <f t="shared" si="26"/>
        <v>0</v>
      </c>
      <c r="X47" s="247">
        <v>716995579.62</v>
      </c>
      <c r="Y47" s="130">
        <v>1</v>
      </c>
      <c r="Z47" s="79">
        <f t="shared" si="27"/>
        <v>-1.5033691776053693E-3</v>
      </c>
      <c r="AA47" s="79">
        <f t="shared" si="28"/>
        <v>0</v>
      </c>
      <c r="AB47" s="247">
        <v>709750425.96000004</v>
      </c>
      <c r="AC47" s="130">
        <v>1</v>
      </c>
      <c r="AD47" s="79">
        <f t="shared" si="29"/>
        <v>-1.0104879117720391E-2</v>
      </c>
      <c r="AE47" s="79">
        <f t="shared" si="29"/>
        <v>0</v>
      </c>
      <c r="AF47" s="247">
        <v>706598302.48000002</v>
      </c>
      <c r="AG47" s="130">
        <v>1</v>
      </c>
      <c r="AH47" s="79">
        <f t="shared" si="30"/>
        <v>-4.4411716635977981E-3</v>
      </c>
      <c r="AI47" s="79">
        <f t="shared" si="31"/>
        <v>0</v>
      </c>
      <c r="AJ47" s="80">
        <f t="shared" si="13"/>
        <v>9.8634842633089342E-3</v>
      </c>
      <c r="AK47" s="80">
        <f t="shared" si="14"/>
        <v>0</v>
      </c>
      <c r="AL47" s="81">
        <f t="shared" si="15"/>
        <v>7.7074476765168279E-2</v>
      </c>
      <c r="AM47" s="81">
        <f t="shared" si="16"/>
        <v>0</v>
      </c>
      <c r="AN47" s="82">
        <f t="shared" si="17"/>
        <v>1.9673811283971027E-2</v>
      </c>
      <c r="AO47" s="158">
        <f t="shared" si="18"/>
        <v>0</v>
      </c>
      <c r="AP47" s="86"/>
      <c r="AQ47" s="94"/>
      <c r="AR47" s="91"/>
      <c r="AS47" s="85"/>
      <c r="AT47" s="85"/>
    </row>
    <row r="48" spans="1:47" s="254" customFormat="1">
      <c r="A48" s="153" t="s">
        <v>221</v>
      </c>
      <c r="B48" s="127">
        <v>7976150.4100000001</v>
      </c>
      <c r="C48" s="130">
        <v>100</v>
      </c>
      <c r="D48" s="127">
        <v>7874074</v>
      </c>
      <c r="E48" s="130">
        <v>100</v>
      </c>
      <c r="F48" s="79">
        <f>((D48-B48)/B48)</f>
        <v>-1.2797703748417672E-2</v>
      </c>
      <c r="G48" s="79">
        <f>((E48-C48)/C48)</f>
        <v>0</v>
      </c>
      <c r="H48" s="127">
        <v>7729374.4199999999</v>
      </c>
      <c r="I48" s="130">
        <v>100</v>
      </c>
      <c r="J48" s="79">
        <f t="shared" ref="J48" si="32">((H48-D48)/D48)</f>
        <v>-1.8376710709094184E-2</v>
      </c>
      <c r="K48" s="79">
        <f t="shared" ref="K48" si="33">((I48-E48)/E48)</f>
        <v>0</v>
      </c>
      <c r="L48" s="127">
        <v>7731256.8799999999</v>
      </c>
      <c r="M48" s="130">
        <v>100</v>
      </c>
      <c r="N48" s="79">
        <f t="shared" ref="N48" si="34">((L48-H48)/H48)</f>
        <v>2.4354622996772393E-4</v>
      </c>
      <c r="O48" s="79">
        <f t="shared" ref="O48" si="35">((M48-I48)/I48)</f>
        <v>0</v>
      </c>
      <c r="P48" s="127">
        <v>7561500</v>
      </c>
      <c r="Q48" s="130">
        <v>100</v>
      </c>
      <c r="R48" s="79">
        <f t="shared" si="23"/>
        <v>-2.1957216353675198E-2</v>
      </c>
      <c r="S48" s="79">
        <f t="shared" si="24"/>
        <v>0</v>
      </c>
      <c r="T48" s="247">
        <v>7409020.6200000001</v>
      </c>
      <c r="U48" s="130">
        <v>100</v>
      </c>
      <c r="V48" s="79">
        <f t="shared" si="25"/>
        <v>-2.0165229121206094E-2</v>
      </c>
      <c r="W48" s="79">
        <f t="shared" si="26"/>
        <v>0</v>
      </c>
      <c r="X48" s="247">
        <v>7410938.54</v>
      </c>
      <c r="Y48" s="130">
        <v>100</v>
      </c>
      <c r="Z48" s="79">
        <f t="shared" si="27"/>
        <v>2.5886282389640932E-4</v>
      </c>
      <c r="AA48" s="79">
        <f t="shared" si="28"/>
        <v>0</v>
      </c>
      <c r="AB48" s="247">
        <v>7412855.9800000004</v>
      </c>
      <c r="AC48" s="130">
        <v>100</v>
      </c>
      <c r="AD48" s="79">
        <f t="shared" si="29"/>
        <v>2.5873106215240719E-4</v>
      </c>
      <c r="AE48" s="79">
        <f t="shared" si="29"/>
        <v>0</v>
      </c>
      <c r="AF48" s="247">
        <v>7151185.3399999999</v>
      </c>
      <c r="AG48" s="130">
        <v>100</v>
      </c>
      <c r="AH48" s="79">
        <f t="shared" si="30"/>
        <v>-3.5299571542465144E-2</v>
      </c>
      <c r="AI48" s="79">
        <f t="shared" si="31"/>
        <v>0</v>
      </c>
      <c r="AJ48" s="80">
        <f t="shared" si="13"/>
        <v>-1.347941141985522E-2</v>
      </c>
      <c r="AK48" s="80">
        <f t="shared" si="14"/>
        <v>0</v>
      </c>
      <c r="AL48" s="81">
        <f t="shared" si="15"/>
        <v>-9.1806180637875656E-2</v>
      </c>
      <c r="AM48" s="81">
        <f t="shared" si="16"/>
        <v>0</v>
      </c>
      <c r="AN48" s="82">
        <f t="shared" si="17"/>
        <v>1.2999655451461112E-2</v>
      </c>
      <c r="AO48" s="158">
        <f t="shared" si="18"/>
        <v>0</v>
      </c>
      <c r="AP48" s="86"/>
      <c r="AQ48" s="94"/>
      <c r="AR48" s="91"/>
      <c r="AS48" s="85"/>
      <c r="AT48" s="85"/>
    </row>
    <row r="49" spans="1:49">
      <c r="A49" s="153" t="s">
        <v>235</v>
      </c>
      <c r="B49" s="127">
        <v>0</v>
      </c>
      <c r="C49" s="130">
        <v>0</v>
      </c>
      <c r="D49" s="127">
        <v>0</v>
      </c>
      <c r="E49" s="130">
        <v>0</v>
      </c>
      <c r="F49" s="79" t="e">
        <f>((D49-B49)/B49)</f>
        <v>#DIV/0!</v>
      </c>
      <c r="G49" s="79" t="e">
        <f>((E49-C49)/C49)</f>
        <v>#DIV/0!</v>
      </c>
      <c r="H49" s="127">
        <v>0</v>
      </c>
      <c r="I49" s="130">
        <v>0</v>
      </c>
      <c r="J49" s="79" t="e">
        <f t="shared" si="19"/>
        <v>#DIV/0!</v>
      </c>
      <c r="K49" s="79" t="e">
        <f t="shared" si="20"/>
        <v>#DIV/0!</v>
      </c>
      <c r="L49" s="127">
        <v>0</v>
      </c>
      <c r="M49" s="130">
        <v>0</v>
      </c>
      <c r="N49" s="79" t="e">
        <f t="shared" si="21"/>
        <v>#DIV/0!</v>
      </c>
      <c r="O49" s="79" t="e">
        <f t="shared" si="22"/>
        <v>#DIV/0!</v>
      </c>
      <c r="P49" s="127">
        <v>505586510.47000003</v>
      </c>
      <c r="Q49" s="130">
        <v>100</v>
      </c>
      <c r="R49" s="79" t="e">
        <f t="shared" si="23"/>
        <v>#DIV/0!</v>
      </c>
      <c r="S49" s="79" t="e">
        <f t="shared" si="24"/>
        <v>#DIV/0!</v>
      </c>
      <c r="T49" s="127">
        <v>512843850.61810988</v>
      </c>
      <c r="U49" s="130">
        <v>100</v>
      </c>
      <c r="V49" s="79">
        <f t="shared" si="25"/>
        <v>1.4354299408351168E-2</v>
      </c>
      <c r="W49" s="79">
        <f t="shared" si="26"/>
        <v>0</v>
      </c>
      <c r="X49" s="127">
        <v>498306690.73290247</v>
      </c>
      <c r="Y49" s="130">
        <v>100</v>
      </c>
      <c r="Z49" s="79">
        <f t="shared" si="27"/>
        <v>-2.83461717785762E-2</v>
      </c>
      <c r="AA49" s="79">
        <f t="shared" si="28"/>
        <v>0</v>
      </c>
      <c r="AB49" s="127">
        <v>557154654.17999995</v>
      </c>
      <c r="AC49" s="130">
        <v>100</v>
      </c>
      <c r="AD49" s="79">
        <f t="shared" si="29"/>
        <v>0.11809587256503565</v>
      </c>
      <c r="AE49" s="79">
        <f t="shared" si="29"/>
        <v>0</v>
      </c>
      <c r="AF49" s="127">
        <v>561173806.78999996</v>
      </c>
      <c r="AG49" s="130">
        <v>100</v>
      </c>
      <c r="AH49" s="79">
        <f t="shared" si="30"/>
        <v>7.2137109146386972E-3</v>
      </c>
      <c r="AI49" s="79">
        <f t="shared" si="31"/>
        <v>0</v>
      </c>
      <c r="AJ49" s="80" t="e">
        <f t="shared" si="13"/>
        <v>#DIV/0!</v>
      </c>
      <c r="AK49" s="80" t="e">
        <f t="shared" si="14"/>
        <v>#DIV/0!</v>
      </c>
      <c r="AL49" s="81" t="e">
        <f t="shared" si="15"/>
        <v>#DIV/0!</v>
      </c>
      <c r="AM49" s="81" t="e">
        <f t="shared" si="16"/>
        <v>#DIV/0!</v>
      </c>
      <c r="AN49" s="82" t="e">
        <f t="shared" si="17"/>
        <v>#DIV/0!</v>
      </c>
      <c r="AO49" s="158" t="e">
        <f t="shared" si="18"/>
        <v>#DIV/0!</v>
      </c>
      <c r="AP49" s="86"/>
      <c r="AQ49" s="95">
        <v>2266908745.4000001</v>
      </c>
      <c r="AR49" s="91">
        <v>1</v>
      </c>
      <c r="AS49" s="85" t="e">
        <f>(#REF!/AQ49)-1</f>
        <v>#REF!</v>
      </c>
      <c r="AT49" s="85" t="e">
        <f>(#REF!/AR49)-1</f>
        <v>#REF!</v>
      </c>
    </row>
    <row r="50" spans="1:49">
      <c r="A50" s="155" t="s">
        <v>52</v>
      </c>
      <c r="B50" s="135">
        <f>SUM(B21:B49)</f>
        <v>520022763265.66779</v>
      </c>
      <c r="C50" s="136"/>
      <c r="D50" s="135">
        <f>SUM(D21:D49)</f>
        <v>522086161162.0188</v>
      </c>
      <c r="E50" s="136"/>
      <c r="F50" s="79">
        <f>((D50-B50)/B50)</f>
        <v>3.9678991807842656E-3</v>
      </c>
      <c r="G50" s="79"/>
      <c r="H50" s="135">
        <f>SUM(H21:H49)</f>
        <v>522133802446.93317</v>
      </c>
      <c r="I50" s="136"/>
      <c r="J50" s="79">
        <f>((H50-D50)/D50)</f>
        <v>9.1251767348767506E-5</v>
      </c>
      <c r="K50" s="79"/>
      <c r="L50" s="135">
        <f>SUM(L21:L49)</f>
        <v>521384029448.63214</v>
      </c>
      <c r="M50" s="136"/>
      <c r="N50" s="79">
        <f>((L50-H50)/H50)</f>
        <v>-1.4359786606177986E-3</v>
      </c>
      <c r="O50" s="79"/>
      <c r="P50" s="135">
        <f>SUM(P21:P49)</f>
        <v>532357098267.60992</v>
      </c>
      <c r="Q50" s="136"/>
      <c r="R50" s="79">
        <f>((P50-L50)/L50)</f>
        <v>2.1046039385943394E-2</v>
      </c>
      <c r="S50" s="79"/>
      <c r="T50" s="135">
        <f>SUM(T21:T49)</f>
        <v>534308319609.98053</v>
      </c>
      <c r="U50" s="136"/>
      <c r="V50" s="79">
        <f>((T50-P50)/P50)</f>
        <v>3.6652490381367067E-3</v>
      </c>
      <c r="W50" s="79"/>
      <c r="X50" s="135">
        <f>SUM(X21:X49)</f>
        <v>534163471340.02954</v>
      </c>
      <c r="Y50" s="136"/>
      <c r="Z50" s="79">
        <f>((X50-T50)/T50)</f>
        <v>-2.7109491773723656E-4</v>
      </c>
      <c r="AA50" s="79"/>
      <c r="AB50" s="135">
        <f>SUM(AB21:AB49)</f>
        <v>537109137206.31995</v>
      </c>
      <c r="AC50" s="136"/>
      <c r="AD50" s="79">
        <f>((AB50-X50)/X50)</f>
        <v>5.5145400693550955E-3</v>
      </c>
      <c r="AE50" s="79"/>
      <c r="AF50" s="135">
        <f>SUM(AF21:AF49)</f>
        <v>538722554365.93011</v>
      </c>
      <c r="AG50" s="136"/>
      <c r="AH50" s="79">
        <f>((AF50-AB50)/AB50)</f>
        <v>3.0038907325279887E-3</v>
      </c>
      <c r="AI50" s="79"/>
      <c r="AJ50" s="80">
        <f t="shared" si="13"/>
        <v>4.4477245744676481E-3</v>
      </c>
      <c r="AK50" s="80"/>
      <c r="AL50" s="81">
        <f t="shared" si="15"/>
        <v>3.1865225400503482E-2</v>
      </c>
      <c r="AM50" s="81"/>
      <c r="AN50" s="82">
        <f t="shared" si="17"/>
        <v>7.1257418951616259E-3</v>
      </c>
      <c r="AO50" s="158"/>
      <c r="AP50" s="86"/>
      <c r="AQ50" s="99">
        <f>SUM(AQ21:AQ49)</f>
        <v>132930613532.55411</v>
      </c>
      <c r="AR50" s="100"/>
      <c r="AS50" s="85" t="e">
        <f>(#REF!/AQ50)-1</f>
        <v>#REF!</v>
      </c>
      <c r="AT50" s="85" t="e">
        <f>(#REF!/AR50)-1</f>
        <v>#REF!</v>
      </c>
    </row>
    <row r="51" spans="1:49">
      <c r="A51" s="156" t="s">
        <v>76</v>
      </c>
      <c r="B51" s="131"/>
      <c r="C51" s="133"/>
      <c r="D51" s="131"/>
      <c r="E51" s="133"/>
      <c r="F51" s="79"/>
      <c r="G51" s="79"/>
      <c r="H51" s="131"/>
      <c r="I51" s="133"/>
      <c r="J51" s="79"/>
      <c r="K51" s="79"/>
      <c r="L51" s="131"/>
      <c r="M51" s="133"/>
      <c r="N51" s="79"/>
      <c r="O51" s="79"/>
      <c r="P51" s="131"/>
      <c r="Q51" s="133"/>
      <c r="R51" s="79"/>
      <c r="S51" s="79"/>
      <c r="T51" s="131"/>
      <c r="U51" s="133"/>
      <c r="V51" s="79"/>
      <c r="W51" s="79"/>
      <c r="X51" s="131"/>
      <c r="Y51" s="133"/>
      <c r="Z51" s="79"/>
      <c r="AA51" s="79"/>
      <c r="AB51" s="131"/>
      <c r="AC51" s="133"/>
      <c r="AD51" s="79"/>
      <c r="AE51" s="79"/>
      <c r="AF51" s="131"/>
      <c r="AG51" s="133"/>
      <c r="AH51" s="79"/>
      <c r="AI51" s="79"/>
      <c r="AJ51" s="80"/>
      <c r="AK51" s="80"/>
      <c r="AL51" s="81"/>
      <c r="AM51" s="81"/>
      <c r="AN51" s="82"/>
      <c r="AO51" s="158"/>
      <c r="AP51" s="86"/>
      <c r="AQ51" s="96"/>
      <c r="AR51" s="62"/>
      <c r="AS51" s="85" t="e">
        <f>(#REF!/AQ51)-1</f>
        <v>#REF!</v>
      </c>
      <c r="AT51" s="85" t="e">
        <f>(#REF!/AR51)-1</f>
        <v>#REF!</v>
      </c>
    </row>
    <row r="52" spans="1:49">
      <c r="A52" s="153" t="s">
        <v>22</v>
      </c>
      <c r="B52" s="126">
        <v>103016890272.64999</v>
      </c>
      <c r="C52" s="138">
        <v>232.82</v>
      </c>
      <c r="D52" s="126">
        <v>101345151762.64999</v>
      </c>
      <c r="E52" s="138">
        <v>233</v>
      </c>
      <c r="F52" s="79">
        <f>((D52-B52)/B52)</f>
        <v>-1.6227809882199781E-2</v>
      </c>
      <c r="G52" s="79">
        <f>((E52-C52)/C52)</f>
        <v>7.7312945623231181E-4</v>
      </c>
      <c r="H52" s="126">
        <v>100655856798.37</v>
      </c>
      <c r="I52" s="138">
        <v>233.18</v>
      </c>
      <c r="J52" s="79">
        <f t="shared" ref="J52:J63" si="36">((H52-D52)/D52)</f>
        <v>-6.8014596879219765E-3</v>
      </c>
      <c r="K52" s="79">
        <f t="shared" ref="K52:K63" si="37">((I52-E52)/E52)</f>
        <v>7.7253218884123099E-4</v>
      </c>
      <c r="L52" s="126">
        <v>97507774102</v>
      </c>
      <c r="M52" s="138">
        <v>233.35</v>
      </c>
      <c r="N52" s="79">
        <f t="shared" ref="N52:N63" si="38">((L52-H52)/H52)</f>
        <v>-3.1275703138428548E-2</v>
      </c>
      <c r="O52" s="79">
        <f t="shared" ref="O52:O63" si="39">((M52-I52)/I52)</f>
        <v>7.2905051891237452E-4</v>
      </c>
      <c r="P52" s="126">
        <v>97250600158.240005</v>
      </c>
      <c r="Q52" s="138">
        <v>233.58</v>
      </c>
      <c r="R52" s="79">
        <f t="shared" ref="R52:R63" si="40">((P52-L52)/L52)</f>
        <v>-2.637471177333742E-3</v>
      </c>
      <c r="S52" s="79">
        <f t="shared" ref="S52:S63" si="41">((Q52-M52)/M52)</f>
        <v>9.8564388257989374E-4</v>
      </c>
      <c r="T52" s="126">
        <v>96911432519.389999</v>
      </c>
      <c r="U52" s="138">
        <v>233.79</v>
      </c>
      <c r="V52" s="79">
        <f t="shared" ref="V52:V63" si="42">((T52-P52)/P52)</f>
        <v>-3.4875634525456298E-3</v>
      </c>
      <c r="W52" s="79">
        <f t="shared" ref="W52:W63" si="43">((U52-Q52)/Q52)</f>
        <v>8.9904957616225502E-4</v>
      </c>
      <c r="X52" s="126">
        <v>96826232993.169998</v>
      </c>
      <c r="Y52" s="138">
        <v>233.94</v>
      </c>
      <c r="Z52" s="79">
        <f t="shared" ref="Z52:Z63" si="44">((X52-T52)/T52)</f>
        <v>-8.7914835231596162E-4</v>
      </c>
      <c r="AA52" s="79">
        <f t="shared" ref="AA52:AA63" si="45">((Y52-U52)/U52)</f>
        <v>6.4160143718724365E-4</v>
      </c>
      <c r="AB52" s="126">
        <v>95759959030.229996</v>
      </c>
      <c r="AC52" s="138">
        <v>234.11</v>
      </c>
      <c r="AD52" s="79">
        <f t="shared" ref="AD52:AE63" si="46">((AB52-X52)/X52)</f>
        <v>-1.1012242550169396E-2</v>
      </c>
      <c r="AE52" s="79">
        <f t="shared" si="46"/>
        <v>7.2668205522790426E-4</v>
      </c>
      <c r="AF52" s="126">
        <v>94097929457.960007</v>
      </c>
      <c r="AG52" s="138">
        <v>234.25</v>
      </c>
      <c r="AH52" s="79">
        <f t="shared" ref="AH52:AH63" si="47">((AF52-AB52)/AB52)</f>
        <v>-1.7356205966476145E-2</v>
      </c>
      <c r="AI52" s="79">
        <f t="shared" ref="AI52:AI63" si="48">((AG52-AC52)/AC52)</f>
        <v>5.9800948272173914E-4</v>
      </c>
      <c r="AJ52" s="80">
        <f t="shared" si="13"/>
        <v>-1.1209700525923899E-2</v>
      </c>
      <c r="AK52" s="80">
        <f t="shared" si="14"/>
        <v>7.6571232473311907E-4</v>
      </c>
      <c r="AL52" s="81">
        <f t="shared" si="15"/>
        <v>-7.151030097288677E-2</v>
      </c>
      <c r="AM52" s="81">
        <f t="shared" si="16"/>
        <v>5.3648068669527897E-3</v>
      </c>
      <c r="AN52" s="82">
        <f t="shared" si="17"/>
        <v>1.0176385926123639E-2</v>
      </c>
      <c r="AO52" s="158">
        <f t="shared" si="18"/>
        <v>1.2685505942470706E-4</v>
      </c>
      <c r="AP52" s="86"/>
      <c r="AQ52" s="84">
        <v>1092437778.4100001</v>
      </c>
      <c r="AR52" s="88">
        <v>143.21</v>
      </c>
      <c r="AS52" s="85" t="e">
        <f>(#REF!/AQ52)-1</f>
        <v>#REF!</v>
      </c>
      <c r="AT52" s="85" t="e">
        <f>(#REF!/AR52)-1</f>
        <v>#REF!</v>
      </c>
    </row>
    <row r="53" spans="1:49">
      <c r="A53" s="153" t="s">
        <v>23</v>
      </c>
      <c r="B53" s="126">
        <v>1382025997.05</v>
      </c>
      <c r="C53" s="138">
        <v>324.83670000000001</v>
      </c>
      <c r="D53" s="126">
        <v>1345883759.3599999</v>
      </c>
      <c r="E53" s="138">
        <v>316.3417</v>
      </c>
      <c r="F53" s="79">
        <f>((D53-B53)/B53)</f>
        <v>-2.6151633737098563E-2</v>
      </c>
      <c r="G53" s="79">
        <f>((E53-C53)/C53)</f>
        <v>-2.6151601712491243E-2</v>
      </c>
      <c r="H53" s="126">
        <v>1351023629.3299999</v>
      </c>
      <c r="I53" s="138">
        <v>317.5498</v>
      </c>
      <c r="J53" s="79">
        <f t="shared" si="36"/>
        <v>3.8189553401284525E-3</v>
      </c>
      <c r="K53" s="79">
        <f t="shared" si="37"/>
        <v>3.8189717005377467E-3</v>
      </c>
      <c r="L53" s="250">
        <v>1351403357.48</v>
      </c>
      <c r="M53" s="138">
        <v>317.89890000000003</v>
      </c>
      <c r="N53" s="79">
        <f t="shared" si="38"/>
        <v>2.8106699376413593E-4</v>
      </c>
      <c r="O53" s="79">
        <f t="shared" si="39"/>
        <v>1.0993551247710479E-3</v>
      </c>
      <c r="P53" s="247">
        <v>1341969829.0599999</v>
      </c>
      <c r="Q53" s="138">
        <v>315.7287</v>
      </c>
      <c r="R53" s="79">
        <f t="shared" si="40"/>
        <v>-6.9805423878708155E-3</v>
      </c>
      <c r="S53" s="79">
        <f t="shared" si="41"/>
        <v>-6.8266986768435577E-3</v>
      </c>
      <c r="T53" s="247">
        <v>1348746697.3599999</v>
      </c>
      <c r="U53" s="138">
        <v>317.32310000000001</v>
      </c>
      <c r="V53" s="79">
        <f t="shared" si="42"/>
        <v>5.0499408803750057E-3</v>
      </c>
      <c r="W53" s="79">
        <f t="shared" si="43"/>
        <v>5.0499051875867078E-3</v>
      </c>
      <c r="X53" s="247">
        <v>1344647368.7</v>
      </c>
      <c r="Y53" s="138">
        <v>316.35860000000002</v>
      </c>
      <c r="Z53" s="79">
        <f t="shared" si="44"/>
        <v>-3.0393614071669364E-3</v>
      </c>
      <c r="AA53" s="79">
        <f t="shared" si="45"/>
        <v>-3.039488773429942E-3</v>
      </c>
      <c r="AB53" s="247">
        <v>1359057560.74</v>
      </c>
      <c r="AC53" s="138">
        <v>319.74900000000002</v>
      </c>
      <c r="AD53" s="79">
        <f t="shared" si="46"/>
        <v>1.0716707127409679E-2</v>
      </c>
      <c r="AE53" s="79">
        <f t="shared" si="46"/>
        <v>1.0716952218147379E-2</v>
      </c>
      <c r="AF53" s="247">
        <v>1363684432.25</v>
      </c>
      <c r="AG53" s="138">
        <v>320.81400000000002</v>
      </c>
      <c r="AH53" s="79">
        <f t="shared" si="47"/>
        <v>3.4044706005540207E-3</v>
      </c>
      <c r="AI53" s="79">
        <f t="shared" si="48"/>
        <v>3.3307375472636275E-3</v>
      </c>
      <c r="AJ53" s="80">
        <f t="shared" si="13"/>
        <v>-1.6125495737381276E-3</v>
      </c>
      <c r="AK53" s="80">
        <f t="shared" si="14"/>
        <v>-1.5002334230572797E-3</v>
      </c>
      <c r="AL53" s="81">
        <f t="shared" si="15"/>
        <v>1.3226010616596453E-2</v>
      </c>
      <c r="AM53" s="81">
        <f t="shared" si="16"/>
        <v>1.4137560745232191E-2</v>
      </c>
      <c r="AN53" s="82">
        <f t="shared" si="17"/>
        <v>1.1261024192537199E-2</v>
      </c>
      <c r="AO53" s="158">
        <f t="shared" si="18"/>
        <v>1.1269329570412552E-2</v>
      </c>
      <c r="AP53" s="86"/>
      <c r="AQ53" s="87">
        <v>1186217562.8099999</v>
      </c>
      <c r="AR53" s="91">
        <v>212.98</v>
      </c>
      <c r="AS53" s="85" t="e">
        <f>(#REF!/AQ53)-1</f>
        <v>#REF!</v>
      </c>
      <c r="AT53" s="85" t="e">
        <f>(#REF!/AR53)-1</f>
        <v>#REF!</v>
      </c>
      <c r="AU53" s="166"/>
      <c r="AV53" s="166"/>
    </row>
    <row r="54" spans="1:49">
      <c r="A54" s="153" t="s">
        <v>26</v>
      </c>
      <c r="B54" s="126">
        <v>37903919446.400002</v>
      </c>
      <c r="C54" s="137">
        <v>1414.53</v>
      </c>
      <c r="D54" s="126">
        <v>37468338912.989998</v>
      </c>
      <c r="E54" s="137">
        <v>1417.72</v>
      </c>
      <c r="F54" s="79">
        <f>((D54-B54)/B54)</f>
        <v>-1.1491701643835511E-2</v>
      </c>
      <c r="G54" s="79">
        <f>((E54-C54)/C54)</f>
        <v>2.2551660268782243E-3</v>
      </c>
      <c r="H54" s="126">
        <v>38967392189.709999</v>
      </c>
      <c r="I54" s="137">
        <v>1420.7</v>
      </c>
      <c r="J54" s="79">
        <f t="shared" si="36"/>
        <v>4.000853307645006E-2</v>
      </c>
      <c r="K54" s="79">
        <f t="shared" si="37"/>
        <v>2.1019665378213034E-3</v>
      </c>
      <c r="L54" s="126">
        <v>37003522099.07</v>
      </c>
      <c r="M54" s="137">
        <v>1423.15</v>
      </c>
      <c r="N54" s="79">
        <f t="shared" si="38"/>
        <v>-5.0397780818357989E-2</v>
      </c>
      <c r="O54" s="79">
        <f t="shared" si="39"/>
        <v>1.724502006053386E-3</v>
      </c>
      <c r="P54" s="126">
        <v>35855862728.5</v>
      </c>
      <c r="Q54" s="137">
        <v>1426.6</v>
      </c>
      <c r="R54" s="79">
        <f t="shared" si="40"/>
        <v>-3.1014868462990001E-2</v>
      </c>
      <c r="S54" s="79">
        <f t="shared" si="41"/>
        <v>2.4241998383865496E-3</v>
      </c>
      <c r="T54" s="247">
        <v>35219728442.120003</v>
      </c>
      <c r="U54" s="138">
        <v>1430.07</v>
      </c>
      <c r="V54" s="79">
        <f t="shared" si="42"/>
        <v>-1.7741430214545263E-2</v>
      </c>
      <c r="W54" s="79">
        <f t="shared" si="43"/>
        <v>2.4323566521800275E-3</v>
      </c>
      <c r="X54" s="247">
        <v>35148284523.160004</v>
      </c>
      <c r="Y54" s="138">
        <v>1433.14</v>
      </c>
      <c r="Z54" s="79">
        <f t="shared" si="44"/>
        <v>-2.0285198699759939E-3</v>
      </c>
      <c r="AA54" s="79">
        <f t="shared" si="45"/>
        <v>2.1467480612838278E-3</v>
      </c>
      <c r="AB54" s="247">
        <v>35219728442.120003</v>
      </c>
      <c r="AC54" s="137">
        <v>1436.15</v>
      </c>
      <c r="AD54" s="79">
        <f t="shared" si="46"/>
        <v>2.0326431269475772E-3</v>
      </c>
      <c r="AE54" s="79">
        <f t="shared" si="46"/>
        <v>2.1002832940256993E-3</v>
      </c>
      <c r="AF54" s="247">
        <v>36210970361.82</v>
      </c>
      <c r="AG54" s="137">
        <v>1368.37</v>
      </c>
      <c r="AH54" s="79">
        <f t="shared" si="47"/>
        <v>2.8144507738865759E-2</v>
      </c>
      <c r="AI54" s="79">
        <f t="shared" si="48"/>
        <v>-4.719562719771625E-2</v>
      </c>
      <c r="AJ54" s="80">
        <f t="shared" si="13"/>
        <v>-5.3110771334301705E-3</v>
      </c>
      <c r="AK54" s="80">
        <f t="shared" si="14"/>
        <v>-4.0013005976359036E-3</v>
      </c>
      <c r="AL54" s="81">
        <f t="shared" si="15"/>
        <v>-3.3558161040709432E-2</v>
      </c>
      <c r="AM54" s="81">
        <f t="shared" si="16"/>
        <v>-3.4809412295798987E-2</v>
      </c>
      <c r="AN54" s="82">
        <f t="shared" si="17"/>
        <v>2.9578124573791897E-2</v>
      </c>
      <c r="AO54" s="158">
        <f t="shared" si="18"/>
        <v>1.7454572630533963E-2</v>
      </c>
      <c r="AP54" s="86"/>
      <c r="AQ54" s="87">
        <v>4662655514.79</v>
      </c>
      <c r="AR54" s="91">
        <v>1067.58</v>
      </c>
      <c r="AS54" s="85" t="e">
        <f>(#REF!/AQ54)-1</f>
        <v>#REF!</v>
      </c>
      <c r="AT54" s="85" t="e">
        <f>(#REF!/AR54)-1</f>
        <v>#REF!</v>
      </c>
    </row>
    <row r="55" spans="1:49">
      <c r="A55" s="153" t="s">
        <v>81</v>
      </c>
      <c r="B55" s="126">
        <v>7007791267.5100002</v>
      </c>
      <c r="C55" s="137">
        <v>53471.76</v>
      </c>
      <c r="D55" s="126">
        <v>7064365539.3599997</v>
      </c>
      <c r="E55" s="137">
        <v>53443.19</v>
      </c>
      <c r="F55" s="79">
        <f>((D55-B55)/B55)</f>
        <v>8.0730532189640016E-3</v>
      </c>
      <c r="G55" s="79">
        <f>((E55-C55)/C55)</f>
        <v>-5.3430072247481113E-4</v>
      </c>
      <c r="H55" s="126">
        <v>7055907917.7399998</v>
      </c>
      <c r="I55" s="137">
        <v>53724.63</v>
      </c>
      <c r="J55" s="79">
        <f t="shared" si="36"/>
        <v>-1.197223101335454E-3</v>
      </c>
      <c r="K55" s="79">
        <f t="shared" si="37"/>
        <v>5.2661527128151416E-3</v>
      </c>
      <c r="L55" s="126">
        <v>7122592660.1300001</v>
      </c>
      <c r="M55" s="137">
        <v>53579.54</v>
      </c>
      <c r="N55" s="79">
        <f t="shared" si="38"/>
        <v>9.4509088224268376E-3</v>
      </c>
      <c r="O55" s="79">
        <f t="shared" si="39"/>
        <v>-2.7006235315161129E-3</v>
      </c>
      <c r="P55" s="126">
        <v>7210649615.5699997</v>
      </c>
      <c r="Q55" s="137">
        <v>53718.14</v>
      </c>
      <c r="R55" s="79">
        <f t="shared" si="40"/>
        <v>1.2363048069969565E-2</v>
      </c>
      <c r="S55" s="79">
        <f t="shared" si="41"/>
        <v>2.5868083227291341E-3</v>
      </c>
      <c r="T55" s="126">
        <v>7248671267.21</v>
      </c>
      <c r="U55" s="137">
        <v>53847.03</v>
      </c>
      <c r="V55" s="79">
        <f t="shared" si="42"/>
        <v>5.2729856069971782E-3</v>
      </c>
      <c r="W55" s="79">
        <f t="shared" si="43"/>
        <v>2.3993757043709895E-3</v>
      </c>
      <c r="X55" s="247">
        <v>7496174302.3999996</v>
      </c>
      <c r="Y55" s="137">
        <v>53880.24</v>
      </c>
      <c r="Z55" s="79">
        <f t="shared" si="44"/>
        <v>3.4144607482698416E-2</v>
      </c>
      <c r="AA55" s="79">
        <f t="shared" si="45"/>
        <v>6.1674710750062034E-4</v>
      </c>
      <c r="AB55" s="137">
        <v>7662909315.9200001</v>
      </c>
      <c r="AC55" s="137">
        <v>53913.440000000002</v>
      </c>
      <c r="AD55" s="79">
        <f t="shared" si="46"/>
        <v>2.2242680972161765E-2</v>
      </c>
      <c r="AE55" s="79">
        <f t="shared" si="46"/>
        <v>6.1618136816028225E-4</v>
      </c>
      <c r="AF55" s="247">
        <v>7655889460.9799995</v>
      </c>
      <c r="AG55" s="137">
        <v>53834.14</v>
      </c>
      <c r="AH55" s="79">
        <f t="shared" si="47"/>
        <v>-9.1608221506895627E-4</v>
      </c>
      <c r="AI55" s="79">
        <f t="shared" si="48"/>
        <v>-1.4708762787164556E-3</v>
      </c>
      <c r="AJ55" s="80">
        <f t="shared" si="13"/>
        <v>1.1179247357101667E-2</v>
      </c>
      <c r="AK55" s="80">
        <f t="shared" si="14"/>
        <v>8.4743308535859853E-4</v>
      </c>
      <c r="AL55" s="81">
        <f t="shared" si="15"/>
        <v>8.373348155956116E-2</v>
      </c>
      <c r="AM55" s="81">
        <f t="shared" si="16"/>
        <v>7.3152444680041938E-3</v>
      </c>
      <c r="AN55" s="82">
        <f t="shared" si="17"/>
        <v>1.1941537682894706E-2</v>
      </c>
      <c r="AO55" s="158">
        <f t="shared" si="18"/>
        <v>2.5337206129681625E-3</v>
      </c>
      <c r="AP55" s="86"/>
      <c r="AQ55" s="87">
        <v>136891964.13</v>
      </c>
      <c r="AR55" s="87">
        <v>33401.089999999997</v>
      </c>
      <c r="AS55" s="85" t="e">
        <f>(#REF!/AQ55)-1</f>
        <v>#REF!</v>
      </c>
      <c r="AT55" s="85" t="e">
        <f>(#REF!/AR55)-1</f>
        <v>#REF!</v>
      </c>
    </row>
    <row r="56" spans="1:49">
      <c r="A56" s="153" t="s">
        <v>80</v>
      </c>
      <c r="B56" s="126">
        <v>623856973.69000006</v>
      </c>
      <c r="C56" s="137">
        <v>53397.47</v>
      </c>
      <c r="D56" s="126">
        <v>623535297.13</v>
      </c>
      <c r="E56" s="137">
        <v>53368.87</v>
      </c>
      <c r="F56" s="79">
        <f>((D56-B56)/B56)</f>
        <v>-5.1562549360858133E-4</v>
      </c>
      <c r="G56" s="79">
        <f>((E56-C56)/C56)</f>
        <v>-5.3560590042933762E-4</v>
      </c>
      <c r="H56" s="126">
        <v>626880484.80999994</v>
      </c>
      <c r="I56" s="137">
        <v>53658.26</v>
      </c>
      <c r="J56" s="79">
        <f t="shared" si="36"/>
        <v>5.3648729998079228E-3</v>
      </c>
      <c r="K56" s="79">
        <f t="shared" si="37"/>
        <v>5.4224494541480718E-3</v>
      </c>
      <c r="L56" s="126">
        <v>625223308.61000001</v>
      </c>
      <c r="M56" s="137">
        <v>53513.37</v>
      </c>
      <c r="N56" s="79">
        <f t="shared" si="38"/>
        <v>-2.6435281367902194E-3</v>
      </c>
      <c r="O56" s="79">
        <f t="shared" si="39"/>
        <v>-2.7002366457652451E-3</v>
      </c>
      <c r="P56" s="126">
        <v>626143220.60000002</v>
      </c>
      <c r="Q56" s="137">
        <v>53593.85</v>
      </c>
      <c r="R56" s="79">
        <f t="shared" si="40"/>
        <v>1.4713334857031531E-3</v>
      </c>
      <c r="S56" s="79">
        <f t="shared" si="41"/>
        <v>1.503923225167765E-3</v>
      </c>
      <c r="T56" s="126">
        <v>627723983.44000006</v>
      </c>
      <c r="U56" s="137">
        <v>53726.66</v>
      </c>
      <c r="V56" s="79">
        <f t="shared" si="42"/>
        <v>2.5246026595724725E-3</v>
      </c>
      <c r="W56" s="79">
        <f t="shared" si="43"/>
        <v>2.4780828397289044E-3</v>
      </c>
      <c r="X56" s="247">
        <v>628108531.25</v>
      </c>
      <c r="Y56" s="137">
        <v>53759.87</v>
      </c>
      <c r="Z56" s="79">
        <f t="shared" si="44"/>
        <v>6.1260652794015657E-4</v>
      </c>
      <c r="AA56" s="79">
        <f t="shared" si="45"/>
        <v>6.1812887679969547E-4</v>
      </c>
      <c r="AB56" s="137">
        <v>628514381.45000005</v>
      </c>
      <c r="AC56" s="137">
        <v>53793.07</v>
      </c>
      <c r="AD56" s="79">
        <f t="shared" si="46"/>
        <v>6.4614661289883206E-4</v>
      </c>
      <c r="AE56" s="79">
        <f t="shared" si="46"/>
        <v>6.1756101716758406E-4</v>
      </c>
      <c r="AF56" s="247">
        <v>627656648.49000001</v>
      </c>
      <c r="AG56" s="137">
        <v>53718.14</v>
      </c>
      <c r="AH56" s="79">
        <f t="shared" si="47"/>
        <v>-1.3646990193306708E-3</v>
      </c>
      <c r="AI56" s="79">
        <f t="shared" si="48"/>
        <v>-1.392930353296443E-3</v>
      </c>
      <c r="AJ56" s="80">
        <f t="shared" si="13"/>
        <v>7.6196370452413309E-4</v>
      </c>
      <c r="AK56" s="80">
        <f t="shared" si="14"/>
        <v>7.5142156419012436E-4</v>
      </c>
      <c r="AL56" s="81">
        <f t="shared" si="15"/>
        <v>6.6096520581428444E-3</v>
      </c>
      <c r="AM56" s="81">
        <f t="shared" si="16"/>
        <v>6.5444518499266852E-3</v>
      </c>
      <c r="AN56" s="82">
        <f t="shared" si="17"/>
        <v>2.4664867987628826E-3</v>
      </c>
      <c r="AO56" s="158">
        <f t="shared" si="18"/>
        <v>2.4948642758563806E-3</v>
      </c>
      <c r="AP56" s="86"/>
      <c r="AQ56" s="87"/>
      <c r="AR56" s="87"/>
      <c r="AS56" s="85"/>
      <c r="AT56" s="85"/>
    </row>
    <row r="57" spans="1:49" s="178" customFormat="1">
      <c r="A57" s="153" t="s">
        <v>126</v>
      </c>
      <c r="B57" s="126">
        <v>61876781350</v>
      </c>
      <c r="C57" s="137">
        <v>49522.44</v>
      </c>
      <c r="D57" s="126">
        <v>57638631490.269997</v>
      </c>
      <c r="E57" s="137">
        <v>49698.61</v>
      </c>
      <c r="F57" s="79">
        <f>((D57-B57)/B57)</f>
        <v>-6.8493379378563993E-2</v>
      </c>
      <c r="G57" s="79">
        <f>((E57-C57)/C57)</f>
        <v>3.5573772213162002E-3</v>
      </c>
      <c r="H57" s="126">
        <v>57434479654.739998</v>
      </c>
      <c r="I57" s="137">
        <v>49993.67</v>
      </c>
      <c r="J57" s="79">
        <f t="shared" si="36"/>
        <v>-3.5419271806351221E-3</v>
      </c>
      <c r="K57" s="79">
        <f t="shared" si="37"/>
        <v>5.9369869700580695E-3</v>
      </c>
      <c r="L57" s="126">
        <v>57099762940.32</v>
      </c>
      <c r="M57" s="137">
        <v>49862.06</v>
      </c>
      <c r="N57" s="79">
        <f t="shared" si="38"/>
        <v>-5.8278009382535497E-3</v>
      </c>
      <c r="O57" s="79">
        <f t="shared" si="39"/>
        <v>-2.6325332787130967E-3</v>
      </c>
      <c r="P57" s="126">
        <v>57639555693.779999</v>
      </c>
      <c r="Q57" s="137">
        <v>50024.32</v>
      </c>
      <c r="R57" s="79">
        <f t="shared" si="40"/>
        <v>9.4535025307230097E-3</v>
      </c>
      <c r="S57" s="79">
        <f t="shared" si="41"/>
        <v>3.2541776252325324E-3</v>
      </c>
      <c r="T57" s="126">
        <v>57919841886.279999</v>
      </c>
      <c r="U57" s="137">
        <v>50169.05</v>
      </c>
      <c r="V57" s="79">
        <f t="shared" si="42"/>
        <v>4.8627403373660326E-3</v>
      </c>
      <c r="W57" s="79">
        <f t="shared" si="43"/>
        <v>2.8931927510459552E-3</v>
      </c>
      <c r="X57" s="126">
        <v>58263846855.019997</v>
      </c>
      <c r="Y57" s="137">
        <v>50239.66</v>
      </c>
      <c r="Z57" s="79">
        <f t="shared" si="44"/>
        <v>5.9393285191526989E-3</v>
      </c>
      <c r="AA57" s="79">
        <f t="shared" si="45"/>
        <v>1.4074414404897158E-3</v>
      </c>
      <c r="AB57" s="126">
        <v>58508735343.440002</v>
      </c>
      <c r="AC57" s="137">
        <v>50312.74</v>
      </c>
      <c r="AD57" s="79">
        <f t="shared" si="46"/>
        <v>4.2030950862096449E-3</v>
      </c>
      <c r="AE57" s="79">
        <f t="shared" si="46"/>
        <v>1.4546276786107722E-3</v>
      </c>
      <c r="AF57" s="126">
        <v>54727784717.779999</v>
      </c>
      <c r="AG57" s="137">
        <v>50277.09</v>
      </c>
      <c r="AH57" s="79">
        <f t="shared" si="47"/>
        <v>-6.4621985135488377E-2</v>
      </c>
      <c r="AI57" s="79">
        <f t="shared" si="48"/>
        <v>-7.0856804856983448E-4</v>
      </c>
      <c r="AJ57" s="80">
        <f t="shared" si="13"/>
        <v>-1.4753303269936208E-2</v>
      </c>
      <c r="AK57" s="80">
        <f t="shared" si="14"/>
        <v>1.8953377949337893E-3</v>
      </c>
      <c r="AL57" s="81">
        <f t="shared" si="15"/>
        <v>-5.0501663506382508E-2</v>
      </c>
      <c r="AM57" s="81">
        <f t="shared" si="16"/>
        <v>1.1639762158337948E-2</v>
      </c>
      <c r="AN57" s="82">
        <f t="shared" si="17"/>
        <v>3.2378408634078308E-2</v>
      </c>
      <c r="AO57" s="158">
        <f t="shared" si="18"/>
        <v>2.6633403749047944E-3</v>
      </c>
      <c r="AP57" s="86"/>
      <c r="AQ57" s="87"/>
      <c r="AR57" s="87"/>
      <c r="AS57" s="85"/>
      <c r="AT57" s="85"/>
    </row>
    <row r="58" spans="1:49" s="184" customFormat="1">
      <c r="A58" s="153" t="s">
        <v>150</v>
      </c>
      <c r="B58" s="126">
        <v>5017724581.6000004</v>
      </c>
      <c r="C58" s="137">
        <v>409.98</v>
      </c>
      <c r="D58" s="126">
        <v>5029413574.6400003</v>
      </c>
      <c r="E58" s="137">
        <v>410.08</v>
      </c>
      <c r="F58" s="79">
        <f>((D58-B58)/B58)</f>
        <v>2.3295405815742672E-3</v>
      </c>
      <c r="G58" s="79">
        <f>((E58-C58)/C58)</f>
        <v>2.4391433728466241E-4</v>
      </c>
      <c r="H58" s="126">
        <v>5029234867.4099998</v>
      </c>
      <c r="I58" s="137">
        <v>409.71</v>
      </c>
      <c r="J58" s="79">
        <f t="shared" si="36"/>
        <v>-3.5532418908955516E-5</v>
      </c>
      <c r="K58" s="79">
        <f t="shared" si="37"/>
        <v>-9.0226297307843481E-4</v>
      </c>
      <c r="L58" s="126">
        <v>5050611495.5799999</v>
      </c>
      <c r="M58" s="137">
        <v>410.3</v>
      </c>
      <c r="N58" s="79">
        <f t="shared" si="38"/>
        <v>4.2504732297397761E-3</v>
      </c>
      <c r="O58" s="79">
        <f t="shared" si="39"/>
        <v>1.4400429572137166E-3</v>
      </c>
      <c r="P58" s="126">
        <v>5047975424.6400003</v>
      </c>
      <c r="Q58" s="137">
        <v>410.31</v>
      </c>
      <c r="R58" s="79">
        <f t="shared" si="40"/>
        <v>-5.2193104583603701E-4</v>
      </c>
      <c r="S58" s="79">
        <f t="shared" si="41"/>
        <v>2.4372410431369497E-5</v>
      </c>
      <c r="T58" s="126">
        <v>5094636617.4700003</v>
      </c>
      <c r="U58" s="137">
        <v>410.41</v>
      </c>
      <c r="V58" s="79">
        <f t="shared" si="42"/>
        <v>9.2435459575018822E-3</v>
      </c>
      <c r="W58" s="79">
        <f t="shared" si="43"/>
        <v>2.4371816431484179E-4</v>
      </c>
      <c r="X58" s="126">
        <v>5151206706.6000004</v>
      </c>
      <c r="Y58" s="137">
        <v>410.46</v>
      </c>
      <c r="Z58" s="79">
        <f t="shared" si="44"/>
        <v>1.1103851634092179E-2</v>
      </c>
      <c r="AA58" s="79">
        <f t="shared" si="45"/>
        <v>1.2182939012196224E-4</v>
      </c>
      <c r="AB58" s="126">
        <v>5249962490.5100002</v>
      </c>
      <c r="AC58" s="137">
        <v>410.59</v>
      </c>
      <c r="AD58" s="79">
        <f t="shared" si="46"/>
        <v>1.9171388285286372E-2</v>
      </c>
      <c r="AE58" s="79">
        <f t="shared" si="46"/>
        <v>3.1671782877745812E-4</v>
      </c>
      <c r="AF58" s="126">
        <v>5267042858.04</v>
      </c>
      <c r="AG58" s="137">
        <v>410.79</v>
      </c>
      <c r="AH58" s="79">
        <f t="shared" si="47"/>
        <v>3.2534265836898358E-3</v>
      </c>
      <c r="AI58" s="79">
        <f t="shared" si="48"/>
        <v>4.8710392362221556E-4</v>
      </c>
      <c r="AJ58" s="80">
        <f t="shared" si="13"/>
        <v>6.0993453508924149E-3</v>
      </c>
      <c r="AK58" s="80">
        <f t="shared" si="14"/>
        <v>2.4692950483597392E-4</v>
      </c>
      <c r="AL58" s="81">
        <f t="shared" si="15"/>
        <v>4.7247910690464315E-2</v>
      </c>
      <c r="AM58" s="81">
        <f t="shared" si="16"/>
        <v>1.7313694888803073E-3</v>
      </c>
      <c r="AN58" s="82">
        <f t="shared" si="17"/>
        <v>6.6870495649936227E-3</v>
      </c>
      <c r="AO58" s="158">
        <f t="shared" si="18"/>
        <v>6.4052638242221747E-4</v>
      </c>
      <c r="AP58" s="86"/>
      <c r="AQ58" s="87"/>
      <c r="AR58" s="87"/>
      <c r="AS58" s="85"/>
      <c r="AT58" s="85"/>
    </row>
    <row r="59" spans="1:49" s="184" customFormat="1">
      <c r="A59" s="153" t="s">
        <v>158</v>
      </c>
      <c r="B59" s="126">
        <v>638468459.63999999</v>
      </c>
      <c r="C59" s="137">
        <v>47291.879399999998</v>
      </c>
      <c r="D59" s="126">
        <v>639055264.88999999</v>
      </c>
      <c r="E59" s="137">
        <v>47346.583500000001</v>
      </c>
      <c r="F59" s="79">
        <f>((D59-B59)/B59)</f>
        <v>9.1908259701797921E-4</v>
      </c>
      <c r="G59" s="79">
        <f>((E59-C59)/C59)</f>
        <v>1.1567334750498975E-3</v>
      </c>
      <c r="H59" s="126">
        <v>639641897.51999998</v>
      </c>
      <c r="I59" s="137">
        <v>47401.328699999998</v>
      </c>
      <c r="J59" s="79">
        <f t="shared" si="36"/>
        <v>9.1796854236225061E-4</v>
      </c>
      <c r="K59" s="79">
        <f t="shared" si="37"/>
        <v>1.1562650555345258E-3</v>
      </c>
      <c r="L59" s="249">
        <v>638681813.85000002</v>
      </c>
      <c r="M59" s="137">
        <v>46712.328300000001</v>
      </c>
      <c r="N59" s="79">
        <f t="shared" si="38"/>
        <v>-1.5009705801361107E-3</v>
      </c>
      <c r="O59" s="79">
        <f t="shared" si="39"/>
        <v>-1.4535465964691349E-2</v>
      </c>
      <c r="P59" s="249">
        <v>639555094.29999995</v>
      </c>
      <c r="Q59" s="137">
        <v>46763.374499999998</v>
      </c>
      <c r="R59" s="79">
        <f t="shared" si="40"/>
        <v>1.3673169191021086E-3</v>
      </c>
      <c r="S59" s="79">
        <f t="shared" si="41"/>
        <v>1.0927778994907656E-3</v>
      </c>
      <c r="T59" s="126">
        <v>640380382.32000005</v>
      </c>
      <c r="U59" s="137">
        <v>46834.518600000003</v>
      </c>
      <c r="V59" s="79">
        <f t="shared" si="42"/>
        <v>1.2904095790267872E-3</v>
      </c>
      <c r="W59" s="79">
        <f t="shared" si="43"/>
        <v>1.5213636902958101E-3</v>
      </c>
      <c r="X59" s="126">
        <v>643130864.20000005</v>
      </c>
      <c r="Y59" s="137">
        <v>47043.96</v>
      </c>
      <c r="Z59" s="79">
        <f t="shared" si="44"/>
        <v>4.2950751708467714E-3</v>
      </c>
      <c r="AA59" s="79">
        <f t="shared" si="45"/>
        <v>4.4719451861729197E-3</v>
      </c>
      <c r="AB59" s="126">
        <v>641553676.35000002</v>
      </c>
      <c r="AC59" s="137">
        <v>46944.255599999997</v>
      </c>
      <c r="AD59" s="79">
        <f t="shared" si="46"/>
        <v>-2.4523591352778738E-3</v>
      </c>
      <c r="AE59" s="79">
        <f t="shared" si="46"/>
        <v>-2.1193879086710038E-3</v>
      </c>
      <c r="AF59" s="126">
        <v>642692327.19000006</v>
      </c>
      <c r="AG59" s="137">
        <v>47078.53</v>
      </c>
      <c r="AH59" s="79">
        <f t="shared" si="47"/>
        <v>1.7748333178888086E-3</v>
      </c>
      <c r="AI59" s="79">
        <f t="shared" si="48"/>
        <v>2.8602945830927622E-3</v>
      </c>
      <c r="AJ59" s="80">
        <f t="shared" si="13"/>
        <v>8.2641955135384008E-4</v>
      </c>
      <c r="AK59" s="80">
        <f t="shared" si="14"/>
        <v>-5.4943424796570885E-4</v>
      </c>
      <c r="AL59" s="81">
        <f t="shared" si="15"/>
        <v>5.6913110646637354E-3</v>
      </c>
      <c r="AM59" s="81">
        <f t="shared" si="16"/>
        <v>-5.6615172666049244E-3</v>
      </c>
      <c r="AN59" s="82">
        <f t="shared" si="17"/>
        <v>2.0571484891631457E-3</v>
      </c>
      <c r="AO59" s="158">
        <f t="shared" si="18"/>
        <v>5.9488272920244249E-3</v>
      </c>
      <c r="AP59" s="86"/>
      <c r="AQ59" s="87"/>
      <c r="AR59" s="87"/>
      <c r="AS59" s="85"/>
      <c r="AT59" s="85"/>
    </row>
    <row r="60" spans="1:49" s="184" customFormat="1">
      <c r="A60" s="153" t="s">
        <v>178</v>
      </c>
      <c r="B60" s="126">
        <v>733621193.46000004</v>
      </c>
      <c r="C60" s="137">
        <v>44957.001040000003</v>
      </c>
      <c r="D60" s="126">
        <v>764911275.21000004</v>
      </c>
      <c r="E60" s="137">
        <v>44898.630784000001</v>
      </c>
      <c r="F60" s="79">
        <f>((D60-B60)/B60)</f>
        <v>4.2651551003353147E-2</v>
      </c>
      <c r="G60" s="79">
        <f>((E60-C60)/C60)</f>
        <v>-1.2983574226418633E-3</v>
      </c>
      <c r="H60" s="126">
        <v>766403987.51999998</v>
      </c>
      <c r="I60" s="137">
        <v>44986.2238</v>
      </c>
      <c r="J60" s="79">
        <f t="shared" si="36"/>
        <v>1.9514842549420272E-3</v>
      </c>
      <c r="K60" s="79">
        <f t="shared" si="37"/>
        <v>1.9509061739854524E-3</v>
      </c>
      <c r="L60" s="247">
        <v>765316230.38</v>
      </c>
      <c r="M60" s="137">
        <v>44288.101499999997</v>
      </c>
      <c r="N60" s="79">
        <f t="shared" si="38"/>
        <v>-1.4192999484773684E-3</v>
      </c>
      <c r="O60" s="79">
        <f t="shared" si="39"/>
        <v>-1.551857971239637E-2</v>
      </c>
      <c r="P60" s="247">
        <v>752478922.84000003</v>
      </c>
      <c r="Q60" s="137">
        <f>106.0079*410.81</f>
        <v>43549.105399</v>
      </c>
      <c r="R60" s="79">
        <f t="shared" si="40"/>
        <v>-1.6773860308209973E-2</v>
      </c>
      <c r="S60" s="79">
        <f t="shared" si="41"/>
        <v>-1.6686109270229094E-2</v>
      </c>
      <c r="T60" s="247">
        <v>756839789.71000004</v>
      </c>
      <c r="U60" s="137">
        <v>43811.924156000001</v>
      </c>
      <c r="V60" s="79">
        <f t="shared" si="42"/>
        <v>5.7953342447669568E-3</v>
      </c>
      <c r="W60" s="79">
        <f t="shared" si="43"/>
        <v>6.0349978396120147E-3</v>
      </c>
      <c r="X60" s="247">
        <v>753072910.92999995</v>
      </c>
      <c r="Y60" s="137">
        <v>43520.499616000001</v>
      </c>
      <c r="Z60" s="79">
        <f t="shared" si="44"/>
        <v>-4.9771151453908806E-3</v>
      </c>
      <c r="AA60" s="79">
        <f t="shared" si="45"/>
        <v>-6.6517174402642544E-3</v>
      </c>
      <c r="AB60" s="247">
        <v>764207517.01999998</v>
      </c>
      <c r="AC60" s="137">
        <f>410.59*105.8996</f>
        <v>43481.316764000003</v>
      </c>
      <c r="AD60" s="79">
        <f t="shared" si="46"/>
        <v>1.4785561833912551E-2</v>
      </c>
      <c r="AE60" s="79">
        <f t="shared" si="46"/>
        <v>-9.0033093245080295E-4</v>
      </c>
      <c r="AF60" s="247">
        <f>1879910.27*411.29</f>
        <v>773188294.9483</v>
      </c>
      <c r="AG60" s="137">
        <f>106.0954*411.29</f>
        <v>43635.977065999999</v>
      </c>
      <c r="AH60" s="79">
        <f t="shared" si="47"/>
        <v>1.1751752931350699E-2</v>
      </c>
      <c r="AI60" s="79">
        <f t="shared" si="48"/>
        <v>3.5569369446521986E-3</v>
      </c>
      <c r="AJ60" s="80">
        <f t="shared" si="13"/>
        <v>6.7206761082808947E-3</v>
      </c>
      <c r="AK60" s="80">
        <f t="shared" si="14"/>
        <v>-3.6890317274665893E-3</v>
      </c>
      <c r="AL60" s="81">
        <f t="shared" si="15"/>
        <v>1.0820888652775551E-2</v>
      </c>
      <c r="AM60" s="81">
        <f t="shared" si="16"/>
        <v>-2.8122321236797237E-2</v>
      </c>
      <c r="AN60" s="82">
        <f t="shared" si="17"/>
        <v>1.7566502647432126E-2</v>
      </c>
      <c r="AO60" s="158">
        <f t="shared" si="18"/>
        <v>8.535653168747168E-3</v>
      </c>
      <c r="AP60" s="86"/>
      <c r="AQ60" s="87"/>
      <c r="AR60" s="87"/>
      <c r="AS60" s="85"/>
      <c r="AT60" s="85"/>
    </row>
    <row r="61" spans="1:49" s="224" customFormat="1">
      <c r="A61" s="153" t="s">
        <v>179</v>
      </c>
      <c r="B61" s="126">
        <v>6299380417.1774998</v>
      </c>
      <c r="C61" s="137">
        <v>450.60099000000002</v>
      </c>
      <c r="D61" s="126">
        <v>6315501878.46</v>
      </c>
      <c r="E61" s="137">
        <v>451.58594299999999</v>
      </c>
      <c r="F61" s="79">
        <f>((D61-B61)/B61)</f>
        <v>2.5592137980013675E-3</v>
      </c>
      <c r="G61" s="79">
        <f>((E61-C61)/C61)</f>
        <v>2.1858651486761308E-3</v>
      </c>
      <c r="H61" s="126">
        <v>6285161861.4630003</v>
      </c>
      <c r="I61" s="137">
        <v>449.75756999999999</v>
      </c>
      <c r="J61" s="79">
        <f t="shared" si="36"/>
        <v>-4.8040547815335283E-3</v>
      </c>
      <c r="K61" s="79">
        <f t="shared" si="37"/>
        <v>-4.0487819170226015E-3</v>
      </c>
      <c r="L61" s="126">
        <v>6276691798.3640003</v>
      </c>
      <c r="M61" s="137">
        <v>448.88116000000002</v>
      </c>
      <c r="N61" s="79">
        <f t="shared" si="38"/>
        <v>-1.3476284757173137E-3</v>
      </c>
      <c r="O61" s="79">
        <f t="shared" si="39"/>
        <v>-1.9486275684030498E-3</v>
      </c>
      <c r="P61" s="126">
        <f>15222543.96*410.81</f>
        <v>6253573284.2076006</v>
      </c>
      <c r="Q61" s="137">
        <v>447.94722400000001</v>
      </c>
      <c r="R61" s="79">
        <f t="shared" si="40"/>
        <v>-3.683232329875667E-3</v>
      </c>
      <c r="S61" s="79">
        <f t="shared" si="41"/>
        <v>-2.0805863182139723E-3</v>
      </c>
      <c r="T61" s="247">
        <v>6425121183.9657001</v>
      </c>
      <c r="U61" s="137">
        <v>448.17953699999998</v>
      </c>
      <c r="V61" s="79">
        <f t="shared" si="42"/>
        <v>2.7431980399320873E-2</v>
      </c>
      <c r="W61" s="79">
        <f t="shared" si="43"/>
        <v>5.186168984942218E-4</v>
      </c>
      <c r="X61" s="247">
        <v>6578017144.0719995</v>
      </c>
      <c r="Y61" s="137">
        <v>448.27516800000001</v>
      </c>
      <c r="Z61" s="79">
        <f t="shared" si="44"/>
        <v>2.3796587757420207E-2</v>
      </c>
      <c r="AA61" s="79">
        <f t="shared" si="45"/>
        <v>2.1337654244581403E-4</v>
      </c>
      <c r="AB61" s="247">
        <f>411.09*15968912.08</f>
        <v>6564660066.9671993</v>
      </c>
      <c r="AC61" s="137">
        <v>448.21142700000001</v>
      </c>
      <c r="AD61" s="79">
        <f t="shared" si="46"/>
        <v>-2.030562829535554E-3</v>
      </c>
      <c r="AE61" s="79">
        <f t="shared" si="46"/>
        <v>-1.4219168169492084E-4</v>
      </c>
      <c r="AF61" s="247">
        <v>6571434799.2358999</v>
      </c>
      <c r="AG61" s="137">
        <v>447.97706799999997</v>
      </c>
      <c r="AH61" s="79">
        <f t="shared" si="47"/>
        <v>1.0320004691165147E-3</v>
      </c>
      <c r="AI61" s="79">
        <f t="shared" si="48"/>
        <v>-5.2287600423012062E-4</v>
      </c>
      <c r="AJ61" s="80">
        <f t="shared" si="13"/>
        <v>5.3692880008996136E-3</v>
      </c>
      <c r="AK61" s="80">
        <f t="shared" si="14"/>
        <v>-7.2815061249356227E-4</v>
      </c>
      <c r="AL61" s="81">
        <f t="shared" si="15"/>
        <v>4.0524557778820219E-2</v>
      </c>
      <c r="AM61" s="81">
        <f t="shared" si="16"/>
        <v>-7.9915574342844676E-3</v>
      </c>
      <c r="AN61" s="82">
        <f t="shared" si="17"/>
        <v>1.2752345102639518E-2</v>
      </c>
      <c r="AO61" s="158">
        <f t="shared" si="18"/>
        <v>1.9147217104134584E-3</v>
      </c>
      <c r="AP61" s="86"/>
      <c r="AQ61" s="87"/>
      <c r="AR61" s="87"/>
      <c r="AS61" s="85"/>
      <c r="AT61" s="85"/>
    </row>
    <row r="62" spans="1:49" s="224" customFormat="1">
      <c r="A62" s="153" t="s">
        <v>211</v>
      </c>
      <c r="B62" s="126">
        <v>606699505.57000005</v>
      </c>
      <c r="C62" s="137">
        <v>1.0169999999999999</v>
      </c>
      <c r="D62" s="126">
        <v>607502906.17999995</v>
      </c>
      <c r="E62" s="137">
        <v>1.0185</v>
      </c>
      <c r="F62" s="79">
        <f>((D62-B62)/B62)</f>
        <v>1.3242150399398998E-3</v>
      </c>
      <c r="G62" s="79">
        <f>((E62-C62)/C62)</f>
        <v>1.4749262536873716E-3</v>
      </c>
      <c r="H62" s="126">
        <v>608415011.62</v>
      </c>
      <c r="I62" s="137">
        <v>1.02</v>
      </c>
      <c r="J62" s="79">
        <f t="shared" si="36"/>
        <v>1.5014009492323403E-3</v>
      </c>
      <c r="K62" s="79">
        <f t="shared" si="37"/>
        <v>1.4727540500736936E-3</v>
      </c>
      <c r="L62" s="247">
        <v>609342954.65999997</v>
      </c>
      <c r="M62" s="137">
        <v>1.02</v>
      </c>
      <c r="N62" s="79">
        <f t="shared" si="38"/>
        <v>1.5251810397136135E-3</v>
      </c>
      <c r="O62" s="79">
        <f t="shared" si="39"/>
        <v>0</v>
      </c>
      <c r="P62" s="247">
        <v>610274166.85000002</v>
      </c>
      <c r="Q62" s="137">
        <v>1.0233000000000001</v>
      </c>
      <c r="R62" s="79">
        <f t="shared" si="40"/>
        <v>1.5282234460553552E-3</v>
      </c>
      <c r="S62" s="79">
        <f t="shared" si="41"/>
        <v>3.2352941176471378E-3</v>
      </c>
      <c r="T62" s="247">
        <v>608491806.23000002</v>
      </c>
      <c r="U62" s="137">
        <v>1.0249999999999999</v>
      </c>
      <c r="V62" s="79">
        <f t="shared" si="42"/>
        <v>-2.9205899853173584E-3</v>
      </c>
      <c r="W62" s="79">
        <f t="shared" si="43"/>
        <v>1.6612918987587342E-3</v>
      </c>
      <c r="X62" s="247">
        <v>609479625.38</v>
      </c>
      <c r="Y62" s="137">
        <v>1.0266999999999999</v>
      </c>
      <c r="Z62" s="79">
        <f t="shared" si="44"/>
        <v>1.623389402924181E-3</v>
      </c>
      <c r="AA62" s="79">
        <f t="shared" si="45"/>
        <v>1.6585365853658879E-3</v>
      </c>
      <c r="AB62" s="247">
        <v>610638139.55999994</v>
      </c>
      <c r="AC62" s="137">
        <v>1.0286</v>
      </c>
      <c r="AD62" s="79">
        <f t="shared" si="46"/>
        <v>1.9008251166355791E-3</v>
      </c>
      <c r="AE62" s="79">
        <f t="shared" si="46"/>
        <v>1.8505892665822664E-3</v>
      </c>
      <c r="AF62" s="247">
        <v>611482980.13999999</v>
      </c>
      <c r="AG62" s="137">
        <v>1.03</v>
      </c>
      <c r="AH62" s="79">
        <f t="shared" si="47"/>
        <v>1.3835371970194973E-3</v>
      </c>
      <c r="AI62" s="79">
        <f t="shared" si="48"/>
        <v>1.3610733035194127E-3</v>
      </c>
      <c r="AJ62" s="80">
        <f t="shared" si="13"/>
        <v>9.8327277577538847E-4</v>
      </c>
      <c r="AK62" s="80">
        <f t="shared" si="14"/>
        <v>1.5893081844543131E-3</v>
      </c>
      <c r="AL62" s="81">
        <f t="shared" si="15"/>
        <v>6.5515307326295541E-3</v>
      </c>
      <c r="AM62" s="81">
        <f t="shared" si="16"/>
        <v>1.1291114383897955E-2</v>
      </c>
      <c r="AN62" s="82">
        <f t="shared" si="17"/>
        <v>1.5868811230171642E-3</v>
      </c>
      <c r="AO62" s="158">
        <f t="shared" si="18"/>
        <v>8.7767318039888565E-4</v>
      </c>
      <c r="AP62" s="86"/>
      <c r="AQ62" s="87"/>
      <c r="AR62" s="87"/>
      <c r="AS62" s="85"/>
      <c r="AT62" s="85"/>
    </row>
    <row r="63" spans="1:49">
      <c r="A63" s="153" t="s">
        <v>212</v>
      </c>
      <c r="B63" s="126">
        <v>675899524.59119999</v>
      </c>
      <c r="C63" s="137">
        <v>42448.270424000002</v>
      </c>
      <c r="D63" s="126">
        <v>720658367.19720006</v>
      </c>
      <c r="E63" s="137">
        <v>42490.595735999996</v>
      </c>
      <c r="F63" s="79">
        <f>((D63-B63)/B63)</f>
        <v>6.6221148229200597E-2</v>
      </c>
      <c r="G63" s="79">
        <f>((E63-C63)/C63)</f>
        <v>9.9710333488789438E-4</v>
      </c>
      <c r="H63" s="126">
        <v>748685298.04500008</v>
      </c>
      <c r="I63" s="137">
        <v>42532.502700000005</v>
      </c>
      <c r="J63" s="79">
        <f t="shared" si="36"/>
        <v>3.8890731202917903E-2</v>
      </c>
      <c r="K63" s="79">
        <f t="shared" si="37"/>
        <v>9.8626444920618911E-4</v>
      </c>
      <c r="L63" s="247">
        <v>777320578.67999995</v>
      </c>
      <c r="M63" s="137">
        <v>42572.4</v>
      </c>
      <c r="N63" s="79">
        <f t="shared" si="38"/>
        <v>3.8247419456176809E-2</v>
      </c>
      <c r="O63" s="79">
        <f t="shared" si="39"/>
        <v>9.3804261370203596E-4</v>
      </c>
      <c r="P63" s="247">
        <f>1898245.94*410.81</f>
        <v>779818414.61140001</v>
      </c>
      <c r="Q63" s="137">
        <v>42596.23</v>
      </c>
      <c r="R63" s="79">
        <f t="shared" si="40"/>
        <v>3.2133922604258573E-3</v>
      </c>
      <c r="S63" s="79">
        <f t="shared" si="41"/>
        <v>5.5975232779927238E-4</v>
      </c>
      <c r="T63" s="247">
        <v>791416243.13520002</v>
      </c>
      <c r="U63" s="137">
        <v>42661.539111000006</v>
      </c>
      <c r="V63" s="79">
        <f t="shared" si="42"/>
        <v>1.4872473266201926E-2</v>
      </c>
      <c r="W63" s="79">
        <f t="shared" si="43"/>
        <v>1.5332134087923345E-3</v>
      </c>
      <c r="X63" s="247">
        <v>729699039.00959992</v>
      </c>
      <c r="Y63" s="137">
        <v>42701.415239999995</v>
      </c>
      <c r="Z63" s="79">
        <f t="shared" si="44"/>
        <v>-7.7983241639199924E-2</v>
      </c>
      <c r="AA63" s="79">
        <f t="shared" si="45"/>
        <v>9.3470910405357363E-4</v>
      </c>
      <c r="AB63" s="247">
        <v>734272580.16999996</v>
      </c>
      <c r="AC63" s="137">
        <v>42680.76</v>
      </c>
      <c r="AD63" s="79">
        <f t="shared" si="46"/>
        <v>6.2677088990107108E-3</v>
      </c>
      <c r="AE63" s="79">
        <f t="shared" si="46"/>
        <v>-4.8371324191251268E-4</v>
      </c>
      <c r="AF63" s="247">
        <v>717660554.38999999</v>
      </c>
      <c r="AG63" s="137">
        <v>42756.39</v>
      </c>
      <c r="AH63" s="79">
        <f t="shared" si="47"/>
        <v>-2.2623786082484422E-2</v>
      </c>
      <c r="AI63" s="79">
        <f t="shared" si="48"/>
        <v>1.7719928136236884E-3</v>
      </c>
      <c r="AJ63" s="80">
        <f t="shared" si="13"/>
        <v>8.3882306990311802E-3</v>
      </c>
      <c r="AK63" s="80">
        <f t="shared" si="14"/>
        <v>9.0467060126905939E-4</v>
      </c>
      <c r="AL63" s="81">
        <f t="shared" si="15"/>
        <v>-4.1598251594014398E-3</v>
      </c>
      <c r="AM63" s="81">
        <f t="shared" si="16"/>
        <v>6.2553668499124044E-3</v>
      </c>
      <c r="AN63" s="82">
        <f t="shared" si="17"/>
        <v>4.41777536553776E-2</v>
      </c>
      <c r="AO63" s="158">
        <f t="shared" si="18"/>
        <v>6.7729604852602573E-4</v>
      </c>
      <c r="AP63" s="86"/>
      <c r="AQ63" s="87">
        <v>165890525.49000001</v>
      </c>
      <c r="AR63" s="87">
        <v>33407.480000000003</v>
      </c>
      <c r="AS63" s="85" t="e">
        <f>(#REF!/AQ63)-1</f>
        <v>#REF!</v>
      </c>
      <c r="AT63" s="85" t="e">
        <f>(#REF!/AR63)-1</f>
        <v>#REF!</v>
      </c>
      <c r="AV63" s="165"/>
      <c r="AW63" s="166"/>
    </row>
    <row r="64" spans="1:49">
      <c r="A64" s="155" t="s">
        <v>52</v>
      </c>
      <c r="B64" s="142">
        <f>SUM(B52:B63)</f>
        <v>225783058989.33871</v>
      </c>
      <c r="C64" s="136"/>
      <c r="D64" s="142">
        <f>SUM(D52:D63)</f>
        <v>219562950028.33719</v>
      </c>
      <c r="E64" s="136"/>
      <c r="F64" s="79">
        <f>((D64-B64)/B64)</f>
        <v>-2.7549050796123877E-2</v>
      </c>
      <c r="G64" s="79"/>
      <c r="H64" s="142">
        <f>SUM(H52:H63)</f>
        <v>220169083598.27798</v>
      </c>
      <c r="I64" s="136"/>
      <c r="J64" s="79">
        <f>((H64-D64)/D64)</f>
        <v>2.7606368463466502E-3</v>
      </c>
      <c r="K64" s="79"/>
      <c r="L64" s="142">
        <f>SUM(L52:L63)</f>
        <v>214828243339.12399</v>
      </c>
      <c r="M64" s="136"/>
      <c r="N64" s="79">
        <f>((L64-H64)/H64)</f>
        <v>-2.4257902934723231E-2</v>
      </c>
      <c r="O64" s="79"/>
      <c r="P64" s="142">
        <f>SUM(P52:P63)</f>
        <v>214008456553.19901</v>
      </c>
      <c r="Q64" s="136"/>
      <c r="R64" s="79">
        <f>((P64-L64)/L64)</f>
        <v>-3.8160102842291883E-3</v>
      </c>
      <c r="S64" s="79"/>
      <c r="T64" s="142">
        <f>SUM(T52:T63)</f>
        <v>213593030818.63089</v>
      </c>
      <c r="U64" s="136"/>
      <c r="V64" s="79">
        <f>((T64-P64)/P64)</f>
        <v>-1.9411650420685465E-3</v>
      </c>
      <c r="W64" s="79"/>
      <c r="X64" s="142">
        <f>SUM(X52:X63)</f>
        <v>214171900863.8916</v>
      </c>
      <c r="Y64" s="136"/>
      <c r="Z64" s="79">
        <f>((X64-T64)/T64)</f>
        <v>2.7101541798536018E-3</v>
      </c>
      <c r="AA64" s="79"/>
      <c r="AB64" s="142">
        <f>SUM(AB52:AB63)</f>
        <v>213704198544.47723</v>
      </c>
      <c r="AC64" s="136"/>
      <c r="AD64" s="79">
        <f>((AB64-X64)/X64)</f>
        <v>-2.1837706885348943E-3</v>
      </c>
      <c r="AE64" s="79"/>
      <c r="AF64" s="142">
        <f>SUM(AF52:AF63)</f>
        <v>209267416893.22424</v>
      </c>
      <c r="AG64" s="136"/>
      <c r="AH64" s="79">
        <f>((AF64-AB64)/AB64)</f>
        <v>-2.0761321871407147E-2</v>
      </c>
      <c r="AI64" s="79"/>
      <c r="AJ64" s="80">
        <f t="shared" si="13"/>
        <v>-9.3798038238608293E-3</v>
      </c>
      <c r="AK64" s="80"/>
      <c r="AL64" s="81">
        <f t="shared" si="15"/>
        <v>-4.6891031177091515E-2</v>
      </c>
      <c r="AM64" s="81"/>
      <c r="AN64" s="82">
        <f t="shared" si="17"/>
        <v>1.2607524648394382E-2</v>
      </c>
      <c r="AO64" s="158"/>
      <c r="AP64" s="86"/>
      <c r="AQ64" s="99">
        <f>SUM(AQ52:AQ63)</f>
        <v>7244093345.6300001</v>
      </c>
      <c r="AR64" s="100"/>
      <c r="AS64" s="85" t="e">
        <f>(#REF!/AQ64)-1</f>
        <v>#REF!</v>
      </c>
      <c r="AT64" s="85" t="e">
        <f>(#REF!/AR64)-1</f>
        <v>#REF!</v>
      </c>
    </row>
    <row r="65" spans="1:46">
      <c r="A65" s="156" t="s">
        <v>57</v>
      </c>
      <c r="B65" s="136"/>
      <c r="C65" s="136"/>
      <c r="D65" s="136"/>
      <c r="E65" s="136"/>
      <c r="F65" s="79"/>
      <c r="G65" s="79"/>
      <c r="H65" s="136"/>
      <c r="I65" s="136"/>
      <c r="J65" s="79"/>
      <c r="K65" s="79"/>
      <c r="L65" s="136"/>
      <c r="M65" s="136"/>
      <c r="N65" s="79"/>
      <c r="O65" s="79"/>
      <c r="P65" s="136"/>
      <c r="Q65" s="136"/>
      <c r="R65" s="79"/>
      <c r="S65" s="79"/>
      <c r="T65" s="136"/>
      <c r="U65" s="136"/>
      <c r="V65" s="79"/>
      <c r="W65" s="79"/>
      <c r="X65" s="136"/>
      <c r="Y65" s="136"/>
      <c r="Z65" s="79"/>
      <c r="AA65" s="79"/>
      <c r="AB65" s="136"/>
      <c r="AC65" s="136"/>
      <c r="AD65" s="79"/>
      <c r="AE65" s="79"/>
      <c r="AF65" s="136"/>
      <c r="AG65" s="136"/>
      <c r="AH65" s="79"/>
      <c r="AI65" s="79"/>
      <c r="AJ65" s="80"/>
      <c r="AK65" s="80"/>
      <c r="AL65" s="81"/>
      <c r="AM65" s="81"/>
      <c r="AN65" s="82"/>
      <c r="AO65" s="158"/>
      <c r="AP65" s="86"/>
      <c r="AQ65" s="96"/>
      <c r="AR65" s="100"/>
      <c r="AS65" s="85" t="e">
        <f>(#REF!/AQ65)-1</f>
        <v>#REF!</v>
      </c>
      <c r="AT65" s="85" t="e">
        <f>(#REF!/AR65)-1</f>
        <v>#REF!</v>
      </c>
    </row>
    <row r="66" spans="1:46">
      <c r="A66" s="154" t="s">
        <v>24</v>
      </c>
      <c r="B66" s="126">
        <v>3407440701.27</v>
      </c>
      <c r="C66" s="137">
        <v>3397.35</v>
      </c>
      <c r="D66" s="126">
        <v>3269451386.0599999</v>
      </c>
      <c r="E66" s="137">
        <v>3401.22</v>
      </c>
      <c r="F66" s="79">
        <f>((D66-B66)/B66)</f>
        <v>-4.0496468554410803E-2</v>
      </c>
      <c r="G66" s="79">
        <f>((E66-C66)/C66)</f>
        <v>1.1391231400944533E-3</v>
      </c>
      <c r="H66" s="126">
        <v>3259463949.0599999</v>
      </c>
      <c r="I66" s="137">
        <v>3405.08</v>
      </c>
      <c r="J66" s="79">
        <f t="shared" ref="J66" si="49">((H66-D66)/D66)</f>
        <v>-3.0547745846852344E-3</v>
      </c>
      <c r="K66" s="79">
        <f t="shared" ref="K66" si="50">((I66-E66)/E66)</f>
        <v>1.1348868935264779E-3</v>
      </c>
      <c r="L66" s="245">
        <v>2945482273.4899998</v>
      </c>
      <c r="M66" s="137">
        <v>3405.61</v>
      </c>
      <c r="N66" s="79">
        <f t="shared" ref="N66" si="51">((L66-H66)/H66)</f>
        <v>-9.6329237100643395E-2</v>
      </c>
      <c r="O66" s="79">
        <f t="shared" ref="O66" si="52">((M66-I66)/I66)</f>
        <v>1.5564979383750165E-4</v>
      </c>
      <c r="P66" s="245">
        <v>2905601938.4699998</v>
      </c>
      <c r="Q66" s="137">
        <v>3414.72</v>
      </c>
      <c r="R66" s="79">
        <f t="shared" ref="R66" si="53">((P66-L66)/L66)</f>
        <v>-1.3539492455592732E-2</v>
      </c>
      <c r="S66" s="79">
        <f t="shared" ref="S66" si="54">((Q66-M66)/M66)</f>
        <v>2.6749980179761254E-3</v>
      </c>
      <c r="T66" s="247">
        <v>2907129535.1900001</v>
      </c>
      <c r="U66" s="137">
        <v>3417.92</v>
      </c>
      <c r="V66" s="79">
        <f t="shared" ref="V66" si="55">((T66-P66)/P66)</f>
        <v>5.2574191246742229E-4</v>
      </c>
      <c r="W66" s="79">
        <f t="shared" ref="W66" si="56">((U66-Q66)/Q66)</f>
        <v>9.3711929528636994E-4</v>
      </c>
      <c r="X66" s="247">
        <v>2896363596.1300001</v>
      </c>
      <c r="Y66" s="137">
        <v>3420.86</v>
      </c>
      <c r="Z66" s="79">
        <f t="shared" ref="Z66" si="57">((X66-T66)/T66)</f>
        <v>-3.7032883914119492E-3</v>
      </c>
      <c r="AA66" s="79">
        <f t="shared" ref="AA66" si="58">((Y66-U66)/U66)</f>
        <v>8.601722685142E-4</v>
      </c>
      <c r="AB66" s="247">
        <v>2887397543.04</v>
      </c>
      <c r="AC66" s="137">
        <v>3425.03</v>
      </c>
      <c r="AD66" s="79">
        <f t="shared" ref="AD66:AE66" si="59">((AB66-X66)/X66)</f>
        <v>-3.0956241481491543E-3</v>
      </c>
      <c r="AE66" s="79">
        <f t="shared" si="59"/>
        <v>1.2189917155335421E-3</v>
      </c>
      <c r="AF66" s="247">
        <v>2881060235.4299998</v>
      </c>
      <c r="AG66" s="137">
        <v>3430.39</v>
      </c>
      <c r="AH66" s="79">
        <f t="shared" ref="AH66" si="60">((AF66-AB66)/AB66)</f>
        <v>-2.1948164447517992E-3</v>
      </c>
      <c r="AI66" s="79">
        <f t="shared" ref="AI66" si="61">((AG66-AC66)/AC66)</f>
        <v>1.5649497960600848E-3</v>
      </c>
      <c r="AJ66" s="80">
        <f t="shared" si="13"/>
        <v>-2.0235994970897207E-2</v>
      </c>
      <c r="AK66" s="80">
        <f t="shared" si="14"/>
        <v>1.2107363651035945E-3</v>
      </c>
      <c r="AL66" s="81">
        <f t="shared" si="15"/>
        <v>-0.11879398246629029</v>
      </c>
      <c r="AM66" s="81">
        <f t="shared" si="16"/>
        <v>8.5763343741363605E-3</v>
      </c>
      <c r="AN66" s="82">
        <f t="shared" si="17"/>
        <v>3.3518358098537322E-2</v>
      </c>
      <c r="AO66" s="158">
        <f t="shared" si="18"/>
        <v>7.162848844127559E-4</v>
      </c>
      <c r="AP66" s="86"/>
      <c r="AQ66" s="101">
        <v>1198249163.9190199</v>
      </c>
      <c r="AR66" s="101">
        <v>1987.7461478934799</v>
      </c>
      <c r="AS66" s="85" t="e">
        <f>(#REF!/AQ66)-1</f>
        <v>#REF!</v>
      </c>
      <c r="AT66" s="85" t="e">
        <f>(#REF!/AR66)-1</f>
        <v>#REF!</v>
      </c>
    </row>
    <row r="67" spans="1:46">
      <c r="A67" s="153" t="s">
        <v>191</v>
      </c>
      <c r="B67" s="126">
        <v>116814654113.39999</v>
      </c>
      <c r="C67" s="137">
        <v>1.9159999999999999</v>
      </c>
      <c r="D67" s="126">
        <v>116869345855.23</v>
      </c>
      <c r="E67" s="137">
        <v>1.9185000000000001</v>
      </c>
      <c r="F67" s="79">
        <f>((D67-B67)/B67)</f>
        <v>4.6819247332538266E-4</v>
      </c>
      <c r="G67" s="79">
        <f>((E67-C67)/C67)</f>
        <v>1.304801670146226E-3</v>
      </c>
      <c r="H67" s="126">
        <v>116207050308.89999</v>
      </c>
      <c r="I67" s="137">
        <v>1.921</v>
      </c>
      <c r="J67" s="79">
        <f>((H67-D67)/D67)</f>
        <v>-5.666974016868458E-3</v>
      </c>
      <c r="K67" s="79">
        <f>((I67-E67)/E67)</f>
        <v>1.3031013812874364E-3</v>
      </c>
      <c r="L67" s="126">
        <v>115605361310.36</v>
      </c>
      <c r="M67" s="137">
        <v>1.9235</v>
      </c>
      <c r="N67" s="79">
        <f>((L67-H67)/H67)</f>
        <v>-5.1777323057472999E-3</v>
      </c>
      <c r="O67" s="79">
        <f>((M67-I67)/I67)</f>
        <v>1.3014055179593684E-3</v>
      </c>
      <c r="P67" s="126">
        <v>114986928811.03</v>
      </c>
      <c r="Q67" s="137">
        <v>1.9263999999999999</v>
      </c>
      <c r="R67" s="79">
        <f>((P67-L67)/L67)</f>
        <v>-5.349514004542805E-3</v>
      </c>
      <c r="S67" s="79">
        <f>((Q67-M67)/M67)</f>
        <v>1.5076683129710959E-3</v>
      </c>
      <c r="T67" s="247">
        <v>115202374596.64</v>
      </c>
      <c r="U67" s="137">
        <v>1.9289000000000001</v>
      </c>
      <c r="V67" s="79">
        <f>((T67-P67)/P67)</f>
        <v>1.8736545782874602E-3</v>
      </c>
      <c r="W67" s="79">
        <f>((U67-Q67)/Q67)</f>
        <v>1.2977574750831441E-3</v>
      </c>
      <c r="X67" s="247">
        <v>115244791544.49001</v>
      </c>
      <c r="Y67" s="137">
        <v>1.9313</v>
      </c>
      <c r="Z67" s="79">
        <f>((X67-T67)/T67)</f>
        <v>3.6819508277083064E-4</v>
      </c>
      <c r="AA67" s="79">
        <f>((Y67-U67)/U67)</f>
        <v>1.2442324640986871E-3</v>
      </c>
      <c r="AB67" s="247">
        <v>114583926150.72</v>
      </c>
      <c r="AC67" s="137">
        <v>1.9338</v>
      </c>
      <c r="AD67" s="79">
        <f>((AB67-X67)/X67)</f>
        <v>-5.7344491227170006E-3</v>
      </c>
      <c r="AE67" s="79">
        <f>((AC67-Y67)/Y67)</f>
        <v>1.2944648682234488E-3</v>
      </c>
      <c r="AF67" s="247">
        <v>114401417415.59</v>
      </c>
      <c r="AG67" s="137">
        <v>1.9371</v>
      </c>
      <c r="AH67" s="79">
        <f>((AF67-AB67)/AB67)</f>
        <v>-1.5927952659776973E-3</v>
      </c>
      <c r="AI67" s="79">
        <f>((AG67-AC67)/AC67)</f>
        <v>1.7064846416382669E-3</v>
      </c>
      <c r="AJ67" s="80">
        <f t="shared" si="13"/>
        <v>-2.6014278226836984E-3</v>
      </c>
      <c r="AK67" s="80">
        <f t="shared" si="14"/>
        <v>1.369989541425959E-3</v>
      </c>
      <c r="AL67" s="81">
        <f t="shared" si="15"/>
        <v>-2.1116986850402208E-2</v>
      </c>
      <c r="AM67" s="81">
        <f t="shared" si="16"/>
        <v>9.6950742767787073E-3</v>
      </c>
      <c r="AN67" s="82">
        <f t="shared" si="17"/>
        <v>3.222413680096728E-3</v>
      </c>
      <c r="AO67" s="158">
        <f t="shared" si="18"/>
        <v>1.5691123039705826E-4</v>
      </c>
      <c r="AP67" s="86"/>
      <c r="AQ67" s="84">
        <v>609639394.97000003</v>
      </c>
      <c r="AR67" s="88">
        <v>1.1629</v>
      </c>
      <c r="AS67" s="85" t="e">
        <f>(#REF!/AQ67)-1</f>
        <v>#REF!</v>
      </c>
      <c r="AT67" s="85" t="e">
        <f>(#REF!/AR67)-1</f>
        <v>#REF!</v>
      </c>
    </row>
    <row r="68" spans="1:46">
      <c r="A68" s="153" t="s">
        <v>63</v>
      </c>
      <c r="B68" s="126">
        <v>9213503468.9699993</v>
      </c>
      <c r="C68" s="130">
        <v>1</v>
      </c>
      <c r="D68" s="126">
        <v>11398572320.84</v>
      </c>
      <c r="E68" s="130">
        <v>1</v>
      </c>
      <c r="F68" s="79">
        <f>((D68-B68)/B68)</f>
        <v>0.23715938885018678</v>
      </c>
      <c r="G68" s="79">
        <f>((E68-C68)/C68)</f>
        <v>0</v>
      </c>
      <c r="H68" s="126">
        <v>11345232236.940001</v>
      </c>
      <c r="I68" s="130">
        <v>1</v>
      </c>
      <c r="J68" s="79">
        <f t="shared" ref="J68:J94" si="62">((H68-D68)/D68)</f>
        <v>-4.6795407704242039E-3</v>
      </c>
      <c r="K68" s="79">
        <f t="shared" ref="K68:K94" si="63">((I68-E68)/E68)</f>
        <v>0</v>
      </c>
      <c r="L68" s="126">
        <v>11295226787.1</v>
      </c>
      <c r="M68" s="130">
        <v>1</v>
      </c>
      <c r="N68" s="79">
        <f t="shared" ref="N68:N94" si="64">((L68-H68)/H68)</f>
        <v>-4.4076180016115263E-3</v>
      </c>
      <c r="O68" s="79">
        <f t="shared" ref="O68:O94" si="65">((M68-I68)/I68)</f>
        <v>0</v>
      </c>
      <c r="P68" s="126">
        <v>11099501416.190001</v>
      </c>
      <c r="Q68" s="130">
        <v>1</v>
      </c>
      <c r="R68" s="79">
        <f t="shared" ref="R68:R94" si="66">((P68-L68)/L68)</f>
        <v>-1.7328148836598212E-2</v>
      </c>
      <c r="S68" s="79">
        <f t="shared" ref="S68:S94" si="67">((Q68-M68)/M68)</f>
        <v>0</v>
      </c>
      <c r="T68" s="247">
        <v>11052906071.360001</v>
      </c>
      <c r="U68" s="130">
        <v>1</v>
      </c>
      <c r="V68" s="79">
        <f t="shared" ref="V68:V94" si="68">((T68-P68)/P68)</f>
        <v>-4.1979673755466913E-3</v>
      </c>
      <c r="W68" s="79">
        <f t="shared" ref="W68:W94" si="69">((U68-Q68)/Q68)</f>
        <v>0</v>
      </c>
      <c r="X68" s="247">
        <v>11038556910.52</v>
      </c>
      <c r="Y68" s="130">
        <v>1</v>
      </c>
      <c r="Z68" s="79">
        <f t="shared" ref="Z68:Z94" si="70">((X68-T68)/T68)</f>
        <v>-1.2982251678751999E-3</v>
      </c>
      <c r="AA68" s="79">
        <f t="shared" ref="AA68:AA94" si="71">((Y68-U68)/U68)</f>
        <v>0</v>
      </c>
      <c r="AB68" s="247">
        <v>10946788045.75</v>
      </c>
      <c r="AC68" s="130">
        <v>1</v>
      </c>
      <c r="AD68" s="79">
        <f t="shared" ref="AD68:AE94" si="72">((AB68-X68)/X68)</f>
        <v>-8.313483865136629E-3</v>
      </c>
      <c r="AE68" s="79">
        <f t="shared" si="72"/>
        <v>0</v>
      </c>
      <c r="AF68" s="247">
        <v>10863482648.57</v>
      </c>
      <c r="AG68" s="130">
        <v>1</v>
      </c>
      <c r="AH68" s="79">
        <f t="shared" ref="AH68:AH94" si="73">((AF68-AB68)/AB68)</f>
        <v>-7.6100310732099118E-3</v>
      </c>
      <c r="AI68" s="79">
        <f t="shared" ref="AI68:AI94" si="74">((AG68-AC68)/AC68)</f>
        <v>0</v>
      </c>
      <c r="AJ68" s="80">
        <f t="shared" si="13"/>
        <v>2.3665546719973049E-2</v>
      </c>
      <c r="AK68" s="80">
        <f t="shared" si="14"/>
        <v>0</v>
      </c>
      <c r="AL68" s="81">
        <f t="shared" si="15"/>
        <v>-4.6943569528588809E-2</v>
      </c>
      <c r="AM68" s="81">
        <f t="shared" si="16"/>
        <v>0</v>
      </c>
      <c r="AN68" s="82">
        <f t="shared" si="17"/>
        <v>8.6397780852213307E-2</v>
      </c>
      <c r="AO68" s="158">
        <f t="shared" si="18"/>
        <v>0</v>
      </c>
      <c r="AP68" s="86"/>
      <c r="AQ68" s="84">
        <v>4056683843.0900002</v>
      </c>
      <c r="AR68" s="91">
        <v>1</v>
      </c>
      <c r="AS68" s="85" t="e">
        <f>(#REF!/AQ68)-1</f>
        <v>#REF!</v>
      </c>
      <c r="AT68" s="85" t="e">
        <f>(#REF!/AR68)-1</f>
        <v>#REF!</v>
      </c>
    </row>
    <row r="69" spans="1:46" ht="15" customHeight="1">
      <c r="A69" s="153" t="s">
        <v>25</v>
      </c>
      <c r="B69" s="126">
        <v>13759337634.280001</v>
      </c>
      <c r="C69" s="130">
        <v>24.351500000000001</v>
      </c>
      <c r="D69" s="126">
        <v>13780924196.120001</v>
      </c>
      <c r="E69" s="130">
        <v>24.442900000000002</v>
      </c>
      <c r="F69" s="79">
        <f>((D69-B69)/B69)</f>
        <v>1.5688663519833551E-3</v>
      </c>
      <c r="G69" s="79">
        <f>((E69-C69)/C69)</f>
        <v>3.7533622158799312E-3</v>
      </c>
      <c r="H69" s="126">
        <v>13710518664.219999</v>
      </c>
      <c r="I69" s="130">
        <v>24.392600000000002</v>
      </c>
      <c r="J69" s="79">
        <f t="shared" si="62"/>
        <v>-5.1089122106791722E-3</v>
      </c>
      <c r="K69" s="79">
        <f t="shared" si="63"/>
        <v>-2.0578572918925333E-3</v>
      </c>
      <c r="L69" s="126">
        <v>13403456065.42</v>
      </c>
      <c r="M69" s="130">
        <v>24.412800000000001</v>
      </c>
      <c r="N69" s="79">
        <f t="shared" si="64"/>
        <v>-2.2396132948736134E-2</v>
      </c>
      <c r="O69" s="79">
        <f t="shared" si="65"/>
        <v>8.2812000360761486E-4</v>
      </c>
      <c r="P69" s="126">
        <v>13212887847.49</v>
      </c>
      <c r="Q69" s="130">
        <v>24.4329</v>
      </c>
      <c r="R69" s="79">
        <f t="shared" si="66"/>
        <v>-1.421784180138832E-2</v>
      </c>
      <c r="S69" s="79">
        <f t="shared" si="67"/>
        <v>8.2333857648444011E-4</v>
      </c>
      <c r="T69" s="247">
        <v>13005902926.190001</v>
      </c>
      <c r="U69" s="130">
        <v>24.547599999999999</v>
      </c>
      <c r="V69" s="79">
        <f t="shared" si="68"/>
        <v>-1.5665380928766404E-2</v>
      </c>
      <c r="W69" s="79">
        <f t="shared" si="69"/>
        <v>4.6944898067768923E-3</v>
      </c>
      <c r="X69" s="247">
        <v>11994355918.24</v>
      </c>
      <c r="Y69" s="130">
        <v>24.567399999999999</v>
      </c>
      <c r="Z69" s="79">
        <f t="shared" si="70"/>
        <v>-7.7775992462087926E-2</v>
      </c>
      <c r="AA69" s="79">
        <f t="shared" si="71"/>
        <v>8.0659616418713191E-4</v>
      </c>
      <c r="AB69" s="247">
        <v>11987099570.83</v>
      </c>
      <c r="AC69" s="130">
        <v>24.588100000000001</v>
      </c>
      <c r="AD69" s="79">
        <f t="shared" si="72"/>
        <v>-6.0498016395903425E-4</v>
      </c>
      <c r="AE69" s="79">
        <f t="shared" si="72"/>
        <v>8.4258000439613049E-4</v>
      </c>
      <c r="AF69" s="247">
        <v>11937073847.049999</v>
      </c>
      <c r="AG69" s="130">
        <v>24.608899999999998</v>
      </c>
      <c r="AH69" s="79">
        <f t="shared" si="73"/>
        <v>-4.1732967582696779E-3</v>
      </c>
      <c r="AI69" s="79">
        <f t="shared" si="74"/>
        <v>8.4593766903492777E-4</v>
      </c>
      <c r="AJ69" s="80">
        <f t="shared" si="13"/>
        <v>-1.7296708865237917E-2</v>
      </c>
      <c r="AK69" s="80">
        <f t="shared" si="14"/>
        <v>1.3170708935593169E-3</v>
      </c>
      <c r="AL69" s="81">
        <f t="shared" si="15"/>
        <v>-0.13379729275262503</v>
      </c>
      <c r="AM69" s="81">
        <f t="shared" si="16"/>
        <v>6.7913381800030603E-3</v>
      </c>
      <c r="AN69" s="82">
        <f t="shared" si="17"/>
        <v>2.5777006895793961E-2</v>
      </c>
      <c r="AO69" s="158">
        <f t="shared" si="18"/>
        <v>2.0675434464848702E-3</v>
      </c>
      <c r="AP69" s="86"/>
      <c r="AQ69" s="84">
        <v>739078842.02999997</v>
      </c>
      <c r="AR69" s="88">
        <v>16.871500000000001</v>
      </c>
      <c r="AS69" s="85" t="e">
        <f>(#REF!/AQ69)-1</f>
        <v>#REF!</v>
      </c>
      <c r="AT69" s="85" t="e">
        <f>(#REF!/AR69)-1</f>
        <v>#REF!</v>
      </c>
    </row>
    <row r="70" spans="1:46">
      <c r="A70" s="153" t="s">
        <v>130</v>
      </c>
      <c r="B70" s="126">
        <v>509641569.79000002</v>
      </c>
      <c r="C70" s="130">
        <v>2.0474000000000001</v>
      </c>
      <c r="D70" s="126">
        <v>502628465.19999999</v>
      </c>
      <c r="E70" s="130">
        <v>2.0558999999999998</v>
      </c>
      <c r="F70" s="79">
        <f>((D70-B70)/B70)</f>
        <v>-1.3760856660279524E-2</v>
      </c>
      <c r="G70" s="79">
        <f>((E70-C70)/C70)</f>
        <v>4.1516069160885656E-3</v>
      </c>
      <c r="H70" s="126">
        <v>504227094.06999999</v>
      </c>
      <c r="I70" s="130">
        <v>2.0623999999999998</v>
      </c>
      <c r="J70" s="79">
        <f t="shared" si="62"/>
        <v>3.180537873763073E-3</v>
      </c>
      <c r="K70" s="79">
        <f t="shared" si="63"/>
        <v>3.1616323751154974E-3</v>
      </c>
      <c r="L70" s="126">
        <v>506934654.13999999</v>
      </c>
      <c r="M70" s="130">
        <v>2.0735000000000001</v>
      </c>
      <c r="N70" s="79">
        <f t="shared" si="64"/>
        <v>5.3697234873779157E-3</v>
      </c>
      <c r="O70" s="79">
        <f t="shared" si="65"/>
        <v>5.3820791311095482E-3</v>
      </c>
      <c r="P70" s="126">
        <v>503326752.68000001</v>
      </c>
      <c r="Q70" s="130">
        <v>2.0661</v>
      </c>
      <c r="R70" s="79">
        <f t="shared" si="66"/>
        <v>-7.1170937526862888E-3</v>
      </c>
      <c r="S70" s="79">
        <f t="shared" si="67"/>
        <v>-3.568844948155328E-3</v>
      </c>
      <c r="T70" s="126">
        <v>504131559.73000002</v>
      </c>
      <c r="U70" s="130">
        <v>2.0693999999999999</v>
      </c>
      <c r="V70" s="79">
        <f t="shared" si="68"/>
        <v>1.5989753092096894E-3</v>
      </c>
      <c r="W70" s="79">
        <f t="shared" si="69"/>
        <v>1.5972121388121866E-3</v>
      </c>
      <c r="X70" s="247">
        <v>475911129.94999999</v>
      </c>
      <c r="Y70" s="130">
        <v>2.0701000000000001</v>
      </c>
      <c r="Z70" s="79">
        <f t="shared" si="70"/>
        <v>-5.5978304145676124E-2</v>
      </c>
      <c r="AA70" s="79">
        <f t="shared" si="71"/>
        <v>3.3826229825077074E-4</v>
      </c>
      <c r="AB70" s="247">
        <v>476761430.27999997</v>
      </c>
      <c r="AC70" s="130">
        <v>2.0737999999999999</v>
      </c>
      <c r="AD70" s="79">
        <f t="shared" si="72"/>
        <v>1.7866788072162072E-3</v>
      </c>
      <c r="AE70" s="79">
        <f t="shared" si="72"/>
        <v>1.78735326795798E-3</v>
      </c>
      <c r="AF70" s="247">
        <v>476692130.07999998</v>
      </c>
      <c r="AG70" s="130">
        <v>2.0733999999999999</v>
      </c>
      <c r="AH70" s="79">
        <f t="shared" si="73"/>
        <v>-1.453561374696111E-4</v>
      </c>
      <c r="AI70" s="79">
        <f t="shared" si="74"/>
        <v>-1.9288263091906451E-4</v>
      </c>
      <c r="AJ70" s="80">
        <f t="shared" ref="AJ70:AJ133" si="75">AVERAGE(F70,J70,N70,R70,V70,Z70,AD70,AH70)</f>
        <v>-8.1332119023180809E-3</v>
      </c>
      <c r="AK70" s="80">
        <f t="shared" ref="AK70:AK133" si="76">AVERAGE(G70,K70,O70,S70,W70,AA70,AE70,AI70)</f>
        <v>1.5820523185325194E-3</v>
      </c>
      <c r="AL70" s="81">
        <f t="shared" ref="AL70:AL133" si="77">((AF70-D70)/D70)</f>
        <v>-5.1601405244089633E-2</v>
      </c>
      <c r="AM70" s="81">
        <f t="shared" ref="AM70:AM133" si="78">((AG70-E70)/E70)</f>
        <v>8.5120871637725925E-3</v>
      </c>
      <c r="AN70" s="82">
        <f t="shared" ref="AN70:AN133" si="79">STDEV(F70,J70,N70,R70,V70,Z70,AD70,AH70)</f>
        <v>2.0315762602523671E-2</v>
      </c>
      <c r="AO70" s="158">
        <f t="shared" ref="AO70:AO133" si="80">STDEV(G70,K70,O70,S70,W70,AA70,AE70,AI70)</f>
        <v>2.7981988186938055E-3</v>
      </c>
      <c r="AP70" s="86"/>
      <c r="AQ70" s="92">
        <v>0</v>
      </c>
      <c r="AR70" s="93">
        <v>0</v>
      </c>
      <c r="AS70" s="85" t="e">
        <f>(#REF!/AQ70)-1</f>
        <v>#REF!</v>
      </c>
      <c r="AT70" s="85" t="e">
        <f>(#REF!/AR70)-1</f>
        <v>#REF!</v>
      </c>
    </row>
    <row r="71" spans="1:46">
      <c r="A71" s="153" t="s">
        <v>82</v>
      </c>
      <c r="B71" s="126">
        <v>28476722269.380001</v>
      </c>
      <c r="C71" s="138">
        <v>307.13</v>
      </c>
      <c r="D71" s="126">
        <v>27961710234.509998</v>
      </c>
      <c r="E71" s="138">
        <v>307.52</v>
      </c>
      <c r="F71" s="79">
        <f>((D71-B71)/B71)</f>
        <v>-1.8085369165670332E-2</v>
      </c>
      <c r="G71" s="79">
        <f>((E71-C71)/C71)</f>
        <v>1.2698205971412313E-3</v>
      </c>
      <c r="H71" s="126">
        <v>27844853232.77</v>
      </c>
      <c r="I71" s="138">
        <v>307.93</v>
      </c>
      <c r="J71" s="79">
        <f t="shared" si="62"/>
        <v>-4.1791793406032226E-3</v>
      </c>
      <c r="K71" s="79">
        <f t="shared" si="63"/>
        <v>1.3332466181062209E-3</v>
      </c>
      <c r="L71" s="126">
        <v>27818694467</v>
      </c>
      <c r="M71" s="138">
        <v>308.27999999999997</v>
      </c>
      <c r="N71" s="79">
        <f t="shared" si="64"/>
        <v>-9.394470694934307E-4</v>
      </c>
      <c r="O71" s="79">
        <f t="shared" si="65"/>
        <v>1.1366219595361474E-3</v>
      </c>
      <c r="P71" s="126">
        <v>27178183878.779999</v>
      </c>
      <c r="Q71" s="138">
        <v>308.62</v>
      </c>
      <c r="R71" s="79">
        <f t="shared" si="66"/>
        <v>-2.3024466118631435E-2</v>
      </c>
      <c r="S71" s="79">
        <f t="shared" si="67"/>
        <v>1.1028934734657839E-3</v>
      </c>
      <c r="T71" s="126">
        <v>27102922986.5</v>
      </c>
      <c r="U71" s="138">
        <v>309.01</v>
      </c>
      <c r="V71" s="79">
        <f t="shared" si="68"/>
        <v>-2.7691656151741795E-3</v>
      </c>
      <c r="W71" s="79">
        <f t="shared" si="69"/>
        <v>1.2636899747261563E-3</v>
      </c>
      <c r="X71" s="126">
        <v>26723693118.630001</v>
      </c>
      <c r="Y71" s="138">
        <v>309.31</v>
      </c>
      <c r="Z71" s="79">
        <f t="shared" si="70"/>
        <v>-1.3992212871611441E-2</v>
      </c>
      <c r="AA71" s="79">
        <f t="shared" si="71"/>
        <v>9.7084236756095723E-4</v>
      </c>
      <c r="AB71" s="126">
        <v>26069630845.91</v>
      </c>
      <c r="AC71" s="138">
        <v>309.67</v>
      </c>
      <c r="AD71" s="79">
        <f t="shared" si="72"/>
        <v>-2.4474995645868722E-2</v>
      </c>
      <c r="AE71" s="79">
        <f t="shared" si="72"/>
        <v>1.1638808961883342E-3</v>
      </c>
      <c r="AF71" s="126">
        <v>26010571310.509998</v>
      </c>
      <c r="AG71" s="138">
        <v>310.02999999999997</v>
      </c>
      <c r="AH71" s="79">
        <f t="shared" si="73"/>
        <v>-2.2654534599697729E-3</v>
      </c>
      <c r="AI71" s="79">
        <f t="shared" si="74"/>
        <v>1.1625278522296534E-3</v>
      </c>
      <c r="AJ71" s="80">
        <f t="shared" si="75"/>
        <v>-1.1216286160877817E-2</v>
      </c>
      <c r="AK71" s="80">
        <f t="shared" si="76"/>
        <v>1.1754404673693106E-3</v>
      </c>
      <c r="AL71" s="81">
        <f t="shared" si="77"/>
        <v>-6.9778955136725801E-2</v>
      </c>
      <c r="AM71" s="81">
        <f t="shared" si="78"/>
        <v>8.1620707596253613E-3</v>
      </c>
      <c r="AN71" s="82">
        <f t="shared" si="79"/>
        <v>9.832323567961444E-3</v>
      </c>
      <c r="AO71" s="158">
        <f t="shared" si="80"/>
        <v>1.1372212392528465E-4</v>
      </c>
      <c r="AP71" s="86"/>
      <c r="AQ71" s="84">
        <v>3320655667.8400002</v>
      </c>
      <c r="AR71" s="88">
        <v>177.09</v>
      </c>
      <c r="AS71" s="85" t="e">
        <f>(#REF!/AQ71)-1</f>
        <v>#REF!</v>
      </c>
      <c r="AT71" s="85" t="e">
        <f>(#REF!/AR71)-1</f>
        <v>#REF!</v>
      </c>
    </row>
    <row r="72" spans="1:46">
      <c r="A72" s="153" t="s">
        <v>45</v>
      </c>
      <c r="B72" s="126">
        <v>6748905209.3599997</v>
      </c>
      <c r="C72" s="138">
        <v>1.05</v>
      </c>
      <c r="D72" s="126">
        <v>6731563477.4499998</v>
      </c>
      <c r="E72" s="138">
        <v>1.05</v>
      </c>
      <c r="F72" s="79">
        <f>((D72-B72)/B72)</f>
        <v>-2.569562228544675E-3</v>
      </c>
      <c r="G72" s="79">
        <f>((E72-C72)/C72)</f>
        <v>0</v>
      </c>
      <c r="H72" s="126">
        <v>6551366894.1400003</v>
      </c>
      <c r="I72" s="138">
        <v>1.06</v>
      </c>
      <c r="J72" s="79">
        <f t="shared" si="62"/>
        <v>-2.6768905011983958E-2</v>
      </c>
      <c r="K72" s="79">
        <f t="shared" si="63"/>
        <v>9.5238095238095316E-3</v>
      </c>
      <c r="L72" s="126">
        <v>6543613854.9899998</v>
      </c>
      <c r="M72" s="138">
        <v>1.06</v>
      </c>
      <c r="N72" s="79">
        <f t="shared" si="64"/>
        <v>-1.1834231352445595E-3</v>
      </c>
      <c r="O72" s="79">
        <f t="shared" si="65"/>
        <v>0</v>
      </c>
      <c r="P72" s="126">
        <v>6564682212.2399998</v>
      </c>
      <c r="Q72" s="138">
        <v>1.06</v>
      </c>
      <c r="R72" s="79">
        <f t="shared" si="66"/>
        <v>3.2196822301691574E-3</v>
      </c>
      <c r="S72" s="79">
        <f t="shared" si="67"/>
        <v>0</v>
      </c>
      <c r="T72" s="127">
        <v>6472912309.2299995</v>
      </c>
      <c r="U72" s="138">
        <v>1.06</v>
      </c>
      <c r="V72" s="79">
        <f t="shared" si="68"/>
        <v>-1.3979336705574743E-2</v>
      </c>
      <c r="W72" s="79">
        <f t="shared" si="69"/>
        <v>0</v>
      </c>
      <c r="X72" s="126">
        <v>6428385518.4099998</v>
      </c>
      <c r="Y72" s="138">
        <v>1.07</v>
      </c>
      <c r="Z72" s="79">
        <f t="shared" si="70"/>
        <v>-6.8789423821649896E-3</v>
      </c>
      <c r="AA72" s="79">
        <f t="shared" si="71"/>
        <v>9.4339622641509517E-3</v>
      </c>
      <c r="AB72" s="126">
        <v>6387899993.8299999</v>
      </c>
      <c r="AC72" s="138">
        <v>1.07</v>
      </c>
      <c r="AD72" s="79">
        <f t="shared" si="72"/>
        <v>-6.2979304001066876E-3</v>
      </c>
      <c r="AE72" s="79">
        <f t="shared" si="72"/>
        <v>0</v>
      </c>
      <c r="AF72" s="126">
        <v>6327518257.0299997</v>
      </c>
      <c r="AG72" s="138">
        <v>1.07</v>
      </c>
      <c r="AH72" s="79">
        <f t="shared" si="73"/>
        <v>-9.4525175501060169E-3</v>
      </c>
      <c r="AI72" s="79">
        <f t="shared" si="74"/>
        <v>0</v>
      </c>
      <c r="AJ72" s="80">
        <f t="shared" si="75"/>
        <v>-7.9888668979445597E-3</v>
      </c>
      <c r="AK72" s="80">
        <f t="shared" si="76"/>
        <v>2.3697214734950604E-3</v>
      </c>
      <c r="AL72" s="81">
        <f t="shared" si="77"/>
        <v>-6.0022492809212492E-2</v>
      </c>
      <c r="AM72" s="81">
        <f t="shared" si="78"/>
        <v>1.9047619047619063E-2</v>
      </c>
      <c r="AN72" s="82">
        <f t="shared" si="79"/>
        <v>9.2282449457189615E-3</v>
      </c>
      <c r="AO72" s="158">
        <f t="shared" si="80"/>
        <v>4.387937246453223E-3</v>
      </c>
      <c r="AP72" s="86"/>
      <c r="AQ72" s="102">
        <v>1300500308</v>
      </c>
      <c r="AR72" s="88">
        <v>1.19</v>
      </c>
      <c r="AS72" s="85" t="e">
        <f>(#REF!/AQ72)-1</f>
        <v>#REF!</v>
      </c>
      <c r="AT72" s="85" t="e">
        <f>(#REF!/AR72)-1</f>
        <v>#REF!</v>
      </c>
    </row>
    <row r="73" spans="1:46">
      <c r="A73" s="153" t="s">
        <v>61</v>
      </c>
      <c r="B73" s="127">
        <v>10735786539.27</v>
      </c>
      <c r="C73" s="138">
        <v>3.97</v>
      </c>
      <c r="D73" s="127">
        <v>9836720729.1499996</v>
      </c>
      <c r="E73" s="138">
        <v>3.97</v>
      </c>
      <c r="F73" s="79">
        <f>((D73-B73)/B73)</f>
        <v>-8.3744754688568401E-2</v>
      </c>
      <c r="G73" s="79">
        <f>((E73-C73)/C73)</f>
        <v>0</v>
      </c>
      <c r="H73" s="127">
        <v>9689540798.6599998</v>
      </c>
      <c r="I73" s="138">
        <v>3.98</v>
      </c>
      <c r="J73" s="79">
        <f t="shared" si="62"/>
        <v>-1.4962296332541885E-2</v>
      </c>
      <c r="K73" s="79">
        <f t="shared" si="63"/>
        <v>2.5188916876573769E-3</v>
      </c>
      <c r="L73" s="127">
        <v>8493131725.3599997</v>
      </c>
      <c r="M73" s="138">
        <v>3.98</v>
      </c>
      <c r="N73" s="79">
        <f t="shared" si="64"/>
        <v>-0.12347427996437724</v>
      </c>
      <c r="O73" s="79">
        <f t="shared" si="65"/>
        <v>0</v>
      </c>
      <c r="P73" s="127">
        <v>7924874070.5299997</v>
      </c>
      <c r="Q73" s="138">
        <v>3.98</v>
      </c>
      <c r="R73" s="79">
        <f t="shared" si="66"/>
        <v>-6.6907905494178951E-2</v>
      </c>
      <c r="S73" s="79">
        <f t="shared" si="67"/>
        <v>0</v>
      </c>
      <c r="T73" s="127">
        <v>7677847957.3100004</v>
      </c>
      <c r="U73" s="138">
        <v>3.98</v>
      </c>
      <c r="V73" s="79">
        <f t="shared" si="68"/>
        <v>-3.1170982784270124E-2</v>
      </c>
      <c r="W73" s="79">
        <f t="shared" si="69"/>
        <v>0</v>
      </c>
      <c r="X73" s="127">
        <v>7526317875.54</v>
      </c>
      <c r="Y73" s="138">
        <v>3.98</v>
      </c>
      <c r="Z73" s="79">
        <f t="shared" si="70"/>
        <v>-1.9736009701224966E-2</v>
      </c>
      <c r="AA73" s="79">
        <f t="shared" si="71"/>
        <v>0</v>
      </c>
      <c r="AB73" s="127">
        <v>7407407383.0100002</v>
      </c>
      <c r="AC73" s="138">
        <v>3.99</v>
      </c>
      <c r="AD73" s="79">
        <f t="shared" si="72"/>
        <v>-1.5799291831195491E-2</v>
      </c>
      <c r="AE73" s="79">
        <f t="shared" si="72"/>
        <v>2.5125628140704099E-3</v>
      </c>
      <c r="AF73" s="127">
        <v>7416761894.3000002</v>
      </c>
      <c r="AG73" s="138">
        <v>3.99</v>
      </c>
      <c r="AH73" s="79">
        <f t="shared" si="73"/>
        <v>1.2628590283094104E-3</v>
      </c>
      <c r="AI73" s="79">
        <f t="shared" si="74"/>
        <v>0</v>
      </c>
      <c r="AJ73" s="80">
        <f t="shared" si="75"/>
        <v>-4.4316582721005957E-2</v>
      </c>
      <c r="AK73" s="80">
        <f t="shared" si="76"/>
        <v>6.289318127159734E-4</v>
      </c>
      <c r="AL73" s="81">
        <f t="shared" si="77"/>
        <v>-0.24601276192366908</v>
      </c>
      <c r="AM73" s="81">
        <f t="shared" si="78"/>
        <v>5.0377833753148657E-3</v>
      </c>
      <c r="AN73" s="82">
        <f t="shared" si="79"/>
        <v>4.2862398654873908E-2</v>
      </c>
      <c r="AO73" s="158">
        <f t="shared" si="80"/>
        <v>1.164556655582424E-3</v>
      </c>
      <c r="AP73" s="86"/>
      <c r="AQ73" s="87">
        <v>776682398.99000001</v>
      </c>
      <c r="AR73" s="91">
        <v>2.4700000000000002</v>
      </c>
      <c r="AS73" s="85" t="e">
        <f>(#REF!/AQ73)-1</f>
        <v>#REF!</v>
      </c>
      <c r="AT73" s="85" t="e">
        <f>(#REF!/AR73)-1</f>
        <v>#REF!</v>
      </c>
    </row>
    <row r="74" spans="1:46">
      <c r="A74" s="154" t="s">
        <v>87</v>
      </c>
      <c r="B74" s="126">
        <v>35498117735.860001</v>
      </c>
      <c r="C74" s="126">
        <v>4137.2299999999996</v>
      </c>
      <c r="D74" s="126">
        <v>36223523870.089996</v>
      </c>
      <c r="E74" s="126">
        <v>4143.96</v>
      </c>
      <c r="F74" s="79">
        <f>((D74-B74)/B74)</f>
        <v>2.0435059110111477E-2</v>
      </c>
      <c r="G74" s="79">
        <f>((E74-C74)/C74)</f>
        <v>1.6266922554463914E-3</v>
      </c>
      <c r="H74" s="126">
        <v>36556797696.110001</v>
      </c>
      <c r="I74" s="126">
        <v>4150.95</v>
      </c>
      <c r="J74" s="79">
        <f t="shared" si="62"/>
        <v>9.200480527936452E-3</v>
      </c>
      <c r="K74" s="79">
        <f t="shared" si="63"/>
        <v>1.6867923435553869E-3</v>
      </c>
      <c r="L74" s="126">
        <v>37761253914</v>
      </c>
      <c r="M74" s="126">
        <v>4157.33</v>
      </c>
      <c r="N74" s="79">
        <f t="shared" si="64"/>
        <v>3.2947530795843345E-2</v>
      </c>
      <c r="O74" s="79">
        <f t="shared" si="65"/>
        <v>1.5369975547766437E-3</v>
      </c>
      <c r="P74" s="126">
        <v>38378424900.220001</v>
      </c>
      <c r="Q74" s="126">
        <v>4165.96</v>
      </c>
      <c r="R74" s="79">
        <f t="shared" si="66"/>
        <v>1.6344027865853913E-2</v>
      </c>
      <c r="S74" s="79">
        <f t="shared" si="67"/>
        <v>2.0758515681940353E-3</v>
      </c>
      <c r="T74" s="126">
        <v>38968476660.209999</v>
      </c>
      <c r="U74" s="126">
        <v>4173.37</v>
      </c>
      <c r="V74" s="79">
        <f t="shared" si="68"/>
        <v>1.5374569475534037E-2</v>
      </c>
      <c r="W74" s="79">
        <f t="shared" si="69"/>
        <v>1.7787016678028245E-3</v>
      </c>
      <c r="X74" s="126">
        <v>39368284981.779999</v>
      </c>
      <c r="Y74" s="126">
        <v>4180.76</v>
      </c>
      <c r="Z74" s="79">
        <f t="shared" si="70"/>
        <v>1.0259788317007442E-2</v>
      </c>
      <c r="AA74" s="79">
        <f t="shared" si="71"/>
        <v>1.7707512154446713E-3</v>
      </c>
      <c r="AB74" s="126">
        <v>40727515638.449997</v>
      </c>
      <c r="AC74" s="126">
        <v>4187.93</v>
      </c>
      <c r="AD74" s="79">
        <f t="shared" si="72"/>
        <v>3.4526031735928109E-2</v>
      </c>
      <c r="AE74" s="79">
        <f t="shared" si="72"/>
        <v>1.7149991867507516E-3</v>
      </c>
      <c r="AF74" s="126">
        <v>42216260338.57</v>
      </c>
      <c r="AG74" s="126">
        <v>4195.3100000000004</v>
      </c>
      <c r="AH74" s="79">
        <f t="shared" si="73"/>
        <v>3.6553781314235381E-2</v>
      </c>
      <c r="AI74" s="79">
        <f t="shared" si="74"/>
        <v>1.7622071047033042E-3</v>
      </c>
      <c r="AJ74" s="80">
        <f t="shared" si="75"/>
        <v>2.1955158642806269E-2</v>
      </c>
      <c r="AK74" s="80">
        <f t="shared" si="76"/>
        <v>1.7441241120842513E-3</v>
      </c>
      <c r="AL74" s="81">
        <f t="shared" si="77"/>
        <v>0.16543769982103385</v>
      </c>
      <c r="AM74" s="81">
        <f t="shared" si="78"/>
        <v>1.2391528875761436E-2</v>
      </c>
      <c r="AN74" s="82">
        <f t="shared" si="79"/>
        <v>1.1139004992895786E-2</v>
      </c>
      <c r="AO74" s="158">
        <f t="shared" si="80"/>
        <v>1.5725391405794855E-4</v>
      </c>
      <c r="AP74" s="86"/>
      <c r="AQ74" s="84">
        <v>8144502990.9799995</v>
      </c>
      <c r="AR74" s="84">
        <v>2263.5700000000002</v>
      </c>
      <c r="AS74" s="85" t="e">
        <f>(#REF!/AQ74)-1</f>
        <v>#REF!</v>
      </c>
      <c r="AT74" s="85" t="e">
        <f>(#REF!/AR74)-1</f>
        <v>#REF!</v>
      </c>
    </row>
    <row r="75" spans="1:46">
      <c r="A75" s="154" t="s">
        <v>88</v>
      </c>
      <c r="B75" s="126">
        <v>257355676.88999999</v>
      </c>
      <c r="C75" s="126">
        <v>3686.75</v>
      </c>
      <c r="D75" s="126">
        <v>232129707.91</v>
      </c>
      <c r="E75" s="126">
        <v>3691.56</v>
      </c>
      <c r="F75" s="79">
        <f>((D75-B75)/B75)</f>
        <v>-9.8019866065679112E-2</v>
      </c>
      <c r="G75" s="79">
        <f>((E75-C75)/C75)</f>
        <v>1.3046721367057559E-3</v>
      </c>
      <c r="H75" s="126">
        <v>232106750.94</v>
      </c>
      <c r="I75" s="126">
        <v>3691.16</v>
      </c>
      <c r="J75" s="79">
        <f t="shared" si="62"/>
        <v>-9.8897164894118391E-5</v>
      </c>
      <c r="K75" s="79">
        <f t="shared" si="63"/>
        <v>-1.0835527527660148E-4</v>
      </c>
      <c r="L75" s="126">
        <v>233994051</v>
      </c>
      <c r="M75" s="126">
        <v>3721.29</v>
      </c>
      <c r="N75" s="79">
        <f t="shared" si="64"/>
        <v>8.1311726279252976E-3</v>
      </c>
      <c r="O75" s="79">
        <f t="shared" si="65"/>
        <v>8.1627455867532457E-3</v>
      </c>
      <c r="P75" s="126">
        <v>233845401.24000001</v>
      </c>
      <c r="Q75" s="126">
        <v>3744.64</v>
      </c>
      <c r="R75" s="79">
        <f t="shared" si="66"/>
        <v>-6.3527153517244962E-4</v>
      </c>
      <c r="S75" s="79">
        <f t="shared" si="67"/>
        <v>6.2747058143815477E-3</v>
      </c>
      <c r="T75" s="126">
        <v>238832602.19</v>
      </c>
      <c r="U75" s="126">
        <v>3784.27</v>
      </c>
      <c r="V75" s="79">
        <f t="shared" si="68"/>
        <v>2.1326914805912853E-2</v>
      </c>
      <c r="W75" s="79">
        <f t="shared" si="69"/>
        <v>1.058312681592893E-2</v>
      </c>
      <c r="X75" s="126">
        <v>240078323.05000001</v>
      </c>
      <c r="Y75" s="126">
        <v>3804.08</v>
      </c>
      <c r="Z75" s="79">
        <f t="shared" si="70"/>
        <v>5.2158744182211701E-3</v>
      </c>
      <c r="AA75" s="79">
        <f t="shared" si="71"/>
        <v>5.2348273246887629E-3</v>
      </c>
      <c r="AB75" s="126">
        <v>241542077.88</v>
      </c>
      <c r="AC75" s="126">
        <v>3805.69</v>
      </c>
      <c r="AD75" s="79">
        <f t="shared" si="72"/>
        <v>6.0969887301950782E-3</v>
      </c>
      <c r="AE75" s="79">
        <f t="shared" si="72"/>
        <v>4.2322979537762808E-4</v>
      </c>
      <c r="AF75" s="126">
        <v>241740414.96000001</v>
      </c>
      <c r="AG75" s="126">
        <v>3808.73</v>
      </c>
      <c r="AH75" s="79">
        <f t="shared" si="73"/>
        <v>8.2112848304032775E-4</v>
      </c>
      <c r="AI75" s="79">
        <f t="shared" si="74"/>
        <v>7.9880389627110025E-4</v>
      </c>
      <c r="AJ75" s="80">
        <f t="shared" si="75"/>
        <v>-7.1452444625563685E-3</v>
      </c>
      <c r="AK75" s="80">
        <f t="shared" si="76"/>
        <v>4.0842195118537964E-3</v>
      </c>
      <c r="AL75" s="81">
        <f t="shared" si="77"/>
        <v>4.1402313975797619E-2</v>
      </c>
      <c r="AM75" s="81">
        <f t="shared" si="78"/>
        <v>3.1739969010391292E-2</v>
      </c>
      <c r="AN75" s="82">
        <f t="shared" si="79"/>
        <v>3.7389604131211548E-2</v>
      </c>
      <c r="AO75" s="158">
        <f t="shared" si="80"/>
        <v>4.0442669845941375E-3</v>
      </c>
      <c r="AP75" s="86"/>
      <c r="AQ75" s="84"/>
      <c r="AR75" s="84"/>
      <c r="AS75" s="85"/>
      <c r="AT75" s="85"/>
    </row>
    <row r="76" spans="1:46">
      <c r="A76" s="154" t="s">
        <v>111</v>
      </c>
      <c r="B76" s="126">
        <v>54566216.310000002</v>
      </c>
      <c r="C76" s="126">
        <v>11.5845</v>
      </c>
      <c r="D76" s="126">
        <v>54665702.560000002</v>
      </c>
      <c r="E76" s="126">
        <v>11.6083</v>
      </c>
      <c r="F76" s="79">
        <f>((D76-B76)/B76)</f>
        <v>1.8232206065892788E-3</v>
      </c>
      <c r="G76" s="79">
        <f>((E76-C76)/C76)</f>
        <v>2.0544693340238764E-3</v>
      </c>
      <c r="H76" s="126">
        <v>54712128.299999997</v>
      </c>
      <c r="I76" s="126">
        <v>11.6083</v>
      </c>
      <c r="J76" s="79">
        <f t="shared" si="62"/>
        <v>8.4926631920697725E-4</v>
      </c>
      <c r="K76" s="79">
        <f t="shared" si="63"/>
        <v>0</v>
      </c>
      <c r="L76" s="244">
        <v>52681457.869999997</v>
      </c>
      <c r="M76" s="126">
        <v>11.1706</v>
      </c>
      <c r="N76" s="79">
        <f t="shared" si="64"/>
        <v>-3.7115544452325754E-2</v>
      </c>
      <c r="O76" s="79">
        <f t="shared" si="65"/>
        <v>-3.7705779485368185E-2</v>
      </c>
      <c r="P76" s="244">
        <v>52780326.289999999</v>
      </c>
      <c r="Q76" s="126">
        <v>11.1929</v>
      </c>
      <c r="R76" s="79">
        <f t="shared" si="66"/>
        <v>1.8767214119999407E-3</v>
      </c>
      <c r="S76" s="79">
        <f t="shared" si="67"/>
        <v>1.9963117469070186E-3</v>
      </c>
      <c r="T76" s="126">
        <v>52883948.549999997</v>
      </c>
      <c r="U76" s="126">
        <v>11.215400000000001</v>
      </c>
      <c r="V76" s="79">
        <f t="shared" si="68"/>
        <v>1.9632743350362853E-3</v>
      </c>
      <c r="W76" s="79">
        <f t="shared" si="69"/>
        <v>2.0102028964790941E-3</v>
      </c>
      <c r="X76" s="126">
        <v>52795985.149999999</v>
      </c>
      <c r="Y76" s="126">
        <v>11.199299999999999</v>
      </c>
      <c r="Z76" s="79">
        <f t="shared" si="70"/>
        <v>-1.6633289005799571E-3</v>
      </c>
      <c r="AA76" s="79">
        <f t="shared" si="71"/>
        <v>-1.4355261515417691E-3</v>
      </c>
      <c r="AB76" s="126">
        <v>51970722.740000002</v>
      </c>
      <c r="AC76" s="126">
        <v>11.020099999999999</v>
      </c>
      <c r="AD76" s="79">
        <f t="shared" si="72"/>
        <v>-1.5631158461298197E-2</v>
      </c>
      <c r="AE76" s="79">
        <f t="shared" si="72"/>
        <v>-1.6001000062503889E-2</v>
      </c>
      <c r="AF76" s="126">
        <v>51505390.289999999</v>
      </c>
      <c r="AG76" s="126">
        <v>11.053699999999999</v>
      </c>
      <c r="AH76" s="79">
        <f t="shared" si="73"/>
        <v>-8.9537421353167619E-3</v>
      </c>
      <c r="AI76" s="79">
        <f t="shared" si="74"/>
        <v>3.0489741472400299E-3</v>
      </c>
      <c r="AJ76" s="80">
        <f t="shared" si="75"/>
        <v>-7.1064114095860231E-3</v>
      </c>
      <c r="AK76" s="80">
        <f t="shared" si="76"/>
        <v>-5.7540434468454785E-3</v>
      </c>
      <c r="AL76" s="81">
        <f t="shared" si="77"/>
        <v>-5.7811609876070036E-2</v>
      </c>
      <c r="AM76" s="81">
        <f t="shared" si="78"/>
        <v>-4.7776160161263979E-2</v>
      </c>
      <c r="AN76" s="82">
        <f t="shared" si="79"/>
        <v>1.3691739778566081E-2</v>
      </c>
      <c r="AO76" s="158">
        <f t="shared" si="80"/>
        <v>1.4325250837477623E-2</v>
      </c>
      <c r="AP76" s="86"/>
      <c r="AQ76" s="84">
        <v>421796041.39999998</v>
      </c>
      <c r="AR76" s="84">
        <v>2004.5</v>
      </c>
      <c r="AS76" s="85" t="e">
        <f>(#REF!/AQ76)-1</f>
        <v>#REF!</v>
      </c>
      <c r="AT76" s="85" t="e">
        <f>(#REF!/AR76)-1</f>
        <v>#REF!</v>
      </c>
    </row>
    <row r="77" spans="1:46">
      <c r="A77" s="153" t="s">
        <v>105</v>
      </c>
      <c r="B77" s="126">
        <v>15016983290.1</v>
      </c>
      <c r="C77" s="126">
        <v>1149.92</v>
      </c>
      <c r="D77" s="126">
        <v>15212147845.809999</v>
      </c>
      <c r="E77" s="126">
        <v>1151.56</v>
      </c>
      <c r="F77" s="79">
        <f>((D77-B77)/B77)</f>
        <v>1.2996255768537881E-2</v>
      </c>
      <c r="G77" s="79">
        <f>((E77-C77)/C77)</f>
        <v>1.4261861694725481E-3</v>
      </c>
      <c r="H77" s="126">
        <v>15247171781.02</v>
      </c>
      <c r="I77" s="126">
        <v>1152.8800000000001</v>
      </c>
      <c r="J77" s="79">
        <f t="shared" si="62"/>
        <v>2.3023662118592876E-3</v>
      </c>
      <c r="K77" s="79">
        <f t="shared" si="63"/>
        <v>1.1462711452292227E-3</v>
      </c>
      <c r="L77" s="126">
        <v>15290328881.84</v>
      </c>
      <c r="M77" s="126">
        <v>1157.4100000000001</v>
      </c>
      <c r="N77" s="79">
        <f t="shared" si="64"/>
        <v>2.8304987600206986E-3</v>
      </c>
      <c r="O77" s="79">
        <f t="shared" si="65"/>
        <v>3.9292901255984771E-3</v>
      </c>
      <c r="P77" s="126">
        <v>14835770153.9</v>
      </c>
      <c r="Q77" s="126">
        <v>1158.8900000000001</v>
      </c>
      <c r="R77" s="79">
        <f t="shared" si="66"/>
        <v>-2.972851214991656E-2</v>
      </c>
      <c r="S77" s="79">
        <f t="shared" si="67"/>
        <v>1.2787171356736318E-3</v>
      </c>
      <c r="T77" s="126">
        <v>14492922765.6</v>
      </c>
      <c r="U77" s="126">
        <v>1139.94</v>
      </c>
      <c r="V77" s="79">
        <f t="shared" si="68"/>
        <v>-2.3109510645112828E-2</v>
      </c>
      <c r="W77" s="79">
        <f t="shared" si="69"/>
        <v>-1.6351853929190901E-2</v>
      </c>
      <c r="X77" s="126">
        <v>14984981989.200001</v>
      </c>
      <c r="Y77" s="126">
        <v>1141.8399999999999</v>
      </c>
      <c r="Z77" s="79">
        <f t="shared" si="70"/>
        <v>3.3951690184117901E-2</v>
      </c>
      <c r="AA77" s="79">
        <f t="shared" si="71"/>
        <v>1.6667543905818406E-3</v>
      </c>
      <c r="AB77" s="126">
        <v>15010913253.07</v>
      </c>
      <c r="AC77" s="126">
        <v>1143.0999999999999</v>
      </c>
      <c r="AD77" s="79">
        <f t="shared" si="72"/>
        <v>1.7304834859787053E-3</v>
      </c>
      <c r="AE77" s="79">
        <f t="shared" si="72"/>
        <v>1.1034820990681628E-3</v>
      </c>
      <c r="AF77" s="126">
        <v>15010913253.07</v>
      </c>
      <c r="AG77" s="126">
        <v>1143.0999999999999</v>
      </c>
      <c r="AH77" s="79">
        <f t="shared" si="73"/>
        <v>0</v>
      </c>
      <c r="AI77" s="79">
        <f t="shared" si="74"/>
        <v>0</v>
      </c>
      <c r="AJ77" s="80">
        <f t="shared" si="75"/>
        <v>1.2165895193563537E-4</v>
      </c>
      <c r="AK77" s="80">
        <f t="shared" si="76"/>
        <v>-7.2514410794587711E-4</v>
      </c>
      <c r="AL77" s="81">
        <f t="shared" si="77"/>
        <v>-1.3228545684653426E-2</v>
      </c>
      <c r="AM77" s="81">
        <f t="shared" si="78"/>
        <v>-7.3465559762409573E-3</v>
      </c>
      <c r="AN77" s="82">
        <f t="shared" si="79"/>
        <v>1.9840948373641129E-2</v>
      </c>
      <c r="AO77" s="158">
        <f t="shared" si="80"/>
        <v>6.4097535162922457E-3</v>
      </c>
      <c r="AP77" s="86"/>
      <c r="AQ77" s="84"/>
      <c r="AR77" s="84"/>
      <c r="AS77" s="85"/>
      <c r="AT77" s="85"/>
    </row>
    <row r="78" spans="1:46">
      <c r="A78" s="153" t="s">
        <v>113</v>
      </c>
      <c r="B78" s="126">
        <v>158214214978.79999</v>
      </c>
      <c r="C78" s="126">
        <v>524.23</v>
      </c>
      <c r="D78" s="126">
        <v>158590554041.45001</v>
      </c>
      <c r="E78" s="126">
        <v>525.84</v>
      </c>
      <c r="F78" s="79">
        <f>((D78-B78)/B78)</f>
        <v>2.3786678251410736E-3</v>
      </c>
      <c r="G78" s="79">
        <f>((E78-C78)/C78)</f>
        <v>3.0711710508746419E-3</v>
      </c>
      <c r="H78" s="126">
        <v>159874595979.84</v>
      </c>
      <c r="I78" s="126">
        <v>528.91</v>
      </c>
      <c r="J78" s="79">
        <f t="shared" si="62"/>
        <v>8.096585235804022E-3</v>
      </c>
      <c r="K78" s="79">
        <f t="shared" si="63"/>
        <v>5.838277803133912E-3</v>
      </c>
      <c r="L78" s="126">
        <v>158969388683</v>
      </c>
      <c r="M78" s="126">
        <v>527.47</v>
      </c>
      <c r="N78" s="79">
        <f t="shared" si="64"/>
        <v>-5.6619833269454635E-3</v>
      </c>
      <c r="O78" s="79">
        <f t="shared" si="65"/>
        <v>-2.7225804012023613E-3</v>
      </c>
      <c r="P78" s="126">
        <v>158594304020.26999</v>
      </c>
      <c r="Q78" s="126">
        <v>529.23</v>
      </c>
      <c r="R78" s="79">
        <f t="shared" si="66"/>
        <v>-2.3594772920588207E-3</v>
      </c>
      <c r="S78" s="79">
        <f t="shared" si="67"/>
        <v>3.336682654937704E-3</v>
      </c>
      <c r="T78" s="126">
        <v>160519423984.45001</v>
      </c>
      <c r="U78" s="126">
        <v>530.71</v>
      </c>
      <c r="V78" s="79">
        <f t="shared" si="68"/>
        <v>1.213864505457884E-2</v>
      </c>
      <c r="W78" s="79">
        <f t="shared" si="69"/>
        <v>2.7965156926100525E-3</v>
      </c>
      <c r="X78" s="126">
        <v>160801169905.94</v>
      </c>
      <c r="Y78" s="126">
        <v>531.21</v>
      </c>
      <c r="Z78" s="79">
        <f t="shared" si="70"/>
        <v>1.7552138831328213E-3</v>
      </c>
      <c r="AA78" s="79">
        <f t="shared" si="71"/>
        <v>9.4213412221363826E-4</v>
      </c>
      <c r="AB78" s="126">
        <v>161831518819</v>
      </c>
      <c r="AC78" s="126">
        <v>531.74310000000003</v>
      </c>
      <c r="AD78" s="79">
        <f t="shared" si="72"/>
        <v>6.4075958754696623E-3</v>
      </c>
      <c r="AE78" s="79">
        <f t="shared" si="72"/>
        <v>1.0035579149488721E-3</v>
      </c>
      <c r="AF78" s="126">
        <v>161531668814.48001</v>
      </c>
      <c r="AG78" s="126">
        <v>531.22</v>
      </c>
      <c r="AH78" s="79">
        <f t="shared" si="73"/>
        <v>-1.8528529343863811E-3</v>
      </c>
      <c r="AI78" s="79">
        <f t="shared" si="74"/>
        <v>-9.8374572232342921E-4</v>
      </c>
      <c r="AJ78" s="80">
        <f t="shared" si="75"/>
        <v>2.6127992900919694E-3</v>
      </c>
      <c r="AK78" s="80">
        <f t="shared" si="76"/>
        <v>1.6602516393991284E-3</v>
      </c>
      <c r="AL78" s="81">
        <f t="shared" si="77"/>
        <v>1.8545333868127446E-2</v>
      </c>
      <c r="AM78" s="81">
        <f t="shared" si="78"/>
        <v>1.0231249049140414E-2</v>
      </c>
      <c r="AN78" s="82">
        <f t="shared" si="79"/>
        <v>5.9658792763910276E-3</v>
      </c>
      <c r="AO78" s="158">
        <f t="shared" si="80"/>
        <v>2.6911227428648142E-3</v>
      </c>
      <c r="AP78" s="86"/>
      <c r="AQ78" s="84"/>
      <c r="AR78" s="84"/>
      <c r="AS78" s="85"/>
      <c r="AT78" s="85"/>
    </row>
    <row r="79" spans="1:46">
      <c r="A79" s="153" t="s">
        <v>119</v>
      </c>
      <c r="B79" s="126">
        <v>25325408</v>
      </c>
      <c r="C79" s="126">
        <v>0.78</v>
      </c>
      <c r="D79" s="126">
        <v>25285412</v>
      </c>
      <c r="E79" s="126">
        <v>0.9</v>
      </c>
      <c r="F79" s="79">
        <f>((D79-B79)/B79)</f>
        <v>-1.5792835400716941E-3</v>
      </c>
      <c r="G79" s="79">
        <f>((E79-C79)/C79)</f>
        <v>0.15384615384615383</v>
      </c>
      <c r="H79" s="126">
        <v>21117459</v>
      </c>
      <c r="I79" s="126">
        <v>0.75</v>
      </c>
      <c r="J79" s="79">
        <f t="shared" si="62"/>
        <v>-0.16483627002004159</v>
      </c>
      <c r="K79" s="79">
        <f t="shared" si="63"/>
        <v>-0.16666666666666669</v>
      </c>
      <c r="L79" s="247">
        <v>21071879</v>
      </c>
      <c r="M79" s="126">
        <v>0.78</v>
      </c>
      <c r="N79" s="79">
        <f t="shared" si="64"/>
        <v>-2.1584036223297508E-3</v>
      </c>
      <c r="O79" s="79">
        <f t="shared" si="65"/>
        <v>4.0000000000000036E-2</v>
      </c>
      <c r="P79" s="247">
        <v>21033196</v>
      </c>
      <c r="Q79" s="126">
        <v>0.78</v>
      </c>
      <c r="R79" s="79">
        <f t="shared" si="66"/>
        <v>-1.8357641480382457E-3</v>
      </c>
      <c r="S79" s="79">
        <f t="shared" si="67"/>
        <v>0</v>
      </c>
      <c r="T79" s="126">
        <v>21029703</v>
      </c>
      <c r="U79" s="126">
        <v>0.78</v>
      </c>
      <c r="V79" s="79">
        <f t="shared" si="68"/>
        <v>-1.6607081491562195E-4</v>
      </c>
      <c r="W79" s="79">
        <f t="shared" si="69"/>
        <v>0</v>
      </c>
      <c r="X79" s="126">
        <v>20991070</v>
      </c>
      <c r="Y79" s="126">
        <v>0.78</v>
      </c>
      <c r="Z79" s="79">
        <f t="shared" si="70"/>
        <v>-1.8370682648252332E-3</v>
      </c>
      <c r="AA79" s="79">
        <f t="shared" si="71"/>
        <v>0</v>
      </c>
      <c r="AB79" s="126">
        <v>21004718</v>
      </c>
      <c r="AC79" s="126">
        <v>0.78</v>
      </c>
      <c r="AD79" s="79">
        <f t="shared" si="72"/>
        <v>6.501812437384088E-4</v>
      </c>
      <c r="AE79" s="79">
        <f t="shared" si="72"/>
        <v>0</v>
      </c>
      <c r="AF79" s="126">
        <v>20966221</v>
      </c>
      <c r="AG79" s="126">
        <v>0.78</v>
      </c>
      <c r="AH79" s="79">
        <f t="shared" si="73"/>
        <v>-1.8327787119065346E-3</v>
      </c>
      <c r="AI79" s="79">
        <f t="shared" si="74"/>
        <v>0</v>
      </c>
      <c r="AJ79" s="80">
        <f t="shared" si="75"/>
        <v>-2.1699432234798782E-2</v>
      </c>
      <c r="AK79" s="80">
        <f t="shared" si="76"/>
        <v>3.3974358974358972E-3</v>
      </c>
      <c r="AL79" s="81">
        <f t="shared" si="77"/>
        <v>-0.17081750536633533</v>
      </c>
      <c r="AM79" s="81">
        <f t="shared" si="78"/>
        <v>-0.13333333333333333</v>
      </c>
      <c r="AN79" s="82">
        <f t="shared" si="79"/>
        <v>5.7844347946024E-2</v>
      </c>
      <c r="AO79" s="158">
        <f t="shared" si="80"/>
        <v>8.6976249849858217E-2</v>
      </c>
      <c r="AP79" s="86"/>
      <c r="AQ79" s="84"/>
      <c r="AR79" s="84"/>
      <c r="AS79" s="85"/>
      <c r="AT79" s="85"/>
    </row>
    <row r="80" spans="1:46">
      <c r="A80" s="153" t="s">
        <v>123</v>
      </c>
      <c r="B80" s="126">
        <v>892473809.92999995</v>
      </c>
      <c r="C80" s="126">
        <v>1178.45</v>
      </c>
      <c r="D80" s="126">
        <v>889214845.13</v>
      </c>
      <c r="E80" s="126">
        <v>1174.53</v>
      </c>
      <c r="F80" s="79">
        <f>((D80-B80)/B80)</f>
        <v>-3.6516083315157057E-3</v>
      </c>
      <c r="G80" s="79">
        <f>((E80-C80)/C80)</f>
        <v>-3.3264033264033882E-3</v>
      </c>
      <c r="H80" s="126">
        <v>892187335.10000002</v>
      </c>
      <c r="I80" s="126">
        <v>1180.57</v>
      </c>
      <c r="J80" s="79">
        <f t="shared" si="62"/>
        <v>3.3428253995978455E-3</v>
      </c>
      <c r="K80" s="79">
        <f t="shared" si="63"/>
        <v>5.1424825249248331E-3</v>
      </c>
      <c r="L80" s="246">
        <v>891899660.99000001</v>
      </c>
      <c r="M80" s="126">
        <v>1180.07</v>
      </c>
      <c r="N80" s="79">
        <f t="shared" si="64"/>
        <v>-3.2243689041805396E-4</v>
      </c>
      <c r="O80" s="79">
        <f t="shared" si="65"/>
        <v>-4.2352422982118811E-4</v>
      </c>
      <c r="P80" s="246">
        <v>895155841.97000003</v>
      </c>
      <c r="Q80" s="126">
        <v>1184.9100000000001</v>
      </c>
      <c r="R80" s="79">
        <f t="shared" si="66"/>
        <v>3.6508377818931892E-3</v>
      </c>
      <c r="S80" s="79">
        <f t="shared" si="67"/>
        <v>4.1014516088029914E-3</v>
      </c>
      <c r="T80" s="247">
        <v>893201398.33000004</v>
      </c>
      <c r="U80" s="126">
        <v>1183.1099999999999</v>
      </c>
      <c r="V80" s="79">
        <f t="shared" si="68"/>
        <v>-2.1833557335656493E-3</v>
      </c>
      <c r="W80" s="79">
        <f t="shared" si="69"/>
        <v>-1.5191027166621784E-3</v>
      </c>
      <c r="X80" s="126">
        <v>861072639.47000003</v>
      </c>
      <c r="Y80" s="126">
        <v>1188.77</v>
      </c>
      <c r="Z80" s="79">
        <f t="shared" si="70"/>
        <v>-3.5970340978048715E-2</v>
      </c>
      <c r="AA80" s="79">
        <f t="shared" si="71"/>
        <v>4.7840014876047721E-3</v>
      </c>
      <c r="AB80" s="126">
        <v>854988184.45000005</v>
      </c>
      <c r="AC80" s="126">
        <v>1159.4000000000001</v>
      </c>
      <c r="AD80" s="79">
        <f t="shared" si="72"/>
        <v>-7.0661344247856164E-3</v>
      </c>
      <c r="AE80" s="79">
        <f t="shared" si="72"/>
        <v>-2.4706208938650782E-2</v>
      </c>
      <c r="AF80" s="126">
        <v>860656505.88999999</v>
      </c>
      <c r="AG80" s="126">
        <v>1187.42</v>
      </c>
      <c r="AH80" s="79">
        <f t="shared" si="73"/>
        <v>6.6297073375888539E-3</v>
      </c>
      <c r="AI80" s="79">
        <f t="shared" si="74"/>
        <v>2.4167672934276331E-2</v>
      </c>
      <c r="AJ80" s="80">
        <f t="shared" si="75"/>
        <v>-4.446313229906732E-3</v>
      </c>
      <c r="AK80" s="80">
        <f t="shared" si="76"/>
        <v>1.0275461680089239E-3</v>
      </c>
      <c r="AL80" s="81">
        <f t="shared" si="77"/>
        <v>-3.2116354553015682E-2</v>
      </c>
      <c r="AM80" s="81">
        <f t="shared" si="78"/>
        <v>1.0974602607000332E-2</v>
      </c>
      <c r="AN80" s="82">
        <f t="shared" si="79"/>
        <v>1.3481730727369263E-2</v>
      </c>
      <c r="AO80" s="158">
        <f t="shared" si="80"/>
        <v>1.3446890629106896E-2</v>
      </c>
      <c r="AP80" s="86"/>
      <c r="AQ80" s="84"/>
      <c r="AR80" s="84"/>
      <c r="AS80" s="85"/>
      <c r="AT80" s="85"/>
    </row>
    <row r="81" spans="1:46" s="184" customFormat="1">
      <c r="A81" s="153" t="s">
        <v>124</v>
      </c>
      <c r="B81" s="126">
        <v>177866817.84</v>
      </c>
      <c r="C81" s="126">
        <v>153.30000000000001</v>
      </c>
      <c r="D81" s="126">
        <v>178101975.08000001</v>
      </c>
      <c r="E81" s="126">
        <v>153.5</v>
      </c>
      <c r="F81" s="79">
        <f>((D81-B81)/B81)</f>
        <v>1.3220973021035611E-3</v>
      </c>
      <c r="G81" s="79">
        <f>((E81-C81)/C81)</f>
        <v>1.3046314416176688E-3</v>
      </c>
      <c r="H81" s="126">
        <v>177937052.97999999</v>
      </c>
      <c r="I81" s="126">
        <v>153.71</v>
      </c>
      <c r="J81" s="79">
        <f t="shared" si="62"/>
        <v>-9.2599815317008125E-4</v>
      </c>
      <c r="K81" s="79">
        <f t="shared" si="63"/>
        <v>1.3680781758958172E-3</v>
      </c>
      <c r="L81" s="126">
        <v>178138606.63</v>
      </c>
      <c r="M81" s="126">
        <v>153.88</v>
      </c>
      <c r="N81" s="79">
        <f t="shared" si="64"/>
        <v>1.1327244473508307E-3</v>
      </c>
      <c r="O81" s="79">
        <f t="shared" si="65"/>
        <v>1.1059787912301574E-3</v>
      </c>
      <c r="P81" s="126">
        <v>178407287.88</v>
      </c>
      <c r="Q81" s="126">
        <v>154.11000000000001</v>
      </c>
      <c r="R81" s="79">
        <f t="shared" si="66"/>
        <v>1.508270750977974E-3</v>
      </c>
      <c r="S81" s="79">
        <f t="shared" si="67"/>
        <v>1.4946711723422029E-3</v>
      </c>
      <c r="T81" s="248">
        <v>174642330.63</v>
      </c>
      <c r="U81" s="126">
        <v>154.31</v>
      </c>
      <c r="V81" s="79">
        <f t="shared" si="68"/>
        <v>-2.1103158367232054E-2</v>
      </c>
      <c r="W81" s="79">
        <f t="shared" si="69"/>
        <v>1.2977743170461918E-3</v>
      </c>
      <c r="X81" s="126">
        <v>178877323.52000001</v>
      </c>
      <c r="Y81" s="126">
        <v>154.52000000000001</v>
      </c>
      <c r="Z81" s="79">
        <f t="shared" si="70"/>
        <v>2.4249521148296736E-2</v>
      </c>
      <c r="AA81" s="79">
        <f t="shared" si="71"/>
        <v>1.3608968958590368E-3</v>
      </c>
      <c r="AB81" s="126">
        <v>179116787.12</v>
      </c>
      <c r="AC81" s="126">
        <v>154.44999999999999</v>
      </c>
      <c r="AD81" s="79">
        <f t="shared" si="72"/>
        <v>1.3387029461742811E-3</v>
      </c>
      <c r="AE81" s="79">
        <f t="shared" si="72"/>
        <v>-4.5301579083627746E-4</v>
      </c>
      <c r="AF81" s="126">
        <v>179367499.99000001</v>
      </c>
      <c r="AG81" s="126">
        <v>154.66</v>
      </c>
      <c r="AH81" s="79">
        <f t="shared" si="73"/>
        <v>1.3997173242731218E-3</v>
      </c>
      <c r="AI81" s="79">
        <f t="shared" si="74"/>
        <v>1.3596633214633083E-3</v>
      </c>
      <c r="AJ81" s="80">
        <f t="shared" si="75"/>
        <v>1.1152346748467962E-3</v>
      </c>
      <c r="AK81" s="80">
        <f t="shared" si="76"/>
        <v>1.1048347905772632E-3</v>
      </c>
      <c r="AL81" s="81">
        <f t="shared" si="77"/>
        <v>7.1056197407779829E-3</v>
      </c>
      <c r="AM81" s="81">
        <f t="shared" si="78"/>
        <v>7.5570032573289677E-3</v>
      </c>
      <c r="AN81" s="82">
        <f t="shared" si="79"/>
        <v>1.2149939889963438E-2</v>
      </c>
      <c r="AO81" s="158">
        <f t="shared" si="80"/>
        <v>6.3872853296501075E-4</v>
      </c>
      <c r="AP81" s="86"/>
      <c r="AQ81" s="84"/>
      <c r="AR81" s="84"/>
      <c r="AS81" s="85"/>
      <c r="AT81" s="85"/>
    </row>
    <row r="82" spans="1:46">
      <c r="A82" s="153" t="s">
        <v>129</v>
      </c>
      <c r="B82" s="126">
        <v>651088336.54999995</v>
      </c>
      <c r="C82" s="126">
        <v>176.91660899999999</v>
      </c>
      <c r="D82" s="126">
        <v>665241761.63999999</v>
      </c>
      <c r="E82" s="126">
        <v>182.624664</v>
      </c>
      <c r="F82" s="79">
        <f>((D82-B82)/B82)</f>
        <v>2.1738102643638939E-2</v>
      </c>
      <c r="G82" s="79">
        <f>((E82-C82)/C82)</f>
        <v>3.2264099070540078E-2</v>
      </c>
      <c r="H82" s="126">
        <v>665181385.20000005</v>
      </c>
      <c r="I82" s="126">
        <v>182.93739099999999</v>
      </c>
      <c r="J82" s="79">
        <f t="shared" si="62"/>
        <v>-9.0758643671277995E-5</v>
      </c>
      <c r="K82" s="79">
        <f t="shared" si="63"/>
        <v>1.7124028767548907E-3</v>
      </c>
      <c r="L82" s="244">
        <v>696858194.69000006</v>
      </c>
      <c r="M82" s="126">
        <v>183.42271400000001</v>
      </c>
      <c r="N82" s="79">
        <f t="shared" si="64"/>
        <v>4.7621310810547927E-2</v>
      </c>
      <c r="O82" s="79">
        <f t="shared" si="65"/>
        <v>2.6529458922917647E-3</v>
      </c>
      <c r="P82" s="244">
        <v>664015290.29999995</v>
      </c>
      <c r="Q82" s="126">
        <v>183.58593300000001</v>
      </c>
      <c r="R82" s="79">
        <f t="shared" si="66"/>
        <v>-4.7129967962291658E-2</v>
      </c>
      <c r="S82" s="79">
        <f t="shared" si="67"/>
        <v>8.8985162437405646E-4</v>
      </c>
      <c r="T82" s="126">
        <v>688277730.33000004</v>
      </c>
      <c r="U82" s="126">
        <v>183.893111</v>
      </c>
      <c r="V82" s="79">
        <f t="shared" si="68"/>
        <v>3.6538977918774126E-2</v>
      </c>
      <c r="W82" s="79">
        <f t="shared" si="69"/>
        <v>1.6732109861597798E-3</v>
      </c>
      <c r="X82" s="126">
        <v>692433441.87</v>
      </c>
      <c r="Y82" s="126">
        <v>184.20515700000001</v>
      </c>
      <c r="Z82" s="79">
        <f t="shared" si="70"/>
        <v>6.0378410587358013E-3</v>
      </c>
      <c r="AA82" s="79">
        <f t="shared" si="71"/>
        <v>1.6968879274656969E-3</v>
      </c>
      <c r="AB82" s="126">
        <v>691709482.47000003</v>
      </c>
      <c r="AC82" s="126">
        <v>183.333643</v>
      </c>
      <c r="AD82" s="79">
        <f t="shared" si="72"/>
        <v>-1.0455292252275344E-3</v>
      </c>
      <c r="AE82" s="79">
        <f t="shared" si="72"/>
        <v>-4.7312139040712031E-3</v>
      </c>
      <c r="AF82" s="126">
        <v>692365846.42999995</v>
      </c>
      <c r="AG82" s="126">
        <v>184.54325600000001</v>
      </c>
      <c r="AH82" s="79">
        <f t="shared" si="73"/>
        <v>9.4890120293874376E-4</v>
      </c>
      <c r="AI82" s="79">
        <f t="shared" si="74"/>
        <v>6.597877946493534E-3</v>
      </c>
      <c r="AJ82" s="80">
        <f t="shared" si="75"/>
        <v>8.0773597254306315E-3</v>
      </c>
      <c r="AK82" s="80">
        <f t="shared" si="76"/>
        <v>5.3445078025010744E-3</v>
      </c>
      <c r="AL82" s="81">
        <f t="shared" si="77"/>
        <v>4.077327425014899E-2</v>
      </c>
      <c r="AM82" s="81">
        <f t="shared" si="78"/>
        <v>1.0505656563453106E-2</v>
      </c>
      <c r="AN82" s="82">
        <f t="shared" si="79"/>
        <v>2.8817585213841521E-2</v>
      </c>
      <c r="AO82" s="158">
        <f t="shared" si="80"/>
        <v>1.1306254293874574E-2</v>
      </c>
      <c r="AP82" s="86"/>
      <c r="AQ82" s="84"/>
      <c r="AR82" s="84"/>
      <c r="AS82" s="85"/>
      <c r="AT82" s="85"/>
    </row>
    <row r="83" spans="1:46" s="184" customFormat="1">
      <c r="A83" s="153" t="s">
        <v>135</v>
      </c>
      <c r="B83" s="126">
        <v>1232343045.4400001</v>
      </c>
      <c r="C83" s="126">
        <v>1.4403999999999999</v>
      </c>
      <c r="D83" s="126">
        <v>1207533063.53</v>
      </c>
      <c r="E83" s="126">
        <v>1.4179999999999999</v>
      </c>
      <c r="F83" s="79">
        <f>((D83-B83)/B83)</f>
        <v>-2.0132366553131189E-2</v>
      </c>
      <c r="G83" s="79">
        <f>((E83-C83)/C83)</f>
        <v>-1.555123576784225E-2</v>
      </c>
      <c r="H83" s="126">
        <v>1124308894.71</v>
      </c>
      <c r="I83" s="126">
        <v>1.4286000000000001</v>
      </c>
      <c r="J83" s="79">
        <f t="shared" si="62"/>
        <v>-6.8920819920830531E-2</v>
      </c>
      <c r="K83" s="79">
        <f t="shared" si="63"/>
        <v>7.4753173483781141E-3</v>
      </c>
      <c r="L83" s="126">
        <v>1129033598.99</v>
      </c>
      <c r="M83" s="126">
        <v>1.4346000000000001</v>
      </c>
      <c r="N83" s="79">
        <f t="shared" si="64"/>
        <v>4.2023186886008257E-3</v>
      </c>
      <c r="O83" s="79">
        <f t="shared" si="65"/>
        <v>4.1999160016799701E-3</v>
      </c>
      <c r="P83" s="126">
        <v>1116677476.3599999</v>
      </c>
      <c r="Q83" s="126">
        <v>1.4189000000000001</v>
      </c>
      <c r="R83" s="79">
        <f t="shared" si="66"/>
        <v>-1.0943981331515321E-2</v>
      </c>
      <c r="S83" s="79">
        <f t="shared" si="67"/>
        <v>-1.0943817091872331E-2</v>
      </c>
      <c r="T83" s="249">
        <v>1116276574.4400001</v>
      </c>
      <c r="U83" s="126">
        <v>1.4184000000000001</v>
      </c>
      <c r="V83" s="79">
        <f t="shared" si="68"/>
        <v>-3.590131694127528E-4</v>
      </c>
      <c r="W83" s="79">
        <f t="shared" si="69"/>
        <v>-3.523856508562583E-4</v>
      </c>
      <c r="X83" s="126">
        <v>1112842862.3099999</v>
      </c>
      <c r="Y83" s="126">
        <v>1.4139999999999999</v>
      </c>
      <c r="Z83" s="79">
        <f t="shared" si="70"/>
        <v>-3.0760406592987019E-3</v>
      </c>
      <c r="AA83" s="79">
        <f t="shared" si="71"/>
        <v>-3.1020868584321639E-3</v>
      </c>
      <c r="AB83" s="126">
        <v>1092717873.5799999</v>
      </c>
      <c r="AC83" s="126">
        <v>1.4075</v>
      </c>
      <c r="AD83" s="79">
        <f t="shared" si="72"/>
        <v>-1.808430409323494E-2</v>
      </c>
      <c r="AE83" s="79">
        <f t="shared" si="72"/>
        <v>-4.5968882602545622E-3</v>
      </c>
      <c r="AF83" s="126">
        <v>1094326362.9200001</v>
      </c>
      <c r="AG83" s="126">
        <v>1.4096</v>
      </c>
      <c r="AH83" s="79">
        <f t="shared" si="73"/>
        <v>1.4720078978212048E-3</v>
      </c>
      <c r="AI83" s="79">
        <f t="shared" si="74"/>
        <v>1.4920071047957305E-3</v>
      </c>
      <c r="AJ83" s="80">
        <f t="shared" si="75"/>
        <v>-1.4480274892625176E-2</v>
      </c>
      <c r="AK83" s="80">
        <f t="shared" si="76"/>
        <v>-2.6723966468004683E-3</v>
      </c>
      <c r="AL83" s="81">
        <f t="shared" si="77"/>
        <v>-9.3750394112655608E-2</v>
      </c>
      <c r="AM83" s="81">
        <f t="shared" si="78"/>
        <v>-5.9238363892806511E-3</v>
      </c>
      <c r="AN83" s="82">
        <f t="shared" si="79"/>
        <v>2.3767308586098108E-2</v>
      </c>
      <c r="AO83" s="158">
        <f t="shared" si="80"/>
        <v>7.6634446285789998E-3</v>
      </c>
      <c r="AP83" s="86"/>
      <c r="AQ83" s="84"/>
      <c r="AR83" s="84"/>
      <c r="AS83" s="85"/>
      <c r="AT83" s="85"/>
    </row>
    <row r="84" spans="1:46" s="184" customFormat="1">
      <c r="A84" s="153" t="s">
        <v>154</v>
      </c>
      <c r="B84" s="126">
        <v>2132655930.9000001</v>
      </c>
      <c r="C84" s="126">
        <v>594</v>
      </c>
      <c r="D84" s="126">
        <v>2250660935.4899998</v>
      </c>
      <c r="E84" s="126">
        <v>627</v>
      </c>
      <c r="F84" s="79">
        <f>((D84-B84)/B84)</f>
        <v>5.5332415735809992E-2</v>
      </c>
      <c r="G84" s="79">
        <f>((E84-C84)/C84)</f>
        <v>5.5555555555555552E-2</v>
      </c>
      <c r="H84" s="126">
        <v>1638237864.4632001</v>
      </c>
      <c r="I84" s="126">
        <v>456.39</v>
      </c>
      <c r="J84" s="79">
        <f t="shared" si="62"/>
        <v>-0.27210810005615826</v>
      </c>
      <c r="K84" s="79">
        <f t="shared" si="63"/>
        <v>-0.27210526315789474</v>
      </c>
      <c r="L84" s="126">
        <v>1642591286.51</v>
      </c>
      <c r="M84" s="126">
        <v>454.72</v>
      </c>
      <c r="N84" s="79">
        <f t="shared" si="64"/>
        <v>2.6573809220472267E-3</v>
      </c>
      <c r="O84" s="79">
        <f t="shared" si="65"/>
        <v>-3.6591511645740686E-3</v>
      </c>
      <c r="P84" s="126">
        <v>1645601284.45</v>
      </c>
      <c r="Q84" s="126">
        <v>455.73</v>
      </c>
      <c r="R84" s="79">
        <f t="shared" si="66"/>
        <v>1.8324691995629508E-3</v>
      </c>
      <c r="S84" s="79">
        <f t="shared" si="67"/>
        <v>2.2211470795214438E-3</v>
      </c>
      <c r="T84" s="249">
        <v>1660008881.01</v>
      </c>
      <c r="U84" s="126">
        <v>439.97</v>
      </c>
      <c r="V84" s="79">
        <f t="shared" si="68"/>
        <v>8.7552171331801744E-3</v>
      </c>
      <c r="W84" s="79">
        <f t="shared" si="69"/>
        <v>-3.4581879621705815E-2</v>
      </c>
      <c r="X84" s="126">
        <v>1564977142.8800001</v>
      </c>
      <c r="Y84" s="138">
        <v>439.97</v>
      </c>
      <c r="Z84" s="79">
        <f t="shared" si="70"/>
        <v>-5.724772874237858E-2</v>
      </c>
      <c r="AA84" s="79">
        <f t="shared" si="71"/>
        <v>0</v>
      </c>
      <c r="AB84" s="126">
        <v>1685298216.6300001</v>
      </c>
      <c r="AC84" s="138">
        <v>440.01</v>
      </c>
      <c r="AD84" s="79">
        <f t="shared" si="72"/>
        <v>7.6883598139059858E-2</v>
      </c>
      <c r="AE84" s="79">
        <f t="shared" si="72"/>
        <v>9.0915289678759041E-5</v>
      </c>
      <c r="AF84" s="126">
        <v>1681442050.5</v>
      </c>
      <c r="AG84" s="138">
        <v>439.16</v>
      </c>
      <c r="AH84" s="79">
        <f t="shared" si="73"/>
        <v>-2.2881209342943956E-3</v>
      </c>
      <c r="AI84" s="79">
        <f t="shared" si="74"/>
        <v>-1.931774277857244E-3</v>
      </c>
      <c r="AJ84" s="80">
        <f t="shared" si="75"/>
        <v>-2.327285857539638E-2</v>
      </c>
      <c r="AK84" s="80">
        <f t="shared" si="76"/>
        <v>-3.1801306287159513E-2</v>
      </c>
      <c r="AL84" s="81">
        <f t="shared" si="77"/>
        <v>-0.25291187846830115</v>
      </c>
      <c r="AM84" s="81">
        <f t="shared" si="78"/>
        <v>-0.29958532695374795</v>
      </c>
      <c r="AN84" s="82">
        <f t="shared" si="79"/>
        <v>0.1082669886552487</v>
      </c>
      <c r="AO84" s="158">
        <f t="shared" si="80"/>
        <v>0.1001820333449997</v>
      </c>
      <c r="AP84" s="86"/>
      <c r="AQ84" s="84"/>
      <c r="AR84" s="84"/>
      <c r="AS84" s="85"/>
      <c r="AT84" s="85"/>
    </row>
    <row r="85" spans="1:46" s="184" customFormat="1">
      <c r="A85" s="153" t="s">
        <v>162</v>
      </c>
      <c r="B85" s="126">
        <v>8311811892.3999996</v>
      </c>
      <c r="C85" s="138">
        <v>115.58</v>
      </c>
      <c r="D85" s="126">
        <v>8282713477</v>
      </c>
      <c r="E85" s="138">
        <v>115.67</v>
      </c>
      <c r="F85" s="79">
        <f>((D85-B85)/B85)</f>
        <v>-3.5008510510934551E-3</v>
      </c>
      <c r="G85" s="79">
        <f>((E85-C85)/C85)</f>
        <v>7.7868143277386582E-4</v>
      </c>
      <c r="H85" s="126">
        <v>8243479933.8199997</v>
      </c>
      <c r="I85" s="138">
        <v>115.76</v>
      </c>
      <c r="J85" s="79">
        <f t="shared" si="62"/>
        <v>-4.7367983075771803E-3</v>
      </c>
      <c r="K85" s="79">
        <f t="shared" si="63"/>
        <v>7.7807555978216835E-4</v>
      </c>
      <c r="L85" s="126">
        <v>8155827378</v>
      </c>
      <c r="M85" s="138">
        <v>115.83</v>
      </c>
      <c r="N85" s="79">
        <f t="shared" si="64"/>
        <v>-1.0632955562904101E-2</v>
      </c>
      <c r="O85" s="79">
        <f t="shared" si="65"/>
        <v>6.0469937802343796E-4</v>
      </c>
      <c r="P85" s="126">
        <v>8145122957.5699997</v>
      </c>
      <c r="Q85" s="138">
        <v>115.93</v>
      </c>
      <c r="R85" s="79">
        <f t="shared" si="66"/>
        <v>-1.3124873705486985E-3</v>
      </c>
      <c r="S85" s="79">
        <f t="shared" si="67"/>
        <v>8.6333419666760364E-4</v>
      </c>
      <c r="T85" s="126">
        <v>8150109970.9899998</v>
      </c>
      <c r="U85" s="138">
        <v>116.02</v>
      </c>
      <c r="V85" s="79">
        <f t="shared" si="68"/>
        <v>6.1226987560269964E-4</v>
      </c>
      <c r="W85" s="79">
        <f t="shared" si="69"/>
        <v>7.7633054429387732E-4</v>
      </c>
      <c r="X85" s="126">
        <v>8018531911.5</v>
      </c>
      <c r="Y85" s="138">
        <v>116.09</v>
      </c>
      <c r="Z85" s="79">
        <f t="shared" si="70"/>
        <v>-1.6144329335229433E-2</v>
      </c>
      <c r="AA85" s="79">
        <f t="shared" si="71"/>
        <v>6.0334425099127216E-4</v>
      </c>
      <c r="AB85" s="137">
        <v>8016052529.1599998</v>
      </c>
      <c r="AC85" s="138">
        <v>116.17</v>
      </c>
      <c r="AD85" s="79">
        <f t="shared" si="72"/>
        <v>-3.0920651901930797E-4</v>
      </c>
      <c r="AE85" s="79">
        <f t="shared" si="72"/>
        <v>6.8912050994916264E-4</v>
      </c>
      <c r="AF85" s="137">
        <v>7937194014.3199997</v>
      </c>
      <c r="AG85" s="138">
        <v>116.26</v>
      </c>
      <c r="AH85" s="79">
        <f t="shared" si="73"/>
        <v>-9.8375746108370025E-3</v>
      </c>
      <c r="AI85" s="79">
        <f t="shared" si="74"/>
        <v>7.7472669363866235E-4</v>
      </c>
      <c r="AJ85" s="80">
        <f t="shared" si="75"/>
        <v>-5.7327416102008087E-3</v>
      </c>
      <c r="AK85" s="80">
        <f t="shared" si="76"/>
        <v>7.3353907076500623E-4</v>
      </c>
      <c r="AL85" s="81">
        <f t="shared" si="77"/>
        <v>-4.1715732850045116E-2</v>
      </c>
      <c r="AM85" s="81">
        <f t="shared" si="78"/>
        <v>5.1007175585718288E-3</v>
      </c>
      <c r="AN85" s="82">
        <f t="shared" si="79"/>
        <v>5.9094198339193797E-3</v>
      </c>
      <c r="AO85" s="158">
        <f t="shared" si="80"/>
        <v>9.2519498301051612E-5</v>
      </c>
      <c r="AP85" s="86"/>
      <c r="AQ85" s="84"/>
      <c r="AR85" s="84"/>
      <c r="AS85" s="85"/>
      <c r="AT85" s="85"/>
    </row>
    <row r="86" spans="1:46" s="184" customFormat="1">
      <c r="A86" s="153" t="s">
        <v>170</v>
      </c>
      <c r="B86" s="126">
        <v>551849680.76999998</v>
      </c>
      <c r="C86" s="138">
        <v>1.1451</v>
      </c>
      <c r="D86" s="126">
        <v>553187200.00999999</v>
      </c>
      <c r="E86" s="138">
        <v>1.1348</v>
      </c>
      <c r="F86" s="79">
        <f>((D86-B86)/B86)</f>
        <v>2.423702117819039E-3</v>
      </c>
      <c r="G86" s="79">
        <f>((E86-C86)/C86)</f>
        <v>-8.9948476115622872E-3</v>
      </c>
      <c r="H86" s="126">
        <v>557779832.54999995</v>
      </c>
      <c r="I86" s="138">
        <v>1.1399999999999999</v>
      </c>
      <c r="J86" s="79">
        <f t="shared" si="62"/>
        <v>8.302130887910892E-3</v>
      </c>
      <c r="K86" s="79">
        <f t="shared" si="63"/>
        <v>4.5823052520266756E-3</v>
      </c>
      <c r="L86" s="126">
        <v>557039484.84000003</v>
      </c>
      <c r="M86" s="138">
        <v>1.1424000000000001</v>
      </c>
      <c r="N86" s="79">
        <f t="shared" si="64"/>
        <v>-1.3273117219302715E-3</v>
      </c>
      <c r="O86" s="79">
        <f t="shared" si="65"/>
        <v>2.1052631578948947E-3</v>
      </c>
      <c r="P86" s="126">
        <v>553044775.95000005</v>
      </c>
      <c r="Q86" s="138">
        <v>1.1299999999999999</v>
      </c>
      <c r="R86" s="79">
        <f t="shared" si="66"/>
        <v>-7.1713208824817814E-3</v>
      </c>
      <c r="S86" s="79">
        <f t="shared" si="67"/>
        <v>-1.0854341736694842E-2</v>
      </c>
      <c r="T86" s="126">
        <v>496241734.55000001</v>
      </c>
      <c r="U86" s="138">
        <v>1.1377999999999999</v>
      </c>
      <c r="V86" s="79">
        <f t="shared" si="68"/>
        <v>-0.10270966089938352</v>
      </c>
      <c r="W86" s="79">
        <f t="shared" si="69"/>
        <v>6.9026548672566634E-3</v>
      </c>
      <c r="X86" s="126">
        <v>493086983.92000002</v>
      </c>
      <c r="Y86" s="138">
        <v>1.1332</v>
      </c>
      <c r="Z86" s="79">
        <f t="shared" si="70"/>
        <v>-6.3572859966338257E-3</v>
      </c>
      <c r="AA86" s="79">
        <f t="shared" si="71"/>
        <v>-4.0428897873087868E-3</v>
      </c>
      <c r="AB86" s="126">
        <v>500902784.44999999</v>
      </c>
      <c r="AC86" s="138">
        <v>1.1399999999999999</v>
      </c>
      <c r="AD86" s="79">
        <f t="shared" si="72"/>
        <v>1.5850754095889968E-2</v>
      </c>
      <c r="AE86" s="79">
        <f t="shared" si="72"/>
        <v>6.0007059654076222E-3</v>
      </c>
      <c r="AF86" s="137">
        <v>502136054.10000002</v>
      </c>
      <c r="AG86" s="138">
        <v>1.1445000000000001</v>
      </c>
      <c r="AH86" s="79">
        <f t="shared" si="73"/>
        <v>2.4620938199698518E-3</v>
      </c>
      <c r="AI86" s="79">
        <f t="shared" si="74"/>
        <v>3.9473684210527818E-3</v>
      </c>
      <c r="AJ86" s="80">
        <f t="shared" si="75"/>
        <v>-1.1065862322354954E-2</v>
      </c>
      <c r="AK86" s="80">
        <f t="shared" si="76"/>
        <v>-4.4222683990909821E-5</v>
      </c>
      <c r="AL86" s="81">
        <f t="shared" si="77"/>
        <v>-9.2285479326125242E-2</v>
      </c>
      <c r="AM86" s="81">
        <f t="shared" si="78"/>
        <v>8.5477617201269313E-3</v>
      </c>
      <c r="AN86" s="82">
        <f t="shared" si="79"/>
        <v>3.7787678785627145E-2</v>
      </c>
      <c r="AO86" s="158">
        <f t="shared" si="80"/>
        <v>6.9664483561904514E-3</v>
      </c>
      <c r="AP86" s="86"/>
      <c r="AQ86" s="84"/>
      <c r="AR86" s="84"/>
      <c r="AS86" s="85"/>
      <c r="AT86" s="85"/>
    </row>
    <row r="87" spans="1:46" s="184" customFormat="1">
      <c r="A87" s="153" t="s">
        <v>174</v>
      </c>
      <c r="B87" s="126">
        <v>3771376095.2800002</v>
      </c>
      <c r="C87" s="137">
        <v>44336.03</v>
      </c>
      <c r="D87" s="126">
        <v>3830494074.3699999</v>
      </c>
      <c r="E87" s="137">
        <v>44337.85</v>
      </c>
      <c r="F87" s="79">
        <f>((D87-B87)/B87)</f>
        <v>1.5675439838521474E-2</v>
      </c>
      <c r="G87" s="79">
        <f>((E87-C87)/C87)</f>
        <v>4.105013461962447E-5</v>
      </c>
      <c r="H87" s="126">
        <v>3718052590.8000002</v>
      </c>
      <c r="I87" s="137">
        <v>44203.15</v>
      </c>
      <c r="J87" s="79">
        <f t="shared" si="62"/>
        <v>-2.9354302966385065E-2</v>
      </c>
      <c r="K87" s="79">
        <f t="shared" si="63"/>
        <v>-3.0380363504319018E-3</v>
      </c>
      <c r="L87" s="126">
        <v>3723687331.8000002</v>
      </c>
      <c r="M87" s="137">
        <v>44202.52</v>
      </c>
      <c r="N87" s="79">
        <f t="shared" si="64"/>
        <v>1.5155086869784143E-3</v>
      </c>
      <c r="O87" s="79">
        <f t="shared" si="65"/>
        <v>-1.4252377941496401E-5</v>
      </c>
      <c r="P87" s="126">
        <v>3759941260.7399998</v>
      </c>
      <c r="Q87" s="137">
        <v>44251.93</v>
      </c>
      <c r="R87" s="79">
        <f t="shared" si="66"/>
        <v>9.7360292928984262E-3</v>
      </c>
      <c r="S87" s="79">
        <f t="shared" si="67"/>
        <v>1.117809572847962E-3</v>
      </c>
      <c r="T87" s="126">
        <v>3784957590.6399999</v>
      </c>
      <c r="U87" s="137">
        <v>44830.47</v>
      </c>
      <c r="V87" s="79">
        <f t="shared" si="68"/>
        <v>6.6533831688308327E-3</v>
      </c>
      <c r="W87" s="79">
        <f t="shared" si="69"/>
        <v>1.3073780058858469E-2</v>
      </c>
      <c r="X87" s="126">
        <v>3810122397.46</v>
      </c>
      <c r="Y87" s="137">
        <v>44855.07</v>
      </c>
      <c r="Z87" s="79">
        <f t="shared" si="70"/>
        <v>6.6486364027516214E-3</v>
      </c>
      <c r="AA87" s="79">
        <f t="shared" si="71"/>
        <v>5.4873393029335952E-4</v>
      </c>
      <c r="AB87" s="126">
        <v>3855469316.6999998</v>
      </c>
      <c r="AC87" s="137">
        <v>44935.519999999997</v>
      </c>
      <c r="AD87" s="79">
        <f t="shared" si="72"/>
        <v>1.1901696194912289E-2</v>
      </c>
      <c r="AE87" s="79">
        <f t="shared" si="72"/>
        <v>1.793554218062687E-3</v>
      </c>
      <c r="AF87" s="126">
        <v>3904047868.96</v>
      </c>
      <c r="AG87" s="137">
        <v>45023.360000000001</v>
      </c>
      <c r="AH87" s="79">
        <f t="shared" si="73"/>
        <v>1.2599906332954536E-2</v>
      </c>
      <c r="AI87" s="79">
        <f t="shared" si="74"/>
        <v>1.9548010126511006E-3</v>
      </c>
      <c r="AJ87" s="80">
        <f t="shared" si="75"/>
        <v>4.4220371189328169E-3</v>
      </c>
      <c r="AK87" s="80">
        <f t="shared" si="76"/>
        <v>1.9346800248699753E-3</v>
      </c>
      <c r="AL87" s="81">
        <f t="shared" si="77"/>
        <v>1.9202169005338436E-2</v>
      </c>
      <c r="AM87" s="81">
        <f t="shared" si="78"/>
        <v>1.5461056411170187E-2</v>
      </c>
      <c r="AN87" s="82">
        <f t="shared" si="79"/>
        <v>1.432742692988645E-2</v>
      </c>
      <c r="AO87" s="158">
        <f t="shared" si="80"/>
        <v>4.7629533852182075E-3</v>
      </c>
      <c r="AP87" s="86"/>
      <c r="AQ87" s="84"/>
      <c r="AR87" s="84"/>
      <c r="AS87" s="85"/>
      <c r="AT87" s="85"/>
    </row>
    <row r="88" spans="1:46" s="184" customFormat="1">
      <c r="A88" s="153" t="s">
        <v>177</v>
      </c>
      <c r="B88" s="126">
        <v>1820599065.8299999</v>
      </c>
      <c r="C88" s="137">
        <v>0.98050000000000004</v>
      </c>
      <c r="D88" s="126">
        <v>1824693016.9000001</v>
      </c>
      <c r="E88" s="137">
        <v>0.98160000000000003</v>
      </c>
      <c r="F88" s="79">
        <f>((D88-B88)/B88)</f>
        <v>2.2486834948109592E-3</v>
      </c>
      <c r="G88" s="79">
        <f>((E88-C88)/C88)</f>
        <v>1.1218765935746965E-3</v>
      </c>
      <c r="H88" s="126">
        <v>1606230701.3</v>
      </c>
      <c r="I88" s="137">
        <v>0.98270000000000002</v>
      </c>
      <c r="J88" s="79">
        <f t="shared" si="62"/>
        <v>-0.11972551743040549</v>
      </c>
      <c r="K88" s="79">
        <f t="shared" si="63"/>
        <v>1.120619396903005E-3</v>
      </c>
      <c r="L88" s="126">
        <v>1609086431.98</v>
      </c>
      <c r="M88" s="137">
        <v>0.98480000000000001</v>
      </c>
      <c r="N88" s="79">
        <f t="shared" si="64"/>
        <v>1.7779081658000847E-3</v>
      </c>
      <c r="O88" s="79">
        <f t="shared" si="65"/>
        <v>2.1369695736236805E-3</v>
      </c>
      <c r="P88" s="126">
        <v>1600877956.8399999</v>
      </c>
      <c r="Q88" s="137">
        <v>0.9859</v>
      </c>
      <c r="R88" s="79">
        <f t="shared" si="66"/>
        <v>-5.101326427754088E-3</v>
      </c>
      <c r="S88" s="79">
        <f t="shared" si="67"/>
        <v>1.1169780666124998E-3</v>
      </c>
      <c r="T88" s="126">
        <v>1565697948.55</v>
      </c>
      <c r="U88" s="137">
        <v>0.98860000000000003</v>
      </c>
      <c r="V88" s="79">
        <f t="shared" si="68"/>
        <v>-2.1975446747634887E-2</v>
      </c>
      <c r="W88" s="79">
        <f t="shared" si="69"/>
        <v>2.7386144639416125E-3</v>
      </c>
      <c r="X88" s="126">
        <v>1559240690.1900001</v>
      </c>
      <c r="Y88" s="137">
        <v>0.98950000000000005</v>
      </c>
      <c r="Z88" s="79">
        <f t="shared" si="70"/>
        <v>-4.1242043945832535E-3</v>
      </c>
      <c r="AA88" s="79">
        <f t="shared" si="71"/>
        <v>9.1037831276553904E-4</v>
      </c>
      <c r="AB88" s="126">
        <v>1557023459.9300001</v>
      </c>
      <c r="AC88" s="137">
        <v>0.98460000000000003</v>
      </c>
      <c r="AD88" s="79">
        <f t="shared" si="72"/>
        <v>-1.4219935856918996E-3</v>
      </c>
      <c r="AE88" s="79">
        <f t="shared" si="72"/>
        <v>-4.951995957554336E-3</v>
      </c>
      <c r="AF88" s="126">
        <v>1559125484.01</v>
      </c>
      <c r="AG88" s="137">
        <v>0.99060000000000004</v>
      </c>
      <c r="AH88" s="79">
        <f t="shared" si="73"/>
        <v>1.3500272372867301E-3</v>
      </c>
      <c r="AI88" s="79">
        <f t="shared" si="74"/>
        <v>6.0938452163315105E-3</v>
      </c>
      <c r="AJ88" s="80">
        <f t="shared" si="75"/>
        <v>-1.8371483711021479E-2</v>
      </c>
      <c r="AK88" s="80">
        <f t="shared" si="76"/>
        <v>1.285910708274776E-3</v>
      </c>
      <c r="AL88" s="81">
        <f t="shared" si="77"/>
        <v>-0.14554093780726854</v>
      </c>
      <c r="AM88" s="81">
        <f t="shared" si="78"/>
        <v>9.1687041564792252E-3</v>
      </c>
      <c r="AN88" s="82">
        <f t="shared" si="79"/>
        <v>4.1699817130804347E-2</v>
      </c>
      <c r="AO88" s="158">
        <f t="shared" si="80"/>
        <v>3.0492658232356726E-3</v>
      </c>
      <c r="AP88" s="86"/>
      <c r="AQ88" s="84"/>
      <c r="AR88" s="84"/>
      <c r="AS88" s="85"/>
      <c r="AT88" s="85"/>
    </row>
    <row r="89" spans="1:46" s="205" customFormat="1">
      <c r="A89" s="153" t="s">
        <v>181</v>
      </c>
      <c r="B89" s="126">
        <v>551163021.29999995</v>
      </c>
      <c r="C89" s="137">
        <v>49364.4</v>
      </c>
      <c r="D89" s="126">
        <v>551765926.35000002</v>
      </c>
      <c r="E89" s="137">
        <v>49420.2</v>
      </c>
      <c r="F89" s="79">
        <f>((D89-B89)/B89)</f>
        <v>1.0938779030894169E-3</v>
      </c>
      <c r="G89" s="79">
        <f>((E89-C89)/C89)</f>
        <v>1.1303692539562039E-3</v>
      </c>
      <c r="H89" s="126">
        <v>552368668.64999998</v>
      </c>
      <c r="I89" s="137">
        <v>49471.35</v>
      </c>
      <c r="J89" s="79">
        <f t="shared" si="62"/>
        <v>1.0923876796582336E-3</v>
      </c>
      <c r="K89" s="79">
        <f t="shared" si="63"/>
        <v>1.0350018818216329E-3</v>
      </c>
      <c r="L89" s="126">
        <v>552885093</v>
      </c>
      <c r="M89" s="137">
        <v>49517.85</v>
      </c>
      <c r="N89" s="79">
        <f t="shared" si="64"/>
        <v>9.3492694156997584E-4</v>
      </c>
      <c r="O89" s="79">
        <f t="shared" si="65"/>
        <v>9.3993796409436983E-4</v>
      </c>
      <c r="P89" s="126">
        <v>553722878.85000002</v>
      </c>
      <c r="Q89" s="137">
        <v>49592.25</v>
      </c>
      <c r="R89" s="79">
        <f t="shared" si="66"/>
        <v>1.5152983153409489E-3</v>
      </c>
      <c r="S89" s="79">
        <f t="shared" si="67"/>
        <v>1.5024884965724775E-3</v>
      </c>
      <c r="T89" s="126">
        <v>554324974.79999995</v>
      </c>
      <c r="U89" s="137">
        <v>49648.05</v>
      </c>
      <c r="V89" s="79">
        <f t="shared" si="68"/>
        <v>1.0873597118659646E-3</v>
      </c>
      <c r="W89" s="79">
        <f t="shared" si="69"/>
        <v>1.1251758087201713E-3</v>
      </c>
      <c r="X89" s="126">
        <v>554182935.89999998</v>
      </c>
      <c r="Y89" s="137">
        <v>49703.85</v>
      </c>
      <c r="Z89" s="79">
        <f t="shared" si="70"/>
        <v>-2.5623759790224804E-4</v>
      </c>
      <c r="AA89" s="79">
        <f t="shared" si="71"/>
        <v>1.1239112110142419E-3</v>
      </c>
      <c r="AB89" s="126">
        <v>554786859.29999995</v>
      </c>
      <c r="AC89" s="137">
        <v>49755</v>
      </c>
      <c r="AD89" s="79">
        <f t="shared" si="72"/>
        <v>1.0897545934343811E-3</v>
      </c>
      <c r="AE89" s="79">
        <f t="shared" si="72"/>
        <v>1.0290953316493886E-3</v>
      </c>
      <c r="AF89" s="126">
        <v>555533374.95000005</v>
      </c>
      <c r="AG89" s="137">
        <v>107.15</v>
      </c>
      <c r="AH89" s="79">
        <f t="shared" si="73"/>
        <v>1.3455899999902817E-3</v>
      </c>
      <c r="AI89" s="79">
        <f t="shared" si="74"/>
        <v>-0.99784644759320673</v>
      </c>
      <c r="AJ89" s="80">
        <f t="shared" si="75"/>
        <v>9.8786969338086916E-4</v>
      </c>
      <c r="AK89" s="80">
        <f t="shared" si="76"/>
        <v>-0.12374505845567228</v>
      </c>
      <c r="AL89" s="81">
        <f t="shared" si="77"/>
        <v>6.8279834257293911E-3</v>
      </c>
      <c r="AM89" s="81">
        <f t="shared" si="78"/>
        <v>-0.99783185822801201</v>
      </c>
      <c r="AN89" s="82">
        <f t="shared" si="79"/>
        <v>5.3441439282835978E-4</v>
      </c>
      <c r="AO89" s="158">
        <f t="shared" si="80"/>
        <v>0.35319033621903745</v>
      </c>
      <c r="AP89" s="86"/>
      <c r="AQ89" s="84"/>
      <c r="AR89" s="84"/>
      <c r="AS89" s="85"/>
      <c r="AT89" s="85"/>
    </row>
    <row r="90" spans="1:46" s="205" customFormat="1">
      <c r="A90" s="153" t="s">
        <v>187</v>
      </c>
      <c r="B90" s="126">
        <f>3219586.5*411.63</f>
        <v>1325278390.9949999</v>
      </c>
      <c r="C90" s="137">
        <f>1.0749*411.63</f>
        <v>442.46108699999996</v>
      </c>
      <c r="D90" s="126">
        <f>3338990.98*412.3</f>
        <v>1376665981.0540001</v>
      </c>
      <c r="E90" s="137">
        <f>1.0737*412.3</f>
        <v>442.68651000000006</v>
      </c>
      <c r="F90" s="79">
        <f>((D90-B90)/B90)</f>
        <v>3.8774939973494321E-2</v>
      </c>
      <c r="G90" s="79">
        <f>((E90-C90)/C90)</f>
        <v>5.094753112155412E-4</v>
      </c>
      <c r="H90" s="126">
        <f>3410369.99*412.78</f>
        <v>1407732524.4721999</v>
      </c>
      <c r="I90" s="137">
        <f>1.0742*412.78</f>
        <v>443.408276</v>
      </c>
      <c r="J90" s="79">
        <f t="shared" si="62"/>
        <v>2.2566507668341361E-2</v>
      </c>
      <c r="K90" s="79">
        <f t="shared" si="63"/>
        <v>1.6304223952971718E-3</v>
      </c>
      <c r="L90" s="245">
        <v>2033011773.8099999</v>
      </c>
      <c r="M90" s="137">
        <v>443.45</v>
      </c>
      <c r="N90" s="79">
        <f t="shared" si="64"/>
        <v>0.44417475512419202</v>
      </c>
      <c r="O90" s="79">
        <f t="shared" si="65"/>
        <v>9.4098378984671641E-5</v>
      </c>
      <c r="P90" s="245">
        <v>2037315933.3299999</v>
      </c>
      <c r="Q90" s="137">
        <v>441.69</v>
      </c>
      <c r="R90" s="79">
        <f t="shared" si="66"/>
        <v>2.1171345761238254E-3</v>
      </c>
      <c r="S90" s="79">
        <f t="shared" si="67"/>
        <v>-3.9688803698274683E-3</v>
      </c>
      <c r="T90" s="126">
        <f>4917288.67*413.37</f>
        <v>2032659617.5179</v>
      </c>
      <c r="U90" s="137">
        <f>1.0708*413.37</f>
        <v>442.636596</v>
      </c>
      <c r="V90" s="79">
        <f t="shared" si="68"/>
        <v>-2.2855148462365233E-3</v>
      </c>
      <c r="W90" s="79">
        <f t="shared" si="69"/>
        <v>2.1431230048223858E-3</v>
      </c>
      <c r="X90" s="126">
        <f>4785031.33*413.44</f>
        <v>1978323353.0752001</v>
      </c>
      <c r="Y90" s="137">
        <f>1.0697*413.44</f>
        <v>442.25676800000002</v>
      </c>
      <c r="Z90" s="79">
        <f t="shared" si="70"/>
        <v>-2.6731610139945832E-2</v>
      </c>
      <c r="AA90" s="79">
        <f t="shared" si="71"/>
        <v>-8.5810347231202492E-4</v>
      </c>
      <c r="AB90" s="126">
        <v>1969365961.8</v>
      </c>
      <c r="AC90" s="137">
        <v>442.39</v>
      </c>
      <c r="AD90" s="79">
        <f t="shared" si="72"/>
        <v>-4.5277690632708418E-3</v>
      </c>
      <c r="AE90" s="79">
        <f t="shared" si="72"/>
        <v>3.0125485835405926E-4</v>
      </c>
      <c r="AF90" s="126">
        <f>4815026.65*413.88</f>
        <v>1992843229.9020002</v>
      </c>
      <c r="AG90" s="137">
        <v>446.37</v>
      </c>
      <c r="AH90" s="79">
        <f t="shared" si="73"/>
        <v>1.1921231785961214E-2</v>
      </c>
      <c r="AI90" s="79">
        <f t="shared" si="74"/>
        <v>8.9965867221230549E-3</v>
      </c>
      <c r="AJ90" s="80">
        <f t="shared" si="75"/>
        <v>6.0751209384832444E-2</v>
      </c>
      <c r="AK90" s="80">
        <f t="shared" si="76"/>
        <v>1.1059971035821739E-3</v>
      </c>
      <c r="AL90" s="81">
        <f t="shared" si="77"/>
        <v>0.44758660221722318</v>
      </c>
      <c r="AM90" s="81">
        <f t="shared" si="78"/>
        <v>8.320764054906369E-3</v>
      </c>
      <c r="AN90" s="82">
        <f t="shared" si="79"/>
        <v>0.15614333253765642</v>
      </c>
      <c r="AO90" s="158">
        <f t="shared" si="80"/>
        <v>3.6888154573957456E-3</v>
      </c>
      <c r="AP90" s="86"/>
      <c r="AQ90" s="84"/>
      <c r="AR90" s="84"/>
      <c r="AS90" s="85"/>
      <c r="AT90" s="85"/>
    </row>
    <row r="91" spans="1:46" s="205" customFormat="1">
      <c r="A91" s="153" t="s">
        <v>198</v>
      </c>
      <c r="B91" s="126">
        <v>109463142.90000001</v>
      </c>
      <c r="C91" s="137">
        <v>418.6</v>
      </c>
      <c r="D91" s="126">
        <v>109140699.88</v>
      </c>
      <c r="E91" s="137">
        <v>417.37</v>
      </c>
      <c r="F91" s="79">
        <f>((D91-B91)/B91)</f>
        <v>-2.9456766127625112E-3</v>
      </c>
      <c r="G91" s="79">
        <f>((E91-C91)/C91)</f>
        <v>-2.9383659818442861E-3</v>
      </c>
      <c r="H91" s="126">
        <v>107677101.45999999</v>
      </c>
      <c r="I91" s="137">
        <v>411.79</v>
      </c>
      <c r="J91" s="79">
        <f t="shared" si="62"/>
        <v>-1.3410198226777231E-2</v>
      </c>
      <c r="K91" s="79">
        <f t="shared" si="63"/>
        <v>-1.3369432398111948E-2</v>
      </c>
      <c r="L91" s="126">
        <v>105835586.70999999</v>
      </c>
      <c r="M91" s="137">
        <v>411.03</v>
      </c>
      <c r="N91" s="79">
        <f t="shared" si="64"/>
        <v>-1.7102194663775269E-2</v>
      </c>
      <c r="O91" s="79">
        <f t="shared" si="65"/>
        <v>-1.8456009130868834E-3</v>
      </c>
      <c r="P91" s="126">
        <v>104127689.97</v>
      </c>
      <c r="Q91" s="137">
        <v>404.39</v>
      </c>
      <c r="R91" s="79">
        <f t="shared" si="66"/>
        <v>-1.6137263401579671E-2</v>
      </c>
      <c r="S91" s="79">
        <f t="shared" si="67"/>
        <v>-1.615453859815582E-2</v>
      </c>
      <c r="T91" s="247">
        <v>104695964.5</v>
      </c>
      <c r="U91" s="137">
        <v>409.98</v>
      </c>
      <c r="V91" s="79">
        <f t="shared" si="68"/>
        <v>5.4574775466902752E-3</v>
      </c>
      <c r="W91" s="79">
        <f t="shared" si="69"/>
        <v>1.3823289398847726E-2</v>
      </c>
      <c r="X91" s="126">
        <v>105071153.73999999</v>
      </c>
      <c r="Y91" s="137">
        <v>408.07</v>
      </c>
      <c r="Z91" s="79">
        <f t="shared" si="70"/>
        <v>3.5836074655961991E-3</v>
      </c>
      <c r="AA91" s="79">
        <f t="shared" si="71"/>
        <v>-4.6587638421387014E-3</v>
      </c>
      <c r="AB91" s="126">
        <v>104824243.90000001</v>
      </c>
      <c r="AC91" s="137">
        <v>407.12</v>
      </c>
      <c r="AD91" s="79">
        <f t="shared" si="72"/>
        <v>-2.349929844788518E-3</v>
      </c>
      <c r="AE91" s="79">
        <f t="shared" si="72"/>
        <v>-2.3280319553017586E-3</v>
      </c>
      <c r="AF91" s="126">
        <v>104826855.91</v>
      </c>
      <c r="AG91" s="137">
        <v>407.13</v>
      </c>
      <c r="AH91" s="79">
        <f t="shared" si="73"/>
        <v>2.4917995139390297E-5</v>
      </c>
      <c r="AI91" s="79">
        <f t="shared" si="74"/>
        <v>2.4562782471976088E-5</v>
      </c>
      <c r="AJ91" s="80">
        <f t="shared" si="75"/>
        <v>-5.3599074677821669E-3</v>
      </c>
      <c r="AK91" s="80">
        <f t="shared" si="76"/>
        <v>-3.430860188414962E-3</v>
      </c>
      <c r="AL91" s="81">
        <f t="shared" si="77"/>
        <v>-3.9525529657983345E-2</v>
      </c>
      <c r="AM91" s="81">
        <f t="shared" si="78"/>
        <v>-2.4534585619474348E-2</v>
      </c>
      <c r="AN91" s="82">
        <f t="shared" si="79"/>
        <v>8.942091397387171E-3</v>
      </c>
      <c r="AO91" s="158">
        <f t="shared" si="80"/>
        <v>9.0695125931200028E-3</v>
      </c>
      <c r="AP91" s="86"/>
      <c r="AQ91" s="84"/>
      <c r="AR91" s="84"/>
      <c r="AS91" s="85"/>
      <c r="AT91" s="85"/>
    </row>
    <row r="92" spans="1:46" s="224" customFormat="1" ht="15.75" customHeight="1">
      <c r="A92" s="153" t="s">
        <v>203</v>
      </c>
      <c r="B92" s="126">
        <v>9847334033.2099991</v>
      </c>
      <c r="C92" s="137">
        <v>103.64</v>
      </c>
      <c r="D92" s="126">
        <v>10101361441.120001</v>
      </c>
      <c r="E92" s="137">
        <v>103.83</v>
      </c>
      <c r="F92" s="79">
        <f>((D92-B92)/B92)</f>
        <v>2.5796566568504511E-2</v>
      </c>
      <c r="G92" s="79">
        <f>((E92-C92)/C92)</f>
        <v>1.8332690081049568E-3</v>
      </c>
      <c r="H92" s="126">
        <v>10596532696.6</v>
      </c>
      <c r="I92" s="137">
        <v>104.01</v>
      </c>
      <c r="J92" s="79">
        <f t="shared" si="62"/>
        <v>4.9020249237324273E-2</v>
      </c>
      <c r="K92" s="79">
        <f t="shared" si="63"/>
        <v>1.7336030049119409E-3</v>
      </c>
      <c r="L92" s="126">
        <v>11492498308</v>
      </c>
      <c r="M92" s="137">
        <v>104.16</v>
      </c>
      <c r="N92" s="79">
        <f t="shared" si="64"/>
        <v>8.4552715218580779E-2</v>
      </c>
      <c r="O92" s="79">
        <f t="shared" si="65"/>
        <v>1.4421690222093208E-3</v>
      </c>
      <c r="P92" s="126">
        <v>12384924667.049999</v>
      </c>
      <c r="Q92" s="137">
        <v>104.34</v>
      </c>
      <c r="R92" s="79">
        <f t="shared" si="66"/>
        <v>7.7652946742552548E-2</v>
      </c>
      <c r="S92" s="79">
        <f t="shared" si="67"/>
        <v>1.7281105990784066E-3</v>
      </c>
      <c r="T92" s="126">
        <v>12556806158.219999</v>
      </c>
      <c r="U92" s="137">
        <v>104.52</v>
      </c>
      <c r="V92" s="79">
        <f t="shared" si="68"/>
        <v>1.3878283137828809E-2</v>
      </c>
      <c r="W92" s="79">
        <f t="shared" si="69"/>
        <v>1.725129384703782E-3</v>
      </c>
      <c r="X92" s="126">
        <v>13618484990.040001</v>
      </c>
      <c r="Y92" s="137">
        <v>104.69</v>
      </c>
      <c r="Z92" s="79">
        <f t="shared" si="70"/>
        <v>8.4550069376120779E-2</v>
      </c>
      <c r="AA92" s="79">
        <f t="shared" si="71"/>
        <v>1.6264829697665683E-3</v>
      </c>
      <c r="AB92" s="126">
        <v>14483497315.559999</v>
      </c>
      <c r="AC92" s="137">
        <v>104.87</v>
      </c>
      <c r="AD92" s="79">
        <f t="shared" si="72"/>
        <v>6.3517515065195054E-2</v>
      </c>
      <c r="AE92" s="79">
        <f t="shared" si="72"/>
        <v>1.719361925685422E-3</v>
      </c>
      <c r="AF92" s="126">
        <v>15134675974.16</v>
      </c>
      <c r="AG92" s="137">
        <v>105.03</v>
      </c>
      <c r="AH92" s="79">
        <f t="shared" si="73"/>
        <v>4.496004275848639E-2</v>
      </c>
      <c r="AI92" s="79">
        <f t="shared" si="74"/>
        <v>1.5256984838370991E-3</v>
      </c>
      <c r="AJ92" s="80">
        <f t="shared" si="75"/>
        <v>5.549104851307414E-2</v>
      </c>
      <c r="AK92" s="80">
        <f t="shared" si="76"/>
        <v>1.6667280497871869E-3</v>
      </c>
      <c r="AL92" s="81">
        <f t="shared" si="77"/>
        <v>0.49828080723363605</v>
      </c>
      <c r="AM92" s="81">
        <f t="shared" si="78"/>
        <v>1.1557353366079196E-2</v>
      </c>
      <c r="AN92" s="82">
        <f t="shared" si="79"/>
        <v>2.6754809685813764E-2</v>
      </c>
      <c r="AO92" s="158">
        <f t="shared" si="80"/>
        <v>1.2766740852397472E-4</v>
      </c>
      <c r="AP92" s="86"/>
      <c r="AQ92" s="84"/>
      <c r="AR92" s="84"/>
      <c r="AS92" s="85"/>
      <c r="AT92" s="85"/>
    </row>
    <row r="93" spans="1:46" s="224" customFormat="1" ht="15.75" customHeight="1">
      <c r="A93" s="153" t="s">
        <v>208</v>
      </c>
      <c r="B93" s="126">
        <v>298847583.75999999</v>
      </c>
      <c r="C93" s="137">
        <v>1032.79</v>
      </c>
      <c r="D93" s="126">
        <v>299580427.56999999</v>
      </c>
      <c r="E93" s="137">
        <v>1034.93</v>
      </c>
      <c r="F93" s="79">
        <f>((D93-B93)/B93)</f>
        <v>2.4522326758664318E-3</v>
      </c>
      <c r="G93" s="79">
        <f>((E93-C93)/C93)</f>
        <v>2.0720572430020625E-3</v>
      </c>
      <c r="H93" s="126">
        <v>300299253.38</v>
      </c>
      <c r="I93" s="137">
        <v>1037.05</v>
      </c>
      <c r="J93" s="79">
        <f t="shared" si="62"/>
        <v>2.3994418321338484E-3</v>
      </c>
      <c r="K93" s="79">
        <f t="shared" si="63"/>
        <v>2.0484477211018047E-3</v>
      </c>
      <c r="L93" s="126">
        <v>300859620.58999997</v>
      </c>
      <c r="M93" s="137">
        <v>1038.8399999999999</v>
      </c>
      <c r="N93" s="79">
        <f t="shared" si="64"/>
        <v>1.8660293147345504E-3</v>
      </c>
      <c r="O93" s="79">
        <f t="shared" si="65"/>
        <v>1.7260498529482317E-3</v>
      </c>
      <c r="P93" s="126">
        <v>301669504.56</v>
      </c>
      <c r="Q93" s="137">
        <v>1040.99</v>
      </c>
      <c r="R93" s="79">
        <f t="shared" si="66"/>
        <v>2.6918998581857137E-3</v>
      </c>
      <c r="S93" s="79">
        <f t="shared" si="67"/>
        <v>2.069616110276935E-3</v>
      </c>
      <c r="T93" s="126">
        <v>302332808.82999998</v>
      </c>
      <c r="U93" s="137">
        <v>1043.1400000000001</v>
      </c>
      <c r="V93" s="79">
        <f t="shared" si="68"/>
        <v>2.1987780003399522E-3</v>
      </c>
      <c r="W93" s="79">
        <f t="shared" si="69"/>
        <v>2.0653416459332856E-3</v>
      </c>
      <c r="X93" s="126">
        <v>296129449</v>
      </c>
      <c r="Y93" s="137">
        <v>1045.29</v>
      </c>
      <c r="Z93" s="79">
        <f t="shared" si="70"/>
        <v>-2.0518315078030772E-2</v>
      </c>
      <c r="AA93" s="79">
        <f t="shared" si="71"/>
        <v>2.0610848016564061E-3</v>
      </c>
      <c r="AB93" s="126">
        <v>295488823.31999999</v>
      </c>
      <c r="AC93" s="137">
        <v>1047.83</v>
      </c>
      <c r="AD93" s="79">
        <f t="shared" si="72"/>
        <v>-2.1633298618672914E-3</v>
      </c>
      <c r="AE93" s="79">
        <f t="shared" si="72"/>
        <v>2.4299476700245519E-3</v>
      </c>
      <c r="AF93" s="126">
        <v>290947579.29000002</v>
      </c>
      <c r="AG93" s="137">
        <v>1050.05</v>
      </c>
      <c r="AH93" s="79">
        <f t="shared" si="73"/>
        <v>-1.5368581386518384E-2</v>
      </c>
      <c r="AI93" s="79">
        <f t="shared" si="74"/>
        <v>2.118664287145842E-3</v>
      </c>
      <c r="AJ93" s="80">
        <f t="shared" si="75"/>
        <v>-3.3052305806444936E-3</v>
      </c>
      <c r="AK93" s="80">
        <f t="shared" si="76"/>
        <v>2.0739011665111399E-3</v>
      </c>
      <c r="AL93" s="81">
        <f t="shared" si="77"/>
        <v>-2.8816462911225464E-2</v>
      </c>
      <c r="AM93" s="81">
        <f t="shared" si="78"/>
        <v>1.4609683746726726E-2</v>
      </c>
      <c r="AN93" s="82">
        <f t="shared" si="79"/>
        <v>9.2721698122000661E-3</v>
      </c>
      <c r="AO93" s="158">
        <f t="shared" si="80"/>
        <v>1.8923928549597111E-4</v>
      </c>
      <c r="AP93" s="86"/>
      <c r="AQ93" s="84"/>
      <c r="AR93" s="84"/>
      <c r="AS93" s="85"/>
      <c r="AT93" s="85"/>
    </row>
    <row r="94" spans="1:46" ht="16.5" customHeight="1">
      <c r="A94" s="153" t="s">
        <v>218</v>
      </c>
      <c r="B94" s="126">
        <v>1936774703.3900001</v>
      </c>
      <c r="C94" s="137">
        <v>1.0143</v>
      </c>
      <c r="D94" s="126">
        <v>1865146673.45</v>
      </c>
      <c r="E94" s="137">
        <v>1.0147999999999999</v>
      </c>
      <c r="F94" s="79">
        <f>((D94-B94)/B94)</f>
        <v>-3.698315029343742E-2</v>
      </c>
      <c r="G94" s="79">
        <f>((E94-C94)/C94)</f>
        <v>4.929508035097554E-4</v>
      </c>
      <c r="H94" s="126">
        <v>1857663282.53</v>
      </c>
      <c r="I94" s="137">
        <v>1.0165999999999999</v>
      </c>
      <c r="J94" s="79">
        <f t="shared" si="62"/>
        <v>-4.0122265055744354E-3</v>
      </c>
      <c r="K94" s="79">
        <f t="shared" si="63"/>
        <v>1.7737485218762554E-3</v>
      </c>
      <c r="L94" s="244">
        <v>1859693237.6600001</v>
      </c>
      <c r="M94" s="137">
        <v>1.0196000000000001</v>
      </c>
      <c r="N94" s="79">
        <f t="shared" si="64"/>
        <v>1.0927465429770812E-3</v>
      </c>
      <c r="O94" s="79">
        <f t="shared" si="65"/>
        <v>2.9510131811923213E-3</v>
      </c>
      <c r="P94" s="244">
        <v>1866956438.96</v>
      </c>
      <c r="Q94" s="137">
        <v>1.0196000000000001</v>
      </c>
      <c r="R94" s="79">
        <f t="shared" si="66"/>
        <v>3.9055910689544879E-3</v>
      </c>
      <c r="S94" s="79">
        <f t="shared" si="67"/>
        <v>0</v>
      </c>
      <c r="T94" s="126">
        <v>1862923546.03</v>
      </c>
      <c r="U94" s="137">
        <v>1.0215000000000001</v>
      </c>
      <c r="V94" s="79">
        <f t="shared" si="68"/>
        <v>-2.1601430252152082E-3</v>
      </c>
      <c r="W94" s="79">
        <f t="shared" si="69"/>
        <v>1.8634758728913424E-3</v>
      </c>
      <c r="X94" s="126">
        <v>1871727024.3900001</v>
      </c>
      <c r="Y94" s="137">
        <v>1.0237000000000001</v>
      </c>
      <c r="Z94" s="79">
        <f t="shared" si="70"/>
        <v>4.7256251491162183E-3</v>
      </c>
      <c r="AA94" s="79">
        <f t="shared" si="71"/>
        <v>2.1536955457660103E-3</v>
      </c>
      <c r="AB94" s="126">
        <v>1819563996.3800001</v>
      </c>
      <c r="AC94" s="137">
        <v>1.0255000000000001</v>
      </c>
      <c r="AD94" s="79">
        <f t="shared" si="72"/>
        <v>-2.7868929245705599E-2</v>
      </c>
      <c r="AE94" s="79">
        <f t="shared" si="72"/>
        <v>1.7583276350493541E-3</v>
      </c>
      <c r="AF94" s="126">
        <v>1823583872.1700001</v>
      </c>
      <c r="AG94" s="137">
        <v>1.0270999999999999</v>
      </c>
      <c r="AH94" s="79">
        <f t="shared" si="73"/>
        <v>2.2092522153644798E-3</v>
      </c>
      <c r="AI94" s="79">
        <f t="shared" si="74"/>
        <v>1.560214529497634E-3</v>
      </c>
      <c r="AJ94" s="80">
        <f t="shared" si="75"/>
        <v>-7.3864042616900499E-3</v>
      </c>
      <c r="AK94" s="80">
        <f t="shared" si="76"/>
        <v>1.5691782612228342E-3</v>
      </c>
      <c r="AL94" s="81">
        <f t="shared" si="77"/>
        <v>-2.2283931806349796E-2</v>
      </c>
      <c r="AM94" s="81">
        <f t="shared" si="78"/>
        <v>1.2120614899487563E-2</v>
      </c>
      <c r="AN94" s="82">
        <f t="shared" si="79"/>
        <v>1.5912183669933012E-2</v>
      </c>
      <c r="AO94" s="158">
        <f t="shared" si="80"/>
        <v>9.2859587304778787E-4</v>
      </c>
      <c r="AP94" s="86"/>
      <c r="AQ94" s="96">
        <f>SUM(AQ66:AQ76)</f>
        <v>20567788651.219021</v>
      </c>
      <c r="AR94" s="62"/>
      <c r="AS94" s="85" t="e">
        <f>(#REF!/AQ94)-1</f>
        <v>#REF!</v>
      </c>
      <c r="AT94" s="85" t="e">
        <f>(#REF!/AR94)-1</f>
        <v>#REF!</v>
      </c>
    </row>
    <row r="95" spans="1:46">
      <c r="A95" s="155" t="s">
        <v>52</v>
      </c>
      <c r="B95" s="131">
        <f>SUM(B66:B94)</f>
        <v>432343480362.17523</v>
      </c>
      <c r="C95" s="133"/>
      <c r="D95" s="131">
        <f>SUM(D66:D94)</f>
        <v>434674724742.9541</v>
      </c>
      <c r="E95" s="133"/>
      <c r="F95" s="79">
        <f>((D95-B95)/B95)</f>
        <v>5.3921117969119841E-3</v>
      </c>
      <c r="G95" s="79"/>
      <c r="H95" s="131">
        <f>SUM(H66:H94)</f>
        <v>434544424091.98541</v>
      </c>
      <c r="I95" s="133"/>
      <c r="J95" s="79">
        <f>((H95-D95)/D95)</f>
        <v>-2.9976587906219425E-4</v>
      </c>
      <c r="K95" s="79"/>
      <c r="L95" s="131">
        <f>SUM(L66:L94)</f>
        <v>433869565598.77002</v>
      </c>
      <c r="M95" s="133"/>
      <c r="N95" s="79">
        <f>((L95-H95)/H95)</f>
        <v>-1.5530253198520788E-3</v>
      </c>
      <c r="O95" s="79"/>
      <c r="P95" s="131">
        <f>SUM(P66:P94)</f>
        <v>432299706170.10992</v>
      </c>
      <c r="Q95" s="133"/>
      <c r="R95" s="79">
        <f>((P95-L95)/L95)</f>
        <v>-3.6182750603711523E-3</v>
      </c>
      <c r="S95" s="79"/>
      <c r="T95" s="131">
        <f>SUM(T66:T94)</f>
        <v>434162854835.51794</v>
      </c>
      <c r="U95" s="133"/>
      <c r="V95" s="79">
        <f>((T95-P95)/P95)</f>
        <v>4.3098541100439029E-3</v>
      </c>
      <c r="W95" s="79"/>
      <c r="X95" s="131">
        <f>SUM(X66:X94)</f>
        <v>434511782166.29523</v>
      </c>
      <c r="Y95" s="133"/>
      <c r="Z95" s="79">
        <f>((X95-T95)/T95)</f>
        <v>8.0367845127947066E-4</v>
      </c>
      <c r="AA95" s="79"/>
      <c r="AB95" s="131">
        <f>SUM(AB66:AB94)</f>
        <v>436292182027.26001</v>
      </c>
      <c r="AC95" s="133"/>
      <c r="AD95" s="79">
        <f>((AB95-X95)/X95)</f>
        <v>4.0974719996968749E-3</v>
      </c>
      <c r="AE95" s="79"/>
      <c r="AF95" s="131">
        <f>SUM(AF66:AF94)</f>
        <v>437700704744.43188</v>
      </c>
      <c r="AG95" s="133"/>
      <c r="AH95" s="79">
        <f>((AF95-AB95)/AB95)</f>
        <v>3.228393208026517E-3</v>
      </c>
      <c r="AI95" s="79"/>
      <c r="AJ95" s="80">
        <f t="shared" si="75"/>
        <v>1.5450554133341658E-3</v>
      </c>
      <c r="AK95" s="80"/>
      <c r="AL95" s="81">
        <f t="shared" si="77"/>
        <v>6.9614813772924189E-3</v>
      </c>
      <c r="AM95" s="81"/>
      <c r="AN95" s="82">
        <f t="shared" si="79"/>
        <v>3.2072129071808505E-3</v>
      </c>
      <c r="AO95" s="158"/>
      <c r="AP95" s="86"/>
      <c r="AQ95" s="96"/>
      <c r="AR95" s="62"/>
      <c r="AS95" s="85" t="e">
        <f>(#REF!/AQ95)-1</f>
        <v>#REF!</v>
      </c>
      <c r="AT95" s="85" t="e">
        <f>(#REF!/AR95)-1</f>
        <v>#REF!</v>
      </c>
    </row>
    <row r="96" spans="1:46">
      <c r="A96" s="156" t="s">
        <v>54</v>
      </c>
      <c r="B96" s="131"/>
      <c r="C96" s="133"/>
      <c r="D96" s="131"/>
      <c r="E96" s="133"/>
      <c r="F96" s="79"/>
      <c r="G96" s="79"/>
      <c r="H96" s="131"/>
      <c r="I96" s="133"/>
      <c r="J96" s="79"/>
      <c r="K96" s="79"/>
      <c r="L96" s="131"/>
      <c r="M96" s="133"/>
      <c r="N96" s="79"/>
      <c r="O96" s="79"/>
      <c r="P96" s="131"/>
      <c r="Q96" s="131"/>
      <c r="R96" s="79"/>
      <c r="S96" s="79"/>
      <c r="T96" s="131"/>
      <c r="U96" s="131"/>
      <c r="V96" s="79"/>
      <c r="W96" s="79"/>
      <c r="X96" s="131"/>
      <c r="Y96" s="131"/>
      <c r="Z96" s="79"/>
      <c r="AA96" s="79"/>
      <c r="AB96" s="131"/>
      <c r="AC96" s="131"/>
      <c r="AD96" s="79"/>
      <c r="AE96" s="79"/>
      <c r="AF96" s="131"/>
      <c r="AG96" s="131"/>
      <c r="AH96" s="79"/>
      <c r="AI96" s="79"/>
      <c r="AJ96" s="80"/>
      <c r="AK96" s="80"/>
      <c r="AL96" s="81"/>
      <c r="AM96" s="81"/>
      <c r="AN96" s="82"/>
      <c r="AO96" s="158"/>
      <c r="AP96" s="86"/>
      <c r="AQ96" s="102">
        <v>2412598749</v>
      </c>
      <c r="AR96" s="103">
        <v>100</v>
      </c>
      <c r="AS96" s="85" t="e">
        <f>(#REF!/AQ96)-1</f>
        <v>#REF!</v>
      </c>
      <c r="AT96" s="85" t="e">
        <f>(#REF!/AR96)-1</f>
        <v>#REF!</v>
      </c>
    </row>
    <row r="97" spans="1:46">
      <c r="A97" s="153" t="s">
        <v>28</v>
      </c>
      <c r="B97" s="126">
        <v>2357470414.0100002</v>
      </c>
      <c r="C97" s="138">
        <v>67.900000000000006</v>
      </c>
      <c r="D97" s="126">
        <v>2360340768.98</v>
      </c>
      <c r="E97" s="138">
        <v>67.900000000000006</v>
      </c>
      <c r="F97" s="79">
        <f>((D97-B97)/B97)</f>
        <v>1.2175571548816962E-3</v>
      </c>
      <c r="G97" s="79">
        <f>((E97-C97)/C97)</f>
        <v>0</v>
      </c>
      <c r="H97" s="126">
        <v>2364541022.6799998</v>
      </c>
      <c r="I97" s="138">
        <v>67.900000000000006</v>
      </c>
      <c r="J97" s="79">
        <f t="shared" ref="J97:J100" si="81">((H97-D97)/D97)</f>
        <v>1.7795115668043607E-3</v>
      </c>
      <c r="K97" s="79">
        <f t="shared" ref="K97:K100" si="82">((I97-E97)/E97)</f>
        <v>0</v>
      </c>
      <c r="L97" s="126">
        <v>2367856431.1599998</v>
      </c>
      <c r="M97" s="138">
        <v>67.900000000000006</v>
      </c>
      <c r="N97" s="79">
        <f t="shared" ref="N97:N100" si="83">((L97-H97)/H97)</f>
        <v>1.4021361643547611E-3</v>
      </c>
      <c r="O97" s="79">
        <f t="shared" ref="O97:O100" si="84">((M97-I97)/I97)</f>
        <v>0</v>
      </c>
      <c r="P97" s="126">
        <v>2370621118.9400001</v>
      </c>
      <c r="Q97" s="138">
        <v>67.900000000000006</v>
      </c>
      <c r="R97" s="79">
        <f t="shared" ref="R97:R100" si="85">((P97-L97)/L97)</f>
        <v>1.1675909669260668E-3</v>
      </c>
      <c r="S97" s="79">
        <f t="shared" ref="S97:S100" si="86">((Q97-M97)/M97)</f>
        <v>0</v>
      </c>
      <c r="T97" s="126">
        <v>2373130316.7199998</v>
      </c>
      <c r="U97" s="138">
        <v>67.900000000000006</v>
      </c>
      <c r="V97" s="79">
        <f t="shared" ref="V97:V100" si="87">((T97-P97)/P97)</f>
        <v>1.0584558451591354E-3</v>
      </c>
      <c r="W97" s="79">
        <f t="shared" ref="W97:W100" si="88">((U97-Q97)/Q97)</f>
        <v>0</v>
      </c>
      <c r="X97" s="126">
        <v>2376294349.8099999</v>
      </c>
      <c r="Y97" s="138">
        <v>67.900000000000006</v>
      </c>
      <c r="Z97" s="79">
        <f t="shared" ref="Z97:Z100" si="89">((X97-T97)/T97)</f>
        <v>1.3332740590383135E-3</v>
      </c>
      <c r="AA97" s="79">
        <f t="shared" ref="AA97:AA100" si="90">((Y97-U97)/U97)</f>
        <v>0</v>
      </c>
      <c r="AB97" s="126">
        <v>2379458565.71</v>
      </c>
      <c r="AC97" s="138">
        <v>67.900000000000006</v>
      </c>
      <c r="AD97" s="79">
        <f t="shared" ref="AD97:AE100" si="91">((AB97-X97)/X97)</f>
        <v>1.3315757369254759E-3</v>
      </c>
      <c r="AE97" s="79">
        <f t="shared" si="91"/>
        <v>0</v>
      </c>
      <c r="AF97" s="126">
        <v>2381753273.46</v>
      </c>
      <c r="AG97" s="138">
        <v>67.900000000000006</v>
      </c>
      <c r="AH97" s="79">
        <f t="shared" ref="AH97:AH100" si="92">((AF97-AB97)/AB97)</f>
        <v>9.6438231077803553E-4</v>
      </c>
      <c r="AI97" s="79">
        <f t="shared" ref="AI97:AI100" si="93">((AG97-AC97)/AC97)</f>
        <v>0</v>
      </c>
      <c r="AJ97" s="80">
        <f t="shared" si="75"/>
        <v>1.2818104756084803E-3</v>
      </c>
      <c r="AK97" s="80">
        <f t="shared" si="76"/>
        <v>0</v>
      </c>
      <c r="AL97" s="81">
        <f t="shared" si="77"/>
        <v>9.0717852105961973E-3</v>
      </c>
      <c r="AM97" s="81">
        <f t="shared" si="78"/>
        <v>0</v>
      </c>
      <c r="AN97" s="82">
        <f t="shared" si="79"/>
        <v>2.4932258088155695E-4</v>
      </c>
      <c r="AO97" s="158">
        <f t="shared" si="80"/>
        <v>0</v>
      </c>
      <c r="AP97" s="86"/>
      <c r="AQ97" s="102">
        <v>12153673145</v>
      </c>
      <c r="AR97" s="104">
        <v>45.22</v>
      </c>
      <c r="AS97" s="85" t="e">
        <f>(#REF!/AQ97)-1</f>
        <v>#REF!</v>
      </c>
      <c r="AT97" s="85" t="e">
        <f>(#REF!/AR97)-1</f>
        <v>#REF!</v>
      </c>
    </row>
    <row r="98" spans="1:46">
      <c r="A98" s="153" t="s">
        <v>184</v>
      </c>
      <c r="B98" s="126">
        <v>9794750033.2000008</v>
      </c>
      <c r="C98" s="138">
        <v>36.6</v>
      </c>
      <c r="D98" s="126">
        <v>9794395509.9899998</v>
      </c>
      <c r="E98" s="138">
        <v>36.6</v>
      </c>
      <c r="F98" s="79">
        <f>((D98-B98)/B98)</f>
        <v>-3.6195227933261209E-5</v>
      </c>
      <c r="G98" s="79">
        <f>((E98-C98)/C98)</f>
        <v>0</v>
      </c>
      <c r="H98" s="126">
        <v>9792907297.4899998</v>
      </c>
      <c r="I98" s="138">
        <v>36.6</v>
      </c>
      <c r="J98" s="79">
        <f t="shared" si="81"/>
        <v>-1.5194531387690709E-4</v>
      </c>
      <c r="K98" s="79">
        <f t="shared" si="82"/>
        <v>0</v>
      </c>
      <c r="L98" s="126">
        <v>9817808287.2800007</v>
      </c>
      <c r="M98" s="138">
        <v>36.6</v>
      </c>
      <c r="N98" s="79">
        <f t="shared" si="83"/>
        <v>2.5427576340259278E-3</v>
      </c>
      <c r="O98" s="79">
        <f t="shared" si="84"/>
        <v>0</v>
      </c>
      <c r="P98" s="126">
        <v>9835804025.8999996</v>
      </c>
      <c r="Q98" s="138">
        <v>36.6</v>
      </c>
      <c r="R98" s="79">
        <f t="shared" si="85"/>
        <v>1.8329690388550668E-3</v>
      </c>
      <c r="S98" s="79">
        <f t="shared" si="86"/>
        <v>0</v>
      </c>
      <c r="T98" s="126">
        <v>9847365314.8999996</v>
      </c>
      <c r="U98" s="138">
        <v>36.6</v>
      </c>
      <c r="V98" s="79">
        <f t="shared" si="87"/>
        <v>1.1754289704793213E-3</v>
      </c>
      <c r="W98" s="79">
        <f t="shared" si="88"/>
        <v>0</v>
      </c>
      <c r="X98" s="126">
        <v>9846626577.5400009</v>
      </c>
      <c r="Y98" s="138">
        <v>36.6</v>
      </c>
      <c r="Z98" s="79">
        <f t="shared" si="89"/>
        <v>-7.5018782829242977E-5</v>
      </c>
      <c r="AA98" s="79">
        <f t="shared" si="90"/>
        <v>0</v>
      </c>
      <c r="AB98" s="126">
        <v>9847233195.5200005</v>
      </c>
      <c r="AC98" s="138">
        <v>36.6</v>
      </c>
      <c r="AD98" s="79">
        <f t="shared" si="91"/>
        <v>6.1606680747214302E-5</v>
      </c>
      <c r="AE98" s="79">
        <f t="shared" si="91"/>
        <v>0</v>
      </c>
      <c r="AF98" s="126">
        <v>9876244869.8799992</v>
      </c>
      <c r="AG98" s="138">
        <v>36.6</v>
      </c>
      <c r="AH98" s="79">
        <f t="shared" si="92"/>
        <v>2.9461752132769201E-3</v>
      </c>
      <c r="AI98" s="79">
        <f t="shared" si="93"/>
        <v>0</v>
      </c>
      <c r="AJ98" s="80">
        <f t="shared" si="75"/>
        <v>1.0369722765931298E-3</v>
      </c>
      <c r="AK98" s="80">
        <f t="shared" si="76"/>
        <v>0</v>
      </c>
      <c r="AL98" s="81">
        <f t="shared" si="77"/>
        <v>8.3567546160980954E-3</v>
      </c>
      <c r="AM98" s="81">
        <f t="shared" si="78"/>
        <v>0</v>
      </c>
      <c r="AN98" s="82">
        <f t="shared" si="79"/>
        <v>1.2715739509538135E-3</v>
      </c>
      <c r="AO98" s="158">
        <f t="shared" si="80"/>
        <v>0</v>
      </c>
      <c r="AP98" s="86"/>
      <c r="AQ98" s="105">
        <v>31507613595.857655</v>
      </c>
      <c r="AR98" s="105">
        <v>11.808257597614354</v>
      </c>
      <c r="AS98" s="85" t="e">
        <f>(#REF!/AQ98)-1</f>
        <v>#REF!</v>
      </c>
      <c r="AT98" s="85" t="e">
        <f>(#REF!/AR98)-1</f>
        <v>#REF!</v>
      </c>
    </row>
    <row r="99" spans="1:46" s="205" customFormat="1">
      <c r="A99" s="153" t="s">
        <v>30</v>
      </c>
      <c r="B99" s="126">
        <v>31252337520.080002</v>
      </c>
      <c r="C99" s="138">
        <v>11.71</v>
      </c>
      <c r="D99" s="126">
        <v>31259656521.240002</v>
      </c>
      <c r="E99" s="138">
        <v>11.72</v>
      </c>
      <c r="F99" s="79">
        <f>((D99-B99)/B99)</f>
        <v>2.3419051951865366E-4</v>
      </c>
      <c r="G99" s="79">
        <f>((E99-C99)/C99)</f>
        <v>8.5397096498717221E-4</v>
      </c>
      <c r="H99" s="126">
        <v>31265767881.029999</v>
      </c>
      <c r="I99" s="138">
        <v>11.72</v>
      </c>
      <c r="J99" s="79">
        <f t="shared" si="81"/>
        <v>1.955031011247553E-4</v>
      </c>
      <c r="K99" s="79">
        <f t="shared" si="82"/>
        <v>0</v>
      </c>
      <c r="L99" s="126">
        <v>31270996106</v>
      </c>
      <c r="M99" s="138">
        <v>11.72</v>
      </c>
      <c r="N99" s="79">
        <f t="shared" si="83"/>
        <v>1.6721882507076891E-4</v>
      </c>
      <c r="O99" s="79">
        <f t="shared" si="84"/>
        <v>0</v>
      </c>
      <c r="P99" s="126">
        <v>30419933548.939999</v>
      </c>
      <c r="Q99" s="138">
        <v>11.4</v>
      </c>
      <c r="R99" s="79">
        <f t="shared" si="85"/>
        <v>-2.7215716255892055E-2</v>
      </c>
      <c r="S99" s="79">
        <f t="shared" si="86"/>
        <v>-2.7303754266211625E-2</v>
      </c>
      <c r="T99" s="126">
        <v>30424104734.470001</v>
      </c>
      <c r="U99" s="138">
        <v>11.4</v>
      </c>
      <c r="V99" s="79">
        <f t="shared" si="87"/>
        <v>1.3712013944053937E-4</v>
      </c>
      <c r="W99" s="79">
        <f t="shared" si="88"/>
        <v>0</v>
      </c>
      <c r="X99" s="126">
        <v>30428403858.450001</v>
      </c>
      <c r="Y99" s="138">
        <v>11.4</v>
      </c>
      <c r="Z99" s="79">
        <f t="shared" si="89"/>
        <v>1.4130650737369788E-4</v>
      </c>
      <c r="AA99" s="79">
        <f t="shared" si="90"/>
        <v>0</v>
      </c>
      <c r="AB99" s="126">
        <v>30413543827.900002</v>
      </c>
      <c r="AC99" s="138">
        <v>11.4</v>
      </c>
      <c r="AD99" s="79">
        <f t="shared" si="91"/>
        <v>-4.8836050090325688E-4</v>
      </c>
      <c r="AE99" s="79">
        <f t="shared" si="91"/>
        <v>0</v>
      </c>
      <c r="AF99" s="126">
        <v>30414569054.419998</v>
      </c>
      <c r="AG99" s="138">
        <v>11.4</v>
      </c>
      <c r="AH99" s="79">
        <f t="shared" si="92"/>
        <v>3.3709538283274533E-5</v>
      </c>
      <c r="AI99" s="79">
        <f t="shared" si="93"/>
        <v>0</v>
      </c>
      <c r="AJ99" s="80">
        <f t="shared" si="75"/>
        <v>-3.3493785157479522E-3</v>
      </c>
      <c r="AK99" s="80">
        <f t="shared" si="76"/>
        <v>-3.3062229126530566E-3</v>
      </c>
      <c r="AL99" s="81">
        <f t="shared" si="77"/>
        <v>-2.7034445060066217E-2</v>
      </c>
      <c r="AM99" s="81">
        <f t="shared" si="78"/>
        <v>-2.7303754266211625E-2</v>
      </c>
      <c r="AN99" s="82">
        <f t="shared" si="79"/>
        <v>9.6462276146697095E-3</v>
      </c>
      <c r="AO99" s="158">
        <f t="shared" si="80"/>
        <v>9.7010705142230435E-3</v>
      </c>
      <c r="AP99" s="86"/>
      <c r="AQ99" s="105"/>
      <c r="AR99" s="105"/>
      <c r="AS99" s="85"/>
      <c r="AT99" s="85"/>
    </row>
    <row r="100" spans="1:46">
      <c r="A100" s="153" t="s">
        <v>200</v>
      </c>
      <c r="B100" s="126">
        <v>7400000000</v>
      </c>
      <c r="C100" s="138">
        <v>100</v>
      </c>
      <c r="D100" s="126">
        <v>7400000000</v>
      </c>
      <c r="E100" s="138">
        <v>100</v>
      </c>
      <c r="F100" s="79">
        <f>((D100-B100)/B100)</f>
        <v>0</v>
      </c>
      <c r="G100" s="79">
        <f>((E100-C100)/C100)</f>
        <v>0</v>
      </c>
      <c r="H100" s="126">
        <v>7400000000</v>
      </c>
      <c r="I100" s="138">
        <v>100</v>
      </c>
      <c r="J100" s="79">
        <f t="shared" si="81"/>
        <v>0</v>
      </c>
      <c r="K100" s="79">
        <f t="shared" si="82"/>
        <v>0</v>
      </c>
      <c r="L100" s="126">
        <v>7400000000</v>
      </c>
      <c r="M100" s="138">
        <v>100</v>
      </c>
      <c r="N100" s="79">
        <f t="shared" si="83"/>
        <v>0</v>
      </c>
      <c r="O100" s="79">
        <f t="shared" si="84"/>
        <v>0</v>
      </c>
      <c r="P100" s="126">
        <v>7400000000</v>
      </c>
      <c r="Q100" s="138">
        <v>100</v>
      </c>
      <c r="R100" s="79">
        <f t="shared" si="85"/>
        <v>0</v>
      </c>
      <c r="S100" s="79">
        <f t="shared" si="86"/>
        <v>0</v>
      </c>
      <c r="T100" s="126">
        <v>7400000000</v>
      </c>
      <c r="U100" s="138">
        <v>100</v>
      </c>
      <c r="V100" s="79">
        <f t="shared" si="87"/>
        <v>0</v>
      </c>
      <c r="W100" s="79">
        <f t="shared" si="88"/>
        <v>0</v>
      </c>
      <c r="X100" s="126">
        <v>7400000000</v>
      </c>
      <c r="Y100" s="138">
        <v>100</v>
      </c>
      <c r="Z100" s="79">
        <f t="shared" si="89"/>
        <v>0</v>
      </c>
      <c r="AA100" s="79">
        <f t="shared" si="90"/>
        <v>0</v>
      </c>
      <c r="AB100" s="126">
        <v>7400000000</v>
      </c>
      <c r="AC100" s="138">
        <v>100</v>
      </c>
      <c r="AD100" s="79">
        <f t="shared" si="91"/>
        <v>0</v>
      </c>
      <c r="AE100" s="79">
        <f t="shared" si="91"/>
        <v>0</v>
      </c>
      <c r="AF100" s="126">
        <v>7400000000</v>
      </c>
      <c r="AG100" s="138">
        <v>100</v>
      </c>
      <c r="AH100" s="79">
        <f t="shared" si="92"/>
        <v>0</v>
      </c>
      <c r="AI100" s="79">
        <f t="shared" si="93"/>
        <v>0</v>
      </c>
      <c r="AJ100" s="80">
        <f t="shared" si="75"/>
        <v>0</v>
      </c>
      <c r="AK100" s="80">
        <f t="shared" si="76"/>
        <v>0</v>
      </c>
      <c r="AL100" s="81">
        <f t="shared" si="77"/>
        <v>0</v>
      </c>
      <c r="AM100" s="81">
        <f t="shared" si="78"/>
        <v>0</v>
      </c>
      <c r="AN100" s="82">
        <f t="shared" si="79"/>
        <v>0</v>
      </c>
      <c r="AO100" s="158">
        <f t="shared" si="80"/>
        <v>0</v>
      </c>
      <c r="AP100" s="86"/>
      <c r="AQ100" s="96">
        <f>SUM(AQ96:AQ98)</f>
        <v>46073885489.857651</v>
      </c>
      <c r="AR100" s="62"/>
      <c r="AS100" s="85" t="e">
        <f>(#REF!/AQ100)-1</f>
        <v>#REF!</v>
      </c>
      <c r="AT100" s="85" t="e">
        <f>(#REF!/AR100)-1</f>
        <v>#REF!</v>
      </c>
    </row>
    <row r="101" spans="1:46">
      <c r="A101" s="155" t="s">
        <v>52</v>
      </c>
      <c r="B101" s="131">
        <f>SUM(B97:B100)</f>
        <v>50804557967.290001</v>
      </c>
      <c r="C101" s="133"/>
      <c r="D101" s="131">
        <f>SUM(D97:D100)</f>
        <v>50814392800.209999</v>
      </c>
      <c r="E101" s="133"/>
      <c r="F101" s="79">
        <f>((D101-B101)/B101)</f>
        <v>1.935817043488544E-4</v>
      </c>
      <c r="G101" s="79"/>
      <c r="H101" s="131">
        <f>SUM(H97:H100)</f>
        <v>50823216201.199997</v>
      </c>
      <c r="I101" s="133"/>
      <c r="J101" s="79">
        <f>((H101-D101)/D101)</f>
        <v>1.736397997451108E-4</v>
      </c>
      <c r="K101" s="79"/>
      <c r="L101" s="131">
        <f>SUM(L97:L100)</f>
        <v>50856660824.440002</v>
      </c>
      <c r="M101" s="133"/>
      <c r="N101" s="79">
        <f>((L101-H101)/H101)</f>
        <v>6.5805798490997159E-4</v>
      </c>
      <c r="O101" s="79"/>
      <c r="P101" s="131">
        <f>SUM(P97:P100)</f>
        <v>50026358693.779999</v>
      </c>
      <c r="Q101" s="133"/>
      <c r="R101" s="79">
        <f>((P101-L101)/L101)</f>
        <v>-1.6326320234162688E-2</v>
      </c>
      <c r="S101" s="79"/>
      <c r="T101" s="131">
        <f>SUM(T97:T100)</f>
        <v>50044600366.089996</v>
      </c>
      <c r="U101" s="133"/>
      <c r="V101" s="79">
        <f>((T101-P101)/P101)</f>
        <v>3.6464121687644694E-4</v>
      </c>
      <c r="W101" s="79"/>
      <c r="X101" s="131">
        <f>SUM(X97:X100)</f>
        <v>50051324785.800003</v>
      </c>
      <c r="Y101" s="133"/>
      <c r="Z101" s="79">
        <f>((X101-T101)/T101)</f>
        <v>1.3436853648177299E-4</v>
      </c>
      <c r="AA101" s="79"/>
      <c r="AB101" s="131">
        <f>SUM(AB97:AB100)</f>
        <v>50040235589.130005</v>
      </c>
      <c r="AC101" s="133"/>
      <c r="AD101" s="79">
        <f>((AB101-X101)/X101)</f>
        <v>-2.2155650659509159E-4</v>
      </c>
      <c r="AE101" s="79"/>
      <c r="AF101" s="131">
        <f>SUM(AF97:AF100)</f>
        <v>50072567197.759995</v>
      </c>
      <c r="AG101" s="133"/>
      <c r="AH101" s="79">
        <f>((AF101-AB101)/AB101)</f>
        <v>6.4611223846861466E-4</v>
      </c>
      <c r="AI101" s="79"/>
      <c r="AJ101" s="80">
        <f t="shared" si="75"/>
        <v>-1.797184407490876E-3</v>
      </c>
      <c r="AK101" s="80"/>
      <c r="AL101" s="81">
        <f t="shared" si="77"/>
        <v>-1.4598730036324253E-2</v>
      </c>
      <c r="AM101" s="81"/>
      <c r="AN101" s="82">
        <f t="shared" si="79"/>
        <v>5.8776573252441837E-3</v>
      </c>
      <c r="AO101" s="158"/>
      <c r="AP101" s="86"/>
      <c r="AQ101" s="96"/>
      <c r="AR101" s="62"/>
      <c r="AS101" s="85" t="e">
        <f>(#REF!/AQ101)-1</f>
        <v>#REF!</v>
      </c>
      <c r="AT101" s="85" t="e">
        <f>(#REF!/AR101)-1</f>
        <v>#REF!</v>
      </c>
    </row>
    <row r="102" spans="1:46">
      <c r="A102" s="156" t="s">
        <v>77</v>
      </c>
      <c r="B102" s="131"/>
      <c r="C102" s="133"/>
      <c r="D102" s="131"/>
      <c r="E102" s="133"/>
      <c r="F102" s="79"/>
      <c r="G102" s="79"/>
      <c r="H102" s="131"/>
      <c r="I102" s="133"/>
      <c r="J102" s="79"/>
      <c r="K102" s="79"/>
      <c r="L102" s="251"/>
      <c r="M102" s="251"/>
      <c r="N102" s="79"/>
      <c r="O102" s="79"/>
      <c r="P102" s="251"/>
      <c r="Q102" s="251"/>
      <c r="R102" s="79"/>
      <c r="S102" s="79"/>
      <c r="T102" s="251"/>
      <c r="U102" s="251"/>
      <c r="V102" s="79"/>
      <c r="W102" s="79"/>
      <c r="X102" s="251"/>
      <c r="Y102" s="251"/>
      <c r="Z102" s="79"/>
      <c r="AA102" s="79"/>
      <c r="AB102" s="251"/>
      <c r="AC102" s="251"/>
      <c r="AD102" s="79"/>
      <c r="AE102" s="79"/>
      <c r="AF102" s="251"/>
      <c r="AG102" s="251"/>
      <c r="AH102" s="79"/>
      <c r="AI102" s="79"/>
      <c r="AJ102" s="80"/>
      <c r="AK102" s="80"/>
      <c r="AL102" s="81"/>
      <c r="AM102" s="81"/>
      <c r="AN102" s="82"/>
      <c r="AO102" s="158"/>
      <c r="AP102" s="86"/>
      <c r="AQ102" s="84">
        <v>885354617.76999998</v>
      </c>
      <c r="AR102" s="84">
        <v>1763.14</v>
      </c>
      <c r="AS102" s="85" t="e">
        <f>(#REF!/AQ102)-1</f>
        <v>#REF!</v>
      </c>
      <c r="AT102" s="85" t="e">
        <f>(#REF!/AR102)-1</f>
        <v>#REF!</v>
      </c>
    </row>
    <row r="103" spans="1:46">
      <c r="A103" s="153" t="s">
        <v>32</v>
      </c>
      <c r="B103" s="126">
        <v>1612143628.8</v>
      </c>
      <c r="C103" s="126">
        <v>3333.67</v>
      </c>
      <c r="D103" s="126">
        <v>1608212774.6199999</v>
      </c>
      <c r="E103" s="126">
        <v>3328.41</v>
      </c>
      <c r="F103" s="79">
        <f>((D103-B103)/B103)</f>
        <v>-2.4382778989276536E-3</v>
      </c>
      <c r="G103" s="79">
        <f>((E103-C103)/C103)</f>
        <v>-1.5778406380956179E-3</v>
      </c>
      <c r="H103" s="126">
        <v>1600888486.21</v>
      </c>
      <c r="I103" s="126">
        <v>3332.65</v>
      </c>
      <c r="J103" s="79">
        <f t="shared" ref="J103:J124" si="94">((H103-D103)/D103)</f>
        <v>-4.5543030907278315E-3</v>
      </c>
      <c r="K103" s="79">
        <f t="shared" ref="K103:K124" si="95">((I103-E103)/E103)</f>
        <v>1.2738815230095562E-3</v>
      </c>
      <c r="L103" s="126">
        <v>1667682575</v>
      </c>
      <c r="M103" s="126">
        <v>3476.25</v>
      </c>
      <c r="N103" s="79">
        <f t="shared" ref="N103:N124" si="96">((L103-H103)/H103)</f>
        <v>4.1723136474127967E-2</v>
      </c>
      <c r="O103" s="79">
        <f t="shared" ref="O103:O124" si="97">((M103-I103)/I103)</f>
        <v>4.308883321080819E-2</v>
      </c>
      <c r="P103" s="126">
        <v>1677788999.24</v>
      </c>
      <c r="Q103" s="126">
        <v>3501.02</v>
      </c>
      <c r="R103" s="79">
        <f t="shared" ref="R103:R124" si="98">((P103-L103)/L103)</f>
        <v>6.0601606034050032E-3</v>
      </c>
      <c r="S103" s="79">
        <f t="shared" ref="S103:S124" si="99">((Q103-M103)/M103)</f>
        <v>7.1254944264652949E-3</v>
      </c>
      <c r="T103" s="126">
        <v>1700918744.4200001</v>
      </c>
      <c r="U103" s="126">
        <v>3541.11</v>
      </c>
      <c r="V103" s="79">
        <f t="shared" ref="V103:V124" si="100">((T103-P103)/P103)</f>
        <v>1.3785848632025428E-2</v>
      </c>
      <c r="W103" s="79">
        <f t="shared" ref="W103:W124" si="101">((U103-Q103)/Q103)</f>
        <v>1.145094858069938E-2</v>
      </c>
      <c r="X103" s="126">
        <v>1700918744.4200001</v>
      </c>
      <c r="Y103" s="126">
        <v>3541.11</v>
      </c>
      <c r="Z103" s="79">
        <f t="shared" ref="Z103:Z124" si="102">((X103-T103)/T103)</f>
        <v>0</v>
      </c>
      <c r="AA103" s="79">
        <f t="shared" ref="AA103:AA124" si="103">((Y103-U103)/U103)</f>
        <v>0</v>
      </c>
      <c r="AB103" s="126">
        <v>1809589964.6700001</v>
      </c>
      <c r="AC103" s="126">
        <v>3414.52</v>
      </c>
      <c r="AD103" s="79">
        <f t="shared" ref="AD103:AE124" si="104">((AB103-X103)/X103)</f>
        <v>6.388971878080868E-2</v>
      </c>
      <c r="AE103" s="79">
        <f t="shared" si="104"/>
        <v>-3.5748677674514527E-2</v>
      </c>
      <c r="AF103" s="126">
        <v>1806543751.3299999</v>
      </c>
      <c r="AG103" s="126">
        <v>3408.36</v>
      </c>
      <c r="AH103" s="79">
        <f t="shared" ref="AH103:AH124" si="105">((AF103-AB103)/AB103)</f>
        <v>-1.6833721447806909E-3</v>
      </c>
      <c r="AI103" s="79">
        <f t="shared" ref="AI103:AI124" si="106">((AG103-AC103)/AC103)</f>
        <v>-1.8040603071587968E-3</v>
      </c>
      <c r="AJ103" s="80">
        <f t="shared" si="75"/>
        <v>1.4597863919491362E-2</v>
      </c>
      <c r="AK103" s="80">
        <f t="shared" si="76"/>
        <v>2.9760723901516846E-3</v>
      </c>
      <c r="AL103" s="81">
        <f t="shared" si="77"/>
        <v>0.1233238411234876</v>
      </c>
      <c r="AM103" s="81">
        <f t="shared" si="78"/>
        <v>2.4020478246369971E-2</v>
      </c>
      <c r="AN103" s="82">
        <f t="shared" si="79"/>
        <v>2.4997802822334603E-2</v>
      </c>
      <c r="AO103" s="158">
        <f t="shared" si="80"/>
        <v>2.155731009922475E-2</v>
      </c>
      <c r="AP103" s="86"/>
      <c r="AQ103" s="89">
        <v>113791197</v>
      </c>
      <c r="AR103" s="88">
        <v>81.52</v>
      </c>
      <c r="AS103" s="85" t="e">
        <f>(#REF!/AQ103)-1</f>
        <v>#REF!</v>
      </c>
      <c r="AT103" s="85" t="e">
        <f>(#REF!/AR103)-1</f>
        <v>#REF!</v>
      </c>
    </row>
    <row r="104" spans="1:46">
      <c r="A104" s="153" t="s">
        <v>31</v>
      </c>
      <c r="B104" s="126">
        <v>184368811</v>
      </c>
      <c r="C104" s="126">
        <v>137.96</v>
      </c>
      <c r="D104" s="126">
        <v>184438692</v>
      </c>
      <c r="E104" s="126">
        <v>138.01</v>
      </c>
      <c r="F104" s="79">
        <f>((D104-B104)/B104)</f>
        <v>3.7902831623728376E-4</v>
      </c>
      <c r="G104" s="79">
        <f>((E104-C104)/C104)</f>
        <v>3.6242389098276994E-4</v>
      </c>
      <c r="H104" s="126">
        <v>184673356</v>
      </c>
      <c r="I104" s="126">
        <v>138.18</v>
      </c>
      <c r="J104" s="79">
        <f t="shared" si="94"/>
        <v>1.2723143796747377E-3</v>
      </c>
      <c r="K104" s="79">
        <f t="shared" si="95"/>
        <v>1.2317947974785589E-3</v>
      </c>
      <c r="L104" s="126">
        <v>188440268</v>
      </c>
      <c r="M104" s="126">
        <v>141.01</v>
      </c>
      <c r="N104" s="79">
        <f t="shared" si="96"/>
        <v>2.0397701550406655E-2</v>
      </c>
      <c r="O104" s="79">
        <f t="shared" si="97"/>
        <v>2.0480532638587234E-2</v>
      </c>
      <c r="P104" s="126">
        <v>190039247</v>
      </c>
      <c r="Q104" s="126">
        <v>142.21</v>
      </c>
      <c r="R104" s="79">
        <f t="shared" si="98"/>
        <v>8.4853360535445642E-3</v>
      </c>
      <c r="S104" s="79">
        <f t="shared" si="99"/>
        <v>8.5100347493086807E-3</v>
      </c>
      <c r="T104" s="126">
        <v>191649328.75999999</v>
      </c>
      <c r="U104" s="126">
        <v>143.41380000000001</v>
      </c>
      <c r="V104" s="79">
        <f t="shared" si="100"/>
        <v>8.4723644479605328E-3</v>
      </c>
      <c r="W104" s="79">
        <f t="shared" si="101"/>
        <v>8.4649462063146122E-3</v>
      </c>
      <c r="X104" s="126">
        <v>191226739.03</v>
      </c>
      <c r="Y104" s="126">
        <v>143.09565000000001</v>
      </c>
      <c r="Z104" s="79">
        <f t="shared" si="102"/>
        <v>-2.2050154453146717E-3</v>
      </c>
      <c r="AA104" s="79">
        <f t="shared" si="103"/>
        <v>-2.218405760115155E-3</v>
      </c>
      <c r="AB104" s="126">
        <v>191570208</v>
      </c>
      <c r="AC104" s="126">
        <v>143.35</v>
      </c>
      <c r="AD104" s="79">
        <f t="shared" si="104"/>
        <v>1.7961346396547335E-3</v>
      </c>
      <c r="AE104" s="79">
        <f t="shared" si="104"/>
        <v>1.7774824042518977E-3</v>
      </c>
      <c r="AF104" s="126">
        <v>191245434.93000001</v>
      </c>
      <c r="AG104" s="126">
        <v>141.44999999999999</v>
      </c>
      <c r="AH104" s="79">
        <f t="shared" si="105"/>
        <v>-1.6953213831661803E-3</v>
      </c>
      <c r="AI104" s="79">
        <f t="shared" si="106"/>
        <v>-1.3254272758981554E-2</v>
      </c>
      <c r="AJ104" s="80">
        <f t="shared" si="75"/>
        <v>4.6128178198747071E-3</v>
      </c>
      <c r="AK104" s="80">
        <f t="shared" si="76"/>
        <v>3.1693170209783801E-3</v>
      </c>
      <c r="AL104" s="81">
        <f t="shared" si="77"/>
        <v>3.6905178930676907E-2</v>
      </c>
      <c r="AM104" s="81">
        <f t="shared" si="78"/>
        <v>2.4925730019563785E-2</v>
      </c>
      <c r="AN104" s="82">
        <f t="shared" si="79"/>
        <v>7.5814450526134908E-3</v>
      </c>
      <c r="AO104" s="158">
        <f t="shared" si="80"/>
        <v>9.7729717919082474E-3</v>
      </c>
      <c r="AP104" s="86"/>
      <c r="AQ104" s="84">
        <v>1066913090.3099999</v>
      </c>
      <c r="AR104" s="88">
        <v>1.1691</v>
      </c>
      <c r="AS104" s="85" t="e">
        <f>(#REF!/AQ104)-1</f>
        <v>#REF!</v>
      </c>
      <c r="AT104" s="85" t="e">
        <f>(#REF!/AR104)-1</f>
        <v>#REF!</v>
      </c>
    </row>
    <row r="105" spans="1:46">
      <c r="A105" s="153" t="s">
        <v>94</v>
      </c>
      <c r="B105" s="126">
        <v>936188243.30999994</v>
      </c>
      <c r="C105" s="126">
        <v>1.3273999999999999</v>
      </c>
      <c r="D105" s="126">
        <v>936047187.38</v>
      </c>
      <c r="E105" s="126">
        <v>1.3271999999999999</v>
      </c>
      <c r="F105" s="79">
        <f>((D105-B105)/B105)</f>
        <v>-1.5067047787443717E-4</v>
      </c>
      <c r="G105" s="79">
        <f>((E105-C105)/C105)</f>
        <v>-1.5067048365223593E-4</v>
      </c>
      <c r="H105" s="126">
        <v>932702453.13</v>
      </c>
      <c r="I105" s="126">
        <v>1.3224</v>
      </c>
      <c r="J105" s="79">
        <f t="shared" si="94"/>
        <v>-3.5732538862297374E-3</v>
      </c>
      <c r="K105" s="79">
        <f t="shared" si="95"/>
        <v>-3.6166365280288697E-3</v>
      </c>
      <c r="L105" s="126">
        <v>940503483.64999998</v>
      </c>
      <c r="M105" s="126">
        <v>1.3338000000000001</v>
      </c>
      <c r="N105" s="79">
        <f t="shared" si="96"/>
        <v>8.3639005063415161E-3</v>
      </c>
      <c r="O105" s="79">
        <f t="shared" si="97"/>
        <v>8.6206896551724709E-3</v>
      </c>
      <c r="P105" s="126">
        <v>949938807.37</v>
      </c>
      <c r="Q105" s="126">
        <v>1.33473</v>
      </c>
      <c r="R105" s="79">
        <f t="shared" si="98"/>
        <v>1.0032204966835934E-2</v>
      </c>
      <c r="S105" s="79">
        <f t="shared" si="99"/>
        <v>6.9725596041376168E-4</v>
      </c>
      <c r="T105" s="126">
        <v>961717596.90999997</v>
      </c>
      <c r="U105" s="126">
        <v>1.3641000000000001</v>
      </c>
      <c r="V105" s="79">
        <f t="shared" si="100"/>
        <v>1.2399524525806784E-2</v>
      </c>
      <c r="W105" s="79">
        <f t="shared" si="101"/>
        <v>2.200445033827075E-2</v>
      </c>
      <c r="X105" s="126">
        <v>962696698.60000002</v>
      </c>
      <c r="Y105" s="126">
        <v>1.3654999999999999</v>
      </c>
      <c r="Z105" s="79">
        <f t="shared" si="102"/>
        <v>1.018076089224022E-3</v>
      </c>
      <c r="AA105" s="79">
        <f t="shared" si="103"/>
        <v>1.0263177186422151E-3</v>
      </c>
      <c r="AB105" s="126">
        <v>962982441.88999999</v>
      </c>
      <c r="AC105" s="126">
        <v>1.3452</v>
      </c>
      <c r="AD105" s="79">
        <f t="shared" si="104"/>
        <v>2.9681548759386369E-4</v>
      </c>
      <c r="AE105" s="79">
        <f t="shared" si="104"/>
        <v>-1.4866349322592447E-2</v>
      </c>
      <c r="AF105" s="126">
        <v>961428614.86000001</v>
      </c>
      <c r="AG105" s="126">
        <v>1.3431</v>
      </c>
      <c r="AH105" s="79">
        <f t="shared" si="105"/>
        <v>-1.6135569688584858E-3</v>
      </c>
      <c r="AI105" s="79">
        <f t="shared" si="106"/>
        <v>-1.5611061552185481E-3</v>
      </c>
      <c r="AJ105" s="80">
        <f t="shared" si="75"/>
        <v>3.3466300303549327E-3</v>
      </c>
      <c r="AK105" s="80">
        <f t="shared" si="76"/>
        <v>1.5192438978758871E-3</v>
      </c>
      <c r="AL105" s="81">
        <f t="shared" si="77"/>
        <v>2.7115542701477199E-2</v>
      </c>
      <c r="AM105" s="81">
        <f t="shared" si="78"/>
        <v>1.198010849909586E-2</v>
      </c>
      <c r="AN105" s="82">
        <f t="shared" si="79"/>
        <v>5.9912758662589629E-3</v>
      </c>
      <c r="AO105" s="158">
        <f t="shared" si="80"/>
        <v>1.0543345623554027E-2</v>
      </c>
      <c r="AP105" s="86"/>
      <c r="AQ105" s="84">
        <v>4173976375.3699999</v>
      </c>
      <c r="AR105" s="88">
        <v>299.53579999999999</v>
      </c>
      <c r="AS105" s="85" t="e">
        <f>(#REF!/AQ105)-1</f>
        <v>#REF!</v>
      </c>
      <c r="AT105" s="85" t="e">
        <f>(#REF!/AR105)-1</f>
        <v>#REF!</v>
      </c>
    </row>
    <row r="106" spans="1:46">
      <c r="A106" s="153" t="s">
        <v>10</v>
      </c>
      <c r="B106" s="126">
        <v>4415367276.5500002</v>
      </c>
      <c r="C106" s="126">
        <v>444.70499999999998</v>
      </c>
      <c r="D106" s="126">
        <v>4400269004.7799997</v>
      </c>
      <c r="E106" s="126">
        <v>443.26440000000002</v>
      </c>
      <c r="F106" s="79">
        <f>((D106-B106)/B106)</f>
        <v>-3.4194826442156523E-3</v>
      </c>
      <c r="G106" s="79">
        <f>((E106-C106)/C106)</f>
        <v>-3.2394508719262452E-3</v>
      </c>
      <c r="H106" s="126">
        <v>4402442683.04</v>
      </c>
      <c r="I106" s="126">
        <v>442.85419999999999</v>
      </c>
      <c r="J106" s="79">
        <f t="shared" si="94"/>
        <v>4.9398758522239624E-4</v>
      </c>
      <c r="K106" s="79">
        <f t="shared" si="95"/>
        <v>-9.2540704825389009E-4</v>
      </c>
      <c r="L106" s="126">
        <v>4470757845.1899996</v>
      </c>
      <c r="M106" s="126">
        <v>448.6857</v>
      </c>
      <c r="N106" s="79">
        <f t="shared" si="96"/>
        <v>1.5517558562017721E-2</v>
      </c>
      <c r="O106" s="79">
        <f t="shared" si="97"/>
        <v>1.3167990729228729E-2</v>
      </c>
      <c r="P106" s="126">
        <v>4515151101.4499998</v>
      </c>
      <c r="Q106" s="126">
        <v>456.41419999999999</v>
      </c>
      <c r="R106" s="79">
        <f t="shared" si="98"/>
        <v>9.9296937560065038E-3</v>
      </c>
      <c r="S106" s="79">
        <f t="shared" si="99"/>
        <v>1.7224752204048396E-2</v>
      </c>
      <c r="T106" s="126">
        <v>4569408942.8500004</v>
      </c>
      <c r="U106" s="126">
        <v>459.7561</v>
      </c>
      <c r="V106" s="79">
        <f t="shared" si="100"/>
        <v>1.2016838458091946E-2</v>
      </c>
      <c r="W106" s="79">
        <f t="shared" si="101"/>
        <v>7.3220771834005376E-3</v>
      </c>
      <c r="X106" s="126">
        <v>4565468525.9799995</v>
      </c>
      <c r="Y106" s="126">
        <v>462.23610000000002</v>
      </c>
      <c r="Z106" s="79">
        <f t="shared" si="102"/>
        <v>-8.6234716990402473E-4</v>
      </c>
      <c r="AA106" s="79">
        <f t="shared" si="103"/>
        <v>5.3941644276172046E-3</v>
      </c>
      <c r="AB106" s="126">
        <v>4592123726.6800003</v>
      </c>
      <c r="AC106" s="126">
        <v>450.1705</v>
      </c>
      <c r="AD106" s="79">
        <f t="shared" si="104"/>
        <v>5.8384370735047606E-3</v>
      </c>
      <c r="AE106" s="79">
        <f t="shared" si="104"/>
        <v>-2.6102677830658439E-2</v>
      </c>
      <c r="AF106" s="126">
        <v>4576650987.4099998</v>
      </c>
      <c r="AG106" s="126">
        <v>463.91910000000001</v>
      </c>
      <c r="AH106" s="79">
        <f t="shared" si="105"/>
        <v>-3.3694081847369761E-3</v>
      </c>
      <c r="AI106" s="79">
        <f t="shared" si="106"/>
        <v>3.0540872847065744E-2</v>
      </c>
      <c r="AJ106" s="80">
        <f t="shared" si="75"/>
        <v>4.5181596794983342E-3</v>
      </c>
      <c r="AK106" s="80">
        <f t="shared" si="76"/>
        <v>5.422790205065255E-3</v>
      </c>
      <c r="AL106" s="81">
        <f t="shared" si="77"/>
        <v>4.0084363578316885E-2</v>
      </c>
      <c r="AM106" s="81">
        <f t="shared" si="78"/>
        <v>4.659679414814271E-2</v>
      </c>
      <c r="AN106" s="82">
        <f t="shared" si="79"/>
        <v>7.3543815912943114E-3</v>
      </c>
      <c r="AO106" s="158">
        <f t="shared" si="80"/>
        <v>1.6660431258227738E-2</v>
      </c>
      <c r="AP106" s="86"/>
      <c r="AQ106" s="84">
        <v>2336951594.8200002</v>
      </c>
      <c r="AR106" s="88">
        <v>9.7842000000000002</v>
      </c>
      <c r="AS106" s="85" t="e">
        <f>(#REF!/AQ106)-1</f>
        <v>#REF!</v>
      </c>
      <c r="AT106" s="85" t="e">
        <f>(#REF!/AR106)-1</f>
        <v>#REF!</v>
      </c>
    </row>
    <row r="107" spans="1:46">
      <c r="A107" s="153" t="s">
        <v>18</v>
      </c>
      <c r="B107" s="126">
        <v>2411724056.5</v>
      </c>
      <c r="C107" s="126">
        <v>12.9588</v>
      </c>
      <c r="D107" s="126">
        <v>2409494962.5599999</v>
      </c>
      <c r="E107" s="126">
        <v>12.9565</v>
      </c>
      <c r="F107" s="79">
        <f>((D107-B107)/B107)</f>
        <v>-9.2427404121639704E-4</v>
      </c>
      <c r="G107" s="79">
        <f>((E107-C107)/C107)</f>
        <v>-1.7748556965150854E-4</v>
      </c>
      <c r="H107" s="126">
        <v>2402746569.5900002</v>
      </c>
      <c r="I107" s="126">
        <v>12.922700000000001</v>
      </c>
      <c r="J107" s="79">
        <f t="shared" si="94"/>
        <v>-2.8007499807469489E-3</v>
      </c>
      <c r="K107" s="79">
        <f t="shared" si="95"/>
        <v>-2.6087292092771492E-3</v>
      </c>
      <c r="L107" s="126">
        <v>2443501343.2600002</v>
      </c>
      <c r="M107" s="126">
        <v>13.153700000000001</v>
      </c>
      <c r="N107" s="79">
        <f t="shared" si="96"/>
        <v>1.6961744607528206E-2</v>
      </c>
      <c r="O107" s="79">
        <f t="shared" si="97"/>
        <v>1.7875521369373263E-2</v>
      </c>
      <c r="P107" s="126">
        <v>2457918145.5</v>
      </c>
      <c r="Q107" s="126">
        <v>13.2217</v>
      </c>
      <c r="R107" s="79">
        <f t="shared" si="98"/>
        <v>5.9000590606451547E-3</v>
      </c>
      <c r="S107" s="79">
        <f t="shared" si="99"/>
        <v>5.1696480838090888E-3</v>
      </c>
      <c r="T107" s="126">
        <v>2455387322.5700002</v>
      </c>
      <c r="U107" s="126">
        <v>13.266400000000001</v>
      </c>
      <c r="V107" s="79">
        <f t="shared" si="100"/>
        <v>-1.0296611930032348E-3</v>
      </c>
      <c r="W107" s="79">
        <f t="shared" si="101"/>
        <v>3.3808057965315072E-3</v>
      </c>
      <c r="X107" s="126">
        <v>2467966679.23</v>
      </c>
      <c r="Y107" s="126">
        <v>13.2783</v>
      </c>
      <c r="Z107" s="79">
        <f t="shared" si="102"/>
        <v>5.1231659235062392E-3</v>
      </c>
      <c r="AA107" s="79">
        <f t="shared" si="103"/>
        <v>8.9700295483318088E-4</v>
      </c>
      <c r="AB107" s="126">
        <v>2466665471.3600001</v>
      </c>
      <c r="AC107" s="126">
        <v>13.154500000000001</v>
      </c>
      <c r="AD107" s="79">
        <f t="shared" si="104"/>
        <v>-5.2723883225435579E-4</v>
      </c>
      <c r="AE107" s="79">
        <f t="shared" si="104"/>
        <v>-9.3234826747399333E-3</v>
      </c>
      <c r="AF107" s="126">
        <v>2460448841.2800002</v>
      </c>
      <c r="AG107" s="126">
        <v>13.239100000000001</v>
      </c>
      <c r="AH107" s="79">
        <f t="shared" si="105"/>
        <v>-2.5202566591133149E-3</v>
      </c>
      <c r="AI107" s="79">
        <f t="shared" si="106"/>
        <v>6.4312592648903422E-3</v>
      </c>
      <c r="AJ107" s="80">
        <f t="shared" si="75"/>
        <v>2.5228486106681687E-3</v>
      </c>
      <c r="AK107" s="80">
        <f t="shared" si="76"/>
        <v>2.7055675019710991E-3</v>
      </c>
      <c r="AL107" s="81">
        <f t="shared" si="77"/>
        <v>2.1147119837039891E-2</v>
      </c>
      <c r="AM107" s="81">
        <f t="shared" si="78"/>
        <v>2.1811445992359079E-2</v>
      </c>
      <c r="AN107" s="82">
        <f t="shared" si="79"/>
        <v>6.6999844858607752E-3</v>
      </c>
      <c r="AO107" s="158">
        <f t="shared" si="80"/>
        <v>7.8836052099422356E-3</v>
      </c>
      <c r="AP107" s="86"/>
      <c r="AQ107" s="106">
        <v>0</v>
      </c>
      <c r="AR107" s="107">
        <v>0</v>
      </c>
      <c r="AS107" s="85" t="e">
        <f>(#REF!/AQ107)-1</f>
        <v>#REF!</v>
      </c>
      <c r="AT107" s="85" t="e">
        <f>(#REF!/AR107)-1</f>
        <v>#REF!</v>
      </c>
    </row>
    <row r="108" spans="1:46">
      <c r="A108" s="154" t="s">
        <v>157</v>
      </c>
      <c r="B108" s="126">
        <v>4117408241.71</v>
      </c>
      <c r="C108" s="126">
        <v>192.5</v>
      </c>
      <c r="D108" s="126">
        <v>4111876120.9299998</v>
      </c>
      <c r="E108" s="126">
        <v>192.2</v>
      </c>
      <c r="F108" s="79">
        <f>((D108-B108)/B108)</f>
        <v>-1.3435929728703962E-3</v>
      </c>
      <c r="G108" s="79">
        <f>((E108-C108)/C108)</f>
        <v>-1.5584415584416174E-3</v>
      </c>
      <c r="H108" s="126">
        <v>4097906805.5799999</v>
      </c>
      <c r="I108" s="126">
        <v>191.53</v>
      </c>
      <c r="J108" s="79">
        <f t="shared" si="94"/>
        <v>-3.3973093885037585E-3</v>
      </c>
      <c r="K108" s="79">
        <f t="shared" si="95"/>
        <v>-3.485952133194524E-3</v>
      </c>
      <c r="L108" s="126">
        <v>4166759505.25</v>
      </c>
      <c r="M108" s="126">
        <v>194.91</v>
      </c>
      <c r="N108" s="79">
        <f t="shared" si="96"/>
        <v>1.6801919354594734E-2</v>
      </c>
      <c r="O108" s="79">
        <f t="shared" si="97"/>
        <v>1.7647365947893255E-2</v>
      </c>
      <c r="P108" s="126">
        <v>4182090939.1500001</v>
      </c>
      <c r="Q108" s="126">
        <v>196.69</v>
      </c>
      <c r="R108" s="79">
        <f t="shared" si="98"/>
        <v>3.6794621529471329E-3</v>
      </c>
      <c r="S108" s="79">
        <f t="shared" si="99"/>
        <v>9.1324200913242073E-3</v>
      </c>
      <c r="T108" s="126">
        <v>4221858389.9499998</v>
      </c>
      <c r="U108" s="126">
        <v>198.58</v>
      </c>
      <c r="V108" s="79">
        <f t="shared" si="100"/>
        <v>9.5089875802849833E-3</v>
      </c>
      <c r="W108" s="79">
        <f t="shared" si="101"/>
        <v>9.6090294371854942E-3</v>
      </c>
      <c r="X108" s="126">
        <v>4226650723.3600001</v>
      </c>
      <c r="Y108" s="126">
        <v>198.87</v>
      </c>
      <c r="Z108" s="79">
        <f t="shared" si="102"/>
        <v>1.1351241485049149E-3</v>
      </c>
      <c r="AA108" s="79">
        <f t="shared" si="103"/>
        <v>1.4603686171819519E-3</v>
      </c>
      <c r="AB108" s="126">
        <v>4239281766.1900001</v>
      </c>
      <c r="AC108" s="126">
        <v>199.75</v>
      </c>
      <c r="AD108" s="79">
        <f t="shared" si="104"/>
        <v>2.9884283459218047E-3</v>
      </c>
      <c r="AE108" s="79">
        <f t="shared" si="104"/>
        <v>4.425001257102607E-3</v>
      </c>
      <c r="AF108" s="126">
        <v>4151901247.8800001</v>
      </c>
      <c r="AG108" s="126">
        <v>176.17</v>
      </c>
      <c r="AH108" s="79">
        <f t="shared" si="105"/>
        <v>-2.0612104391572929E-2</v>
      </c>
      <c r="AI108" s="79">
        <f t="shared" si="106"/>
        <v>-0.1180475594493117</v>
      </c>
      <c r="AJ108" s="80">
        <f t="shared" si="75"/>
        <v>1.0951143536633103E-3</v>
      </c>
      <c r="AK108" s="80">
        <f t="shared" si="76"/>
        <v>-1.0102220973782539E-2</v>
      </c>
      <c r="AL108" s="81">
        <f t="shared" si="77"/>
        <v>9.734030348401557E-3</v>
      </c>
      <c r="AM108" s="81">
        <f t="shared" si="78"/>
        <v>-8.3402705515088466E-2</v>
      </c>
      <c r="AN108" s="82">
        <f t="shared" si="79"/>
        <v>1.0856825294800797E-2</v>
      </c>
      <c r="AO108" s="158">
        <f t="shared" si="80"/>
        <v>4.4146259065667354E-2</v>
      </c>
      <c r="AP108" s="86"/>
      <c r="AQ108" s="108">
        <v>4131236617.7600002</v>
      </c>
      <c r="AR108" s="104">
        <v>103.24</v>
      </c>
      <c r="AS108" s="85" t="e">
        <f>(#REF!/AQ108)-1</f>
        <v>#REF!</v>
      </c>
      <c r="AT108" s="85" t="e">
        <f>(#REF!/AR108)-1</f>
        <v>#REF!</v>
      </c>
    </row>
    <row r="109" spans="1:46">
      <c r="A109" s="153" t="s">
        <v>155</v>
      </c>
      <c r="B109" s="126">
        <v>5047509373.0699997</v>
      </c>
      <c r="C109" s="126">
        <v>115.05</v>
      </c>
      <c r="D109" s="126">
        <v>5030555384.3000002</v>
      </c>
      <c r="E109" s="126">
        <v>115.05</v>
      </c>
      <c r="F109" s="79">
        <f>((D109-B109)/B109)</f>
        <v>-3.3588820776548132E-3</v>
      </c>
      <c r="G109" s="79">
        <f>((E109-C109)/C109)</f>
        <v>0</v>
      </c>
      <c r="H109" s="126">
        <v>5013733940.5900002</v>
      </c>
      <c r="I109" s="126">
        <v>115.05</v>
      </c>
      <c r="J109" s="79">
        <f t="shared" si="94"/>
        <v>-3.3438541920239161E-3</v>
      </c>
      <c r="K109" s="79">
        <f t="shared" si="95"/>
        <v>0</v>
      </c>
      <c r="L109" s="248">
        <v>5065481957.6899996</v>
      </c>
      <c r="M109" s="126">
        <v>175.3544</v>
      </c>
      <c r="N109" s="79">
        <f t="shared" si="96"/>
        <v>1.0321253124554489E-2</v>
      </c>
      <c r="O109" s="79">
        <f t="shared" si="97"/>
        <v>0.52415819209039549</v>
      </c>
      <c r="P109" s="248">
        <v>5186433610.1000004</v>
      </c>
      <c r="Q109" s="126">
        <v>179.54150000000001</v>
      </c>
      <c r="R109" s="79">
        <f t="shared" si="98"/>
        <v>2.387761982379227E-2</v>
      </c>
      <c r="S109" s="79">
        <f t="shared" si="99"/>
        <v>2.387792949592377E-2</v>
      </c>
      <c r="T109" s="126">
        <v>5344528723.4300003</v>
      </c>
      <c r="U109" s="126">
        <v>115.05</v>
      </c>
      <c r="V109" s="79">
        <f t="shared" si="100"/>
        <v>3.048243267244901E-2</v>
      </c>
      <c r="W109" s="79">
        <f t="shared" si="101"/>
        <v>-0.35920107607433388</v>
      </c>
      <c r="X109" s="126">
        <v>5248178009.6999998</v>
      </c>
      <c r="Y109" s="126">
        <v>115.05</v>
      </c>
      <c r="Z109" s="79">
        <f t="shared" si="102"/>
        <v>-1.80279157837821E-2</v>
      </c>
      <c r="AA109" s="79">
        <f t="shared" si="103"/>
        <v>0</v>
      </c>
      <c r="AB109" s="126">
        <v>5294548255.5600004</v>
      </c>
      <c r="AC109" s="126">
        <v>183.2841</v>
      </c>
      <c r="AD109" s="79">
        <f t="shared" si="104"/>
        <v>8.8354941037244398E-3</v>
      </c>
      <c r="AE109" s="79">
        <f t="shared" si="104"/>
        <v>0.59308213820078226</v>
      </c>
      <c r="AF109" s="126">
        <v>5319998839.7200003</v>
      </c>
      <c r="AG109" s="126">
        <v>185.55840000000001</v>
      </c>
      <c r="AH109" s="79">
        <f t="shared" si="105"/>
        <v>4.8069415805726675E-3</v>
      </c>
      <c r="AI109" s="79">
        <f t="shared" si="106"/>
        <v>1.2408605001743254E-2</v>
      </c>
      <c r="AJ109" s="80">
        <f t="shared" si="75"/>
        <v>6.6991361564540056E-3</v>
      </c>
      <c r="AK109" s="80">
        <f t="shared" si="76"/>
        <v>9.9290723589313859E-2</v>
      </c>
      <c r="AL109" s="81">
        <f t="shared" si="77"/>
        <v>5.7537077580605153E-2</v>
      </c>
      <c r="AM109" s="81">
        <f t="shared" si="78"/>
        <v>0.61285006518904828</v>
      </c>
      <c r="AN109" s="82">
        <f t="shared" si="79"/>
        <v>1.5563061279799815E-2</v>
      </c>
      <c r="AO109" s="158">
        <f t="shared" si="80"/>
        <v>0.31107385267104026</v>
      </c>
      <c r="AP109" s="86"/>
      <c r="AQ109" s="101">
        <v>2931134847.0043802</v>
      </c>
      <c r="AR109" s="105">
        <v>2254.1853324818899</v>
      </c>
      <c r="AS109" s="85" t="e">
        <f>(#REF!/AQ109)-1</f>
        <v>#REF!</v>
      </c>
      <c r="AT109" s="85" t="e">
        <f>(#REF!/AR109)-1</f>
        <v>#REF!</v>
      </c>
    </row>
    <row r="110" spans="1:46">
      <c r="A110" s="153" t="s">
        <v>12</v>
      </c>
      <c r="B110" s="126">
        <v>2075971921.4100001</v>
      </c>
      <c r="C110" s="126">
        <v>3848.49</v>
      </c>
      <c r="D110" s="126">
        <v>2071751923.21</v>
      </c>
      <c r="E110" s="126">
        <v>3840.25</v>
      </c>
      <c r="F110" s="79">
        <f>((D110-B110)/B110)</f>
        <v>-2.0327819256504322E-3</v>
      </c>
      <c r="G110" s="79">
        <f>((E110-C110)/C110)</f>
        <v>-2.1410994961659721E-3</v>
      </c>
      <c r="H110" s="126">
        <v>2071163225.74</v>
      </c>
      <c r="I110" s="126">
        <v>3839.02</v>
      </c>
      <c r="J110" s="79">
        <f t="shared" si="94"/>
        <v>-2.841544218710766E-4</v>
      </c>
      <c r="K110" s="79">
        <f t="shared" si="95"/>
        <v>-3.2029164767919229E-4</v>
      </c>
      <c r="L110" s="247">
        <v>2093346982.5799999</v>
      </c>
      <c r="M110" s="126">
        <v>3880.03</v>
      </c>
      <c r="N110" s="79">
        <f t="shared" si="96"/>
        <v>1.0710771881377888E-2</v>
      </c>
      <c r="O110" s="79">
        <f t="shared" si="97"/>
        <v>1.0682413741006876E-2</v>
      </c>
      <c r="P110" s="247">
        <v>2111082474.75</v>
      </c>
      <c r="Q110" s="126">
        <v>3913.48</v>
      </c>
      <c r="R110" s="79">
        <f t="shared" si="98"/>
        <v>8.4723136286472232E-3</v>
      </c>
      <c r="S110" s="79">
        <f t="shared" si="99"/>
        <v>8.6210673628811674E-3</v>
      </c>
      <c r="T110" s="126">
        <v>2125903381.97</v>
      </c>
      <c r="U110" s="126">
        <v>3940.73</v>
      </c>
      <c r="V110" s="79">
        <f t="shared" si="100"/>
        <v>7.0205249663470208E-3</v>
      </c>
      <c r="W110" s="79">
        <f t="shared" si="101"/>
        <v>6.963112115048499E-3</v>
      </c>
      <c r="X110" s="126">
        <v>2117948225.5899999</v>
      </c>
      <c r="Y110" s="126">
        <v>3926.01</v>
      </c>
      <c r="Z110" s="79">
        <f t="shared" si="102"/>
        <v>-3.7420121946597357E-3</v>
      </c>
      <c r="AA110" s="79">
        <f t="shared" si="103"/>
        <v>-3.7353485267957458E-3</v>
      </c>
      <c r="AB110" s="126">
        <v>2129040266.3099999</v>
      </c>
      <c r="AC110" s="126">
        <v>3890.96</v>
      </c>
      <c r="AD110" s="79">
        <f t="shared" si="104"/>
        <v>5.2371633007743156E-3</v>
      </c>
      <c r="AE110" s="79">
        <f t="shared" si="104"/>
        <v>-8.9276390024478243E-3</v>
      </c>
      <c r="AF110" s="126">
        <v>2117001804.8800001</v>
      </c>
      <c r="AG110" s="126">
        <v>3924.22</v>
      </c>
      <c r="AH110" s="79">
        <f t="shared" si="105"/>
        <v>-5.6544075847210686E-3</v>
      </c>
      <c r="AI110" s="79">
        <f t="shared" si="106"/>
        <v>8.5480189978822101E-3</v>
      </c>
      <c r="AJ110" s="80">
        <f t="shared" si="75"/>
        <v>2.4659272062805167E-3</v>
      </c>
      <c r="AK110" s="80">
        <f t="shared" si="76"/>
        <v>2.4612791929662517E-3</v>
      </c>
      <c r="AL110" s="81">
        <f t="shared" si="77"/>
        <v>2.1841361006142718E-2</v>
      </c>
      <c r="AM110" s="81">
        <f t="shared" si="78"/>
        <v>2.1865763947659607E-2</v>
      </c>
      <c r="AN110" s="82">
        <f t="shared" si="79"/>
        <v>6.1500050331874138E-3</v>
      </c>
      <c r="AO110" s="158">
        <f t="shared" si="80"/>
        <v>7.1700729560461125E-3</v>
      </c>
      <c r="AP110" s="86"/>
      <c r="AQ110" s="109">
        <v>1131224777.76</v>
      </c>
      <c r="AR110" s="110">
        <v>0.6573</v>
      </c>
      <c r="AS110" s="85" t="e">
        <f>(#REF!/AQ110)-1</f>
        <v>#REF!</v>
      </c>
      <c r="AT110" s="85" t="e">
        <f>(#REF!/AR110)-1</f>
        <v>#REF!</v>
      </c>
    </row>
    <row r="111" spans="1:46">
      <c r="A111" s="153" t="s">
        <v>194</v>
      </c>
      <c r="B111" s="126">
        <v>1749560178.1199999</v>
      </c>
      <c r="C111" s="126">
        <v>1.1000000000000001</v>
      </c>
      <c r="D111" s="126">
        <v>1897000000</v>
      </c>
      <c r="E111" s="126">
        <v>1.1000000000000001</v>
      </c>
      <c r="F111" s="79">
        <f>((D111-B111)/B111)</f>
        <v>8.4272506727052068E-2</v>
      </c>
      <c r="G111" s="79">
        <f>((E111-C111)/C111)</f>
        <v>0</v>
      </c>
      <c r="H111" s="126">
        <v>1887000000</v>
      </c>
      <c r="I111" s="126">
        <v>1.1200000000000001</v>
      </c>
      <c r="J111" s="79">
        <f t="shared" si="94"/>
        <v>-5.2714812862414339E-3</v>
      </c>
      <c r="K111" s="79">
        <f t="shared" si="95"/>
        <v>1.8181818181818195E-2</v>
      </c>
      <c r="L111" s="247">
        <v>1908000000</v>
      </c>
      <c r="M111" s="126">
        <v>1.1299999999999999</v>
      </c>
      <c r="N111" s="79">
        <f t="shared" si="96"/>
        <v>1.1128775834658187E-2</v>
      </c>
      <c r="O111" s="79">
        <f t="shared" si="97"/>
        <v>8.9285714285712373E-3</v>
      </c>
      <c r="P111" s="247">
        <v>1841000000</v>
      </c>
      <c r="Q111" s="126">
        <v>1.1299999999999999</v>
      </c>
      <c r="R111" s="79">
        <f t="shared" si="98"/>
        <v>-3.5115303983228513E-2</v>
      </c>
      <c r="S111" s="79">
        <f t="shared" si="99"/>
        <v>0</v>
      </c>
      <c r="T111" s="126">
        <v>1639000000</v>
      </c>
      <c r="U111" s="126">
        <v>1.17</v>
      </c>
      <c r="V111" s="79">
        <f t="shared" si="100"/>
        <v>-0.10972297664312873</v>
      </c>
      <c r="W111" s="79">
        <f t="shared" si="101"/>
        <v>3.5398230088495609E-2</v>
      </c>
      <c r="X111" s="126">
        <v>1640000000</v>
      </c>
      <c r="Y111" s="126">
        <v>1.18</v>
      </c>
      <c r="Z111" s="79">
        <f t="shared" si="102"/>
        <v>6.1012812690665037E-4</v>
      </c>
      <c r="AA111" s="79">
        <f t="shared" si="103"/>
        <v>8.5470085470085548E-3</v>
      </c>
      <c r="AB111" s="126">
        <v>1648000000</v>
      </c>
      <c r="AC111" s="126">
        <v>1.17</v>
      </c>
      <c r="AD111" s="79">
        <f t="shared" si="104"/>
        <v>4.8780487804878049E-3</v>
      </c>
      <c r="AE111" s="79">
        <f t="shared" si="104"/>
        <v>-8.4745762711864493E-3</v>
      </c>
      <c r="AF111" s="126">
        <v>1630000000</v>
      </c>
      <c r="AG111" s="126">
        <v>1.18</v>
      </c>
      <c r="AH111" s="79">
        <f t="shared" si="105"/>
        <v>-1.0922330097087379E-2</v>
      </c>
      <c r="AI111" s="79">
        <f t="shared" si="106"/>
        <v>8.5470085470085548E-3</v>
      </c>
      <c r="AJ111" s="80">
        <f t="shared" si="75"/>
        <v>-7.5178290675726681E-3</v>
      </c>
      <c r="AK111" s="80">
        <f t="shared" si="76"/>
        <v>8.8910075652144649E-3</v>
      </c>
      <c r="AL111" s="81">
        <f t="shared" si="77"/>
        <v>-0.14074855034264627</v>
      </c>
      <c r="AM111" s="81">
        <f t="shared" si="78"/>
        <v>7.2727272727272585E-2</v>
      </c>
      <c r="AN111" s="82">
        <f t="shared" si="79"/>
        <v>5.3741487849207063E-2</v>
      </c>
      <c r="AO111" s="158">
        <f t="shared" si="80"/>
        <v>1.335693304475081E-2</v>
      </c>
      <c r="AP111" s="86"/>
      <c r="AQ111" s="84">
        <v>318569106.36000001</v>
      </c>
      <c r="AR111" s="91">
        <v>123.8</v>
      </c>
      <c r="AS111" s="85" t="e">
        <f>(#REF!/AQ111)-1</f>
        <v>#REF!</v>
      </c>
      <c r="AT111" s="85" t="e">
        <f>(#REF!/AR111)-1</f>
        <v>#REF!</v>
      </c>
    </row>
    <row r="112" spans="1:46">
      <c r="A112" s="153" t="s">
        <v>37</v>
      </c>
      <c r="B112" s="126">
        <v>1189117174.6800001</v>
      </c>
      <c r="C112" s="127">
        <v>552.20000000000005</v>
      </c>
      <c r="D112" s="126">
        <v>1188009544.8399999</v>
      </c>
      <c r="E112" s="127">
        <v>552.20000000000005</v>
      </c>
      <c r="F112" s="79">
        <f>((D112-B112)/B112)</f>
        <v>-9.3147240960355629E-4</v>
      </c>
      <c r="G112" s="79">
        <f>((E112-C112)/C112)</f>
        <v>0</v>
      </c>
      <c r="H112" s="126">
        <v>1177469653.4300001</v>
      </c>
      <c r="I112" s="127">
        <v>552.20000000000005</v>
      </c>
      <c r="J112" s="79">
        <f t="shared" si="94"/>
        <v>-8.8718911862104202E-3</v>
      </c>
      <c r="K112" s="79">
        <f t="shared" si="95"/>
        <v>0</v>
      </c>
      <c r="L112" s="126">
        <v>1187077896.8699999</v>
      </c>
      <c r="M112" s="127">
        <v>552.20000000000005</v>
      </c>
      <c r="N112" s="79">
        <f t="shared" si="96"/>
        <v>8.16007734213001E-3</v>
      </c>
      <c r="O112" s="79">
        <f t="shared" si="97"/>
        <v>0</v>
      </c>
      <c r="P112" s="126">
        <v>1188169125.3800001</v>
      </c>
      <c r="Q112" s="127">
        <v>552.20000000000005</v>
      </c>
      <c r="R112" s="79">
        <f t="shared" si="98"/>
        <v>9.1925602597563345E-4</v>
      </c>
      <c r="S112" s="79">
        <f t="shared" si="99"/>
        <v>0</v>
      </c>
      <c r="T112" s="126">
        <v>1150448183.74</v>
      </c>
      <c r="U112" s="127">
        <v>552.20000000000005</v>
      </c>
      <c r="V112" s="79">
        <f t="shared" si="100"/>
        <v>-3.1747114812410396E-2</v>
      </c>
      <c r="W112" s="79">
        <f t="shared" si="101"/>
        <v>0</v>
      </c>
      <c r="X112" s="126">
        <v>1143413077.6600001</v>
      </c>
      <c r="Y112" s="127">
        <v>552.20000000000005</v>
      </c>
      <c r="Z112" s="79">
        <f t="shared" si="102"/>
        <v>-6.1151003403990337E-3</v>
      </c>
      <c r="AA112" s="79">
        <f t="shared" si="103"/>
        <v>0</v>
      </c>
      <c r="AB112" s="126">
        <v>1155525707.49</v>
      </c>
      <c r="AC112" s="127">
        <v>552.20000000000005</v>
      </c>
      <c r="AD112" s="79">
        <f t="shared" si="104"/>
        <v>1.0593398017441321E-2</v>
      </c>
      <c r="AE112" s="79">
        <f t="shared" si="104"/>
        <v>0</v>
      </c>
      <c r="AF112" s="126">
        <v>1150825763.7</v>
      </c>
      <c r="AG112" s="127">
        <v>552.20000000000005</v>
      </c>
      <c r="AH112" s="79">
        <f t="shared" si="105"/>
        <v>-4.067364109284116E-3</v>
      </c>
      <c r="AI112" s="79">
        <f t="shared" si="106"/>
        <v>0</v>
      </c>
      <c r="AJ112" s="80">
        <f t="shared" si="75"/>
        <v>-4.007526434045069E-3</v>
      </c>
      <c r="AK112" s="80">
        <f t="shared" si="76"/>
        <v>0</v>
      </c>
      <c r="AL112" s="81">
        <f t="shared" si="77"/>
        <v>-3.1299227604276315E-2</v>
      </c>
      <c r="AM112" s="81">
        <f t="shared" si="78"/>
        <v>0</v>
      </c>
      <c r="AN112" s="82">
        <f t="shared" si="79"/>
        <v>1.305244983257399E-2</v>
      </c>
      <c r="AO112" s="158">
        <f t="shared" si="80"/>
        <v>0</v>
      </c>
      <c r="AP112" s="86"/>
      <c r="AQ112" s="84">
        <v>1812522091.8199999</v>
      </c>
      <c r="AR112" s="88">
        <v>1.6227</v>
      </c>
      <c r="AS112" s="85" t="e">
        <f>(#REF!/AQ112)-1</f>
        <v>#REF!</v>
      </c>
      <c r="AT112" s="85" t="e">
        <f>(#REF!/AR112)-1</f>
        <v>#REF!</v>
      </c>
    </row>
    <row r="113" spans="1:46">
      <c r="A113" s="153" t="s">
        <v>66</v>
      </c>
      <c r="B113" s="126">
        <v>1989551285.3599999</v>
      </c>
      <c r="C113" s="127">
        <v>2.84</v>
      </c>
      <c r="D113" s="126">
        <v>1997619063.3599999</v>
      </c>
      <c r="E113" s="127">
        <v>2.86</v>
      </c>
      <c r="F113" s="79">
        <f>((D113-B113)/B113)</f>
        <v>4.0550741563518799E-3</v>
      </c>
      <c r="G113" s="79">
        <f>((E113-C113)/C113)</f>
        <v>7.0422535211267668E-3</v>
      </c>
      <c r="H113" s="126">
        <v>1997021931.6400001</v>
      </c>
      <c r="I113" s="127">
        <v>2.86</v>
      </c>
      <c r="J113" s="79">
        <f t="shared" si="94"/>
        <v>-2.9892171683394594E-4</v>
      </c>
      <c r="K113" s="79">
        <f t="shared" si="95"/>
        <v>0</v>
      </c>
      <c r="L113" s="126">
        <v>2014644816.6199999</v>
      </c>
      <c r="M113" s="127">
        <v>2.93</v>
      </c>
      <c r="N113" s="79">
        <f t="shared" si="96"/>
        <v>8.8245825951082397E-3</v>
      </c>
      <c r="O113" s="79">
        <f t="shared" si="97"/>
        <v>2.4475524475524577E-2</v>
      </c>
      <c r="P113" s="126">
        <v>2046777293.6400001</v>
      </c>
      <c r="Q113" s="127">
        <v>2.93</v>
      </c>
      <c r="R113" s="79">
        <f t="shared" si="98"/>
        <v>1.5949450123873131E-2</v>
      </c>
      <c r="S113" s="79">
        <f t="shared" si="99"/>
        <v>0</v>
      </c>
      <c r="T113" s="126">
        <v>2065122814.1199999</v>
      </c>
      <c r="U113" s="127">
        <v>2.95</v>
      </c>
      <c r="V113" s="79">
        <f t="shared" si="100"/>
        <v>8.9631248778287969E-3</v>
      </c>
      <c r="W113" s="79">
        <f t="shared" si="101"/>
        <v>6.8259385665529063E-3</v>
      </c>
      <c r="X113" s="126">
        <v>2062804105.9400001</v>
      </c>
      <c r="Y113" s="127">
        <v>2.95</v>
      </c>
      <c r="Z113" s="79">
        <f t="shared" si="102"/>
        <v>-1.122794326877788E-3</v>
      </c>
      <c r="AA113" s="79">
        <f t="shared" si="103"/>
        <v>0</v>
      </c>
      <c r="AB113" s="126">
        <v>2071957078.9100001</v>
      </c>
      <c r="AC113" s="127">
        <v>2.9</v>
      </c>
      <c r="AD113" s="79">
        <f t="shared" si="104"/>
        <v>4.4371508393081785E-3</v>
      </c>
      <c r="AE113" s="79">
        <f t="shared" si="104"/>
        <v>-1.6949152542372972E-2</v>
      </c>
      <c r="AF113" s="126">
        <v>2066106513.53</v>
      </c>
      <c r="AG113" s="127">
        <v>2.89</v>
      </c>
      <c r="AH113" s="79">
        <f t="shared" si="105"/>
        <v>-2.8236904323703156E-3</v>
      </c>
      <c r="AI113" s="79">
        <f t="shared" si="106"/>
        <v>-3.4482758620688922E-3</v>
      </c>
      <c r="AJ113" s="80">
        <f t="shared" si="75"/>
        <v>4.7479970145485224E-3</v>
      </c>
      <c r="AK113" s="80">
        <f t="shared" si="76"/>
        <v>2.2432860198452979E-3</v>
      </c>
      <c r="AL113" s="81">
        <f t="shared" si="77"/>
        <v>3.4284539743430376E-2</v>
      </c>
      <c r="AM113" s="81">
        <f t="shared" si="78"/>
        <v>1.0489510489510577E-2</v>
      </c>
      <c r="AN113" s="82">
        <f t="shared" si="79"/>
        <v>6.298562223027839E-3</v>
      </c>
      <c r="AO113" s="158">
        <f t="shared" si="80"/>
        <v>1.1675027019320631E-2</v>
      </c>
      <c r="AP113" s="86"/>
      <c r="AQ113" s="84">
        <v>146744114.84999999</v>
      </c>
      <c r="AR113" s="88">
        <v>1.0862860000000001</v>
      </c>
      <c r="AS113" s="85" t="e">
        <f>(#REF!/AQ113)-1</f>
        <v>#REF!</v>
      </c>
      <c r="AT113" s="85" t="e">
        <f>(#REF!/AR113)-1</f>
        <v>#REF!</v>
      </c>
    </row>
    <row r="114" spans="1:46">
      <c r="A114" s="154" t="s">
        <v>62</v>
      </c>
      <c r="B114" s="126">
        <v>168037223.63999999</v>
      </c>
      <c r="C114" s="127">
        <v>1.6986000000000001</v>
      </c>
      <c r="D114" s="126">
        <v>167494570.94</v>
      </c>
      <c r="E114" s="127">
        <v>1.6984999999999999</v>
      </c>
      <c r="F114" s="79">
        <f>((D114-B114)/B114)</f>
        <v>-3.2293600682343918E-3</v>
      </c>
      <c r="G114" s="79">
        <f>((E114-C114)/C114)</f>
        <v>-5.8872012245502784E-5</v>
      </c>
      <c r="H114" s="126">
        <v>168135422.15000001</v>
      </c>
      <c r="I114" s="127">
        <v>1.7037</v>
      </c>
      <c r="J114" s="79">
        <f t="shared" si="94"/>
        <v>3.8261013858746171E-3</v>
      </c>
      <c r="K114" s="79">
        <f t="shared" si="95"/>
        <v>3.0615248748896637E-3</v>
      </c>
      <c r="L114" s="244">
        <v>153425974.52000001</v>
      </c>
      <c r="M114" s="127">
        <v>1.5446</v>
      </c>
      <c r="N114" s="79">
        <f t="shared" si="96"/>
        <v>-8.7485715037948025E-2</v>
      </c>
      <c r="O114" s="79">
        <f t="shared" si="97"/>
        <v>-9.3384985619533969E-2</v>
      </c>
      <c r="P114" s="244">
        <v>155579210.47999999</v>
      </c>
      <c r="Q114" s="127">
        <v>1.5663</v>
      </c>
      <c r="R114" s="79">
        <f t="shared" si="98"/>
        <v>1.4034363912215471E-2</v>
      </c>
      <c r="S114" s="79">
        <f t="shared" si="99"/>
        <v>1.4048944710604722E-2</v>
      </c>
      <c r="T114" s="126">
        <v>157275301.03</v>
      </c>
      <c r="U114" s="127">
        <v>1.5826</v>
      </c>
      <c r="V114" s="79">
        <f t="shared" si="100"/>
        <v>1.0901781444751886E-2</v>
      </c>
      <c r="W114" s="79">
        <f t="shared" si="101"/>
        <v>1.0406690927663909E-2</v>
      </c>
      <c r="X114" s="126">
        <v>158116799.27000001</v>
      </c>
      <c r="Y114" s="127">
        <v>1.5911</v>
      </c>
      <c r="Z114" s="79">
        <f t="shared" si="102"/>
        <v>5.3504792837083502E-3</v>
      </c>
      <c r="AA114" s="79">
        <f t="shared" si="103"/>
        <v>5.3709086313660764E-3</v>
      </c>
      <c r="AB114" s="126">
        <v>161854696.19</v>
      </c>
      <c r="AC114" s="127">
        <v>1.6251</v>
      </c>
      <c r="AD114" s="79">
        <f t="shared" si="104"/>
        <v>2.3640099832891E-2</v>
      </c>
      <c r="AE114" s="79">
        <f t="shared" si="104"/>
        <v>2.1368864307711666E-2</v>
      </c>
      <c r="AF114" s="126">
        <v>161078364.19999999</v>
      </c>
      <c r="AG114" s="127">
        <v>1.6177999999999999</v>
      </c>
      <c r="AH114" s="79">
        <f t="shared" si="105"/>
        <v>-4.7964749140715652E-3</v>
      </c>
      <c r="AI114" s="79">
        <f t="shared" si="106"/>
        <v>-4.4920312596148449E-3</v>
      </c>
      <c r="AJ114" s="80">
        <f t="shared" si="75"/>
        <v>-4.719840520101581E-3</v>
      </c>
      <c r="AK114" s="80">
        <f t="shared" si="76"/>
        <v>-5.4598694298947847E-3</v>
      </c>
      <c r="AL114" s="81">
        <f t="shared" si="77"/>
        <v>-3.8306953497008731E-2</v>
      </c>
      <c r="AM114" s="81">
        <f t="shared" si="78"/>
        <v>-4.7512511039152196E-2</v>
      </c>
      <c r="AN114" s="82">
        <f t="shared" si="79"/>
        <v>3.4696445530280798E-2</v>
      </c>
      <c r="AO114" s="158">
        <f t="shared" si="80"/>
        <v>3.6455405195570785E-2</v>
      </c>
      <c r="AP114" s="86"/>
      <c r="AQ114" s="84"/>
      <c r="AR114" s="88"/>
      <c r="AS114" s="85"/>
      <c r="AT114" s="85"/>
    </row>
    <row r="115" spans="1:46">
      <c r="A115" s="153" t="s">
        <v>125</v>
      </c>
      <c r="B115" s="126">
        <v>569472908.39999998</v>
      </c>
      <c r="C115" s="127">
        <v>1.0764</v>
      </c>
      <c r="D115" s="126">
        <v>566034062.33000004</v>
      </c>
      <c r="E115" s="127">
        <v>1.0699000000000001</v>
      </c>
      <c r="F115" s="79">
        <f>((D115-B115)/B115)</f>
        <v>-6.03864735139336E-3</v>
      </c>
      <c r="G115" s="79">
        <f>((E115-C115)/C115)</f>
        <v>-6.038647342995123E-3</v>
      </c>
      <c r="H115" s="126">
        <v>564076565.34000003</v>
      </c>
      <c r="I115" s="127">
        <v>1.0662</v>
      </c>
      <c r="J115" s="79">
        <f t="shared" si="94"/>
        <v>-3.4582671260846866E-3</v>
      </c>
      <c r="K115" s="79">
        <f t="shared" si="95"/>
        <v>-3.4582671277689843E-3</v>
      </c>
      <c r="L115" s="126">
        <v>574498914.19000006</v>
      </c>
      <c r="M115" s="127">
        <v>1.0859000000000001</v>
      </c>
      <c r="N115" s="79">
        <f t="shared" si="96"/>
        <v>1.847683362580025E-2</v>
      </c>
      <c r="O115" s="79">
        <f t="shared" si="97"/>
        <v>1.8476833614706482E-2</v>
      </c>
      <c r="P115" s="126">
        <v>579413179.15999997</v>
      </c>
      <c r="Q115" s="127">
        <v>1.0946</v>
      </c>
      <c r="R115" s="79">
        <f t="shared" si="98"/>
        <v>8.5540021897667993E-3</v>
      </c>
      <c r="S115" s="79">
        <f t="shared" si="99"/>
        <v>8.0117874574085358E-3</v>
      </c>
      <c r="T115" s="126">
        <v>584547756.01999998</v>
      </c>
      <c r="U115" s="127">
        <v>1.1043000000000001</v>
      </c>
      <c r="V115" s="79">
        <f t="shared" si="100"/>
        <v>8.8616846227830542E-3</v>
      </c>
      <c r="W115" s="79">
        <f t="shared" si="101"/>
        <v>8.8616846336561691E-3</v>
      </c>
      <c r="X115" s="126">
        <v>586296608.36000001</v>
      </c>
      <c r="Y115" s="127">
        <v>1.1075999999999999</v>
      </c>
      <c r="Z115" s="79">
        <f t="shared" si="102"/>
        <v>2.991804043364076E-3</v>
      </c>
      <c r="AA115" s="79">
        <f t="shared" si="103"/>
        <v>2.9883183917412464E-3</v>
      </c>
      <c r="AB115" s="126">
        <v>584872452.65999997</v>
      </c>
      <c r="AC115" s="127">
        <v>1.0889</v>
      </c>
      <c r="AD115" s="79">
        <f t="shared" si="104"/>
        <v>-2.4290703369131248E-3</v>
      </c>
      <c r="AE115" s="79">
        <f t="shared" si="104"/>
        <v>-1.688335139039359E-2</v>
      </c>
      <c r="AF115" s="126">
        <v>583216265.30999994</v>
      </c>
      <c r="AG115" s="127">
        <v>1.0861000000000001</v>
      </c>
      <c r="AH115" s="79">
        <f t="shared" si="105"/>
        <v>-2.8317068832147655E-3</v>
      </c>
      <c r="AI115" s="79">
        <f t="shared" si="106"/>
        <v>-2.5714023326291798E-3</v>
      </c>
      <c r="AJ115" s="80">
        <f t="shared" si="75"/>
        <v>3.0158290980135307E-3</v>
      </c>
      <c r="AK115" s="80">
        <f t="shared" si="76"/>
        <v>1.1733694879656946E-3</v>
      </c>
      <c r="AL115" s="81">
        <f t="shared" si="77"/>
        <v>3.0355422267825657E-2</v>
      </c>
      <c r="AM115" s="81">
        <f t="shared" si="78"/>
        <v>1.5141602018880261E-2</v>
      </c>
      <c r="AN115" s="82">
        <f t="shared" si="79"/>
        <v>8.3804764510153652E-3</v>
      </c>
      <c r="AO115" s="158">
        <f t="shared" si="80"/>
        <v>1.0837183277893276E-2</v>
      </c>
      <c r="AP115" s="86"/>
      <c r="AQ115" s="84"/>
      <c r="AR115" s="88"/>
      <c r="AS115" s="85"/>
      <c r="AT115" s="85"/>
    </row>
    <row r="116" spans="1:46">
      <c r="A116" s="153" t="s">
        <v>134</v>
      </c>
      <c r="B116" s="126">
        <v>275120828.12</v>
      </c>
      <c r="C116" s="127">
        <v>1.2217</v>
      </c>
      <c r="D116" s="126">
        <v>272815909.76999998</v>
      </c>
      <c r="E116" s="127">
        <v>1.2115</v>
      </c>
      <c r="F116" s="79">
        <f>((D116-B116)/B116)</f>
        <v>-8.3778402593157469E-3</v>
      </c>
      <c r="G116" s="79">
        <f>((E116-C116)/C116)</f>
        <v>-8.3490218547924919E-3</v>
      </c>
      <c r="H116" s="126">
        <v>243857405.03999999</v>
      </c>
      <c r="I116" s="127">
        <v>1.218</v>
      </c>
      <c r="J116" s="79">
        <f t="shared" si="94"/>
        <v>-0.10614668607272108</v>
      </c>
      <c r="K116" s="79">
        <f t="shared" si="95"/>
        <v>5.3652496904663229E-3</v>
      </c>
      <c r="L116" s="126">
        <v>248027432.80000001</v>
      </c>
      <c r="M116" s="127">
        <v>1.2390000000000001</v>
      </c>
      <c r="N116" s="79">
        <f t="shared" si="96"/>
        <v>1.7100271198719635E-2</v>
      </c>
      <c r="O116" s="79">
        <f t="shared" si="97"/>
        <v>1.7241379310344935E-2</v>
      </c>
      <c r="P116" s="126">
        <v>124666242.52</v>
      </c>
      <c r="Q116" s="127">
        <v>1.1724000000000001</v>
      </c>
      <c r="R116" s="79">
        <f t="shared" si="98"/>
        <v>-0.49736913730616983</v>
      </c>
      <c r="S116" s="79">
        <f t="shared" si="99"/>
        <v>-5.3753026634382556E-2</v>
      </c>
      <c r="T116" s="126">
        <v>131141672.13</v>
      </c>
      <c r="U116" s="127">
        <v>1.2331000000000001</v>
      </c>
      <c r="V116" s="79">
        <f t="shared" si="100"/>
        <v>5.1942125463203537E-2</v>
      </c>
      <c r="W116" s="79">
        <f t="shared" si="101"/>
        <v>5.1774138519276675E-2</v>
      </c>
      <c r="X116" s="126">
        <v>132529700.12</v>
      </c>
      <c r="Y116" s="127">
        <v>1.246</v>
      </c>
      <c r="Z116" s="79">
        <f t="shared" si="102"/>
        <v>1.0584187066213897E-2</v>
      </c>
      <c r="AA116" s="79">
        <f t="shared" si="103"/>
        <v>1.0461438650555438E-2</v>
      </c>
      <c r="AB116" s="126">
        <v>133772141.41</v>
      </c>
      <c r="AC116" s="127">
        <v>1.2426999999999999</v>
      </c>
      <c r="AD116" s="79">
        <f t="shared" si="104"/>
        <v>9.3748140143304782E-3</v>
      </c>
      <c r="AE116" s="79">
        <f t="shared" si="104"/>
        <v>-2.6484751203852976E-3</v>
      </c>
      <c r="AF116" s="126">
        <v>118971494.52</v>
      </c>
      <c r="AG116" s="127">
        <v>1.2473000000000001</v>
      </c>
      <c r="AH116" s="79">
        <f t="shared" si="105"/>
        <v>-0.1106407263425447</v>
      </c>
      <c r="AI116" s="79">
        <f t="shared" si="106"/>
        <v>3.7016174458840909E-3</v>
      </c>
      <c r="AJ116" s="80">
        <f t="shared" si="75"/>
        <v>-7.9191624029785482E-2</v>
      </c>
      <c r="AK116" s="80">
        <f t="shared" si="76"/>
        <v>2.9741625008708897E-3</v>
      </c>
      <c r="AL116" s="81">
        <f t="shared" si="77"/>
        <v>-0.56391291614810879</v>
      </c>
      <c r="AM116" s="81">
        <f t="shared" si="78"/>
        <v>2.9550144449030171E-2</v>
      </c>
      <c r="AN116" s="82">
        <f t="shared" si="79"/>
        <v>0.17887527399858522</v>
      </c>
      <c r="AO116" s="158">
        <f t="shared" si="80"/>
        <v>2.9338174723220613E-2</v>
      </c>
      <c r="AP116" s="86"/>
      <c r="AQ116" s="84"/>
      <c r="AR116" s="88"/>
      <c r="AS116" s="85"/>
      <c r="AT116" s="85"/>
    </row>
    <row r="117" spans="1:46" s="177" customFormat="1">
      <c r="A117" s="153" t="s">
        <v>136</v>
      </c>
      <c r="B117" s="126">
        <v>211858285.48144165</v>
      </c>
      <c r="C117" s="127">
        <v>136.3880113552103</v>
      </c>
      <c r="D117" s="126">
        <v>213034747.87634549</v>
      </c>
      <c r="E117" s="127">
        <v>137.18967087008275</v>
      </c>
      <c r="F117" s="79">
        <f>((D117-B117)/B117)</f>
        <v>5.5530629459705242E-3</v>
      </c>
      <c r="G117" s="79">
        <f>((E117-C117)/C117)</f>
        <v>5.8777857885514932E-3</v>
      </c>
      <c r="H117" s="126">
        <v>213178658.84527093</v>
      </c>
      <c r="I117" s="127">
        <v>137.32800731790223</v>
      </c>
      <c r="J117" s="79">
        <f t="shared" si="94"/>
        <v>6.7552814909320978E-4</v>
      </c>
      <c r="K117" s="79">
        <f t="shared" si="95"/>
        <v>1.0083590618894826E-3</v>
      </c>
      <c r="L117" s="126">
        <v>214959655.68723571</v>
      </c>
      <c r="M117" s="127">
        <v>138.51174954135669</v>
      </c>
      <c r="N117" s="79">
        <f t="shared" si="96"/>
        <v>8.354480001009211E-3</v>
      </c>
      <c r="O117" s="79">
        <f t="shared" si="97"/>
        <v>8.6198165004622851E-3</v>
      </c>
      <c r="P117" s="126">
        <v>219330683.80000001</v>
      </c>
      <c r="Q117" s="127">
        <v>141.37</v>
      </c>
      <c r="R117" s="79">
        <f t="shared" si="98"/>
        <v>2.033417898251616E-2</v>
      </c>
      <c r="S117" s="79">
        <f t="shared" si="99"/>
        <v>2.0635436835558116E-2</v>
      </c>
      <c r="T117" s="126">
        <v>225684392.26287398</v>
      </c>
      <c r="U117" s="127">
        <v>145.50265122998468</v>
      </c>
      <c r="V117" s="79">
        <f t="shared" si="100"/>
        <v>2.8968625605834932E-2</v>
      </c>
      <c r="W117" s="79">
        <f t="shared" si="101"/>
        <v>2.9232872815906301E-2</v>
      </c>
      <c r="X117" s="126">
        <v>224878106.18136111</v>
      </c>
      <c r="Y117" s="127">
        <v>145.0320065195088</v>
      </c>
      <c r="Z117" s="79">
        <f t="shared" si="102"/>
        <v>-3.5726266820158207E-3</v>
      </c>
      <c r="AA117" s="79">
        <f t="shared" si="103"/>
        <v>-3.2346126101301721E-3</v>
      </c>
      <c r="AB117" s="126">
        <v>223637546.77000001</v>
      </c>
      <c r="AC117" s="127">
        <v>143.69</v>
      </c>
      <c r="AD117" s="79">
        <f t="shared" si="104"/>
        <v>-5.5165859959733212E-3</v>
      </c>
      <c r="AE117" s="79">
        <f t="shared" si="104"/>
        <v>-9.2531748799068135E-3</v>
      </c>
      <c r="AF117" s="126">
        <v>223309016.28</v>
      </c>
      <c r="AG117" s="127">
        <v>143.47999999999999</v>
      </c>
      <c r="AH117" s="79">
        <f t="shared" si="105"/>
        <v>-1.4690310046098236E-3</v>
      </c>
      <c r="AI117" s="79">
        <f t="shared" si="106"/>
        <v>-1.4614795740831509E-3</v>
      </c>
      <c r="AJ117" s="80">
        <f t="shared" si="75"/>
        <v>6.6659540002281343E-3</v>
      </c>
      <c r="AK117" s="80">
        <f t="shared" si="76"/>
        <v>6.4281254922809424E-3</v>
      </c>
      <c r="AL117" s="81">
        <f t="shared" si="77"/>
        <v>4.822813417094822E-2</v>
      </c>
      <c r="AM117" s="81">
        <f t="shared" si="78"/>
        <v>4.5851331882515549E-2</v>
      </c>
      <c r="AN117" s="82">
        <f t="shared" si="79"/>
        <v>1.2210213403544555E-2</v>
      </c>
      <c r="AO117" s="158">
        <f t="shared" si="80"/>
        <v>1.2861359651662104E-2</v>
      </c>
      <c r="AP117" s="86"/>
      <c r="AQ117" s="84"/>
      <c r="AR117" s="88"/>
      <c r="AS117" s="85"/>
      <c r="AT117" s="85"/>
    </row>
    <row r="118" spans="1:46" s="184" customFormat="1">
      <c r="A118" s="153" t="s">
        <v>142</v>
      </c>
      <c r="B118" s="126">
        <v>148920917.66</v>
      </c>
      <c r="C118" s="127">
        <v>3.4626999999999999</v>
      </c>
      <c r="D118" s="126">
        <v>148600446.83000001</v>
      </c>
      <c r="E118" s="127">
        <v>3.4556</v>
      </c>
      <c r="F118" s="79">
        <f>((D118-B118)/B118)</f>
        <v>-2.1519530972247121E-3</v>
      </c>
      <c r="G118" s="79">
        <f>((E118-C118)/C118)</f>
        <v>-2.0504230802552586E-3</v>
      </c>
      <c r="H118" s="126">
        <v>149502816.90000001</v>
      </c>
      <c r="I118" s="127">
        <v>3.4756</v>
      </c>
      <c r="J118" s="79">
        <f t="shared" si="94"/>
        <v>6.0724586584339863E-3</v>
      </c>
      <c r="K118" s="79">
        <f t="shared" si="95"/>
        <v>5.7877069105220563E-3</v>
      </c>
      <c r="L118" s="244">
        <v>150936140.44999999</v>
      </c>
      <c r="M118" s="127">
        <v>3.5074000000000001</v>
      </c>
      <c r="N118" s="79">
        <f t="shared" si="96"/>
        <v>9.5872678503356144E-3</v>
      </c>
      <c r="O118" s="79">
        <f t="shared" si="97"/>
        <v>9.1494993670157808E-3</v>
      </c>
      <c r="P118" s="244">
        <v>152244352.53999999</v>
      </c>
      <c r="Q118" s="127">
        <v>3.5352999999999999</v>
      </c>
      <c r="R118" s="79">
        <f t="shared" si="98"/>
        <v>8.667321730234448E-3</v>
      </c>
      <c r="S118" s="79">
        <f t="shared" si="99"/>
        <v>7.954610252608716E-3</v>
      </c>
      <c r="T118" s="126">
        <v>150428924.71000001</v>
      </c>
      <c r="U118" s="127">
        <v>3.5790999999999999</v>
      </c>
      <c r="V118" s="79">
        <f t="shared" si="100"/>
        <v>-1.1924434632299455E-2</v>
      </c>
      <c r="W118" s="79">
        <f t="shared" si="101"/>
        <v>1.2389330467004233E-2</v>
      </c>
      <c r="X118" s="126">
        <v>149656408.09999999</v>
      </c>
      <c r="Y118" s="127">
        <v>3.5615999999999999</v>
      </c>
      <c r="Z118" s="79">
        <f t="shared" si="102"/>
        <v>-5.1354259926359759E-3</v>
      </c>
      <c r="AA118" s="79">
        <f t="shared" si="103"/>
        <v>-4.8894973596714459E-3</v>
      </c>
      <c r="AB118" s="126">
        <v>150755712.52000001</v>
      </c>
      <c r="AC118" s="127">
        <v>3.5865</v>
      </c>
      <c r="AD118" s="79">
        <f t="shared" si="104"/>
        <v>7.3455218787922836E-3</v>
      </c>
      <c r="AE118" s="79">
        <f t="shared" si="104"/>
        <v>6.9912398921833287E-3</v>
      </c>
      <c r="AF118" s="126">
        <v>149976620.63999999</v>
      </c>
      <c r="AG118" s="127">
        <v>3.403</v>
      </c>
      <c r="AH118" s="79">
        <f t="shared" si="105"/>
        <v>-5.167909507221272E-3</v>
      </c>
      <c r="AI118" s="79">
        <f t="shared" si="106"/>
        <v>-5.1164087550536731E-2</v>
      </c>
      <c r="AJ118" s="80">
        <f t="shared" si="75"/>
        <v>9.116058610518648E-4</v>
      </c>
      <c r="AK118" s="80">
        <f t="shared" si="76"/>
        <v>-1.9789526376411647E-3</v>
      </c>
      <c r="AL118" s="81">
        <f t="shared" si="77"/>
        <v>9.260899542074227E-3</v>
      </c>
      <c r="AM118" s="81">
        <f t="shared" si="78"/>
        <v>-1.5221669174672988E-2</v>
      </c>
      <c r="AN118" s="82">
        <f t="shared" si="79"/>
        <v>8.0278474868578833E-3</v>
      </c>
      <c r="AO118" s="158">
        <f t="shared" si="80"/>
        <v>2.069301091345916E-2</v>
      </c>
      <c r="AP118" s="86"/>
      <c r="AQ118" s="84"/>
      <c r="AR118" s="88"/>
      <c r="AS118" s="85"/>
      <c r="AT118" s="85"/>
    </row>
    <row r="119" spans="1:46" s="184" customFormat="1">
      <c r="A119" s="153" t="s">
        <v>190</v>
      </c>
      <c r="B119" s="126">
        <v>326491584.87</v>
      </c>
      <c r="C119" s="127">
        <v>119.4</v>
      </c>
      <c r="D119" s="126">
        <v>329058782.45999998</v>
      </c>
      <c r="E119" s="127">
        <v>120.34</v>
      </c>
      <c r="F119" s="79">
        <f>((D119-B119)/B119)</f>
        <v>7.8629824135349816E-3</v>
      </c>
      <c r="G119" s="79">
        <f>((E119-C119)/C119)</f>
        <v>7.8726968174204163E-3</v>
      </c>
      <c r="H119" s="126">
        <v>328798306.20999998</v>
      </c>
      <c r="I119" s="127">
        <v>120.24</v>
      </c>
      <c r="J119" s="79">
        <f t="shared" si="94"/>
        <v>-7.9157969300413123E-4</v>
      </c>
      <c r="K119" s="79">
        <f t="shared" si="95"/>
        <v>-8.3097889313618514E-4</v>
      </c>
      <c r="L119" s="126">
        <v>334537462.25999999</v>
      </c>
      <c r="M119" s="127">
        <v>112.43</v>
      </c>
      <c r="N119" s="79">
        <f t="shared" si="96"/>
        <v>1.7454944084579541E-2</v>
      </c>
      <c r="O119" s="79">
        <f t="shared" si="97"/>
        <v>-6.4953426480372486E-2</v>
      </c>
      <c r="P119" s="126">
        <v>336599664.22000003</v>
      </c>
      <c r="Q119" s="127">
        <v>123.34</v>
      </c>
      <c r="R119" s="79">
        <f t="shared" si="98"/>
        <v>6.1643379072365608E-3</v>
      </c>
      <c r="S119" s="79">
        <f t="shared" si="99"/>
        <v>9.7038157075513623E-2</v>
      </c>
      <c r="T119" s="249">
        <v>339247747.37</v>
      </c>
      <c r="U119" s="127">
        <v>124.94</v>
      </c>
      <c r="V119" s="79">
        <f t="shared" si="100"/>
        <v>7.8671592146010005E-3</v>
      </c>
      <c r="W119" s="79">
        <f t="shared" si="101"/>
        <v>1.2972271769093517E-2</v>
      </c>
      <c r="X119" s="126">
        <v>332704417.63999999</v>
      </c>
      <c r="Y119" s="127">
        <v>124.7</v>
      </c>
      <c r="Z119" s="79">
        <f t="shared" si="102"/>
        <v>-1.9287761763274281E-2</v>
      </c>
      <c r="AA119" s="79">
        <f t="shared" si="103"/>
        <v>-1.9209220425803978E-3</v>
      </c>
      <c r="AB119" s="126">
        <v>334321274.11000001</v>
      </c>
      <c r="AC119" s="127">
        <v>134.01</v>
      </c>
      <c r="AD119" s="79">
        <f t="shared" si="104"/>
        <v>4.8597385074385597E-3</v>
      </c>
      <c r="AE119" s="79">
        <f t="shared" si="104"/>
        <v>7.4659182036888441E-2</v>
      </c>
      <c r="AF119" s="126">
        <v>333629476.56999999</v>
      </c>
      <c r="AG119" s="127">
        <v>133.6</v>
      </c>
      <c r="AH119" s="79">
        <f t="shared" si="105"/>
        <v>-2.0692597018890364E-3</v>
      </c>
      <c r="AI119" s="79">
        <f t="shared" si="106"/>
        <v>-3.0594731736437327E-3</v>
      </c>
      <c r="AJ119" s="80">
        <f t="shared" si="75"/>
        <v>2.7575701211528998E-3</v>
      </c>
      <c r="AK119" s="80">
        <f t="shared" si="76"/>
        <v>1.52221883886479E-2</v>
      </c>
      <c r="AL119" s="81">
        <f t="shared" si="77"/>
        <v>1.3890205500154438E-2</v>
      </c>
      <c r="AM119" s="81">
        <f t="shared" si="78"/>
        <v>0.11018780122984868</v>
      </c>
      <c r="AN119" s="82">
        <f t="shared" si="79"/>
        <v>1.0731146416662753E-2</v>
      </c>
      <c r="AO119" s="158">
        <f t="shared" si="80"/>
        <v>5.0142119280244049E-2</v>
      </c>
      <c r="AP119" s="86"/>
      <c r="AQ119" s="84"/>
      <c r="AR119" s="88"/>
      <c r="AS119" s="85"/>
      <c r="AT119" s="85"/>
    </row>
    <row r="120" spans="1:46" s="184" customFormat="1">
      <c r="A120" s="153" t="s">
        <v>160</v>
      </c>
      <c r="B120" s="126">
        <v>117588942.33</v>
      </c>
      <c r="C120" s="127">
        <v>132.20836700000001</v>
      </c>
      <c r="D120" s="126">
        <v>117573297.77</v>
      </c>
      <c r="E120" s="127">
        <v>132.293463</v>
      </c>
      <c r="F120" s="79">
        <f>((D120-B120)/B120)</f>
        <v>-1.3304448266995809E-4</v>
      </c>
      <c r="G120" s="79">
        <f>((E120-C120)/C120)</f>
        <v>6.4365063975106013E-4</v>
      </c>
      <c r="H120" s="126">
        <v>117436757.73999999</v>
      </c>
      <c r="I120" s="127">
        <v>132.24697499999999</v>
      </c>
      <c r="J120" s="79">
        <f t="shared" si="94"/>
        <v>-1.161318365562089E-3</v>
      </c>
      <c r="K120" s="79">
        <f t="shared" si="95"/>
        <v>-3.5140058280892339E-4</v>
      </c>
      <c r="L120" s="245">
        <v>172773992.43000001</v>
      </c>
      <c r="M120" s="127">
        <v>134.859004</v>
      </c>
      <c r="N120" s="79">
        <f t="shared" si="96"/>
        <v>0.47120880851048619</v>
      </c>
      <c r="O120" s="79">
        <f t="shared" si="97"/>
        <v>1.9751143646196876E-2</v>
      </c>
      <c r="P120" s="245">
        <v>121270524.81999999</v>
      </c>
      <c r="Q120" s="127">
        <v>139.60860099999999</v>
      </c>
      <c r="R120" s="79">
        <f t="shared" si="98"/>
        <v>-0.29809734026298446</v>
      </c>
      <c r="S120" s="79">
        <f t="shared" si="99"/>
        <v>3.5218983227845835E-2</v>
      </c>
      <c r="T120" s="249">
        <v>124039413.11</v>
      </c>
      <c r="U120" s="127">
        <v>142.040807</v>
      </c>
      <c r="V120" s="79">
        <f t="shared" si="100"/>
        <v>2.2832327097700167E-2</v>
      </c>
      <c r="W120" s="79">
        <f t="shared" si="101"/>
        <v>1.7421605707516601E-2</v>
      </c>
      <c r="X120" s="249">
        <v>123648871.28</v>
      </c>
      <c r="Y120" s="127">
        <v>141.82816800000001</v>
      </c>
      <c r="Z120" s="79">
        <f t="shared" si="102"/>
        <v>-3.1485301341571161E-3</v>
      </c>
      <c r="AA120" s="79">
        <f t="shared" si="103"/>
        <v>-1.4970275408249111E-3</v>
      </c>
      <c r="AB120" s="249">
        <v>123391678.78</v>
      </c>
      <c r="AC120" s="127">
        <v>137.13611599999999</v>
      </c>
      <c r="AD120" s="79">
        <f t="shared" si="104"/>
        <v>-2.080023030841855E-3</v>
      </c>
      <c r="AE120" s="79">
        <f t="shared" si="104"/>
        <v>-3.3082652523580634E-2</v>
      </c>
      <c r="AF120" s="126">
        <v>121643761.03</v>
      </c>
      <c r="AG120" s="127">
        <v>139.819804</v>
      </c>
      <c r="AH120" s="79">
        <f t="shared" si="105"/>
        <v>-1.4165604741600389E-2</v>
      </c>
      <c r="AI120" s="79">
        <f t="shared" si="106"/>
        <v>1.9569520256793753E-2</v>
      </c>
      <c r="AJ120" s="80">
        <f t="shared" si="75"/>
        <v>2.1906909323796315E-2</v>
      </c>
      <c r="AK120" s="80">
        <f t="shared" si="76"/>
        <v>7.2092278538612078E-3</v>
      </c>
      <c r="AL120" s="81">
        <f t="shared" si="77"/>
        <v>3.4620643778851504E-2</v>
      </c>
      <c r="AM120" s="81">
        <f t="shared" si="78"/>
        <v>5.6891253954097505E-2</v>
      </c>
      <c r="AN120" s="82">
        <f t="shared" si="79"/>
        <v>0.2096929897657035</v>
      </c>
      <c r="AO120" s="158">
        <f t="shared" si="80"/>
        <v>2.0696514376731357E-2</v>
      </c>
      <c r="AP120" s="86"/>
      <c r="AQ120" s="84"/>
      <c r="AR120" s="88"/>
      <c r="AS120" s="85"/>
      <c r="AT120" s="85"/>
    </row>
    <row r="121" spans="1:46" s="205" customFormat="1">
      <c r="A121" s="153" t="s">
        <v>176</v>
      </c>
      <c r="B121" s="126">
        <v>1105401525.7</v>
      </c>
      <c r="C121" s="127">
        <v>2.1753999999999998</v>
      </c>
      <c r="D121" s="126">
        <v>1101310368.6300001</v>
      </c>
      <c r="E121" s="127">
        <v>2.1673</v>
      </c>
      <c r="F121" s="79">
        <f>((D121-B121)/B121)</f>
        <v>-3.7010597279655386E-3</v>
      </c>
      <c r="G121" s="79">
        <f>((E121-C121)/C121)</f>
        <v>-3.7234531580397972E-3</v>
      </c>
      <c r="H121" s="126">
        <v>1094581828.73</v>
      </c>
      <c r="I121" s="127">
        <v>2.1735000000000002</v>
      </c>
      <c r="J121" s="79">
        <f t="shared" si="94"/>
        <v>-6.1095764569711756E-3</v>
      </c>
      <c r="K121" s="79">
        <f t="shared" si="95"/>
        <v>2.8607022562636484E-3</v>
      </c>
      <c r="L121" s="126">
        <v>1080537403.3900001</v>
      </c>
      <c r="M121" s="127">
        <v>2.1427</v>
      </c>
      <c r="N121" s="79">
        <f t="shared" si="96"/>
        <v>-1.2830859211590518E-2</v>
      </c>
      <c r="O121" s="79">
        <f t="shared" si="97"/>
        <v>-1.4170692431562069E-2</v>
      </c>
      <c r="P121" s="126">
        <v>1119478581.6500001</v>
      </c>
      <c r="Q121" s="127">
        <v>2.2198000000000002</v>
      </c>
      <c r="R121" s="79">
        <f t="shared" si="98"/>
        <v>3.6038713826868692E-2</v>
      </c>
      <c r="S121" s="79">
        <f t="shared" si="99"/>
        <v>3.5982638726840044E-2</v>
      </c>
      <c r="T121" s="247">
        <v>1145303769.6500001</v>
      </c>
      <c r="U121" s="127">
        <v>2.2717999999999998</v>
      </c>
      <c r="V121" s="79">
        <f t="shared" si="100"/>
        <v>2.3068943366416392E-2</v>
      </c>
      <c r="W121" s="79">
        <f t="shared" si="101"/>
        <v>2.3425533831876563E-2</v>
      </c>
      <c r="X121" s="249">
        <v>1122912042.3399999</v>
      </c>
      <c r="Y121" s="127">
        <v>2.2728000000000002</v>
      </c>
      <c r="Z121" s="79">
        <f t="shared" si="102"/>
        <v>-1.9550906845301832E-2</v>
      </c>
      <c r="AA121" s="79">
        <f t="shared" si="103"/>
        <v>4.4017959327420284E-4</v>
      </c>
      <c r="AB121" s="249">
        <v>1135529288.8599999</v>
      </c>
      <c r="AC121" s="127">
        <v>2.2526000000000002</v>
      </c>
      <c r="AD121" s="79">
        <f t="shared" si="104"/>
        <v>1.1236184174948654E-2</v>
      </c>
      <c r="AE121" s="79">
        <f t="shared" si="104"/>
        <v>-8.8877155931010188E-3</v>
      </c>
      <c r="AF121" s="249">
        <v>1124955800.1099999</v>
      </c>
      <c r="AG121" s="127">
        <v>2.2328000000000001</v>
      </c>
      <c r="AH121" s="79">
        <f t="shared" si="105"/>
        <v>-9.311506848594912E-3</v>
      </c>
      <c r="AI121" s="79">
        <f t="shared" si="106"/>
        <v>-8.7898428482642444E-3</v>
      </c>
      <c r="AJ121" s="80">
        <f t="shared" si="75"/>
        <v>2.3549915347262198E-3</v>
      </c>
      <c r="AK121" s="80">
        <f t="shared" si="76"/>
        <v>3.3921687971609155E-3</v>
      </c>
      <c r="AL121" s="81">
        <f t="shared" si="77"/>
        <v>2.1470270464641179E-2</v>
      </c>
      <c r="AM121" s="81">
        <f t="shared" si="78"/>
        <v>3.0221935126655337E-2</v>
      </c>
      <c r="AN121" s="82">
        <f t="shared" si="79"/>
        <v>1.9263017231726239E-2</v>
      </c>
      <c r="AO121" s="158">
        <f t="shared" si="80"/>
        <v>1.7446875612685469E-2</v>
      </c>
      <c r="AP121" s="86"/>
      <c r="AQ121" s="84"/>
      <c r="AR121" s="88"/>
      <c r="AS121" s="85"/>
      <c r="AT121" s="85"/>
    </row>
    <row r="122" spans="1:46" s="224" customFormat="1">
      <c r="A122" s="153" t="s">
        <v>197</v>
      </c>
      <c r="B122" s="126">
        <v>17085025.010000002</v>
      </c>
      <c r="C122" s="127">
        <v>1.0837000000000001</v>
      </c>
      <c r="D122" s="126">
        <v>17028944.190000001</v>
      </c>
      <c r="E122" s="127">
        <v>1.0802</v>
      </c>
      <c r="F122" s="79">
        <f>((D122-B122)/B122)</f>
        <v>-3.2824546623242135E-3</v>
      </c>
      <c r="G122" s="79">
        <f>((E122-C122)/C122)</f>
        <v>-3.2296761096244886E-3</v>
      </c>
      <c r="H122" s="126">
        <v>17057698.23</v>
      </c>
      <c r="I122" s="127">
        <v>1.0802</v>
      </c>
      <c r="J122" s="79">
        <f t="shared" si="94"/>
        <v>1.6885392117782908E-3</v>
      </c>
      <c r="K122" s="79">
        <f t="shared" si="95"/>
        <v>0</v>
      </c>
      <c r="L122" s="126">
        <v>17126660.879999999</v>
      </c>
      <c r="M122" s="127">
        <v>1.1003000000000001</v>
      </c>
      <c r="N122" s="79">
        <f t="shared" si="96"/>
        <v>4.0429047970089753E-3</v>
      </c>
      <c r="O122" s="79">
        <f t="shared" si="97"/>
        <v>1.8607665247176455E-2</v>
      </c>
      <c r="P122" s="126">
        <v>17179119.629999999</v>
      </c>
      <c r="Q122" s="127">
        <v>1.1036999999999999</v>
      </c>
      <c r="R122" s="79">
        <f t="shared" si="98"/>
        <v>3.0629876055559527E-3</v>
      </c>
      <c r="S122" s="79">
        <f t="shared" si="99"/>
        <v>3.0900663455419863E-3</v>
      </c>
      <c r="T122" s="247">
        <v>17252106.670000002</v>
      </c>
      <c r="U122" s="127">
        <v>1.1084000000000001</v>
      </c>
      <c r="V122" s="79">
        <f t="shared" si="100"/>
        <v>4.2485902404768823E-3</v>
      </c>
      <c r="W122" s="79">
        <f t="shared" si="101"/>
        <v>4.2584035516899056E-3</v>
      </c>
      <c r="X122" s="247">
        <v>17378069.550000001</v>
      </c>
      <c r="Y122" s="127">
        <v>1.1165</v>
      </c>
      <c r="Z122" s="79">
        <f t="shared" si="102"/>
        <v>7.301304264425751E-3</v>
      </c>
      <c r="AA122" s="79">
        <f t="shared" si="103"/>
        <v>7.3078311079032799E-3</v>
      </c>
      <c r="AB122" s="247">
        <v>17641284.59</v>
      </c>
      <c r="AC122" s="127">
        <v>1.1334</v>
      </c>
      <c r="AD122" s="79">
        <f t="shared" si="104"/>
        <v>1.5146391216969153E-2</v>
      </c>
      <c r="AE122" s="79">
        <f t="shared" si="104"/>
        <v>1.5136587550380578E-2</v>
      </c>
      <c r="AF122" s="247">
        <v>17546931.789999999</v>
      </c>
      <c r="AG122" s="127">
        <v>1.1273</v>
      </c>
      <c r="AH122" s="79">
        <f t="shared" si="105"/>
        <v>-5.3484087011149307E-3</v>
      </c>
      <c r="AI122" s="79">
        <f t="shared" si="106"/>
        <v>-5.3820363508028891E-3</v>
      </c>
      <c r="AJ122" s="80">
        <f t="shared" si="75"/>
        <v>3.3574817465969829E-3</v>
      </c>
      <c r="AK122" s="80">
        <f t="shared" si="76"/>
        <v>4.9736051677831032E-3</v>
      </c>
      <c r="AL122" s="81">
        <f t="shared" si="77"/>
        <v>3.0418069037079727E-2</v>
      </c>
      <c r="AM122" s="81">
        <f t="shared" si="78"/>
        <v>4.3603036474726825E-2</v>
      </c>
      <c r="AN122" s="82">
        <f t="shared" si="79"/>
        <v>6.3081509815745328E-3</v>
      </c>
      <c r="AO122" s="158">
        <f t="shared" si="80"/>
        <v>8.4342120564003444E-3</v>
      </c>
      <c r="AP122" s="86"/>
      <c r="AQ122" s="84"/>
      <c r="AR122" s="88"/>
      <c r="AS122" s="85"/>
      <c r="AT122" s="85"/>
    </row>
    <row r="123" spans="1:46" s="224" customFormat="1">
      <c r="A123" s="153" t="s">
        <v>213</v>
      </c>
      <c r="B123" s="126">
        <v>176096269.09999999</v>
      </c>
      <c r="C123" s="127">
        <v>1.0227999999999999</v>
      </c>
      <c r="D123" s="126">
        <v>177148954.27000001</v>
      </c>
      <c r="E123" s="127">
        <v>1.0283</v>
      </c>
      <c r="F123" s="79">
        <f>((D123-B123)/B123)</f>
        <v>5.97789592806323E-3</v>
      </c>
      <c r="G123" s="79">
        <f>((E123-C123)/C123)</f>
        <v>5.3773953852171109E-3</v>
      </c>
      <c r="H123" s="126">
        <v>174218177.49000001</v>
      </c>
      <c r="I123" s="127">
        <v>1.0354000000000001</v>
      </c>
      <c r="J123" s="79">
        <f t="shared" si="94"/>
        <v>-1.6544138191936959E-2</v>
      </c>
      <c r="K123" s="79">
        <f t="shared" si="95"/>
        <v>6.9045998249539107E-3</v>
      </c>
      <c r="L123" s="245">
        <v>177211673.5</v>
      </c>
      <c r="M123" s="127">
        <v>1.5</v>
      </c>
      <c r="N123" s="79">
        <f t="shared" si="96"/>
        <v>1.7182455086650273E-2</v>
      </c>
      <c r="O123" s="79">
        <f t="shared" si="97"/>
        <v>0.44871547228124381</v>
      </c>
      <c r="P123" s="245">
        <v>182699516.28999999</v>
      </c>
      <c r="Q123" s="127">
        <v>1.0845</v>
      </c>
      <c r="R123" s="79">
        <f t="shared" si="98"/>
        <v>3.0967727360240699E-2</v>
      </c>
      <c r="S123" s="79">
        <f t="shared" si="99"/>
        <v>-0.27699999999999997</v>
      </c>
      <c r="T123" s="247">
        <v>187866979.87</v>
      </c>
      <c r="U123" s="127">
        <v>1.1152</v>
      </c>
      <c r="V123" s="79">
        <f t="shared" si="100"/>
        <v>2.8283947789974815E-2</v>
      </c>
      <c r="W123" s="79">
        <f t="shared" si="101"/>
        <v>2.8307976025818301E-2</v>
      </c>
      <c r="X123" s="247">
        <v>190907195.05000001</v>
      </c>
      <c r="Y123" s="127">
        <v>1.1333</v>
      </c>
      <c r="Z123" s="79">
        <f t="shared" si="102"/>
        <v>1.6182807548744182E-2</v>
      </c>
      <c r="AA123" s="79">
        <f t="shared" si="103"/>
        <v>1.623027259684362E-2</v>
      </c>
      <c r="AB123" s="247">
        <v>190570914.5</v>
      </c>
      <c r="AC123" s="127">
        <v>1.1312</v>
      </c>
      <c r="AD123" s="79">
        <f t="shared" si="104"/>
        <v>-1.7614870404016861E-3</v>
      </c>
      <c r="AE123" s="79">
        <f t="shared" si="104"/>
        <v>-1.8529956763434139E-3</v>
      </c>
      <c r="AF123" s="247">
        <v>189279143.69999999</v>
      </c>
      <c r="AG123" s="127">
        <v>1.1229</v>
      </c>
      <c r="AH123" s="79">
        <f t="shared" si="105"/>
        <v>-6.7784257812333265E-3</v>
      </c>
      <c r="AI123" s="79">
        <f t="shared" si="106"/>
        <v>-7.3373408769448149E-3</v>
      </c>
      <c r="AJ123" s="80">
        <f t="shared" si="75"/>
        <v>9.188847837512653E-3</v>
      </c>
      <c r="AK123" s="80">
        <f t="shared" si="76"/>
        <v>2.741817244509857E-2</v>
      </c>
      <c r="AL123" s="81">
        <f t="shared" si="77"/>
        <v>6.8474518971824452E-2</v>
      </c>
      <c r="AM123" s="81">
        <f t="shared" si="78"/>
        <v>9.1996499076145113E-2</v>
      </c>
      <c r="AN123" s="82">
        <f t="shared" si="79"/>
        <v>1.6899349554967382E-2</v>
      </c>
      <c r="AO123" s="158">
        <f t="shared" si="80"/>
        <v>0.19757788660315537</v>
      </c>
      <c r="AP123" s="86"/>
      <c r="AQ123" s="84"/>
      <c r="AR123" s="88"/>
      <c r="AS123" s="85"/>
      <c r="AT123" s="85"/>
    </row>
    <row r="124" spans="1:46">
      <c r="A124" s="153" t="s">
        <v>222</v>
      </c>
      <c r="B124" s="126">
        <v>4753472.0599999996</v>
      </c>
      <c r="C124" s="127">
        <v>99.424000000000007</v>
      </c>
      <c r="D124" s="126">
        <v>4761131.42</v>
      </c>
      <c r="E124" s="127">
        <v>99.605999999999995</v>
      </c>
      <c r="F124" s="79">
        <f>((D124-B124)/B124)</f>
        <v>1.6113190323454507E-3</v>
      </c>
      <c r="G124" s="79">
        <f>((E124-C124)/C124)</f>
        <v>1.8305439330542719E-3</v>
      </c>
      <c r="H124" s="126">
        <v>4780808.34</v>
      </c>
      <c r="I124" s="127">
        <v>100.035</v>
      </c>
      <c r="J124" s="79">
        <f t="shared" si="94"/>
        <v>4.1328243781180744E-3</v>
      </c>
      <c r="K124" s="79">
        <f t="shared" si="95"/>
        <v>4.3069694596711249E-3</v>
      </c>
      <c r="L124" s="126">
        <v>4790662.05</v>
      </c>
      <c r="M124" s="127">
        <v>100.251</v>
      </c>
      <c r="N124" s="79">
        <f t="shared" si="96"/>
        <v>2.0610970570721443E-3</v>
      </c>
      <c r="O124" s="79">
        <f t="shared" si="97"/>
        <v>2.1592442645075043E-3</v>
      </c>
      <c r="P124" s="126">
        <v>4780201.78</v>
      </c>
      <c r="Q124" s="127">
        <v>100.02200000000001</v>
      </c>
      <c r="R124" s="79">
        <f t="shared" si="98"/>
        <v>-2.1834706541237975E-3</v>
      </c>
      <c r="S124" s="79">
        <f t="shared" si="99"/>
        <v>-2.2842664911073124E-3</v>
      </c>
      <c r="T124" s="247">
        <v>4812243.68</v>
      </c>
      <c r="U124" s="127">
        <v>100.72199999999999</v>
      </c>
      <c r="V124" s="79">
        <f t="shared" si="100"/>
        <v>6.7030434016531072E-3</v>
      </c>
      <c r="W124" s="79">
        <f t="shared" si="101"/>
        <v>6.9984603387253661E-3</v>
      </c>
      <c r="X124" s="247">
        <v>4813216.91</v>
      </c>
      <c r="Y124" s="127">
        <v>100.74299999999999</v>
      </c>
      <c r="Z124" s="79">
        <f t="shared" si="102"/>
        <v>2.0224038197509713E-4</v>
      </c>
      <c r="AA124" s="79">
        <f t="shared" si="103"/>
        <v>2.08494668493485E-4</v>
      </c>
      <c r="AB124" s="247">
        <v>4825686.2</v>
      </c>
      <c r="AC124" s="127">
        <v>100.82</v>
      </c>
      <c r="AD124" s="79">
        <f t="shared" si="104"/>
        <v>2.5906353761231253E-3</v>
      </c>
      <c r="AE124" s="79">
        <f t="shared" si="104"/>
        <v>7.6432109426955905E-4</v>
      </c>
      <c r="AF124" s="247">
        <v>4808931.5199999996</v>
      </c>
      <c r="AG124" s="127">
        <v>108.08499999999999</v>
      </c>
      <c r="AH124" s="79">
        <f t="shared" si="105"/>
        <v>-3.4719787623158408E-3</v>
      </c>
      <c r="AI124" s="79">
        <f t="shared" si="106"/>
        <v>7.2059115254909753E-2</v>
      </c>
      <c r="AJ124" s="80">
        <f t="shared" si="75"/>
        <v>1.4557137763559201E-3</v>
      </c>
      <c r="AK124" s="80">
        <f t="shared" si="76"/>
        <v>1.0755360315315468E-2</v>
      </c>
      <c r="AL124" s="81">
        <f t="shared" si="77"/>
        <v>1.0039651457467987E-2</v>
      </c>
      <c r="AM124" s="81">
        <f t="shared" si="78"/>
        <v>8.512539405256711E-2</v>
      </c>
      <c r="AN124" s="82">
        <f t="shared" si="79"/>
        <v>3.2836641325032275E-3</v>
      </c>
      <c r="AO124" s="158">
        <f t="shared" si="80"/>
        <v>2.492411648329642E-2</v>
      </c>
      <c r="AP124" s="86"/>
      <c r="AQ124" s="112">
        <f>SUM(AQ102:AQ113)</f>
        <v>19048418430.824383</v>
      </c>
      <c r="AR124" s="113"/>
      <c r="AS124" s="85" t="e">
        <f>(#REF!/AQ124)-1</f>
        <v>#REF!</v>
      </c>
      <c r="AT124" s="85" t="e">
        <f>(#REF!/AR124)-1</f>
        <v>#REF!</v>
      </c>
    </row>
    <row r="125" spans="1:46">
      <c r="A125" s="155" t="s">
        <v>52</v>
      </c>
      <c r="B125" s="141">
        <f>SUM(B103:B124)</f>
        <v>28849737172.881439</v>
      </c>
      <c r="C125" s="46"/>
      <c r="D125" s="141">
        <f>SUM(D103:D124)</f>
        <v>28950135874.466347</v>
      </c>
      <c r="E125" s="46"/>
      <c r="F125" s="79">
        <f>((D125-B125)/B125)</f>
        <v>3.480056022114532E-3</v>
      </c>
      <c r="G125" s="79"/>
      <c r="H125" s="141">
        <f>SUM(H103:H124)</f>
        <v>28843373549.965279</v>
      </c>
      <c r="I125" s="46"/>
      <c r="J125" s="79">
        <f>((H125-D125)/D125)</f>
        <v>-3.6878004636666018E-3</v>
      </c>
      <c r="K125" s="79"/>
      <c r="L125" s="141">
        <f>SUM(L103:L124)</f>
        <v>29275022646.267235</v>
      </c>
      <c r="M125" s="46"/>
      <c r="N125" s="79">
        <f>((L125-H125)/H125)</f>
        <v>1.496527774582997E-2</v>
      </c>
      <c r="O125" s="79"/>
      <c r="P125" s="141">
        <f>SUM(P103:P124)</f>
        <v>29359631020.470001</v>
      </c>
      <c r="Q125" s="46"/>
      <c r="R125" s="79">
        <f>((P125-L125)/L125)</f>
        <v>2.890121562845471E-3</v>
      </c>
      <c r="S125" s="79"/>
      <c r="T125" s="141">
        <f>SUM(T103:T124)</f>
        <v>29493543735.222874</v>
      </c>
      <c r="U125" s="46"/>
      <c r="V125" s="79">
        <f>((T125-P125)/P125)</f>
        <v>4.5611170882735681E-3</v>
      </c>
      <c r="W125" s="79"/>
      <c r="X125" s="141">
        <f>SUM(X103:X124)</f>
        <v>29371112964.311356</v>
      </c>
      <c r="Y125" s="46"/>
      <c r="Z125" s="79">
        <f>((X125-T125)/T125)</f>
        <v>-4.1511041199604739E-3</v>
      </c>
      <c r="AA125" s="79"/>
      <c r="AB125" s="141">
        <f>SUM(AB103:AB124)</f>
        <v>29622457563.650005</v>
      </c>
      <c r="AC125" s="46"/>
      <c r="AD125" s="79">
        <f>((AB125-X125)/X125)</f>
        <v>8.5575442661657702E-3</v>
      </c>
      <c r="AE125" s="79"/>
      <c r="AF125" s="141">
        <f>SUM(AF103:AF124)</f>
        <v>29460567605.190002</v>
      </c>
      <c r="AG125" s="46"/>
      <c r="AH125" s="79">
        <f>((AF125-AB125)/AB125)</f>
        <v>-5.4651089671459126E-3</v>
      </c>
      <c r="AI125" s="79"/>
      <c r="AJ125" s="80">
        <f t="shared" si="75"/>
        <v>2.6437628918070406E-3</v>
      </c>
      <c r="AK125" s="80"/>
      <c r="AL125" s="81">
        <f t="shared" si="77"/>
        <v>1.7631410537656579E-2</v>
      </c>
      <c r="AM125" s="81"/>
      <c r="AN125" s="82">
        <f t="shared" si="79"/>
        <v>7.0024646621011256E-3</v>
      </c>
      <c r="AO125" s="158"/>
      <c r="AP125" s="86"/>
      <c r="AQ125" s="96"/>
      <c r="AR125" s="62"/>
      <c r="AS125" s="85" t="e">
        <f>(#REF!/AQ125)-1</f>
        <v>#REF!</v>
      </c>
      <c r="AT125" s="85" t="e">
        <f>(#REF!/AR125)-1</f>
        <v>#REF!</v>
      </c>
    </row>
    <row r="126" spans="1:46">
      <c r="A126" s="156" t="s">
        <v>85</v>
      </c>
      <c r="B126" s="131"/>
      <c r="C126" s="133"/>
      <c r="D126" s="131"/>
      <c r="E126" s="133"/>
      <c r="F126" s="79"/>
      <c r="G126" s="79"/>
      <c r="H126" s="131"/>
      <c r="I126" s="133"/>
      <c r="J126" s="79"/>
      <c r="K126" s="79"/>
      <c r="L126" s="251"/>
      <c r="M126" s="251"/>
      <c r="N126" s="79"/>
      <c r="O126" s="79"/>
      <c r="P126" s="251"/>
      <c r="Q126" s="251"/>
      <c r="R126" s="79"/>
      <c r="S126" s="79"/>
      <c r="T126" s="251"/>
      <c r="U126" s="251"/>
      <c r="V126" s="79"/>
      <c r="W126" s="79"/>
      <c r="X126" s="251"/>
      <c r="Y126" s="251"/>
      <c r="Z126" s="79"/>
      <c r="AA126" s="79"/>
      <c r="AB126" s="251"/>
      <c r="AC126" s="251"/>
      <c r="AD126" s="79"/>
      <c r="AE126" s="79"/>
      <c r="AF126" s="251"/>
      <c r="AG126" s="251"/>
      <c r="AH126" s="79"/>
      <c r="AI126" s="79"/>
      <c r="AJ126" s="80"/>
      <c r="AK126" s="80"/>
      <c r="AL126" s="81"/>
      <c r="AM126" s="81"/>
      <c r="AN126" s="82"/>
      <c r="AO126" s="158"/>
      <c r="AP126" s="86"/>
      <c r="AQ126" s="84">
        <v>640873657.65999997</v>
      </c>
      <c r="AR126" s="88">
        <v>11.5358</v>
      </c>
      <c r="AS126" s="85" t="e">
        <f>(#REF!/AQ126)-1</f>
        <v>#REF!</v>
      </c>
      <c r="AT126" s="85" t="e">
        <f>(#REF!/AR126)-1</f>
        <v>#REF!</v>
      </c>
    </row>
    <row r="127" spans="1:46">
      <c r="A127" s="154" t="s">
        <v>237</v>
      </c>
      <c r="B127" s="134">
        <v>543480081.87</v>
      </c>
      <c r="C127" s="201">
        <v>14.439299999999999</v>
      </c>
      <c r="D127" s="134">
        <v>539679188.91999996</v>
      </c>
      <c r="E127" s="201">
        <v>14.3713</v>
      </c>
      <c r="F127" s="79">
        <f>((D127-B127)/B127)</f>
        <v>-6.9936195948929331E-3</v>
      </c>
      <c r="G127" s="79">
        <f>((E127-C127)/C127)</f>
        <v>-4.7093695677768053E-3</v>
      </c>
      <c r="H127" s="134">
        <v>535032756.44</v>
      </c>
      <c r="I127" s="201">
        <v>14.2471</v>
      </c>
      <c r="J127" s="79">
        <f t="shared" ref="J127:J134" si="107">((H127-D127)/D127)</f>
        <v>-8.6096195209942206E-3</v>
      </c>
      <c r="K127" s="79">
        <f t="shared" ref="K127:K134" si="108">((I127-E127)/E127)</f>
        <v>-8.6422244334193911E-3</v>
      </c>
      <c r="L127" s="134">
        <v>548144785.64999998</v>
      </c>
      <c r="M127" s="201">
        <v>14.601800000000001</v>
      </c>
      <c r="N127" s="79">
        <f t="shared" ref="N127:N134" si="109">((L127-H127)/H127)</f>
        <v>2.4506965325347133E-2</v>
      </c>
      <c r="O127" s="79">
        <f t="shared" ref="O127:O134" si="110">((M127-I127)/I127)</f>
        <v>2.4896294684532371E-2</v>
      </c>
      <c r="P127" s="134">
        <v>544421541.95000005</v>
      </c>
      <c r="Q127" s="201">
        <v>14.7698</v>
      </c>
      <c r="R127" s="79">
        <f t="shared" ref="R127:R134" si="111">((P127-L127)/L127)</f>
        <v>-6.7924457141097109E-3</v>
      </c>
      <c r="S127" s="79">
        <f t="shared" ref="S127:S134" si="112">((Q127-M127)/M127)</f>
        <v>1.1505430837293981E-2</v>
      </c>
      <c r="T127" s="134">
        <v>560512554.94000006</v>
      </c>
      <c r="U127" s="201">
        <v>14.933999999999999</v>
      </c>
      <c r="V127" s="79">
        <f t="shared" ref="V127:V134" si="113">((T127-P127)/P127)</f>
        <v>2.955616512227912E-2</v>
      </c>
      <c r="W127" s="79">
        <f t="shared" ref="W127:W134" si="114">((U127-Q127)/Q127)</f>
        <v>1.1117279854838876E-2</v>
      </c>
      <c r="X127" s="134">
        <v>559330901.75999999</v>
      </c>
      <c r="Y127" s="201">
        <v>14.9133</v>
      </c>
      <c r="Z127" s="79">
        <f t="shared" ref="Z127:Z134" si="115">((X127-T127)/T127)</f>
        <v>-2.1081654096518081E-3</v>
      </c>
      <c r="AA127" s="79">
        <f t="shared" ref="AA127:AA134" si="116">((Y127-U127)/U127)</f>
        <v>-1.3860988348734244E-3</v>
      </c>
      <c r="AB127" s="134">
        <v>557650599.99000001</v>
      </c>
      <c r="AC127" s="201">
        <v>14.710900000000001</v>
      </c>
      <c r="AD127" s="79">
        <f t="shared" ref="AD127:AE134" si="117">((AB127-X127)/X127)</f>
        <v>-3.0041282623804893E-3</v>
      </c>
      <c r="AE127" s="79">
        <f t="shared" si="117"/>
        <v>-1.3571778211395132E-2</v>
      </c>
      <c r="AF127" s="134">
        <v>555540635.35000002</v>
      </c>
      <c r="AG127" s="201">
        <v>14.8119</v>
      </c>
      <c r="AH127" s="79">
        <f t="shared" ref="AH127:AH134" si="118">((AF127-AB127)/AB127)</f>
        <v>-3.7836678379577146E-3</v>
      </c>
      <c r="AI127" s="79">
        <f t="shared" ref="AI127:AI134" si="119">((AG127-AC127)/AC127)</f>
        <v>6.8656574376822011E-3</v>
      </c>
      <c r="AJ127" s="80">
        <f t="shared" si="75"/>
        <v>2.8464355134549218E-3</v>
      </c>
      <c r="AK127" s="80">
        <f t="shared" si="76"/>
        <v>3.259398970860335E-3</v>
      </c>
      <c r="AL127" s="81">
        <f t="shared" si="77"/>
        <v>2.939050968732335E-2</v>
      </c>
      <c r="AM127" s="81">
        <f t="shared" si="78"/>
        <v>3.0658325969119E-2</v>
      </c>
      <c r="AN127" s="82">
        <f t="shared" si="79"/>
        <v>1.5148312294339685E-2</v>
      </c>
      <c r="AO127" s="158">
        <f t="shared" si="80"/>
        <v>1.2654320417865786E-2</v>
      </c>
      <c r="AP127" s="86"/>
      <c r="AQ127" s="84">
        <v>2128320668.46</v>
      </c>
      <c r="AR127" s="91">
        <v>1.04</v>
      </c>
      <c r="AS127" s="85" t="e">
        <f>(#REF!/AQ127)-1</f>
        <v>#REF!</v>
      </c>
      <c r="AT127" s="85" t="e">
        <f>(#REF!/AR127)-1</f>
        <v>#REF!</v>
      </c>
    </row>
    <row r="128" spans="1:46">
      <c r="A128" s="154" t="s">
        <v>34</v>
      </c>
      <c r="B128" s="134">
        <v>2847510912.29</v>
      </c>
      <c r="C128" s="201">
        <v>1.44</v>
      </c>
      <c r="D128" s="134">
        <v>2847734000.96</v>
      </c>
      <c r="E128" s="201">
        <v>1.44</v>
      </c>
      <c r="F128" s="79">
        <f>((D128-B128)/B128)</f>
        <v>7.8345150158060637E-5</v>
      </c>
      <c r="G128" s="79">
        <f>((E128-C128)/C128)</f>
        <v>0</v>
      </c>
      <c r="H128" s="134">
        <v>2856454848.3200002</v>
      </c>
      <c r="I128" s="201">
        <v>1.45</v>
      </c>
      <c r="J128" s="79">
        <f t="shared" si="107"/>
        <v>3.0623813028394673E-3</v>
      </c>
      <c r="K128" s="79">
        <f t="shared" si="108"/>
        <v>6.944444444444451E-3</v>
      </c>
      <c r="L128" s="134">
        <v>2897019873.23</v>
      </c>
      <c r="M128" s="201">
        <v>1.47</v>
      </c>
      <c r="N128" s="79">
        <f t="shared" si="109"/>
        <v>1.4201178406113377E-2</v>
      </c>
      <c r="O128" s="79">
        <f t="shared" si="110"/>
        <v>1.3793103448275874E-2</v>
      </c>
      <c r="P128" s="134">
        <v>2912291393.5900002</v>
      </c>
      <c r="Q128" s="201">
        <v>1.48</v>
      </c>
      <c r="R128" s="79">
        <f t="shared" si="111"/>
        <v>5.2714586120437348E-3</v>
      </c>
      <c r="S128" s="79">
        <f t="shared" si="112"/>
        <v>6.80272108843538E-3</v>
      </c>
      <c r="T128" s="134">
        <v>2923907654.9099998</v>
      </c>
      <c r="U128" s="201">
        <v>1.48</v>
      </c>
      <c r="V128" s="79">
        <f t="shared" si="113"/>
        <v>3.9887015926933934E-3</v>
      </c>
      <c r="W128" s="79">
        <f t="shared" si="114"/>
        <v>0</v>
      </c>
      <c r="X128" s="134">
        <v>2926411673.9000001</v>
      </c>
      <c r="Y128" s="201">
        <v>1.49</v>
      </c>
      <c r="Z128" s="79">
        <f t="shared" si="115"/>
        <v>8.5639469009746259E-4</v>
      </c>
      <c r="AA128" s="79">
        <f t="shared" si="116"/>
        <v>6.7567567567567632E-3</v>
      </c>
      <c r="AB128" s="134">
        <v>2928828289.8400002</v>
      </c>
      <c r="AC128" s="201">
        <v>1.49</v>
      </c>
      <c r="AD128" s="79">
        <f t="shared" si="117"/>
        <v>8.2579493567268921E-4</v>
      </c>
      <c r="AE128" s="79">
        <f t="shared" si="117"/>
        <v>0</v>
      </c>
      <c r="AF128" s="134">
        <v>2928828289.8400002</v>
      </c>
      <c r="AG128" s="201">
        <v>1.49</v>
      </c>
      <c r="AH128" s="79">
        <f t="shared" si="118"/>
        <v>0</v>
      </c>
      <c r="AI128" s="79">
        <f t="shared" si="119"/>
        <v>0</v>
      </c>
      <c r="AJ128" s="80">
        <f t="shared" si="75"/>
        <v>3.535531836202273E-3</v>
      </c>
      <c r="AK128" s="80">
        <f t="shared" si="76"/>
        <v>4.2871282172390586E-3</v>
      </c>
      <c r="AL128" s="81">
        <f t="shared" si="77"/>
        <v>2.8476777975984555E-2</v>
      </c>
      <c r="AM128" s="81">
        <f t="shared" si="78"/>
        <v>3.4722222222222252E-2</v>
      </c>
      <c r="AN128" s="82">
        <f t="shared" si="79"/>
        <v>4.7233654443393138E-3</v>
      </c>
      <c r="AO128" s="158">
        <f t="shared" si="80"/>
        <v>5.1181754651641528E-3</v>
      </c>
      <c r="AP128" s="86"/>
      <c r="AQ128" s="84">
        <v>1789192828.73</v>
      </c>
      <c r="AR128" s="88">
        <v>0.79</v>
      </c>
      <c r="AS128" s="85" t="e">
        <f>(#REF!/AQ128)-1</f>
        <v>#REF!</v>
      </c>
      <c r="AT128" s="85" t="e">
        <f>(#REF!/AR128)-1</f>
        <v>#REF!</v>
      </c>
    </row>
    <row r="129" spans="1:46">
      <c r="A129" s="154" t="s">
        <v>35</v>
      </c>
      <c r="B129" s="130">
        <v>1517450914.03</v>
      </c>
      <c r="C129" s="130">
        <v>1.24</v>
      </c>
      <c r="D129" s="130">
        <v>1512408280.21</v>
      </c>
      <c r="E129" s="130">
        <v>1.24</v>
      </c>
      <c r="F129" s="79">
        <f>((D129-B129)/B129)</f>
        <v>-3.3230951811204618E-3</v>
      </c>
      <c r="G129" s="79">
        <f>((E129-C129)/C129)</f>
        <v>0</v>
      </c>
      <c r="H129" s="130">
        <v>1499094544.52</v>
      </c>
      <c r="I129" s="130">
        <v>1.23</v>
      </c>
      <c r="J129" s="79">
        <f t="shared" si="107"/>
        <v>-8.8030037022485928E-3</v>
      </c>
      <c r="K129" s="79">
        <f t="shared" si="108"/>
        <v>-8.0645161290322648E-3</v>
      </c>
      <c r="L129" s="130">
        <v>1551304737</v>
      </c>
      <c r="M129" s="130">
        <v>1.27</v>
      </c>
      <c r="N129" s="79">
        <f t="shared" si="109"/>
        <v>3.4827818345985223E-2</v>
      </c>
      <c r="O129" s="79">
        <f t="shared" si="110"/>
        <v>3.2520325203252064E-2</v>
      </c>
      <c r="P129" s="130">
        <v>1572484551.9100001</v>
      </c>
      <c r="Q129" s="130">
        <v>1.29</v>
      </c>
      <c r="R129" s="79">
        <f t="shared" si="111"/>
        <v>1.3652904168241501E-2</v>
      </c>
      <c r="S129" s="79">
        <f t="shared" si="112"/>
        <v>1.5748031496063006E-2</v>
      </c>
      <c r="T129" s="130">
        <v>1592461658.1400001</v>
      </c>
      <c r="U129" s="130">
        <v>1.31</v>
      </c>
      <c r="V129" s="79">
        <f t="shared" si="113"/>
        <v>1.270416692217107E-2</v>
      </c>
      <c r="W129" s="79">
        <f t="shared" si="114"/>
        <v>1.5503875968992262E-2</v>
      </c>
      <c r="X129" s="130">
        <v>1582566406.0599999</v>
      </c>
      <c r="Y129" s="130">
        <v>1.3</v>
      </c>
      <c r="Z129" s="79">
        <f t="shared" si="115"/>
        <v>-6.2138086838196445E-3</v>
      </c>
      <c r="AA129" s="79">
        <f t="shared" si="116"/>
        <v>-7.6335877862595486E-3</v>
      </c>
      <c r="AB129" s="130">
        <v>1585117532.6099999</v>
      </c>
      <c r="AC129" s="130">
        <v>1.28</v>
      </c>
      <c r="AD129" s="79">
        <f t="shared" si="117"/>
        <v>1.6120186427761385E-3</v>
      </c>
      <c r="AE129" s="79">
        <f t="shared" si="117"/>
        <v>-1.5384615384615398E-2</v>
      </c>
      <c r="AF129" s="130">
        <v>1577768558.4300001</v>
      </c>
      <c r="AG129" s="130">
        <v>1.27</v>
      </c>
      <c r="AH129" s="79">
        <f t="shared" si="118"/>
        <v>-4.6362329788247692E-3</v>
      </c>
      <c r="AI129" s="79">
        <f t="shared" si="119"/>
        <v>-7.8125000000000069E-3</v>
      </c>
      <c r="AJ129" s="80">
        <f t="shared" si="75"/>
        <v>4.9775959416450584E-3</v>
      </c>
      <c r="AK129" s="80">
        <f t="shared" si="76"/>
        <v>3.1096266710500141E-3</v>
      </c>
      <c r="AL129" s="81">
        <f t="shared" si="77"/>
        <v>4.3216027758671526E-2</v>
      </c>
      <c r="AM129" s="81">
        <f t="shared" si="78"/>
        <v>2.4193548387096794E-2</v>
      </c>
      <c r="AN129" s="82">
        <f t="shared" si="79"/>
        <v>1.4705700564992605E-2</v>
      </c>
      <c r="AO129" s="158">
        <f t="shared" si="80"/>
        <v>1.6429997055865366E-2</v>
      </c>
      <c r="AP129" s="86"/>
      <c r="AQ129" s="84">
        <v>204378030.47999999</v>
      </c>
      <c r="AR129" s="88">
        <v>22.9087</v>
      </c>
      <c r="AS129" s="85" t="e">
        <f>(#REF!/AQ129)-1</f>
        <v>#REF!</v>
      </c>
      <c r="AT129" s="85" t="e">
        <f>(#REF!/AR129)-1</f>
        <v>#REF!</v>
      </c>
    </row>
    <row r="130" spans="1:46">
      <c r="A130" s="154" t="s">
        <v>36</v>
      </c>
      <c r="B130" s="130">
        <v>401270174.00999999</v>
      </c>
      <c r="C130" s="130">
        <v>39.328099999999999</v>
      </c>
      <c r="D130" s="130">
        <v>398187533.06999999</v>
      </c>
      <c r="E130" s="130">
        <v>39.356299999999997</v>
      </c>
      <c r="F130" s="79">
        <f>((D130-B130)/B130)</f>
        <v>-7.6822079976549057E-3</v>
      </c>
      <c r="G130" s="79">
        <f>((E130-C130)/C130)</f>
        <v>7.1704455592815888E-4</v>
      </c>
      <c r="H130" s="130">
        <v>401005716.48000002</v>
      </c>
      <c r="I130" s="130">
        <v>39.356299999999997</v>
      </c>
      <c r="J130" s="79">
        <f t="shared" si="107"/>
        <v>7.0775279885636182E-3</v>
      </c>
      <c r="K130" s="79">
        <f t="shared" si="108"/>
        <v>0</v>
      </c>
      <c r="L130" s="130">
        <v>408835434.92000002</v>
      </c>
      <c r="M130" s="130">
        <v>39.949399999999997</v>
      </c>
      <c r="N130" s="79">
        <f t="shared" si="109"/>
        <v>1.9525204051275665E-2</v>
      </c>
      <c r="O130" s="79">
        <f t="shared" si="110"/>
        <v>1.507001420357096E-2</v>
      </c>
      <c r="P130" s="130">
        <v>410951452.62</v>
      </c>
      <c r="Q130" s="130">
        <v>40.328000000000003</v>
      </c>
      <c r="R130" s="79">
        <f t="shared" si="111"/>
        <v>5.1757199089507632E-3</v>
      </c>
      <c r="S130" s="79">
        <f t="shared" si="112"/>
        <v>9.4769883903138927E-3</v>
      </c>
      <c r="T130" s="130">
        <v>410656379.41000003</v>
      </c>
      <c r="U130" s="130">
        <v>40.680500000000002</v>
      </c>
      <c r="V130" s="79">
        <f t="shared" si="113"/>
        <v>-7.1802449685663444E-4</v>
      </c>
      <c r="W130" s="79">
        <f t="shared" si="114"/>
        <v>8.7408252330886515E-3</v>
      </c>
      <c r="X130" s="130">
        <v>403748892.81999999</v>
      </c>
      <c r="Y130" s="130">
        <v>40.886499999999998</v>
      </c>
      <c r="Z130" s="79">
        <f t="shared" si="115"/>
        <v>-1.6820599743084929E-2</v>
      </c>
      <c r="AA130" s="79">
        <f t="shared" si="116"/>
        <v>5.0638512309336406E-3</v>
      </c>
      <c r="AB130" s="130">
        <v>403210049.49000001</v>
      </c>
      <c r="AC130" s="130">
        <v>39.529899999999998</v>
      </c>
      <c r="AD130" s="79">
        <f t="shared" si="117"/>
        <v>-1.3346001427679737E-3</v>
      </c>
      <c r="AE130" s="79">
        <f t="shared" si="117"/>
        <v>-3.3179655876634108E-2</v>
      </c>
      <c r="AF130" s="130">
        <v>404883924.97000003</v>
      </c>
      <c r="AG130" s="130">
        <v>40.898699999999998</v>
      </c>
      <c r="AH130" s="79">
        <f t="shared" si="118"/>
        <v>4.1513734147182579E-3</v>
      </c>
      <c r="AI130" s="79">
        <f t="shared" si="119"/>
        <v>3.4626953268285535E-2</v>
      </c>
      <c r="AJ130" s="80">
        <f t="shared" si="75"/>
        <v>1.171799122892983E-3</v>
      </c>
      <c r="AK130" s="80">
        <f t="shared" si="76"/>
        <v>5.0645026256858419E-3</v>
      </c>
      <c r="AL130" s="81">
        <f t="shared" si="77"/>
        <v>1.6817181212006538E-2</v>
      </c>
      <c r="AM130" s="81">
        <f t="shared" si="78"/>
        <v>3.9190675952769968E-2</v>
      </c>
      <c r="AN130" s="82">
        <f t="shared" si="79"/>
        <v>1.0747808282604503E-2</v>
      </c>
      <c r="AO130" s="158">
        <f t="shared" si="80"/>
        <v>1.8951816222639261E-2</v>
      </c>
      <c r="AP130" s="86"/>
      <c r="AQ130" s="84">
        <v>160273731.87</v>
      </c>
      <c r="AR130" s="88">
        <v>133.94</v>
      </c>
      <c r="AS130" s="85" t="e">
        <f>(#REF!/AQ130)-1</f>
        <v>#REF!</v>
      </c>
      <c r="AT130" s="85" t="e">
        <f>(#REF!/AR130)-1</f>
        <v>#REF!</v>
      </c>
    </row>
    <row r="131" spans="1:46" s="184" customFormat="1">
      <c r="A131" s="153" t="s">
        <v>84</v>
      </c>
      <c r="B131" s="126">
        <v>264155379.88999999</v>
      </c>
      <c r="C131" s="138">
        <v>229.43</v>
      </c>
      <c r="D131" s="126">
        <v>264155379.88999999</v>
      </c>
      <c r="E131" s="138">
        <v>228.6</v>
      </c>
      <c r="F131" s="79">
        <f>((D131-B131)/B131)</f>
        <v>0</v>
      </c>
      <c r="G131" s="79">
        <f>((E131-C131)/C131)</f>
        <v>-3.6176611602668023E-3</v>
      </c>
      <c r="H131" s="126">
        <v>268601592.87</v>
      </c>
      <c r="I131" s="138">
        <v>227.57</v>
      </c>
      <c r="J131" s="79">
        <f t="shared" si="107"/>
        <v>1.6831809300463681E-2</v>
      </c>
      <c r="K131" s="79">
        <f t="shared" si="108"/>
        <v>-4.5056867891513615E-3</v>
      </c>
      <c r="L131" s="126">
        <v>297435850</v>
      </c>
      <c r="M131" s="138">
        <v>235.91</v>
      </c>
      <c r="N131" s="79">
        <f t="shared" si="109"/>
        <v>0.10734953885383484</v>
      </c>
      <c r="O131" s="79">
        <f t="shared" si="110"/>
        <v>3.6648064331853948E-2</v>
      </c>
      <c r="P131" s="126">
        <v>267642011.75</v>
      </c>
      <c r="Q131" s="138">
        <v>237.61</v>
      </c>
      <c r="R131" s="79">
        <f t="shared" si="111"/>
        <v>-0.10016895491918677</v>
      </c>
      <c r="S131" s="79">
        <f t="shared" si="112"/>
        <v>7.2061379339579375E-3</v>
      </c>
      <c r="T131" s="126">
        <v>271316421.60000002</v>
      </c>
      <c r="U131" s="138">
        <v>240.56</v>
      </c>
      <c r="V131" s="79">
        <f t="shared" si="113"/>
        <v>1.3728823161859319E-2</v>
      </c>
      <c r="W131" s="79">
        <f t="shared" si="114"/>
        <v>1.2415302386263156E-2</v>
      </c>
      <c r="X131" s="126">
        <v>269094438.19999999</v>
      </c>
      <c r="Y131" s="138">
        <v>240.19</v>
      </c>
      <c r="Z131" s="79">
        <f t="shared" si="115"/>
        <v>-8.1896384557064925E-3</v>
      </c>
      <c r="AA131" s="79">
        <f t="shared" si="116"/>
        <v>-1.538077818423697E-3</v>
      </c>
      <c r="AB131" s="126">
        <v>269412092.17000002</v>
      </c>
      <c r="AC131" s="138">
        <v>236.27</v>
      </c>
      <c r="AD131" s="79">
        <f t="shared" si="117"/>
        <v>1.1804553528673735E-3</v>
      </c>
      <c r="AE131" s="79">
        <f t="shared" si="117"/>
        <v>-1.6320413006369903E-2</v>
      </c>
      <c r="AF131" s="126">
        <v>268370856.09999999</v>
      </c>
      <c r="AG131" s="138">
        <v>236.83</v>
      </c>
      <c r="AH131" s="79">
        <f t="shared" si="118"/>
        <v>-3.8648453438496697E-3</v>
      </c>
      <c r="AI131" s="79">
        <f t="shared" si="119"/>
        <v>2.3701697210818228E-3</v>
      </c>
      <c r="AJ131" s="80">
        <f t="shared" si="75"/>
        <v>3.3583984937852859E-3</v>
      </c>
      <c r="AK131" s="80">
        <f t="shared" si="76"/>
        <v>4.0822294498681381E-3</v>
      </c>
      <c r="AL131" s="81">
        <f t="shared" si="77"/>
        <v>1.595832048453991E-2</v>
      </c>
      <c r="AM131" s="81">
        <f t="shared" si="78"/>
        <v>3.6001749781277424E-2</v>
      </c>
      <c r="AN131" s="82">
        <f t="shared" si="79"/>
        <v>5.6090110371402185E-2</v>
      </c>
      <c r="AO131" s="158">
        <f t="shared" si="80"/>
        <v>1.5691489743440565E-2</v>
      </c>
      <c r="AP131" s="86"/>
      <c r="AQ131" s="84"/>
      <c r="AR131" s="88"/>
      <c r="AS131" s="85"/>
      <c r="AT131" s="85"/>
    </row>
    <row r="132" spans="1:46" s="205" customFormat="1">
      <c r="A132" s="153" t="s">
        <v>175</v>
      </c>
      <c r="B132" s="126">
        <v>4649418884.6599998</v>
      </c>
      <c r="C132" s="138">
        <v>112.62</v>
      </c>
      <c r="D132" s="126">
        <v>5118486161.54</v>
      </c>
      <c r="E132" s="138">
        <v>112.81</v>
      </c>
      <c r="F132" s="79">
        <f>((D132-B132)/B132)</f>
        <v>0.10088729118978958</v>
      </c>
      <c r="G132" s="79">
        <f>((E132-C132)/C132)</f>
        <v>1.6870893269401324E-3</v>
      </c>
      <c r="H132" s="126">
        <v>5104363137.5600004</v>
      </c>
      <c r="I132" s="138">
        <v>112.92</v>
      </c>
      <c r="J132" s="79">
        <f t="shared" si="107"/>
        <v>-2.7592189437023592E-3</v>
      </c>
      <c r="K132" s="79">
        <f t="shared" si="108"/>
        <v>9.7509086073929111E-4</v>
      </c>
      <c r="L132" s="126">
        <v>5189365712.9499998</v>
      </c>
      <c r="M132" s="138">
        <v>113.12</v>
      </c>
      <c r="N132" s="79">
        <f t="shared" si="109"/>
        <v>1.6652924782039023E-2</v>
      </c>
      <c r="O132" s="79">
        <f t="shared" si="110"/>
        <v>1.7711654268508931E-3</v>
      </c>
      <c r="P132" s="126">
        <v>5197256689.1099997</v>
      </c>
      <c r="Q132" s="138">
        <v>113.33</v>
      </c>
      <c r="R132" s="79">
        <f t="shared" si="111"/>
        <v>1.5206051368297307E-3</v>
      </c>
      <c r="S132" s="79">
        <f t="shared" si="112"/>
        <v>1.8564356435643011E-3</v>
      </c>
      <c r="T132" s="126">
        <v>4939767991.1700001</v>
      </c>
      <c r="U132" s="138">
        <v>113.53</v>
      </c>
      <c r="V132" s="79">
        <f t="shared" si="113"/>
        <v>-4.9543194293159502E-2</v>
      </c>
      <c r="W132" s="79">
        <f t="shared" si="114"/>
        <v>1.7647577869937601E-3</v>
      </c>
      <c r="X132" s="126">
        <v>5069508914.1700001</v>
      </c>
      <c r="Y132" s="138">
        <v>113.72</v>
      </c>
      <c r="Z132" s="79">
        <f t="shared" si="115"/>
        <v>2.6264578261958098E-2</v>
      </c>
      <c r="AA132" s="79">
        <f t="shared" si="116"/>
        <v>1.6735664582048597E-3</v>
      </c>
      <c r="AB132" s="126">
        <v>4939767991.1700001</v>
      </c>
      <c r="AC132" s="138">
        <v>113.91</v>
      </c>
      <c r="AD132" s="79">
        <f t="shared" si="117"/>
        <v>-2.5592404549749509E-2</v>
      </c>
      <c r="AE132" s="79">
        <f t="shared" si="117"/>
        <v>1.6707703130495754E-3</v>
      </c>
      <c r="AF132" s="126">
        <v>5004960500.3900003</v>
      </c>
      <c r="AG132" s="138">
        <v>114.14</v>
      </c>
      <c r="AH132" s="79">
        <f t="shared" si="118"/>
        <v>1.3197484039034637E-2</v>
      </c>
      <c r="AI132" s="79">
        <f t="shared" si="119"/>
        <v>2.0191379158985513E-3</v>
      </c>
      <c r="AJ132" s="80">
        <f t="shared" si="75"/>
        <v>1.0078508202879964E-2</v>
      </c>
      <c r="AK132" s="80">
        <f t="shared" si="76"/>
        <v>1.6772517165301705E-3</v>
      </c>
      <c r="AL132" s="81">
        <f t="shared" si="77"/>
        <v>-2.2179538552438545E-2</v>
      </c>
      <c r="AM132" s="81">
        <f t="shared" si="78"/>
        <v>1.178973495257511E-2</v>
      </c>
      <c r="AN132" s="82">
        <f t="shared" si="79"/>
        <v>4.4120583572513146E-2</v>
      </c>
      <c r="AO132" s="158">
        <f t="shared" si="80"/>
        <v>3.0674614587954206E-4</v>
      </c>
      <c r="AP132" s="86"/>
      <c r="AQ132" s="84"/>
      <c r="AR132" s="88"/>
      <c r="AS132" s="85"/>
      <c r="AT132" s="85"/>
    </row>
    <row r="133" spans="1:46" s="224" customFormat="1">
      <c r="A133" s="153" t="s">
        <v>201</v>
      </c>
      <c r="B133" s="126">
        <v>1697114537.98</v>
      </c>
      <c r="C133" s="138">
        <v>1.0620000000000001</v>
      </c>
      <c r="D133" s="126">
        <v>1672560032.27</v>
      </c>
      <c r="E133" s="138">
        <v>1.0627</v>
      </c>
      <c r="F133" s="79">
        <f>((D133-B133)/B133)</f>
        <v>-1.4468384520013701E-2</v>
      </c>
      <c r="G133" s="79">
        <f>((E133-C133)/C133)</f>
        <v>6.5913370998109497E-4</v>
      </c>
      <c r="H133" s="126">
        <v>1670117694.9400001</v>
      </c>
      <c r="I133" s="138">
        <v>1.0633999999999999</v>
      </c>
      <c r="J133" s="79">
        <f t="shared" si="107"/>
        <v>-1.4602389647474603E-3</v>
      </c>
      <c r="K133" s="79">
        <f t="shared" si="108"/>
        <v>6.586995389102502E-4</v>
      </c>
      <c r="L133" s="126">
        <v>1856653188.9300001</v>
      </c>
      <c r="M133" s="138">
        <v>1.0641</v>
      </c>
      <c r="N133" s="79">
        <f t="shared" si="109"/>
        <v>0.11169002912498416</v>
      </c>
      <c r="O133" s="79">
        <f t="shared" si="110"/>
        <v>6.5826593943966994E-4</v>
      </c>
      <c r="P133" s="126">
        <v>1871742602.3699999</v>
      </c>
      <c r="Q133" s="138">
        <v>1.0648</v>
      </c>
      <c r="R133" s="79">
        <f t="shared" si="111"/>
        <v>8.1272116569578272E-3</v>
      </c>
      <c r="S133" s="79">
        <f t="shared" si="112"/>
        <v>6.5783291044067555E-4</v>
      </c>
      <c r="T133" s="126">
        <v>1833690870.55</v>
      </c>
      <c r="U133" s="138">
        <v>1.0654999999999999</v>
      </c>
      <c r="V133" s="79">
        <f t="shared" si="113"/>
        <v>-2.0329575109215788E-2</v>
      </c>
      <c r="W133" s="79">
        <f t="shared" si="114"/>
        <v>6.5740045078880812E-4</v>
      </c>
      <c r="X133" s="126">
        <v>1889901679.8399999</v>
      </c>
      <c r="Y133" s="138">
        <v>1.0662</v>
      </c>
      <c r="Z133" s="79">
        <f t="shared" si="115"/>
        <v>3.0654463188301749E-2</v>
      </c>
      <c r="AA133" s="79">
        <f t="shared" si="116"/>
        <v>6.5696855936193813E-4</v>
      </c>
      <c r="AB133" s="126">
        <v>1874790522.25</v>
      </c>
      <c r="AC133" s="138">
        <v>1.0669</v>
      </c>
      <c r="AD133" s="79">
        <f t="shared" si="117"/>
        <v>-7.9957374244353455E-3</v>
      </c>
      <c r="AE133" s="79">
        <f t="shared" si="117"/>
        <v>6.5653723504025777E-4</v>
      </c>
      <c r="AF133" s="126">
        <v>1867800647.6300001</v>
      </c>
      <c r="AG133" s="138">
        <v>1.0676000000000001</v>
      </c>
      <c r="AH133" s="79">
        <f t="shared" si="118"/>
        <v>-3.7283496673596894E-3</v>
      </c>
      <c r="AI133" s="79">
        <f t="shared" si="119"/>
        <v>6.56106476708356E-4</v>
      </c>
      <c r="AJ133" s="80">
        <f t="shared" si="75"/>
        <v>1.2811177285558969E-2</v>
      </c>
      <c r="AK133" s="80">
        <f t="shared" si="76"/>
        <v>6.5761810258388128E-4</v>
      </c>
      <c r="AL133" s="81">
        <f t="shared" si="77"/>
        <v>0.11673160400408432</v>
      </c>
      <c r="AM133" s="81">
        <f t="shared" si="78"/>
        <v>4.6108967723723785E-3</v>
      </c>
      <c r="AN133" s="82">
        <f t="shared" si="79"/>
        <v>4.2878550518312887E-2</v>
      </c>
      <c r="AO133" s="158">
        <f t="shared" si="80"/>
        <v>1.0593105205762702E-6</v>
      </c>
      <c r="AP133" s="86"/>
      <c r="AQ133" s="84"/>
      <c r="AR133" s="88"/>
      <c r="AS133" s="85"/>
      <c r="AT133" s="85"/>
    </row>
    <row r="134" spans="1:46">
      <c r="A134" s="153" t="s">
        <v>215</v>
      </c>
      <c r="B134" s="126">
        <v>248129737.2033813</v>
      </c>
      <c r="C134" s="138">
        <v>100.2123703234809</v>
      </c>
      <c r="D134" s="126">
        <v>248264818.18960837</v>
      </c>
      <c r="E134" s="138">
        <v>100.31574569834113</v>
      </c>
      <c r="F134" s="79">
        <f>((D134-B134)/B134)</f>
        <v>5.4439660376678369E-4</v>
      </c>
      <c r="G134" s="79">
        <f>((E134-C134)/C134)</f>
        <v>1.0315630148907179E-3</v>
      </c>
      <c r="H134" s="126">
        <v>249105275.18073738</v>
      </c>
      <c r="I134" s="138">
        <v>100.41802002945857</v>
      </c>
      <c r="J134" s="79">
        <f t="shared" si="107"/>
        <v>3.3853245790433548E-3</v>
      </c>
      <c r="K134" s="79">
        <f t="shared" si="108"/>
        <v>1.0195242073461812E-3</v>
      </c>
      <c r="L134" s="126">
        <v>248763213.24000001</v>
      </c>
      <c r="M134" s="138">
        <v>100.0001</v>
      </c>
      <c r="N134" s="79">
        <f t="shared" si="109"/>
        <v>-1.3731621720543049E-3</v>
      </c>
      <c r="O134" s="79">
        <f t="shared" si="110"/>
        <v>-4.1618031239410063E-3</v>
      </c>
      <c r="P134" s="126">
        <v>250212201.97999999</v>
      </c>
      <c r="Q134" s="138">
        <v>100.1344</v>
      </c>
      <c r="R134" s="79">
        <f t="shared" si="111"/>
        <v>5.8247709584054721E-3</v>
      </c>
      <c r="S134" s="79">
        <f t="shared" si="112"/>
        <v>1.3429986570013038E-3</v>
      </c>
      <c r="T134" s="126">
        <v>300525106.7512759</v>
      </c>
      <c r="U134" s="138">
        <v>100</v>
      </c>
      <c r="V134" s="79">
        <f t="shared" si="113"/>
        <v>0.2010809399906785</v>
      </c>
      <c r="W134" s="79">
        <f t="shared" si="114"/>
        <v>-1.3421960884571077E-3</v>
      </c>
      <c r="X134" s="126">
        <v>299890310.84453082</v>
      </c>
      <c r="Y134" s="138">
        <v>100.4324970718577</v>
      </c>
      <c r="Z134" s="79">
        <f t="shared" si="115"/>
        <v>-2.1122890982631058E-3</v>
      </c>
      <c r="AA134" s="79">
        <f t="shared" si="116"/>
        <v>4.3249707185769636E-3</v>
      </c>
      <c r="AB134" s="126">
        <v>294437466.08999997</v>
      </c>
      <c r="AC134" s="138">
        <v>100.5737</v>
      </c>
      <c r="AD134" s="79">
        <f t="shared" si="117"/>
        <v>-1.8182797367393814E-2</v>
      </c>
      <c r="AE134" s="79">
        <f t="shared" si="117"/>
        <v>1.4059485949182138E-3</v>
      </c>
      <c r="AF134" s="126">
        <v>293929158.56</v>
      </c>
      <c r="AG134" s="138">
        <v>100.724</v>
      </c>
      <c r="AH134" s="79">
        <f t="shared" si="118"/>
        <v>-1.7263683754315366E-3</v>
      </c>
      <c r="AI134" s="79">
        <f t="shared" si="119"/>
        <v>1.4944264753111542E-3</v>
      </c>
      <c r="AJ134" s="80">
        <f t="shared" ref="AJ134:AJ136" si="120">AVERAGE(F134,J134,N134,R134,V134,Z134,AD134,AH134)</f>
        <v>2.3430101889843919E-2</v>
      </c>
      <c r="AK134" s="80">
        <f t="shared" ref="AK134:AK136" si="121">AVERAGE(G134,K134,O134,S134,W134,AA134,AE134,AI134)</f>
        <v>6.3942905695580266E-4</v>
      </c>
      <c r="AL134" s="81">
        <f t="shared" ref="AL134:AL136" si="122">((AF134-D134)/D134)</f>
        <v>0.18393399718648903</v>
      </c>
      <c r="AM134" s="81">
        <f t="shared" ref="AM134:AM136" si="123">((AG134-E134)/E134)</f>
        <v>4.0696931355774452E-3</v>
      </c>
      <c r="AN134" s="82">
        <f t="shared" ref="AN134:AN136" si="124">STDEV(F134,J134,N134,R134,V134,Z134,AD134,AH134)</f>
        <v>7.2138174543549663E-2</v>
      </c>
      <c r="AO134" s="158">
        <f t="shared" ref="AO134:AO136" si="125">STDEV(G134,K134,O134,S134,W134,AA134,AE134,AI134)</f>
        <v>2.4690573778339471E-3</v>
      </c>
      <c r="AP134" s="86"/>
      <c r="AQ134" s="114">
        <f>SUM(AQ126:AQ130)</f>
        <v>4923038917.1999998</v>
      </c>
      <c r="AR134" s="62"/>
      <c r="AS134" s="85" t="e">
        <f>(#REF!/AQ134)-1</f>
        <v>#REF!</v>
      </c>
      <c r="AT134" s="85" t="e">
        <f>(#REF!/AR134)-1</f>
        <v>#REF!</v>
      </c>
    </row>
    <row r="135" spans="1:46">
      <c r="A135" s="155" t="s">
        <v>52</v>
      </c>
      <c r="B135" s="142">
        <f>SUM(B127:B134)</f>
        <v>12168530621.93338</v>
      </c>
      <c r="C135" s="133"/>
      <c r="D135" s="142">
        <f>SUM(D127:D134)</f>
        <v>12601475395.049608</v>
      </c>
      <c r="E135" s="133"/>
      <c r="F135" s="79">
        <f>((D135-B135)/B135)</f>
        <v>3.557905112519167E-2</v>
      </c>
      <c r="G135" s="79"/>
      <c r="H135" s="142">
        <f>SUM(H127:H134)</f>
        <v>12583775566.310738</v>
      </c>
      <c r="I135" s="133"/>
      <c r="J135" s="79">
        <f>((H135-D135)/D135)</f>
        <v>-1.4045838430810935E-3</v>
      </c>
      <c r="K135" s="79"/>
      <c r="L135" s="142">
        <f>SUM(L127:L134)</f>
        <v>12997522795.92</v>
      </c>
      <c r="M135" s="133"/>
      <c r="N135" s="79">
        <f>((L135-H135)/H135)</f>
        <v>3.2879419012918971E-2</v>
      </c>
      <c r="O135" s="79"/>
      <c r="P135" s="142">
        <f>SUM(P127:P134)</f>
        <v>13027002445.279999</v>
      </c>
      <c r="Q135" s="133"/>
      <c r="R135" s="79">
        <f>((P135-L135)/L135)</f>
        <v>2.2680975308042961E-3</v>
      </c>
      <c r="S135" s="79"/>
      <c r="T135" s="142">
        <f>SUM(T127:T134)</f>
        <v>12832838637.471275</v>
      </c>
      <c r="U135" s="133"/>
      <c r="V135" s="79">
        <f>((T135-P135)/P135)</f>
        <v>-1.4904718765833481E-2</v>
      </c>
      <c r="W135" s="79"/>
      <c r="X135" s="142">
        <f>SUM(X127:X134)</f>
        <v>13000453217.59453</v>
      </c>
      <c r="Y135" s="133"/>
      <c r="Z135" s="79">
        <f>((X135-T135)/T135)</f>
        <v>1.3061379859778507E-2</v>
      </c>
      <c r="AA135" s="79"/>
      <c r="AB135" s="142">
        <f>SUM(AB127:AB134)</f>
        <v>12853214543.610001</v>
      </c>
      <c r="AC135" s="133"/>
      <c r="AD135" s="79">
        <f>((AB135-X135)/X135)</f>
        <v>-1.1325656999808274E-2</v>
      </c>
      <c r="AE135" s="79"/>
      <c r="AF135" s="142">
        <f>SUM(AF127:AF134)</f>
        <v>12902082571.270002</v>
      </c>
      <c r="AG135" s="133"/>
      <c r="AH135" s="79">
        <f>((AF135-AB135)/AB135)</f>
        <v>3.802008244256421E-3</v>
      </c>
      <c r="AI135" s="79"/>
      <c r="AJ135" s="80">
        <f t="shared" si="120"/>
        <v>7.4943745205283789E-3</v>
      </c>
      <c r="AK135" s="80"/>
      <c r="AL135" s="81">
        <f t="shared" si="122"/>
        <v>2.3854919110383323E-2</v>
      </c>
      <c r="AM135" s="81"/>
      <c r="AN135" s="82">
        <f t="shared" si="124"/>
        <v>1.8670806312999302E-2</v>
      </c>
      <c r="AO135" s="158"/>
      <c r="AP135" s="86"/>
      <c r="AQ135" s="61">
        <f>SUM(AQ19,AQ50,AQ64,AQ94,AQ100,AQ124,AQ134)</f>
        <v>244289452404.71518</v>
      </c>
      <c r="AR135" s="62"/>
      <c r="AS135" s="85" t="e">
        <f>(#REF!/AQ135)-1</f>
        <v>#REF!</v>
      </c>
      <c r="AT135" s="85" t="e">
        <f>(#REF!/AR135)-1</f>
        <v>#REF!</v>
      </c>
    </row>
    <row r="136" spans="1:46" ht="15" customHeight="1">
      <c r="A136" s="155" t="s">
        <v>38</v>
      </c>
      <c r="B136" s="47">
        <f>SUM(B19,B50,B64,B95,B101,B125,B135)</f>
        <v>1285181767190.3865</v>
      </c>
      <c r="C136" s="60"/>
      <c r="D136" s="47">
        <f>SUM(D19,D50,D64,D95,D101,D125,D135)</f>
        <v>1283856764693.5959</v>
      </c>
      <c r="E136" s="60"/>
      <c r="F136" s="79">
        <f>((D136-B136)/B136)</f>
        <v>-1.0309845117762566E-3</v>
      </c>
      <c r="G136" s="79"/>
      <c r="H136" s="47">
        <f>SUM(H19,H50,H64,H95,H101,H125,H135)</f>
        <v>1284257567894.3027</v>
      </c>
      <c r="I136" s="60"/>
      <c r="J136" s="79">
        <f>((H136-D136)/D136)</f>
        <v>3.121868511573738E-4</v>
      </c>
      <c r="K136" s="79"/>
      <c r="L136" s="47">
        <f>SUM(L19,L50,L64,L95,L101,L125,L135)</f>
        <v>1278596135540.5232</v>
      </c>
      <c r="M136" s="60"/>
      <c r="N136" s="79">
        <f>((L136-H136)/H136)</f>
        <v>-4.4083309262192248E-3</v>
      </c>
      <c r="O136" s="79"/>
      <c r="P136" s="47">
        <f>SUM(P19,P50,P64,P95,P101,P125,P135)</f>
        <v>1286680114389.189</v>
      </c>
      <c r="Q136" s="60"/>
      <c r="R136" s="79">
        <f>((P136-L136)/L136)</f>
        <v>6.3225428452028682E-3</v>
      </c>
      <c r="S136" s="79"/>
      <c r="T136" s="47">
        <f>SUM(T19,T50,T64,T95,T101,T125,T135)</f>
        <v>1290313588718.8035</v>
      </c>
      <c r="U136" s="60"/>
      <c r="V136" s="79">
        <f>((T136-P136)/P136)</f>
        <v>2.8239142650769728E-3</v>
      </c>
      <c r="W136" s="79"/>
      <c r="X136" s="47">
        <f>SUM(X19,X50,X64,X95,X101,X125,X135)</f>
        <v>1291238061909.7922</v>
      </c>
      <c r="Y136" s="60"/>
      <c r="Z136" s="79">
        <f>((X136-T136)/T136)</f>
        <v>7.1647171592349929E-4</v>
      </c>
      <c r="AA136" s="79"/>
      <c r="AB136" s="47">
        <f>SUM(AB19,AB50,AB64,AB95,AB101,AB125,AB135)</f>
        <v>1295738089029.7874</v>
      </c>
      <c r="AC136" s="60"/>
      <c r="AD136" s="79">
        <f>((AB136-X136)/X136)</f>
        <v>3.4850483832078176E-3</v>
      </c>
      <c r="AE136" s="79"/>
      <c r="AF136" s="47">
        <f>SUM(AF19,AF50,AF64,AF95,AF101,AF125,AF135)</f>
        <v>1294196138635.3562</v>
      </c>
      <c r="AG136" s="60"/>
      <c r="AH136" s="79">
        <f>((AF136-AB136)/AB136)</f>
        <v>-1.1900170315944959E-3</v>
      </c>
      <c r="AI136" s="79"/>
      <c r="AJ136" s="80">
        <f t="shared" si="120"/>
        <v>8.7885394887231923E-4</v>
      </c>
      <c r="AK136" s="80"/>
      <c r="AL136" s="81">
        <f t="shared" si="122"/>
        <v>8.0533703027438879E-3</v>
      </c>
      <c r="AM136" s="81"/>
      <c r="AN136" s="82">
        <f t="shared" si="124"/>
        <v>3.3045157725120232E-3</v>
      </c>
      <c r="AO136" s="158"/>
      <c r="AP136" s="86"/>
      <c r="AQ136" s="115"/>
      <c r="AR136" s="116"/>
      <c r="AS136" s="85" t="e">
        <f>(#REF!/AQ136)-1</f>
        <v>#REF!</v>
      </c>
      <c r="AT136" s="85" t="e">
        <f>(#REF!/AR136)-1</f>
        <v>#REF!</v>
      </c>
    </row>
    <row r="137" spans="1:46" ht="17.25" customHeight="1" thickBot="1">
      <c r="A137" s="154"/>
      <c r="B137" s="182"/>
      <c r="C137" s="182"/>
      <c r="D137" s="182"/>
      <c r="E137" s="182"/>
      <c r="F137" s="79"/>
      <c r="G137" s="79"/>
      <c r="H137" s="182"/>
      <c r="I137" s="182"/>
      <c r="J137" s="79"/>
      <c r="K137" s="79"/>
      <c r="L137" s="182"/>
      <c r="M137" s="182"/>
      <c r="N137" s="79"/>
      <c r="O137" s="79"/>
      <c r="P137" s="182"/>
      <c r="Q137" s="182"/>
      <c r="R137" s="79"/>
      <c r="S137" s="79"/>
      <c r="T137" s="182"/>
      <c r="U137" s="182"/>
      <c r="V137" s="79"/>
      <c r="W137" s="79"/>
      <c r="X137" s="182"/>
      <c r="Y137" s="182"/>
      <c r="Z137" s="79"/>
      <c r="AA137" s="79"/>
      <c r="AB137" s="79"/>
      <c r="AC137" s="79"/>
      <c r="AD137" s="79"/>
      <c r="AE137" s="79"/>
      <c r="AF137" s="182"/>
      <c r="AG137" s="182"/>
      <c r="AH137" s="79"/>
      <c r="AI137" s="79"/>
      <c r="AJ137" s="80"/>
      <c r="AK137" s="80"/>
      <c r="AL137" s="81"/>
      <c r="AM137" s="81"/>
      <c r="AN137" s="82"/>
      <c r="AO137" s="158"/>
      <c r="AP137" s="86"/>
      <c r="AQ137" s="382" t="s">
        <v>104</v>
      </c>
      <c r="AR137" s="382"/>
      <c r="AS137" s="85" t="e">
        <f>(#REF!/AQ137)-1</f>
        <v>#REF!</v>
      </c>
      <c r="AT137" s="85" t="e">
        <f>(#REF!/AR137)-1</f>
        <v>#REF!</v>
      </c>
    </row>
    <row r="138" spans="1:46" ht="29.25" customHeight="1">
      <c r="A138" s="157" t="s">
        <v>58</v>
      </c>
      <c r="B138" s="377" t="s">
        <v>225</v>
      </c>
      <c r="C138" s="378"/>
      <c r="D138" s="377" t="s">
        <v>230</v>
      </c>
      <c r="E138" s="378"/>
      <c r="F138" s="377" t="s">
        <v>79</v>
      </c>
      <c r="G138" s="378"/>
      <c r="H138" s="377" t="s">
        <v>231</v>
      </c>
      <c r="I138" s="378"/>
      <c r="J138" s="377" t="s">
        <v>79</v>
      </c>
      <c r="K138" s="378"/>
      <c r="L138" s="377" t="s">
        <v>233</v>
      </c>
      <c r="M138" s="378"/>
      <c r="N138" s="377" t="s">
        <v>79</v>
      </c>
      <c r="O138" s="378"/>
      <c r="P138" s="377" t="s">
        <v>234</v>
      </c>
      <c r="Q138" s="378"/>
      <c r="R138" s="377" t="s">
        <v>79</v>
      </c>
      <c r="S138" s="378"/>
      <c r="T138" s="377" t="s">
        <v>236</v>
      </c>
      <c r="U138" s="378"/>
      <c r="V138" s="377" t="s">
        <v>79</v>
      </c>
      <c r="W138" s="378"/>
      <c r="X138" s="377" t="s">
        <v>239</v>
      </c>
      <c r="Y138" s="378"/>
      <c r="Z138" s="377" t="s">
        <v>79</v>
      </c>
      <c r="AA138" s="378"/>
      <c r="AB138" s="377" t="s">
        <v>246</v>
      </c>
      <c r="AC138" s="378"/>
      <c r="AD138" s="377" t="s">
        <v>79</v>
      </c>
      <c r="AE138" s="378"/>
      <c r="AF138" s="377" t="s">
        <v>248</v>
      </c>
      <c r="AG138" s="378"/>
      <c r="AH138" s="377" t="s">
        <v>79</v>
      </c>
      <c r="AI138" s="378"/>
      <c r="AJ138" s="381" t="s">
        <v>98</v>
      </c>
      <c r="AK138" s="381"/>
      <c r="AL138" s="381" t="s">
        <v>99</v>
      </c>
      <c r="AM138" s="381"/>
      <c r="AN138" s="381" t="s">
        <v>89</v>
      </c>
      <c r="AO138" s="383"/>
      <c r="AP138" s="86"/>
      <c r="AQ138" s="117" t="s">
        <v>92</v>
      </c>
      <c r="AR138" s="118" t="s">
        <v>93</v>
      </c>
      <c r="AS138" s="85" t="e">
        <f>(#REF!/AQ138)-1</f>
        <v>#REF!</v>
      </c>
      <c r="AT138" s="85" t="e">
        <f>(#REF!/AR138)-1</f>
        <v>#REF!</v>
      </c>
    </row>
    <row r="139" spans="1:46" ht="25.5" customHeight="1">
      <c r="A139" s="157"/>
      <c r="B139" s="161" t="s">
        <v>92</v>
      </c>
      <c r="C139" s="162" t="s">
        <v>93</v>
      </c>
      <c r="D139" s="161" t="s">
        <v>92</v>
      </c>
      <c r="E139" s="162" t="s">
        <v>93</v>
      </c>
      <c r="F139" s="230" t="s">
        <v>91</v>
      </c>
      <c r="G139" s="230" t="s">
        <v>5</v>
      </c>
      <c r="H139" s="161" t="s">
        <v>92</v>
      </c>
      <c r="I139" s="162" t="s">
        <v>93</v>
      </c>
      <c r="J139" s="231" t="s">
        <v>91</v>
      </c>
      <c r="K139" s="231" t="s">
        <v>5</v>
      </c>
      <c r="L139" s="161" t="s">
        <v>92</v>
      </c>
      <c r="M139" s="162" t="s">
        <v>93</v>
      </c>
      <c r="N139" s="243" t="s">
        <v>91</v>
      </c>
      <c r="O139" s="243" t="s">
        <v>5</v>
      </c>
      <c r="P139" s="161" t="s">
        <v>92</v>
      </c>
      <c r="Q139" s="162" t="s">
        <v>93</v>
      </c>
      <c r="R139" s="252" t="s">
        <v>91</v>
      </c>
      <c r="S139" s="252" t="s">
        <v>5</v>
      </c>
      <c r="T139" s="161" t="s">
        <v>92</v>
      </c>
      <c r="U139" s="162" t="s">
        <v>93</v>
      </c>
      <c r="V139" s="315" t="s">
        <v>91</v>
      </c>
      <c r="W139" s="315" t="s">
        <v>5</v>
      </c>
      <c r="X139" s="161" t="s">
        <v>92</v>
      </c>
      <c r="Y139" s="162" t="s">
        <v>93</v>
      </c>
      <c r="Z139" s="344" t="s">
        <v>91</v>
      </c>
      <c r="AA139" s="344" t="s">
        <v>5</v>
      </c>
      <c r="AB139" s="161" t="s">
        <v>92</v>
      </c>
      <c r="AC139" s="162" t="s">
        <v>93</v>
      </c>
      <c r="AD139" s="350" t="s">
        <v>91</v>
      </c>
      <c r="AE139" s="350" t="s">
        <v>5</v>
      </c>
      <c r="AF139" s="161" t="s">
        <v>92</v>
      </c>
      <c r="AG139" s="162" t="s">
        <v>93</v>
      </c>
      <c r="AH139" s="350" t="s">
        <v>91</v>
      </c>
      <c r="AI139" s="350" t="s">
        <v>5</v>
      </c>
      <c r="AJ139" s="170" t="s">
        <v>97</v>
      </c>
      <c r="AK139" s="170" t="s">
        <v>97</v>
      </c>
      <c r="AL139" s="170" t="s">
        <v>97</v>
      </c>
      <c r="AM139" s="170" t="s">
        <v>97</v>
      </c>
      <c r="AN139" s="170" t="s">
        <v>97</v>
      </c>
      <c r="AO139" s="171" t="s">
        <v>97</v>
      </c>
      <c r="AP139" s="86"/>
      <c r="AQ139" s="111">
        <v>1901056000</v>
      </c>
      <c r="AR139" s="103">
        <v>12.64</v>
      </c>
      <c r="AS139" s="85" t="e">
        <f>(#REF!/AQ139)-1</f>
        <v>#REF!</v>
      </c>
      <c r="AT139" s="85" t="e">
        <f>(#REF!/AR139)-1</f>
        <v>#REF!</v>
      </c>
    </row>
    <row r="140" spans="1:46">
      <c r="A140" s="154" t="s">
        <v>40</v>
      </c>
      <c r="B140" s="140">
        <v>2541287000</v>
      </c>
      <c r="C140" s="139">
        <v>16.73</v>
      </c>
      <c r="D140" s="140">
        <v>2327108000</v>
      </c>
      <c r="E140" s="139">
        <v>15.32</v>
      </c>
      <c r="F140" s="79">
        <f>((D140-B140)/B140)</f>
        <v>-8.4279736999402277E-2</v>
      </c>
      <c r="G140" s="79">
        <f>((E140-C140)/C140)</f>
        <v>-8.4279736999402277E-2</v>
      </c>
      <c r="H140" s="140">
        <v>2544325000</v>
      </c>
      <c r="I140" s="139">
        <v>16.75</v>
      </c>
      <c r="J140" s="79">
        <f t="shared" ref="J140:J149" si="126">((H140-D140)/D140)</f>
        <v>9.3342036553524799E-2</v>
      </c>
      <c r="K140" s="79">
        <f t="shared" ref="K140:K149" si="127">((I140-E140)/E140)</f>
        <v>9.3342036553524785E-2</v>
      </c>
      <c r="L140" s="140">
        <v>2513945000</v>
      </c>
      <c r="M140" s="139">
        <v>16.55</v>
      </c>
      <c r="N140" s="79">
        <f t="shared" ref="N140:N149" si="128">((L140-H140)/H140)</f>
        <v>-1.1940298507462687E-2</v>
      </c>
      <c r="O140" s="79">
        <f t="shared" ref="O140:O149" si="129">((M140-I140)/I140)</f>
        <v>-1.1940298507462643E-2</v>
      </c>
      <c r="P140" s="140">
        <v>2513945000</v>
      </c>
      <c r="Q140" s="139">
        <v>16.55</v>
      </c>
      <c r="R140" s="79">
        <f t="shared" ref="R140:R151" si="130">((P140-L140)/L140)</f>
        <v>0</v>
      </c>
      <c r="S140" s="79">
        <f t="shared" ref="S140:S151" si="131">((Q140-M140)/M140)</f>
        <v>0</v>
      </c>
      <c r="T140" s="140">
        <v>2513945000</v>
      </c>
      <c r="U140" s="139">
        <v>16.55</v>
      </c>
      <c r="V140" s="79">
        <f t="shared" ref="V140:V151" si="132">((T140-P140)/P140)</f>
        <v>0</v>
      </c>
      <c r="W140" s="79">
        <f t="shared" ref="W140:W151" si="133">((U140-Q140)/Q140)</f>
        <v>0</v>
      </c>
      <c r="X140" s="140">
        <v>2513945000</v>
      </c>
      <c r="Y140" s="139">
        <v>16.55</v>
      </c>
      <c r="Z140" s="79">
        <f t="shared" ref="Z140:Z151" si="134">((X140-T140)/T140)</f>
        <v>0</v>
      </c>
      <c r="AA140" s="79">
        <f t="shared" ref="AA140:AA151" si="135">((Y140-U140)/U140)</f>
        <v>0</v>
      </c>
      <c r="AB140" s="140">
        <v>2255715000</v>
      </c>
      <c r="AC140" s="139">
        <v>14.85</v>
      </c>
      <c r="AD140" s="79">
        <f t="shared" ref="AD140:AE151" si="136">((AB140-X140)/X140)</f>
        <v>-0.1027190332326284</v>
      </c>
      <c r="AE140" s="79">
        <f t="shared" si="136"/>
        <v>-0.10271903323262846</v>
      </c>
      <c r="AF140" s="140">
        <v>2582300000</v>
      </c>
      <c r="AG140" s="139">
        <v>17</v>
      </c>
      <c r="AH140" s="79">
        <f t="shared" ref="AH140:AH151" si="137">((AF140-AB140)/AB140)</f>
        <v>0.14478114478114479</v>
      </c>
      <c r="AI140" s="79">
        <f t="shared" ref="AI140:AI151" si="138">((AG140-AC140)/AC140)</f>
        <v>0.14478114478114482</v>
      </c>
      <c r="AJ140" s="80">
        <f t="shared" ref="AJ140" si="139">AVERAGE(F140,J140,N140,R140,V140,Z140,AD140,AH140)</f>
        <v>4.8980140743970276E-3</v>
      </c>
      <c r="AK140" s="80">
        <f t="shared" ref="AK140" si="140">AVERAGE(G140,K140,O140,S140,W140,AA140,AE140,AI140)</f>
        <v>4.8980140743970276E-3</v>
      </c>
      <c r="AL140" s="81">
        <f t="shared" ref="AL140" si="141">((AF140-D140)/D140)</f>
        <v>0.10966057441253264</v>
      </c>
      <c r="AM140" s="81">
        <f t="shared" ref="AM140" si="142">((AG140-E140)/E140)</f>
        <v>0.10966057441253262</v>
      </c>
      <c r="AN140" s="82">
        <f t="shared" ref="AN140" si="143">STDEV(F140,J140,N140,R140,V140,Z140,AD140,AH140)</f>
        <v>8.2183797432076405E-2</v>
      </c>
      <c r="AO140" s="158">
        <f t="shared" ref="AO140" si="144">STDEV(G140,K140,O140,S140,W140,AA140,AE140,AI140)</f>
        <v>8.2183797432076433E-2</v>
      </c>
      <c r="AP140" s="86"/>
      <c r="AQ140" s="111">
        <v>106884243.56</v>
      </c>
      <c r="AR140" s="103">
        <v>2.92</v>
      </c>
      <c r="AS140" s="85" t="e">
        <f>(#REF!/AQ140)-1</f>
        <v>#REF!</v>
      </c>
      <c r="AT140" s="85" t="e">
        <f>(#REF!/AR140)-1</f>
        <v>#REF!</v>
      </c>
    </row>
    <row r="141" spans="1:46">
      <c r="A141" s="154" t="s">
        <v>75</v>
      </c>
      <c r="B141" s="140">
        <v>316107556.02999997</v>
      </c>
      <c r="C141" s="139">
        <v>3.71</v>
      </c>
      <c r="D141" s="140">
        <v>305031010.94</v>
      </c>
      <c r="E141" s="139">
        <v>3.58</v>
      </c>
      <c r="F141" s="79">
        <f>((D141-B141)/B141)</f>
        <v>-3.5040431266846278E-2</v>
      </c>
      <c r="G141" s="79">
        <f>((E141-C141)/C141)</f>
        <v>-3.5040431266846334E-2</v>
      </c>
      <c r="H141" s="140">
        <v>314403472.17000002</v>
      </c>
      <c r="I141" s="139">
        <v>3.69</v>
      </c>
      <c r="J141" s="79">
        <f t="shared" si="126"/>
        <v>3.0726256983240285E-2</v>
      </c>
      <c r="K141" s="79">
        <f t="shared" si="127"/>
        <v>3.0726256983240188E-2</v>
      </c>
      <c r="L141" s="140">
        <v>316107556.02999997</v>
      </c>
      <c r="M141" s="139">
        <v>3.71</v>
      </c>
      <c r="N141" s="79">
        <f t="shared" si="128"/>
        <v>5.4200542005418614E-3</v>
      </c>
      <c r="O141" s="79">
        <f t="shared" si="129"/>
        <v>5.4200542005420106E-3</v>
      </c>
      <c r="P141" s="140">
        <v>316107556.02999997</v>
      </c>
      <c r="Q141" s="139">
        <v>3.71</v>
      </c>
      <c r="R141" s="79">
        <f t="shared" si="130"/>
        <v>0</v>
      </c>
      <c r="S141" s="79">
        <f t="shared" si="131"/>
        <v>0</v>
      </c>
      <c r="T141" s="140">
        <v>339112688.13999999</v>
      </c>
      <c r="U141" s="139">
        <v>3.98</v>
      </c>
      <c r="V141" s="79">
        <f t="shared" si="132"/>
        <v>7.2776280323450182E-2</v>
      </c>
      <c r="W141" s="79">
        <f t="shared" si="133"/>
        <v>7.277628032345014E-2</v>
      </c>
      <c r="X141" s="140">
        <v>340816772</v>
      </c>
      <c r="Y141" s="139">
        <v>4</v>
      </c>
      <c r="Z141" s="79">
        <f t="shared" si="134"/>
        <v>5.0251256281407461E-3</v>
      </c>
      <c r="AA141" s="79">
        <f t="shared" si="135"/>
        <v>5.0251256281407079E-3</v>
      </c>
      <c r="AB141" s="140">
        <v>347633107.44</v>
      </c>
      <c r="AC141" s="139">
        <v>4.08</v>
      </c>
      <c r="AD141" s="79">
        <f t="shared" si="136"/>
        <v>1.9999999999999993E-2</v>
      </c>
      <c r="AE141" s="79">
        <f t="shared" si="136"/>
        <v>2.0000000000000018E-2</v>
      </c>
      <c r="AF141" s="140">
        <v>347633107.44</v>
      </c>
      <c r="AG141" s="139">
        <v>4.08</v>
      </c>
      <c r="AH141" s="79">
        <f t="shared" si="137"/>
        <v>0</v>
      </c>
      <c r="AI141" s="79">
        <f t="shared" si="138"/>
        <v>0</v>
      </c>
      <c r="AJ141" s="80">
        <f t="shared" ref="AJ141:AJ153" si="145">AVERAGE(F141,J141,N141,R141,V141,Z141,AD141,AH141)</f>
        <v>1.2363410733565849E-2</v>
      </c>
      <c r="AK141" s="80">
        <f t="shared" ref="AK141:AK153" si="146">AVERAGE(G141,K141,O141,S141,W141,AA141,AE141,AI141)</f>
        <v>1.2363410733565842E-2</v>
      </c>
      <c r="AL141" s="81">
        <f t="shared" ref="AL141:AL153" si="147">((AF141-D141)/D141)</f>
        <v>0.13966480446927373</v>
      </c>
      <c r="AM141" s="81">
        <f t="shared" ref="AM141:AM153" si="148">((AG141-E141)/E141)</f>
        <v>0.13966480446927373</v>
      </c>
      <c r="AN141" s="82">
        <f t="shared" ref="AN141:AN153" si="149">STDEV(F141,J141,N141,R141,V141,Z141,AD141,AH141)</f>
        <v>3.0938000546403173E-2</v>
      </c>
      <c r="AO141" s="158">
        <f t="shared" ref="AO141:AO153" si="150">STDEV(G141,K141,O141,S141,W141,AA141,AE141,AI141)</f>
        <v>3.0938000546403159E-2</v>
      </c>
      <c r="AP141" s="86"/>
      <c r="AQ141" s="111">
        <v>84059843.040000007</v>
      </c>
      <c r="AR141" s="103">
        <v>7.19</v>
      </c>
      <c r="AS141" s="85" t="e">
        <f>(#REF!/AQ141)-1</f>
        <v>#REF!</v>
      </c>
      <c r="AT141" s="85" t="e">
        <f>(#REF!/AR141)-1</f>
        <v>#REF!</v>
      </c>
    </row>
    <row r="142" spans="1:46">
      <c r="A142" s="154" t="s">
        <v>64</v>
      </c>
      <c r="B142" s="140">
        <v>143814809.59999999</v>
      </c>
      <c r="C142" s="139">
        <v>5.6</v>
      </c>
      <c r="D142" s="140">
        <v>143814809.59999999</v>
      </c>
      <c r="E142" s="139">
        <v>5.6</v>
      </c>
      <c r="F142" s="79">
        <f>((D142-B142)/B142)</f>
        <v>0</v>
      </c>
      <c r="G142" s="79">
        <f>((E142-C142)/C142)</f>
        <v>0</v>
      </c>
      <c r="H142" s="140">
        <v>140989875.84</v>
      </c>
      <c r="I142" s="139">
        <v>5.49</v>
      </c>
      <c r="J142" s="79">
        <f t="shared" si="126"/>
        <v>-1.9642857142857077E-2</v>
      </c>
      <c r="K142" s="79">
        <f t="shared" si="127"/>
        <v>-1.9642857142857042E-2</v>
      </c>
      <c r="L142" s="140">
        <v>141760312.31999999</v>
      </c>
      <c r="M142" s="139">
        <v>5.52</v>
      </c>
      <c r="N142" s="79">
        <f t="shared" si="128"/>
        <v>5.4644808743168636E-3</v>
      </c>
      <c r="O142" s="79">
        <f t="shared" si="129"/>
        <v>5.4644808743168228E-3</v>
      </c>
      <c r="P142" s="140">
        <v>141760312.31999999</v>
      </c>
      <c r="Q142" s="139">
        <v>5.52</v>
      </c>
      <c r="R142" s="79">
        <f t="shared" si="130"/>
        <v>0</v>
      </c>
      <c r="S142" s="79">
        <f t="shared" si="131"/>
        <v>0</v>
      </c>
      <c r="T142" s="140">
        <v>145098870.40000001</v>
      </c>
      <c r="U142" s="139">
        <v>5.65</v>
      </c>
      <c r="V142" s="79">
        <f t="shared" si="132"/>
        <v>2.3550724637681254E-2</v>
      </c>
      <c r="W142" s="79">
        <f t="shared" si="133"/>
        <v>2.3550724637681302E-2</v>
      </c>
      <c r="X142" s="140">
        <v>144071621.75999999</v>
      </c>
      <c r="Y142" s="139">
        <v>5.61</v>
      </c>
      <c r="Z142" s="79">
        <f t="shared" si="134"/>
        <v>-7.0796460176992216E-3</v>
      </c>
      <c r="AA142" s="79">
        <f t="shared" si="135"/>
        <v>-7.079646017699121E-3</v>
      </c>
      <c r="AB142" s="140">
        <v>145869306.88</v>
      </c>
      <c r="AC142" s="139">
        <v>5.68</v>
      </c>
      <c r="AD142" s="79">
        <f t="shared" si="136"/>
        <v>1.2477718360071334E-2</v>
      </c>
      <c r="AE142" s="79">
        <f t="shared" si="136"/>
        <v>1.2477718360071192E-2</v>
      </c>
      <c r="AF142" s="140">
        <v>145098870.40000001</v>
      </c>
      <c r="AG142" s="139">
        <v>5.65</v>
      </c>
      <c r="AH142" s="79">
        <f t="shared" si="137"/>
        <v>-5.2816901408449975E-3</v>
      </c>
      <c r="AI142" s="79">
        <f t="shared" si="138"/>
        <v>-5.2816901408449584E-3</v>
      </c>
      <c r="AJ142" s="80">
        <f t="shared" si="145"/>
        <v>1.1860913213335195E-3</v>
      </c>
      <c r="AK142" s="80">
        <f t="shared" si="146"/>
        <v>1.1860913213335243E-3</v>
      </c>
      <c r="AL142" s="81">
        <f t="shared" si="147"/>
        <v>8.9285714285715113E-3</v>
      </c>
      <c r="AM142" s="81">
        <f t="shared" si="148"/>
        <v>8.9285714285715564E-3</v>
      </c>
      <c r="AN142" s="82">
        <f t="shared" si="149"/>
        <v>1.3053711086414668E-2</v>
      </c>
      <c r="AO142" s="158">
        <f t="shared" si="150"/>
        <v>1.305371108641464E-2</v>
      </c>
      <c r="AP142" s="86"/>
      <c r="AQ142" s="111">
        <v>82672021.189999998</v>
      </c>
      <c r="AR142" s="103">
        <v>18.53</v>
      </c>
      <c r="AS142" s="85" t="e">
        <f>(#REF!/AQ142)-1</f>
        <v>#REF!</v>
      </c>
      <c r="AT142" s="85" t="e">
        <f>(#REF!/AR142)-1</f>
        <v>#REF!</v>
      </c>
    </row>
    <row r="143" spans="1:46">
      <c r="A143" s="154" t="s">
        <v>65</v>
      </c>
      <c r="B143" s="140">
        <v>209162012.00999999</v>
      </c>
      <c r="C143" s="139">
        <v>19.87</v>
      </c>
      <c r="D143" s="140">
        <v>209162012.00999999</v>
      </c>
      <c r="E143" s="139">
        <v>19.87</v>
      </c>
      <c r="F143" s="79">
        <f>((D143-B143)/B143)</f>
        <v>0</v>
      </c>
      <c r="G143" s="79">
        <f>((E143-C143)/C143)</f>
        <v>0</v>
      </c>
      <c r="H143" s="140">
        <v>206214585.56999999</v>
      </c>
      <c r="I143" s="139">
        <v>19.59</v>
      </c>
      <c r="J143" s="79">
        <f t="shared" si="126"/>
        <v>-1.4091595369904368E-2</v>
      </c>
      <c r="K143" s="79">
        <f t="shared" si="127"/>
        <v>-1.4091595369904435E-2</v>
      </c>
      <c r="L143" s="140">
        <v>206004055.11000001</v>
      </c>
      <c r="M143" s="139">
        <v>19.57</v>
      </c>
      <c r="N143" s="79">
        <f t="shared" si="128"/>
        <v>-1.0209290454312385E-3</v>
      </c>
      <c r="O143" s="79">
        <f t="shared" si="129"/>
        <v>-1.0209290454313207E-3</v>
      </c>
      <c r="P143" s="140">
        <v>206004055.11000001</v>
      </c>
      <c r="Q143" s="139">
        <v>19.57</v>
      </c>
      <c r="R143" s="79">
        <f t="shared" si="130"/>
        <v>0</v>
      </c>
      <c r="S143" s="79">
        <f t="shared" si="131"/>
        <v>0</v>
      </c>
      <c r="T143" s="140">
        <v>222320165.75999999</v>
      </c>
      <c r="U143" s="139">
        <v>21.12</v>
      </c>
      <c r="V143" s="79">
        <f t="shared" si="132"/>
        <v>7.9202861522738768E-2</v>
      </c>
      <c r="W143" s="79">
        <f t="shared" si="133"/>
        <v>7.9202861522738921E-2</v>
      </c>
      <c r="X143" s="140">
        <v>228109753.41</v>
      </c>
      <c r="Y143" s="139">
        <v>21.67</v>
      </c>
      <c r="Z143" s="79">
        <f t="shared" si="134"/>
        <v>2.6041666666666696E-2</v>
      </c>
      <c r="AA143" s="79">
        <f t="shared" si="135"/>
        <v>2.6041666666666699E-2</v>
      </c>
      <c r="AB143" s="140">
        <v>229162405.71000001</v>
      </c>
      <c r="AC143" s="139">
        <v>21.77</v>
      </c>
      <c r="AD143" s="79">
        <f t="shared" si="136"/>
        <v>4.6146746654361394E-3</v>
      </c>
      <c r="AE143" s="79">
        <f t="shared" si="136"/>
        <v>4.6146746654359876E-3</v>
      </c>
      <c r="AF143" s="140">
        <v>229162405.71000001</v>
      </c>
      <c r="AG143" s="139">
        <v>21.77</v>
      </c>
      <c r="AH143" s="79">
        <f t="shared" si="137"/>
        <v>0</v>
      </c>
      <c r="AI143" s="79">
        <f t="shared" si="138"/>
        <v>0</v>
      </c>
      <c r="AJ143" s="80">
        <f t="shared" si="145"/>
        <v>1.184333480493825E-2</v>
      </c>
      <c r="AK143" s="80">
        <f t="shared" si="146"/>
        <v>1.1843334804938231E-2</v>
      </c>
      <c r="AL143" s="81">
        <f t="shared" si="147"/>
        <v>9.5621540010065509E-2</v>
      </c>
      <c r="AM143" s="81">
        <f t="shared" si="148"/>
        <v>9.5621540010065342E-2</v>
      </c>
      <c r="AN143" s="82">
        <f t="shared" si="149"/>
        <v>2.9398871747558491E-2</v>
      </c>
      <c r="AO143" s="158">
        <f t="shared" si="150"/>
        <v>2.9398871747558567E-2</v>
      </c>
      <c r="AP143" s="86"/>
      <c r="AQ143" s="111">
        <v>541500000</v>
      </c>
      <c r="AR143" s="103">
        <v>3610</v>
      </c>
      <c r="AS143" s="85" t="e">
        <f>(#REF!/AQ143)-1</f>
        <v>#REF!</v>
      </c>
      <c r="AT143" s="85" t="e">
        <f>(#REF!/AR143)-1</f>
        <v>#REF!</v>
      </c>
    </row>
    <row r="144" spans="1:46">
      <c r="A144" s="154" t="s">
        <v>112</v>
      </c>
      <c r="B144" s="140">
        <v>635354392.32000005</v>
      </c>
      <c r="C144" s="139">
        <v>180.48</v>
      </c>
      <c r="D144" s="140">
        <v>635354392.32000005</v>
      </c>
      <c r="E144" s="139">
        <v>180.48</v>
      </c>
      <c r="F144" s="79">
        <f>((D144-B144)/B144)</f>
        <v>0</v>
      </c>
      <c r="G144" s="79">
        <f>((E144-C144)/C144)</f>
        <v>0</v>
      </c>
      <c r="H144" s="140">
        <v>635354392.32000005</v>
      </c>
      <c r="I144" s="139">
        <v>180.48</v>
      </c>
      <c r="J144" s="79">
        <f t="shared" si="126"/>
        <v>0</v>
      </c>
      <c r="K144" s="79">
        <f t="shared" si="127"/>
        <v>0</v>
      </c>
      <c r="L144" s="140">
        <v>635354392.32000005</v>
      </c>
      <c r="M144" s="139">
        <v>180.48</v>
      </c>
      <c r="N144" s="79">
        <f t="shared" si="128"/>
        <v>0</v>
      </c>
      <c r="O144" s="79">
        <f t="shared" si="129"/>
        <v>0</v>
      </c>
      <c r="P144" s="140">
        <v>635354392.32000005</v>
      </c>
      <c r="Q144" s="139">
        <v>180.48</v>
      </c>
      <c r="R144" s="79">
        <f t="shared" si="130"/>
        <v>0</v>
      </c>
      <c r="S144" s="79">
        <f t="shared" si="131"/>
        <v>0</v>
      </c>
      <c r="T144" s="140">
        <v>635354392.32000005</v>
      </c>
      <c r="U144" s="139">
        <v>180.48</v>
      </c>
      <c r="V144" s="79">
        <f t="shared" si="132"/>
        <v>0</v>
      </c>
      <c r="W144" s="79">
        <f t="shared" si="133"/>
        <v>0</v>
      </c>
      <c r="X144" s="140">
        <v>635354392.32000005</v>
      </c>
      <c r="Y144" s="139">
        <v>180.48</v>
      </c>
      <c r="Z144" s="79">
        <f t="shared" si="134"/>
        <v>0</v>
      </c>
      <c r="AA144" s="79">
        <f t="shared" si="135"/>
        <v>0</v>
      </c>
      <c r="AB144" s="140">
        <v>635354392.32000005</v>
      </c>
      <c r="AC144" s="139">
        <v>180.48</v>
      </c>
      <c r="AD144" s="79">
        <f t="shared" si="136"/>
        <v>0</v>
      </c>
      <c r="AE144" s="79">
        <f t="shared" si="136"/>
        <v>0</v>
      </c>
      <c r="AF144" s="140">
        <v>635354392.32000005</v>
      </c>
      <c r="AG144" s="139">
        <v>180.48</v>
      </c>
      <c r="AH144" s="79">
        <f t="shared" si="137"/>
        <v>0</v>
      </c>
      <c r="AI144" s="79">
        <f t="shared" si="138"/>
        <v>0</v>
      </c>
      <c r="AJ144" s="80">
        <f t="shared" si="145"/>
        <v>0</v>
      </c>
      <c r="AK144" s="80">
        <f t="shared" si="146"/>
        <v>0</v>
      </c>
      <c r="AL144" s="81">
        <f t="shared" si="147"/>
        <v>0</v>
      </c>
      <c r="AM144" s="81">
        <f t="shared" si="148"/>
        <v>0</v>
      </c>
      <c r="AN144" s="82">
        <f t="shared" si="149"/>
        <v>0</v>
      </c>
      <c r="AO144" s="158">
        <f t="shared" si="150"/>
        <v>0</v>
      </c>
      <c r="AP144" s="86"/>
      <c r="AQ144" s="111">
        <v>551092000</v>
      </c>
      <c r="AR144" s="103">
        <v>8.86</v>
      </c>
      <c r="AS144" s="85" t="e">
        <f>(#REF!/AQ144)-1</f>
        <v>#REF!</v>
      </c>
      <c r="AT144" s="85" t="e">
        <f>(#REF!/AR144)-1</f>
        <v>#REF!</v>
      </c>
    </row>
    <row r="145" spans="1:46">
      <c r="A145" s="154" t="s">
        <v>42</v>
      </c>
      <c r="B145" s="140">
        <v>495893420</v>
      </c>
      <c r="C145" s="139">
        <v>7750.03</v>
      </c>
      <c r="D145" s="140">
        <v>505553386</v>
      </c>
      <c r="E145" s="139">
        <v>7901</v>
      </c>
      <c r="F145" s="79">
        <f>((D145-B145)/B145)</f>
        <v>1.9479923730385453E-2</v>
      </c>
      <c r="G145" s="79">
        <f>((E145-C145)/C145)</f>
        <v>1.9479924593840316E-2</v>
      </c>
      <c r="H145" s="140">
        <v>550279600</v>
      </c>
      <c r="I145" s="139">
        <v>8600</v>
      </c>
      <c r="J145" s="79">
        <f t="shared" si="126"/>
        <v>8.8469813947601575E-2</v>
      </c>
      <c r="K145" s="79">
        <f t="shared" si="127"/>
        <v>8.8469813947601575E-2</v>
      </c>
      <c r="L145" s="140">
        <v>575874000</v>
      </c>
      <c r="M145" s="139">
        <v>9000</v>
      </c>
      <c r="N145" s="79">
        <f t="shared" si="128"/>
        <v>4.6511627906976744E-2</v>
      </c>
      <c r="O145" s="79">
        <f t="shared" si="129"/>
        <v>4.6511627906976744E-2</v>
      </c>
      <c r="P145" s="140">
        <v>563454000</v>
      </c>
      <c r="Q145" s="139">
        <v>9000</v>
      </c>
      <c r="R145" s="79">
        <f t="shared" si="130"/>
        <v>-2.1567217828900073E-2</v>
      </c>
      <c r="S145" s="79">
        <f t="shared" si="131"/>
        <v>0</v>
      </c>
      <c r="T145" s="140">
        <v>507108600</v>
      </c>
      <c r="U145" s="139">
        <v>9100</v>
      </c>
      <c r="V145" s="79">
        <f t="shared" si="132"/>
        <v>-0.1</v>
      </c>
      <c r="W145" s="79">
        <f t="shared" si="133"/>
        <v>1.1111111111111112E-2</v>
      </c>
      <c r="X145" s="140">
        <v>507108600</v>
      </c>
      <c r="Y145" s="139">
        <v>8100</v>
      </c>
      <c r="Z145" s="79">
        <f t="shared" si="134"/>
        <v>0</v>
      </c>
      <c r="AA145" s="79">
        <f t="shared" si="135"/>
        <v>-0.10989010989010989</v>
      </c>
      <c r="AB145" s="140">
        <v>507108600</v>
      </c>
      <c r="AC145" s="139">
        <v>8100</v>
      </c>
      <c r="AD145" s="79">
        <f t="shared" si="136"/>
        <v>0</v>
      </c>
      <c r="AE145" s="79">
        <f t="shared" si="136"/>
        <v>0</v>
      </c>
      <c r="AF145" s="140">
        <v>575974574</v>
      </c>
      <c r="AG145" s="139">
        <v>9199.99</v>
      </c>
      <c r="AH145" s="79">
        <f t="shared" si="137"/>
        <v>0.13580123468621907</v>
      </c>
      <c r="AI145" s="79">
        <f t="shared" si="138"/>
        <v>0.13580123456790122</v>
      </c>
      <c r="AJ145" s="80">
        <f t="shared" si="145"/>
        <v>2.1086922805285343E-2</v>
      </c>
      <c r="AK145" s="80">
        <f t="shared" si="146"/>
        <v>2.3935450279665132E-2</v>
      </c>
      <c r="AL145" s="81">
        <f t="shared" si="147"/>
        <v>0.13929525535805629</v>
      </c>
      <c r="AM145" s="81">
        <f t="shared" si="148"/>
        <v>0.16440830274648777</v>
      </c>
      <c r="AN145" s="82">
        <f t="shared" si="149"/>
        <v>7.143384617855901E-2</v>
      </c>
      <c r="AO145" s="158">
        <f t="shared" si="150"/>
        <v>7.2138486937961835E-2</v>
      </c>
      <c r="AP145" s="86"/>
      <c r="AQ145" s="84">
        <v>913647681</v>
      </c>
      <c r="AR145" s="88">
        <v>81</v>
      </c>
      <c r="AS145" s="85" t="e">
        <f>(#REF!/AQ145)-1</f>
        <v>#REF!</v>
      </c>
      <c r="AT145" s="85" t="e">
        <f>(#REF!/AR145)-1</f>
        <v>#REF!</v>
      </c>
    </row>
    <row r="146" spans="1:46">
      <c r="A146" s="154" t="s">
        <v>59</v>
      </c>
      <c r="B146" s="140">
        <v>550800000</v>
      </c>
      <c r="C146" s="139">
        <v>13.5</v>
      </c>
      <c r="D146" s="140">
        <v>550800000</v>
      </c>
      <c r="E146" s="139">
        <v>13.5</v>
      </c>
      <c r="F146" s="79">
        <f>((D146-B146)/B146)</f>
        <v>0</v>
      </c>
      <c r="G146" s="79">
        <f>((E146-C146)/C146)</f>
        <v>0</v>
      </c>
      <c r="H146" s="140">
        <v>550800000</v>
      </c>
      <c r="I146" s="139">
        <v>13.5</v>
      </c>
      <c r="J146" s="79">
        <f t="shared" si="126"/>
        <v>0</v>
      </c>
      <c r="K146" s="79">
        <f t="shared" si="127"/>
        <v>0</v>
      </c>
      <c r="L146" s="140">
        <v>550800000</v>
      </c>
      <c r="M146" s="139">
        <v>13.5</v>
      </c>
      <c r="N146" s="79">
        <f t="shared" si="128"/>
        <v>0</v>
      </c>
      <c r="O146" s="79">
        <f t="shared" si="129"/>
        <v>0</v>
      </c>
      <c r="P146" s="140">
        <v>550800000</v>
      </c>
      <c r="Q146" s="139">
        <v>13.5</v>
      </c>
      <c r="R146" s="79">
        <f t="shared" si="130"/>
        <v>0</v>
      </c>
      <c r="S146" s="79">
        <f t="shared" si="131"/>
        <v>0</v>
      </c>
      <c r="T146" s="140">
        <v>567120000</v>
      </c>
      <c r="U146" s="139">
        <v>13.9</v>
      </c>
      <c r="V146" s="79">
        <f t="shared" si="132"/>
        <v>2.9629629629629631E-2</v>
      </c>
      <c r="W146" s="79">
        <f t="shared" si="133"/>
        <v>2.9629629629629655E-2</v>
      </c>
      <c r="X146" s="140">
        <v>567120000</v>
      </c>
      <c r="Y146" s="139">
        <v>13.9</v>
      </c>
      <c r="Z146" s="79">
        <f t="shared" si="134"/>
        <v>0</v>
      </c>
      <c r="AA146" s="79">
        <f t="shared" si="135"/>
        <v>0</v>
      </c>
      <c r="AB146" s="140">
        <v>550800000</v>
      </c>
      <c r="AC146" s="139">
        <v>13.5</v>
      </c>
      <c r="AD146" s="79">
        <f t="shared" si="136"/>
        <v>-2.8776978417266189E-2</v>
      </c>
      <c r="AE146" s="79">
        <f t="shared" si="136"/>
        <v>-2.8776978417266213E-2</v>
      </c>
      <c r="AF146" s="140">
        <v>550800000</v>
      </c>
      <c r="AG146" s="139">
        <v>13.5</v>
      </c>
      <c r="AH146" s="79">
        <f t="shared" si="137"/>
        <v>0</v>
      </c>
      <c r="AI146" s="79">
        <f t="shared" si="138"/>
        <v>0</v>
      </c>
      <c r="AJ146" s="80">
        <f t="shared" si="145"/>
        <v>1.0658140154543028E-4</v>
      </c>
      <c r="AK146" s="80">
        <f t="shared" si="146"/>
        <v>1.0658140154543028E-4</v>
      </c>
      <c r="AL146" s="81">
        <f t="shared" si="147"/>
        <v>0</v>
      </c>
      <c r="AM146" s="81">
        <f t="shared" si="148"/>
        <v>0</v>
      </c>
      <c r="AN146" s="82">
        <f t="shared" si="149"/>
        <v>1.5611070074312134E-2</v>
      </c>
      <c r="AO146" s="158">
        <f t="shared" si="150"/>
        <v>1.5611070074312148E-2</v>
      </c>
      <c r="AP146" s="86"/>
      <c r="AQ146" s="119">
        <f>SUM(AQ139:AQ145)</f>
        <v>4180911788.79</v>
      </c>
      <c r="AR146" s="120"/>
      <c r="AS146" s="85" t="e">
        <f>(#REF!/AQ146)-1</f>
        <v>#REF!</v>
      </c>
      <c r="AT146" s="85" t="e">
        <f>(#REF!/AR146)-1</f>
        <v>#REF!</v>
      </c>
    </row>
    <row r="147" spans="1:46">
      <c r="A147" s="154" t="s">
        <v>50</v>
      </c>
      <c r="B147" s="140">
        <v>492677475.76999998</v>
      </c>
      <c r="C147" s="138">
        <v>39</v>
      </c>
      <c r="D147" s="140">
        <v>492949827.69</v>
      </c>
      <c r="E147" s="138">
        <v>39</v>
      </c>
      <c r="F147" s="79">
        <f>((D147-B147)/B147)</f>
        <v>5.527996171823382E-4</v>
      </c>
      <c r="G147" s="79">
        <f>((E147-C147)/C147)</f>
        <v>0</v>
      </c>
      <c r="H147" s="140">
        <v>488938778.49000001</v>
      </c>
      <c r="I147" s="138">
        <v>40</v>
      </c>
      <c r="J147" s="79">
        <f t="shared" si="126"/>
        <v>-8.1368305143670848E-3</v>
      </c>
      <c r="K147" s="79">
        <f t="shared" si="127"/>
        <v>2.564102564102564E-2</v>
      </c>
      <c r="L147" s="140">
        <v>506122815</v>
      </c>
      <c r="M147" s="138">
        <v>40</v>
      </c>
      <c r="N147" s="79">
        <f t="shared" si="128"/>
        <v>3.5145579090842038E-2</v>
      </c>
      <c r="O147" s="79">
        <f t="shared" si="129"/>
        <v>0</v>
      </c>
      <c r="P147" s="140">
        <v>511280533.44999999</v>
      </c>
      <c r="Q147" s="138">
        <v>40</v>
      </c>
      <c r="R147" s="79">
        <f t="shared" si="130"/>
        <v>1.0190646019385607E-2</v>
      </c>
      <c r="S147" s="79">
        <f t="shared" si="131"/>
        <v>0</v>
      </c>
      <c r="T147" s="140">
        <v>519515445.77999997</v>
      </c>
      <c r="U147" s="138">
        <v>40.1</v>
      </c>
      <c r="V147" s="79">
        <f t="shared" si="132"/>
        <v>1.6106446053075294E-2</v>
      </c>
      <c r="W147" s="79">
        <f t="shared" si="133"/>
        <v>2.5000000000000356E-3</v>
      </c>
      <c r="X147" s="140">
        <v>523360701.56</v>
      </c>
      <c r="Y147" s="138">
        <v>41.6</v>
      </c>
      <c r="Z147" s="79">
        <f t="shared" si="134"/>
        <v>7.4016197424636105E-3</v>
      </c>
      <c r="AA147" s="79">
        <f t="shared" si="135"/>
        <v>3.7406483790523692E-2</v>
      </c>
      <c r="AB147" s="140">
        <v>529302370.25</v>
      </c>
      <c r="AC147" s="138">
        <v>45.81</v>
      </c>
      <c r="AD147" s="79">
        <f t="shared" si="136"/>
        <v>1.1352913339288664E-2</v>
      </c>
      <c r="AE147" s="79">
        <f t="shared" si="136"/>
        <v>0.10120192307692309</v>
      </c>
      <c r="AF147" s="140">
        <v>526403987.93000001</v>
      </c>
      <c r="AG147" s="138">
        <v>45.81</v>
      </c>
      <c r="AH147" s="79">
        <f t="shared" si="137"/>
        <v>-5.4758536573925208E-3</v>
      </c>
      <c r="AI147" s="79">
        <f t="shared" si="138"/>
        <v>0</v>
      </c>
      <c r="AJ147" s="80">
        <f t="shared" si="145"/>
        <v>8.3921649613097442E-3</v>
      </c>
      <c r="AK147" s="80">
        <f t="shared" si="146"/>
        <v>2.0843679063559058E-2</v>
      </c>
      <c r="AL147" s="81">
        <f t="shared" si="147"/>
        <v>6.7865243805376146E-2</v>
      </c>
      <c r="AM147" s="81">
        <f t="shared" si="148"/>
        <v>0.17461538461538467</v>
      </c>
      <c r="AN147" s="82">
        <f t="shared" si="149"/>
        <v>1.370725733792085E-2</v>
      </c>
      <c r="AO147" s="158">
        <f t="shared" si="150"/>
        <v>3.5514815429066669E-2</v>
      </c>
      <c r="AP147" s="86"/>
      <c r="AQ147" s="159"/>
      <c r="AR147" s="160"/>
      <c r="AS147" s="85"/>
      <c r="AT147" s="85"/>
    </row>
    <row r="148" spans="1:46" s="184" customFormat="1">
      <c r="A148" s="154" t="s">
        <v>114</v>
      </c>
      <c r="B148" s="140">
        <v>779155317.70000005</v>
      </c>
      <c r="C148" s="128">
        <v>118.21</v>
      </c>
      <c r="D148" s="140">
        <v>778693980.40999997</v>
      </c>
      <c r="E148" s="128">
        <v>118.21</v>
      </c>
      <c r="F148" s="79">
        <f>((D148-B148)/B148)</f>
        <v>-5.9209926380520556E-4</v>
      </c>
      <c r="G148" s="79">
        <f>((E148-C148)/C148)</f>
        <v>0</v>
      </c>
      <c r="H148" s="140">
        <v>779131465.55999994</v>
      </c>
      <c r="I148" s="128">
        <v>118.21</v>
      </c>
      <c r="J148" s="79">
        <f t="shared" si="126"/>
        <v>5.6181909839553442E-4</v>
      </c>
      <c r="K148" s="79">
        <f t="shared" si="127"/>
        <v>0</v>
      </c>
      <c r="L148" s="140">
        <v>779131466</v>
      </c>
      <c r="M148" s="128">
        <v>118.21</v>
      </c>
      <c r="N148" s="79">
        <f t="shared" si="128"/>
        <v>5.647314691676704E-10</v>
      </c>
      <c r="O148" s="79">
        <f t="shared" si="129"/>
        <v>0</v>
      </c>
      <c r="P148" s="140">
        <v>825999925.69000006</v>
      </c>
      <c r="Q148" s="128">
        <v>118.21</v>
      </c>
      <c r="R148" s="79">
        <f t="shared" si="130"/>
        <v>6.015475145756731E-2</v>
      </c>
      <c r="S148" s="79">
        <f t="shared" si="131"/>
        <v>0</v>
      </c>
      <c r="T148" s="140">
        <v>854330592.44000006</v>
      </c>
      <c r="U148" s="128">
        <v>118.21</v>
      </c>
      <c r="V148" s="79">
        <f t="shared" si="132"/>
        <v>3.4298631112265464E-2</v>
      </c>
      <c r="W148" s="79">
        <f t="shared" si="133"/>
        <v>0</v>
      </c>
      <c r="X148" s="140">
        <v>848275702.75</v>
      </c>
      <c r="Y148" s="128">
        <v>118.21</v>
      </c>
      <c r="Z148" s="79">
        <f t="shared" si="134"/>
        <v>-7.0872912003619891E-3</v>
      </c>
      <c r="AA148" s="79">
        <f t="shared" si="135"/>
        <v>0</v>
      </c>
      <c r="AB148" s="140">
        <v>851922677.85000002</v>
      </c>
      <c r="AC148" s="128">
        <v>118.21</v>
      </c>
      <c r="AD148" s="79">
        <f t="shared" si="136"/>
        <v>4.2992803969004447E-3</v>
      </c>
      <c r="AE148" s="79">
        <f t="shared" si="136"/>
        <v>0</v>
      </c>
      <c r="AF148" s="140">
        <v>845554145.21000004</v>
      </c>
      <c r="AG148" s="128">
        <v>118.21</v>
      </c>
      <c r="AH148" s="79">
        <f t="shared" si="137"/>
        <v>-7.4754819957044364E-3</v>
      </c>
      <c r="AI148" s="79">
        <f t="shared" si="138"/>
        <v>0</v>
      </c>
      <c r="AJ148" s="80">
        <f t="shared" si="145"/>
        <v>1.0519951271248574E-2</v>
      </c>
      <c r="AK148" s="80">
        <f t="shared" si="146"/>
        <v>0</v>
      </c>
      <c r="AL148" s="81">
        <f t="shared" si="147"/>
        <v>8.5861925842545594E-2</v>
      </c>
      <c r="AM148" s="81">
        <f t="shared" si="148"/>
        <v>0</v>
      </c>
      <c r="AN148" s="82">
        <f t="shared" si="149"/>
        <v>2.4008622804844001E-2</v>
      </c>
      <c r="AO148" s="158">
        <f t="shared" si="150"/>
        <v>0</v>
      </c>
      <c r="AP148" s="86"/>
      <c r="AQ148" s="159"/>
      <c r="AR148" s="160"/>
      <c r="AS148" s="85"/>
      <c r="AT148" s="85"/>
    </row>
    <row r="149" spans="1:46" s="229" customFormat="1">
      <c r="A149" s="154" t="s">
        <v>173</v>
      </c>
      <c r="B149" s="140">
        <v>676089256.98104882</v>
      </c>
      <c r="C149" s="138">
        <v>118.01634788021238</v>
      </c>
      <c r="D149" s="140">
        <v>676990121.05009365</v>
      </c>
      <c r="E149" s="138">
        <v>118.22192812744841</v>
      </c>
      <c r="F149" s="79">
        <f>((D149-B149)/B149)</f>
        <v>1.3324632210064539E-3</v>
      </c>
      <c r="G149" s="79">
        <f>((E149-C149)/C149)</f>
        <v>1.741964150972492E-3</v>
      </c>
      <c r="H149" s="140">
        <v>676814992.92100549</v>
      </c>
      <c r="I149" s="138">
        <v>118.24015359275703</v>
      </c>
      <c r="J149" s="79">
        <f t="shared" si="126"/>
        <v>-2.586863879439163E-4</v>
      </c>
      <c r="K149" s="79">
        <f t="shared" si="127"/>
        <v>1.5416315397063837E-4</v>
      </c>
      <c r="L149" s="140">
        <v>699705176.16774738</v>
      </c>
      <c r="M149" s="138">
        <v>122.26775500652911</v>
      </c>
      <c r="N149" s="79">
        <f t="shared" si="128"/>
        <v>3.3820443527635503E-2</v>
      </c>
      <c r="O149" s="79">
        <f t="shared" si="129"/>
        <v>3.4062890578136107E-2</v>
      </c>
      <c r="P149" s="140">
        <v>706700420.00999999</v>
      </c>
      <c r="Q149" s="138">
        <v>123.54</v>
      </c>
      <c r="R149" s="79">
        <f t="shared" si="130"/>
        <v>9.9974161697148449E-3</v>
      </c>
      <c r="S149" s="79">
        <f t="shared" si="131"/>
        <v>1.0405400781284926E-2</v>
      </c>
      <c r="T149" s="140">
        <v>698987738.27020407</v>
      </c>
      <c r="U149" s="138">
        <v>122.25002578741184</v>
      </c>
      <c r="V149" s="79">
        <f t="shared" si="132"/>
        <v>-1.091365099186836E-2</v>
      </c>
      <c r="W149" s="79">
        <f t="shared" si="133"/>
        <v>-1.0441753380185874E-2</v>
      </c>
      <c r="X149" s="140">
        <v>704336874.66740298</v>
      </c>
      <c r="Y149" s="128">
        <v>123.23114466092106</v>
      </c>
      <c r="Z149" s="79">
        <f t="shared" si="134"/>
        <v>7.6526898890050734E-3</v>
      </c>
      <c r="AA149" s="79">
        <f t="shared" si="135"/>
        <v>8.025510564843118E-3</v>
      </c>
      <c r="AB149" s="140">
        <v>708801211.59000003</v>
      </c>
      <c r="AC149" s="138">
        <v>123.41</v>
      </c>
      <c r="AD149" s="79">
        <f t="shared" si="136"/>
        <v>6.3383546753890581E-3</v>
      </c>
      <c r="AE149" s="79">
        <f t="shared" si="136"/>
        <v>1.4513809765467061E-3</v>
      </c>
      <c r="AF149" s="140">
        <v>708401968.00999999</v>
      </c>
      <c r="AG149" s="138">
        <v>123.34</v>
      </c>
      <c r="AH149" s="79">
        <f t="shared" si="137"/>
        <v>-5.6326593898513527E-4</v>
      </c>
      <c r="AI149" s="79">
        <f t="shared" si="138"/>
        <v>-5.672149744752709E-4</v>
      </c>
      <c r="AJ149" s="80">
        <f t="shared" si="145"/>
        <v>5.9257205204941918E-3</v>
      </c>
      <c r="AK149" s="80">
        <f t="shared" si="146"/>
        <v>5.6040427313866058E-3</v>
      </c>
      <c r="AL149" s="81">
        <f t="shared" si="147"/>
        <v>4.6399269329340818E-2</v>
      </c>
      <c r="AM149" s="81">
        <f t="shared" si="148"/>
        <v>4.329206902321954E-2</v>
      </c>
      <c r="AN149" s="82">
        <f t="shared" si="149"/>
        <v>1.2999248587523873E-2</v>
      </c>
      <c r="AO149" s="158">
        <f t="shared" si="150"/>
        <v>1.3072522977070646E-2</v>
      </c>
      <c r="AP149" s="86"/>
      <c r="AQ149" s="159"/>
      <c r="AR149" s="160"/>
      <c r="AS149" s="85"/>
      <c r="AT149" s="85"/>
    </row>
    <row r="150" spans="1:46" s="229" customFormat="1">
      <c r="A150" s="154" t="s">
        <v>226</v>
      </c>
      <c r="B150" s="140">
        <v>187663180.56811753</v>
      </c>
      <c r="C150" s="138">
        <v>18.420000000000002</v>
      </c>
      <c r="D150" s="140">
        <v>188464953.68662411</v>
      </c>
      <c r="E150" s="138">
        <v>18.34</v>
      </c>
      <c r="F150" s="79">
        <f>((D150-B150)/B150)</f>
        <v>4.2724050401328189E-3</v>
      </c>
      <c r="G150" s="79">
        <f>((E150-C150)/C150)</f>
        <v>-4.3431053203041173E-3</v>
      </c>
      <c r="H150" s="140">
        <v>188024953.79251474</v>
      </c>
      <c r="I150" s="138">
        <v>18.22</v>
      </c>
      <c r="J150" s="79">
        <f t="shared" ref="J150" si="151">((H150-D150)/D150)</f>
        <v>-2.3346510080648293E-3</v>
      </c>
      <c r="K150" s="79">
        <f t="shared" ref="K150" si="152">((I150-E150)/E150)</f>
        <v>-6.5430752453653762E-3</v>
      </c>
      <c r="L150" s="245">
        <v>190836259.09999999</v>
      </c>
      <c r="M150" s="138">
        <v>18.72</v>
      </c>
      <c r="N150" s="79">
        <f t="shared" ref="N150" si="153">((L150-H150)/H150)</f>
        <v>1.495176704357829E-2</v>
      </c>
      <c r="O150" s="79">
        <f t="shared" ref="O150" si="154">((M150-I150)/I150)</f>
        <v>2.7442371020856202E-2</v>
      </c>
      <c r="P150" s="247">
        <v>206702342.73675501</v>
      </c>
      <c r="Q150" s="138">
        <v>20.239999999999998</v>
      </c>
      <c r="R150" s="79">
        <f t="shared" si="130"/>
        <v>8.3139774965097391E-2</v>
      </c>
      <c r="S150" s="79">
        <f t="shared" si="131"/>
        <v>8.1196581196581186E-2</v>
      </c>
      <c r="T150" s="140">
        <v>227634439.12</v>
      </c>
      <c r="U150" s="138">
        <v>21.65</v>
      </c>
      <c r="V150" s="79">
        <f t="shared" si="132"/>
        <v>0.10126685603124964</v>
      </c>
      <c r="W150" s="79">
        <f t="shared" si="133"/>
        <v>6.9664031620553374E-2</v>
      </c>
      <c r="X150" s="140">
        <v>226961305.72999999</v>
      </c>
      <c r="Y150" s="138">
        <v>22.01</v>
      </c>
      <c r="Z150" s="79">
        <f t="shared" si="134"/>
        <v>-2.95708062717683E-3</v>
      </c>
      <c r="AA150" s="79">
        <f t="shared" si="135"/>
        <v>1.6628175519630625E-2</v>
      </c>
      <c r="AB150" s="140">
        <v>217505254.77000001</v>
      </c>
      <c r="AC150" s="138">
        <v>20.92</v>
      </c>
      <c r="AD150" s="79">
        <f t="shared" si="136"/>
        <v>-4.1663714127769348E-2</v>
      </c>
      <c r="AE150" s="79">
        <f t="shared" si="136"/>
        <v>-4.9522944116310759E-2</v>
      </c>
      <c r="AF150" s="140">
        <v>217505254.77000001</v>
      </c>
      <c r="AG150" s="138">
        <v>20.92</v>
      </c>
      <c r="AH150" s="79">
        <f t="shared" si="137"/>
        <v>0</v>
      </c>
      <c r="AI150" s="79">
        <f t="shared" si="138"/>
        <v>0</v>
      </c>
      <c r="AJ150" s="80">
        <f t="shared" si="145"/>
        <v>1.9584419664630891E-2</v>
      </c>
      <c r="AK150" s="80">
        <f t="shared" si="146"/>
        <v>1.6815254334455146E-2</v>
      </c>
      <c r="AL150" s="81">
        <f t="shared" si="147"/>
        <v>0.15408860117124776</v>
      </c>
      <c r="AM150" s="81">
        <f t="shared" si="148"/>
        <v>0.14067611777535452</v>
      </c>
      <c r="AN150" s="82">
        <f t="shared" si="149"/>
        <v>4.7944418923725453E-2</v>
      </c>
      <c r="AO150" s="158">
        <f t="shared" si="150"/>
        <v>4.2640886168723323E-2</v>
      </c>
      <c r="AP150" s="86"/>
      <c r="AQ150" s="159"/>
      <c r="AR150" s="160"/>
      <c r="AS150" s="85"/>
      <c r="AT150" s="85"/>
    </row>
    <row r="151" spans="1:46" ht="15.75" thickBot="1">
      <c r="A151" s="154" t="s">
        <v>227</v>
      </c>
      <c r="B151" s="140">
        <v>152694008.23257524</v>
      </c>
      <c r="C151" s="138">
        <v>17.27</v>
      </c>
      <c r="D151" s="140">
        <v>152767619.95504877</v>
      </c>
      <c r="E151" s="138">
        <v>17.170000000000002</v>
      </c>
      <c r="F151" s="79">
        <f>((D151-B151)/B151)</f>
        <v>4.8208651620049539E-4</v>
      </c>
      <c r="G151" s="79">
        <f>((E151-C151)/C151)</f>
        <v>-5.7903879559929282E-3</v>
      </c>
      <c r="H151" s="140">
        <v>152758900.03718245</v>
      </c>
      <c r="I151" s="138">
        <v>17.25</v>
      </c>
      <c r="J151" s="79">
        <f t="shared" ref="J151" si="155">((H151-D151)/D151)</f>
        <v>-5.707962111922158E-5</v>
      </c>
      <c r="K151" s="79">
        <f t="shared" ref="K151" si="156">((I151-E151)/E151)</f>
        <v>4.6592894583575009E-3</v>
      </c>
      <c r="L151" s="245">
        <v>156302226.72</v>
      </c>
      <c r="M151" s="138">
        <v>17.66</v>
      </c>
      <c r="N151" s="79">
        <f t="shared" ref="N151" si="157">((L151-H151)/H151)</f>
        <v>2.3195549862921775E-2</v>
      </c>
      <c r="O151" s="79">
        <f t="shared" ref="O151" si="158">((M151-I151)/I151)</f>
        <v>2.3768115942028992E-2</v>
      </c>
      <c r="P151" s="247">
        <v>161681072.352579</v>
      </c>
      <c r="Q151" s="138">
        <v>17.84</v>
      </c>
      <c r="R151" s="79">
        <f t="shared" si="130"/>
        <v>3.4413109431989539E-2</v>
      </c>
      <c r="S151" s="79">
        <f t="shared" si="131"/>
        <v>1.0192525481313688E-2</v>
      </c>
      <c r="T151" s="140">
        <v>164423197.84</v>
      </c>
      <c r="U151" s="138">
        <v>18.010000000000002</v>
      </c>
      <c r="V151" s="79">
        <f t="shared" si="132"/>
        <v>1.6960089684717298E-2</v>
      </c>
      <c r="W151" s="79">
        <f t="shared" si="133"/>
        <v>9.5291479820628754E-3</v>
      </c>
      <c r="X151" s="140">
        <v>163019941.49000001</v>
      </c>
      <c r="Y151" s="138">
        <v>17.97</v>
      </c>
      <c r="Z151" s="79">
        <f t="shared" si="134"/>
        <v>-8.5344183085740797E-3</v>
      </c>
      <c r="AA151" s="79">
        <f t="shared" si="135"/>
        <v>-2.2209883398113658E-3</v>
      </c>
      <c r="AB151" s="140">
        <v>163356369.53</v>
      </c>
      <c r="AC151" s="138">
        <v>18.12</v>
      </c>
      <c r="AD151" s="79">
        <f t="shared" si="136"/>
        <v>2.0637232287353561E-3</v>
      </c>
      <c r="AE151" s="79">
        <f t="shared" si="136"/>
        <v>8.3472454090151443E-3</v>
      </c>
      <c r="AF151" s="140">
        <v>163356369.53</v>
      </c>
      <c r="AG151" s="138">
        <v>18.12</v>
      </c>
      <c r="AH151" s="79">
        <f t="shared" si="137"/>
        <v>0</v>
      </c>
      <c r="AI151" s="79">
        <f t="shared" si="138"/>
        <v>0</v>
      </c>
      <c r="AJ151" s="80">
        <f t="shared" si="145"/>
        <v>8.565382599358894E-3</v>
      </c>
      <c r="AK151" s="80">
        <f t="shared" si="146"/>
        <v>6.0606184971217381E-3</v>
      </c>
      <c r="AL151" s="81">
        <f t="shared" si="147"/>
        <v>6.9312787474642382E-2</v>
      </c>
      <c r="AM151" s="81">
        <f t="shared" si="148"/>
        <v>5.5329062317996461E-2</v>
      </c>
      <c r="AN151" s="82">
        <f t="shared" si="149"/>
        <v>1.464018422342437E-2</v>
      </c>
      <c r="AO151" s="158">
        <f t="shared" si="150"/>
        <v>9.2242976186757749E-3</v>
      </c>
      <c r="AP151" s="86"/>
      <c r="AQ151" s="122">
        <f>SUM(AQ135,AQ146)</f>
        <v>248470364193.50519</v>
      </c>
      <c r="AR151" s="123"/>
      <c r="AS151" s="85" t="e">
        <f>(#REF!/AQ151)-1</f>
        <v>#REF!</v>
      </c>
      <c r="AT151" s="85" t="e">
        <f>(#REF!/AR151)-1</f>
        <v>#REF!</v>
      </c>
    </row>
    <row r="152" spans="1:46">
      <c r="A152" s="155" t="s">
        <v>43</v>
      </c>
      <c r="B152" s="143">
        <f>SUM(B140:B151)</f>
        <v>7180698429.2117405</v>
      </c>
      <c r="C152" s="133"/>
      <c r="D152" s="143">
        <f>SUM(D140:D151)</f>
        <v>6966690113.661767</v>
      </c>
      <c r="E152" s="133"/>
      <c r="F152" s="79">
        <f>((D152-B152)/B152)</f>
        <v>-2.9803272990739732E-2</v>
      </c>
      <c r="G152" s="79"/>
      <c r="H152" s="143">
        <f>SUM(H140:H151)</f>
        <v>7228036016.7007036</v>
      </c>
      <c r="I152" s="133"/>
      <c r="J152" s="79">
        <f>((H152-D152)/D152)</f>
        <v>3.7513639730642534E-2</v>
      </c>
      <c r="K152" s="79"/>
      <c r="L152" s="143">
        <f>SUM(L140:L151)</f>
        <v>7271943258.7677488</v>
      </c>
      <c r="M152" s="133"/>
      <c r="N152" s="79">
        <f>((L152-H152)/H152)</f>
        <v>6.0745743332760857E-3</v>
      </c>
      <c r="O152" s="79"/>
      <c r="P152" s="143">
        <f>SUM(P140:P151)</f>
        <v>7339789610.0193348</v>
      </c>
      <c r="Q152" s="133"/>
      <c r="R152" s="79">
        <f>((P152-L152)/L152)</f>
        <v>9.3298790759655508E-3</v>
      </c>
      <c r="S152" s="79"/>
      <c r="T152" s="143">
        <f>SUM(T140:T151)</f>
        <v>7394951130.0702047</v>
      </c>
      <c r="U152" s="133"/>
      <c r="V152" s="79">
        <f>((T152-P152)/P152)</f>
        <v>7.5154088852316071E-3</v>
      </c>
      <c r="W152" s="79"/>
      <c r="X152" s="143">
        <f>SUM(X140:X151)</f>
        <v>7402480665.6874027</v>
      </c>
      <c r="Y152" s="133"/>
      <c r="Z152" s="79">
        <f>((X152-T152)/T152)</f>
        <v>1.0181995100117054E-3</v>
      </c>
      <c r="AA152" s="79"/>
      <c r="AB152" s="143">
        <f>SUM(AB140:AB151)</f>
        <v>7142530696.3400011</v>
      </c>
      <c r="AC152" s="133"/>
      <c r="AD152" s="79">
        <f>((AB152-X152)/X152)</f>
        <v>-3.5116602269877374E-2</v>
      </c>
      <c r="AE152" s="79"/>
      <c r="AF152" s="143">
        <f>SUM(AF140:AF151)</f>
        <v>7527545075.3200016</v>
      </c>
      <c r="AG152" s="133"/>
      <c r="AH152" s="79">
        <f>((AF152-AB152)/AB152)</f>
        <v>5.3904476627211532E-2</v>
      </c>
      <c r="AI152" s="79"/>
      <c r="AJ152" s="80">
        <f t="shared" si="145"/>
        <v>6.3045378627152393E-3</v>
      </c>
      <c r="AK152" s="80"/>
      <c r="AL152" s="81">
        <f t="shared" si="147"/>
        <v>8.0505225940564085E-2</v>
      </c>
      <c r="AM152" s="81"/>
      <c r="AN152" s="82">
        <f t="shared" si="149"/>
        <v>2.9994914375590674E-2</v>
      </c>
      <c r="AO152" s="158"/>
    </row>
    <row r="153" spans="1:46" ht="15.75" thickBot="1">
      <c r="A153" s="121" t="s">
        <v>53</v>
      </c>
      <c r="B153" s="144">
        <f>SUM(B136,B152)</f>
        <v>1292362465619.5981</v>
      </c>
      <c r="C153" s="145"/>
      <c r="D153" s="144">
        <f>SUM(D136,D152)</f>
        <v>1290823454807.2578</v>
      </c>
      <c r="E153" s="145"/>
      <c r="F153" s="79">
        <f>((D153-B153)/B153)</f>
        <v>-1.1908507506850899E-3</v>
      </c>
      <c r="G153" s="79"/>
      <c r="H153" s="144">
        <f>SUM(H136,H152)</f>
        <v>1291485603911.0034</v>
      </c>
      <c r="I153" s="145"/>
      <c r="J153" s="79">
        <f>((H153-D153)/D153)</f>
        <v>5.1296643338765151E-4</v>
      </c>
      <c r="K153" s="79"/>
      <c r="L153" s="144">
        <f>SUM(L136,L152)</f>
        <v>1285868078799.291</v>
      </c>
      <c r="M153" s="145"/>
      <c r="N153" s="79">
        <f>((L153-H153)/H153)</f>
        <v>-4.3496614245647509E-3</v>
      </c>
      <c r="O153" s="79"/>
      <c r="P153" s="144">
        <f>SUM(P136,P152)</f>
        <v>1294019903999.2083</v>
      </c>
      <c r="Q153" s="145"/>
      <c r="R153" s="79">
        <f>((P153-L153)/L153)</f>
        <v>6.3395501718412602E-3</v>
      </c>
      <c r="S153" s="79"/>
      <c r="T153" s="144">
        <f>SUM(T136,T152)</f>
        <v>1297708539848.8738</v>
      </c>
      <c r="U153" s="325"/>
      <c r="V153" s="79">
        <f>((T153-P153)/P153)</f>
        <v>2.8505248167092988E-3</v>
      </c>
      <c r="W153" s="79"/>
      <c r="X153" s="144">
        <f>SUM(X136,X152)</f>
        <v>1298640542575.4797</v>
      </c>
      <c r="Y153" s="325"/>
      <c r="Z153" s="79">
        <f>((X153-T153)/T153)</f>
        <v>7.1819110222892928E-4</v>
      </c>
      <c r="AA153" s="79"/>
      <c r="AB153" s="144">
        <f>SUM(AB136,AB152)</f>
        <v>1302880619726.1274</v>
      </c>
      <c r="AC153" s="325"/>
      <c r="AD153" s="79">
        <f>((AB153-X153)/X153)</f>
        <v>3.2650121505052756E-3</v>
      </c>
      <c r="AE153" s="79"/>
      <c r="AF153" s="144">
        <f>SUM(AF136,AF152)</f>
        <v>1301723683710.6763</v>
      </c>
      <c r="AG153" s="325"/>
      <c r="AH153" s="79">
        <f>((AF153-AB153)/AB153)</f>
        <v>-8.8798313363074358E-4</v>
      </c>
      <c r="AI153" s="79"/>
      <c r="AJ153" s="80">
        <f t="shared" si="145"/>
        <v>9.0721867072397874E-4</v>
      </c>
      <c r="AK153" s="80"/>
      <c r="AL153" s="81">
        <f t="shared" si="147"/>
        <v>8.4443994744781339E-3</v>
      </c>
      <c r="AM153" s="81"/>
      <c r="AN153" s="82">
        <f t="shared" si="149"/>
        <v>3.2578795428118488E-3</v>
      </c>
      <c r="AO153" s="158"/>
    </row>
  </sheetData>
  <protectedRanges>
    <protectedRange password="CADF" sqref="B44:B47" name="Yield_2_1_2_6"/>
    <protectedRange password="CADF" sqref="B48:B49" name="Yield_2_1_2_1_6"/>
    <protectedRange password="CADF" sqref="B124" name="Fund Name_1_1_1_2_6"/>
    <protectedRange password="CADF" sqref="C124" name="Fund Name_1_1_1_3_6"/>
    <protectedRange password="CADF" sqref="C83" name="BidOffer Prices_2_1_1_1_1_1_1_1_1_1_2"/>
    <protectedRange password="CADF" sqref="B18" name="Fund Name_1_1_1_7"/>
    <protectedRange password="CADF" sqref="C18" name="Fund Name_1_1_1_4_1"/>
    <protectedRange password="CADF" sqref="B43" name="Yield_2_1_2_1_1_1"/>
    <protectedRange password="CADF" sqref="B86" name="Yield_2_1_2_1_2_1"/>
    <protectedRange password="CADF" sqref="C86" name="Fund Name_2_1"/>
    <protectedRange password="CADF" sqref="D44:D47" name="Yield_2_1_2_7"/>
    <protectedRange password="CADF" sqref="E83" name="BidOffer Prices_2_1_1_1_1_1_1_1_1_4"/>
    <protectedRange password="CADF" sqref="D18" name="Fund Name_1_1_1_1"/>
    <protectedRange password="CADF" sqref="E18" name="Fund Name_1_1_1_1_1_2"/>
    <protectedRange password="CADF" sqref="D43" name="Yield_2_1_2_2_1"/>
    <protectedRange password="CADF" sqref="D86" name="Yield_2_1_2_2_2_2"/>
    <protectedRange password="CADF" sqref="E86" name="Fund Name_2_2_2"/>
    <protectedRange password="CADF" sqref="D48:D49" name="Yield_2_1_2_1_1"/>
    <protectedRange password="CADF" sqref="D124" name="Fund Name_1_1_1_2_3"/>
    <protectedRange password="CADF" sqref="E124" name="Fund Name_1_1_1_3_3"/>
    <protectedRange password="CADF" sqref="H44:H47" name="Yield_2_1_2_9"/>
    <protectedRange password="CADF" sqref="I86" name="Fund Name_2_2_4"/>
    <protectedRange password="CADF" sqref="H48:H49" name="Yield_2_1_2_2_3"/>
    <protectedRange password="CADF" sqref="H124" name="Fund Name_1_1_1"/>
    <protectedRange password="CADF" sqref="I124" name="Fund Name_1_1_1_4_3"/>
    <protectedRange password="CADF" sqref="I83" name="BidOffer Prices_2_1_1_1_1_1_1_1_1_1_3"/>
    <protectedRange password="CADF" sqref="H86" name="Yield_2_1_2_3_2"/>
    <protectedRange password="CADF" sqref="H43" name="Yield_2_1_2_4_1"/>
    <protectedRange password="CADF" sqref="H18" name="Fund Name_1_1_1_5_1"/>
    <protectedRange password="CADF" sqref="I18" name="Fund Name_1_1_1_6_1"/>
    <protectedRange password="CADF" sqref="L44:L47" name="Yield_2_1_2_8"/>
    <protectedRange password="CADF" sqref="L43" name="Yield_2_1_2_4_4"/>
    <protectedRange password="CADF" sqref="L18" name="Fund Name_1_1_1_1_7"/>
    <protectedRange password="CADF" sqref="L86" name="Yield_2_1_2_2_1_4"/>
    <protectedRange password="CADF" sqref="L48:L49" name="Yield_2_1_2_1_7"/>
    <protectedRange password="CADF" sqref="L124" name="Fund Name_1_1_1_2_7"/>
    <protectedRange password="CADF" sqref="M83" name="BidOffer Prices_2_1_1_1_1_1_1_1_1_5"/>
    <protectedRange password="CADF" sqref="M18" name="Fund Name_1_1_1_1_1_4"/>
    <protectedRange password="CADF" sqref="M86" name="Fund Name_2_2_1_3"/>
    <protectedRange password="CADF" sqref="M124" name="Fund Name_1_1_1_3_7"/>
    <protectedRange password="CADF" sqref="P44:P47" name="Yield_2_1_2"/>
    <protectedRange password="CADF" sqref="P43" name="Yield_2_1_2_4_2"/>
    <protectedRange password="CADF" sqref="Q83" name="BidOffer Prices_2_1_1_1_1_1_1_1_1"/>
    <protectedRange password="CADF" sqref="P18" name="Fund Name_1_1_1_1_5"/>
    <protectedRange password="CADF" sqref="Q18" name="Fund Name_1_1_1_1_1_3"/>
    <protectedRange password="CADF" sqref="P86" name="Yield_2_1_2_2_1_3"/>
    <protectedRange password="CADF" sqref="Q86" name="Fund Name_2_2_1_2"/>
    <protectedRange password="CADF" sqref="P48:P49" name="Yield_2_1_2_1_2"/>
    <protectedRange password="CADF" sqref="P124" name="Fund Name_1_1_1_2_4"/>
    <protectedRange password="CADF" sqref="Q124" name="Fund Name_1_1_1_3_4"/>
    <protectedRange password="CADF" sqref="T44:T47" name="Yield_2_1_2_10"/>
    <protectedRange password="CADF" sqref="T49" name="Yield_2_1_2_1_8"/>
    <protectedRange password="CADF" sqref="U83" name="BidOffer Prices_2_1_1_1_1_1_1_1_1_1_4"/>
    <protectedRange password="CADF" sqref="T48" name="Yield_2_1_2_2_4"/>
    <protectedRange password="CADF" sqref="T124" name="Fund Name_1_1_1_2"/>
    <protectedRange password="CADF" sqref="U124" name="Fund Name_1_1_1_4_2"/>
    <protectedRange password="CADF" sqref="T18" name="Fund Name_1_1_1_1_2_1"/>
    <protectedRange password="CADF" sqref="U18" name="Fund Name_1_1_1_1_3"/>
    <protectedRange password="CADF" sqref="T43" name="Yield_2_1_2_2_2_3"/>
    <protectedRange password="CADF" sqref="T86" name="Yield_2_1_2_2_3_2"/>
    <protectedRange password="CADF" sqref="U86" name="Fund Name_2_2"/>
    <protectedRange password="CADF" sqref="X44:X47" name="Yield_2_1_2_1"/>
    <protectedRange password="CADF" sqref="X49" name="Yield_2_1_2_1_4"/>
    <protectedRange password="CADF" sqref="Y83" name="BidOffer Prices_2_1_1_1_1_1_1_1_1_1"/>
    <protectedRange password="CADF" sqref="X48" name="Yield_2_1_2_3_3"/>
    <protectedRange password="CADF" sqref="X124" name="Fund Name_1_1_1_1_1"/>
    <protectedRange password="CADF" sqref="Y124" name="Fund Name_1_1_1_2_5"/>
    <protectedRange password="CADF" sqref="X18" name="Fund Name_1_1_1_3_5"/>
    <protectedRange password="CADF" sqref="Y18" name="Fund Name_1_1_1_5_2"/>
    <protectedRange password="CADF" sqref="X43" name="Yield_2_1_2_4_5"/>
    <protectedRange password="CADF" sqref="X86" name="Yield_2_1_2_5_1"/>
    <protectedRange password="CADF" sqref="Y86" name="Fund Name_2_3"/>
    <protectedRange password="CADF" sqref="AB44:AB47" name="Yield_2_1_2_2"/>
    <protectedRange password="CADF" sqref="AB49" name="Yield_2_1_2_1_3"/>
    <protectedRange password="CADF" sqref="AC83" name="BidOffer Prices_2_1_1_1_1_1_1_1_1_2"/>
    <protectedRange password="CADF" sqref="AB48" name="Yield_2_1_2_3"/>
    <protectedRange password="CADF" sqref="AB124" name="Fund Name_1_1_1_1_2"/>
    <protectedRange password="CADF" sqref="AC124" name="Fund Name_1_1_1_2_1"/>
    <protectedRange password="CADF" sqref="AB18" name="Fund Name_1_1_1_3"/>
    <protectedRange password="CADF" sqref="AC18" name="Fund Name_1_1_1_5"/>
    <protectedRange password="CADF" sqref="AB43" name="Yield_2_1_2_4_3"/>
    <protectedRange password="CADF" sqref="AB86" name="Yield_2_1_2_5"/>
    <protectedRange password="CADF" sqref="AC86" name="Fund Name_2"/>
    <protectedRange password="CADF" sqref="AF44:AF47" name="Yield_2_1_2_11"/>
    <protectedRange password="CADF" sqref="AF49" name="Yield_2_1_2_1_9"/>
    <protectedRange password="CADF" sqref="AG83" name="BidOffer Prices_2_1_1_1_1_1_1_1_1_6"/>
    <protectedRange password="CADF" sqref="AF124" name="Fund Name_1_1_1_4"/>
    <protectedRange password="CADF" sqref="AG124" name="Fund Name_1_1_1_4_4"/>
    <protectedRange password="CADF" sqref="AF48" name="Yield_2_1_2_2_2"/>
    <protectedRange password="CADF" sqref="AF43" name="Yield_2_1_2_1_1_2"/>
    <protectedRange password="CADF" sqref="AF18" name="Fund Name_1_1_1_6"/>
    <protectedRange password="CADF" sqref="AG18" name="Fund Name_1_1_1_7_1"/>
    <protectedRange password="CADF" sqref="AF86" name="Yield_2_1_2_1_2_2"/>
    <protectedRange password="CADF" sqref="AG86" name="Fund Name_2_1_1"/>
  </protectedRanges>
  <mergeCells count="43">
    <mergeCell ref="AH138:AI138"/>
    <mergeCell ref="AF138:AG138"/>
    <mergeCell ref="AB138:AC138"/>
    <mergeCell ref="AD138:AE138"/>
    <mergeCell ref="AB2:AC2"/>
    <mergeCell ref="AD2:AE2"/>
    <mergeCell ref="AF2:AG2"/>
    <mergeCell ref="Z138:AA138"/>
    <mergeCell ref="X2:Y2"/>
    <mergeCell ref="X138:Y138"/>
    <mergeCell ref="N138:O138"/>
    <mergeCell ref="P2:Q2"/>
    <mergeCell ref="P138:Q138"/>
    <mergeCell ref="B138:C138"/>
    <mergeCell ref="V2:W2"/>
    <mergeCell ref="V138:W138"/>
    <mergeCell ref="T2:U2"/>
    <mergeCell ref="T138:U138"/>
    <mergeCell ref="R138:S138"/>
    <mergeCell ref="L138:M138"/>
    <mergeCell ref="H138:I138"/>
    <mergeCell ref="J138:K138"/>
    <mergeCell ref="F138:G138"/>
    <mergeCell ref="D138:E138"/>
    <mergeCell ref="AQ2:AR2"/>
    <mergeCell ref="AJ138:AK138"/>
    <mergeCell ref="AL138:AM138"/>
    <mergeCell ref="AQ137:AR137"/>
    <mergeCell ref="AN138:AO138"/>
    <mergeCell ref="A1:AO1"/>
    <mergeCell ref="AN2:AO2"/>
    <mergeCell ref="AL2:AM2"/>
    <mergeCell ref="AJ2:AK2"/>
    <mergeCell ref="F2:G2"/>
    <mergeCell ref="B2:C2"/>
    <mergeCell ref="N2:O2"/>
    <mergeCell ref="R2:S2"/>
    <mergeCell ref="L2:M2"/>
    <mergeCell ref="J2:K2"/>
    <mergeCell ref="H2:I2"/>
    <mergeCell ref="D2:E2"/>
    <mergeCell ref="Z2:AA2"/>
    <mergeCell ref="AH2:AI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Data</vt:lpstr>
      <vt:lpstr>Market Share</vt:lpstr>
      <vt:lpstr>NAV Trend</vt:lpstr>
      <vt:lpstr>Volatility Measure</vt:lpstr>
      <vt:lpstr>Total NAV</vt:lpstr>
      <vt:lpstr>Sector Trend</vt:lpstr>
      <vt:lpstr>Data!_GoBack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2021-04-21T10:13:38Z</cp:lastPrinted>
  <dcterms:created xsi:type="dcterms:W3CDTF">2014-07-02T14:15:07Z</dcterms:created>
  <dcterms:modified xsi:type="dcterms:W3CDTF">2021-11-13T07:30:21Z</dcterms:modified>
</cp:coreProperties>
</file>