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465" windowWidth="28800" windowHeight="16155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Data!$F$165</definedName>
    <definedName name="OLE_LINK6" localSheetId="0">Data!$H$70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N153" i="11" l="1"/>
  <c r="AL153" i="11"/>
  <c r="AJ153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L152" i="11"/>
  <c r="AN152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O140" i="11"/>
  <c r="AN140" i="11"/>
  <c r="AM140" i="11"/>
  <c r="AL140" i="11"/>
  <c r="AK140" i="11"/>
  <c r="AJ140" i="11"/>
  <c r="AJ124" i="11"/>
  <c r="AK124" i="11"/>
  <c r="AL124" i="11"/>
  <c r="AM124" i="11"/>
  <c r="AN124" i="11"/>
  <c r="AO124" i="11"/>
  <c r="AJ125" i="11"/>
  <c r="AL125" i="11"/>
  <c r="AN125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L135" i="11"/>
  <c r="AN135" i="11"/>
  <c r="AJ136" i="11"/>
  <c r="AL136" i="11"/>
  <c r="AN136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19" i="11"/>
  <c r="AK119" i="11"/>
  <c r="AL119" i="11"/>
  <c r="AM119" i="11"/>
  <c r="AN119" i="11"/>
  <c r="AO119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01" i="11"/>
  <c r="AL101" i="11"/>
  <c r="AN101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94" i="11"/>
  <c r="AK94" i="11"/>
  <c r="AL94" i="11"/>
  <c r="AM94" i="11"/>
  <c r="AN94" i="11"/>
  <c r="AO94" i="11"/>
  <c r="AJ95" i="11"/>
  <c r="AL95" i="11"/>
  <c r="AN95" i="11"/>
  <c r="AJ93" i="11"/>
  <c r="AK93" i="11"/>
  <c r="AL93" i="11"/>
  <c r="AM93" i="11"/>
  <c r="AN93" i="11"/>
  <c r="AO93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L50" i="11"/>
  <c r="AN50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L64" i="11"/>
  <c r="AN64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L5" i="11"/>
  <c r="AO5" i="11"/>
  <c r="AN5" i="11"/>
  <c r="AK5" i="11"/>
  <c r="AJ5" i="11"/>
  <c r="AH153" i="11"/>
  <c r="AH152" i="11"/>
  <c r="AI151" i="11"/>
  <c r="AH151" i="11"/>
  <c r="AI150" i="11"/>
  <c r="AH150" i="11"/>
  <c r="AI149" i="11"/>
  <c r="AH149" i="11"/>
  <c r="AI148" i="11"/>
  <c r="AH148" i="11"/>
  <c r="AI147" i="11"/>
  <c r="AH147" i="11"/>
  <c r="AI146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H136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H101" i="11"/>
  <c r="AI100" i="11"/>
  <c r="AH100" i="11"/>
  <c r="AI99" i="11"/>
  <c r="AH99" i="11"/>
  <c r="AI98" i="11"/>
  <c r="AH98" i="11"/>
  <c r="AI97" i="11"/>
  <c r="AH97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53" i="11"/>
  <c r="AF152" i="11"/>
  <c r="AF135" i="11"/>
  <c r="AF125" i="11"/>
  <c r="AF101" i="11"/>
  <c r="AF95" i="11"/>
  <c r="AF63" i="11"/>
  <c r="AF61" i="11"/>
  <c r="AG60" i="11"/>
  <c r="AF50" i="11"/>
  <c r="AF19" i="11"/>
  <c r="AE48" i="11"/>
  <c r="AD48" i="11"/>
  <c r="AA48" i="11"/>
  <c r="Z48" i="11"/>
  <c r="W48" i="11"/>
  <c r="V48" i="11"/>
  <c r="S48" i="11"/>
  <c r="R48" i="11"/>
  <c r="O48" i="11"/>
  <c r="N48" i="11"/>
  <c r="K48" i="11"/>
  <c r="J48" i="11"/>
  <c r="G48" i="11"/>
  <c r="F48" i="11"/>
  <c r="AF64" i="11" l="1"/>
  <c r="AF136" i="11"/>
  <c r="I9" i="1" l="1"/>
  <c r="H9" i="1"/>
  <c r="G9" i="1"/>
  <c r="F9" i="1"/>
  <c r="E9" i="1"/>
  <c r="D9" i="1"/>
  <c r="C9" i="1"/>
  <c r="G63" i="9" l="1"/>
  <c r="I60" i="9" l="1"/>
  <c r="G61" i="9" l="1"/>
  <c r="E67" i="9" l="1"/>
  <c r="J49" i="9" l="1"/>
  <c r="K48" i="9"/>
  <c r="J48" i="9"/>
  <c r="J93" i="9" l="1"/>
  <c r="K93" i="9"/>
  <c r="AB135" i="11" l="1"/>
  <c r="AB125" i="11"/>
  <c r="AB101" i="11"/>
  <c r="AB95" i="11"/>
  <c r="AB64" i="11"/>
  <c r="AB50" i="11"/>
  <c r="AB19" i="11"/>
  <c r="AE150" i="11"/>
  <c r="AD150" i="11"/>
  <c r="AA150" i="11"/>
  <c r="Z150" i="11"/>
  <c r="W150" i="11"/>
  <c r="V150" i="11"/>
  <c r="S150" i="11"/>
  <c r="R150" i="11"/>
  <c r="O150" i="11"/>
  <c r="N150" i="11"/>
  <c r="AM5" i="11"/>
  <c r="AE151" i="11"/>
  <c r="AD151" i="11"/>
  <c r="AE149" i="11"/>
  <c r="AD149" i="11"/>
  <c r="AE148" i="11"/>
  <c r="AD148" i="11"/>
  <c r="AE147" i="11"/>
  <c r="AD147" i="11"/>
  <c r="AE146" i="11"/>
  <c r="AD146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0" i="11"/>
  <c r="AD100" i="11"/>
  <c r="AE99" i="11"/>
  <c r="AD99" i="11"/>
  <c r="AE98" i="11"/>
  <c r="AD98" i="11"/>
  <c r="AE97" i="11"/>
  <c r="AD97" i="11"/>
  <c r="AE94" i="11"/>
  <c r="AD94" i="11"/>
  <c r="AE93" i="11"/>
  <c r="AD93" i="11"/>
  <c r="AE92" i="11"/>
  <c r="AD92" i="11"/>
  <c r="AE91" i="11"/>
  <c r="AD91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49" i="11"/>
  <c r="AD49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52" i="11"/>
  <c r="G64" i="9"/>
  <c r="AB136" i="11" l="1"/>
  <c r="AB153" i="11" s="1"/>
  <c r="K62" i="9" l="1"/>
  <c r="K61" i="9"/>
  <c r="J62" i="9"/>
  <c r="J61" i="9"/>
  <c r="K79" i="9" l="1"/>
  <c r="D135" i="11"/>
  <c r="J72" i="9" l="1"/>
  <c r="K72" i="9"/>
  <c r="J73" i="9"/>
  <c r="K73" i="9"/>
  <c r="AA151" i="11" l="1"/>
  <c r="Z151" i="11"/>
  <c r="AA149" i="11"/>
  <c r="Z149" i="11"/>
  <c r="AA148" i="11"/>
  <c r="Z148" i="11"/>
  <c r="AA147" i="11"/>
  <c r="Z147" i="11"/>
  <c r="AA146" i="11"/>
  <c r="Z146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0" i="11"/>
  <c r="Z100" i="11"/>
  <c r="AA99" i="11"/>
  <c r="Z99" i="11"/>
  <c r="AA98" i="11"/>
  <c r="Z98" i="11"/>
  <c r="AA97" i="11"/>
  <c r="Z97" i="11"/>
  <c r="AA94" i="11"/>
  <c r="Z94" i="11"/>
  <c r="AA93" i="11"/>
  <c r="Z93" i="11"/>
  <c r="AA92" i="11"/>
  <c r="Z92" i="11"/>
  <c r="AA91" i="11"/>
  <c r="Z91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49" i="11"/>
  <c r="Z49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52" i="11"/>
  <c r="AD152" i="11" s="1"/>
  <c r="X135" i="11"/>
  <c r="AD135" i="11" s="1"/>
  <c r="X125" i="11"/>
  <c r="AD125" i="11" s="1"/>
  <c r="X101" i="11"/>
  <c r="AD101" i="11" s="1"/>
  <c r="Y90" i="11"/>
  <c r="AE90" i="11" s="1"/>
  <c r="X90" i="11"/>
  <c r="X64" i="11"/>
  <c r="AD64" i="11" s="1"/>
  <c r="X50" i="11"/>
  <c r="AD50" i="11" s="1"/>
  <c r="X19" i="11"/>
  <c r="AD19" i="11" s="1"/>
  <c r="X95" i="11" l="1"/>
  <c r="AD95" i="11" s="1"/>
  <c r="AD90" i="11"/>
  <c r="X136" i="11" l="1"/>
  <c r="AD136" i="11" s="1"/>
  <c r="X153" i="11" l="1"/>
  <c r="AD153" i="11" s="1"/>
  <c r="W151" i="11"/>
  <c r="V151" i="11"/>
  <c r="W149" i="11"/>
  <c r="V149" i="11"/>
  <c r="W148" i="11"/>
  <c r="V148" i="11"/>
  <c r="W147" i="11"/>
  <c r="V147" i="11"/>
  <c r="W146" i="11"/>
  <c r="V146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0" i="11"/>
  <c r="V100" i="11"/>
  <c r="W99" i="11"/>
  <c r="V99" i="11"/>
  <c r="W98" i="11"/>
  <c r="V98" i="11"/>
  <c r="W97" i="11"/>
  <c r="V97" i="11"/>
  <c r="W94" i="11"/>
  <c r="V94" i="11"/>
  <c r="W93" i="11"/>
  <c r="V93" i="11"/>
  <c r="W92" i="11"/>
  <c r="V92" i="11"/>
  <c r="W91" i="11"/>
  <c r="V91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49" i="11"/>
  <c r="V49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52" i="11"/>
  <c r="Z152" i="11" s="1"/>
  <c r="T135" i="11"/>
  <c r="Z135" i="11" s="1"/>
  <c r="T125" i="11"/>
  <c r="Z125" i="11" s="1"/>
  <c r="T101" i="11"/>
  <c r="Z101" i="11" s="1"/>
  <c r="U90" i="11"/>
  <c r="AA90" i="11" s="1"/>
  <c r="T90" i="11"/>
  <c r="T64" i="11"/>
  <c r="Z64" i="11" s="1"/>
  <c r="T50" i="11"/>
  <c r="Z50" i="11" s="1"/>
  <c r="T19" i="11"/>
  <c r="Z19" i="11" s="1"/>
  <c r="T95" i="11" l="1"/>
  <c r="Z95" i="11" s="1"/>
  <c r="Z90" i="11"/>
  <c r="T136" i="11" l="1"/>
  <c r="Z136" i="11" s="1"/>
  <c r="S151" i="11"/>
  <c r="R151" i="11"/>
  <c r="S149" i="11"/>
  <c r="R149" i="11"/>
  <c r="S148" i="11"/>
  <c r="R148" i="11"/>
  <c r="S147" i="11"/>
  <c r="R147" i="11"/>
  <c r="S146" i="11"/>
  <c r="R146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0" i="11"/>
  <c r="R100" i="11"/>
  <c r="S99" i="11"/>
  <c r="R99" i="11"/>
  <c r="S98" i="11"/>
  <c r="R98" i="11"/>
  <c r="S97" i="11"/>
  <c r="R97" i="11"/>
  <c r="S94" i="11"/>
  <c r="R94" i="11"/>
  <c r="S93" i="11"/>
  <c r="R93" i="11"/>
  <c r="S92" i="11"/>
  <c r="R92" i="11"/>
  <c r="S91" i="11"/>
  <c r="R91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49" i="11"/>
  <c r="R49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52" i="11"/>
  <c r="V152" i="11" s="1"/>
  <c r="O149" i="11"/>
  <c r="N149" i="11"/>
  <c r="K149" i="11"/>
  <c r="J149" i="11"/>
  <c r="G149" i="11"/>
  <c r="F149" i="11"/>
  <c r="P135" i="11"/>
  <c r="V135" i="11" s="1"/>
  <c r="P125" i="11"/>
  <c r="V125" i="11" s="1"/>
  <c r="P101" i="11"/>
  <c r="V101" i="11" s="1"/>
  <c r="Q90" i="11"/>
  <c r="W90" i="11" s="1"/>
  <c r="P90" i="11"/>
  <c r="P64" i="11"/>
  <c r="V64" i="11" s="1"/>
  <c r="P50" i="11"/>
  <c r="V50" i="11" s="1"/>
  <c r="P19" i="11"/>
  <c r="V19" i="11" s="1"/>
  <c r="T153" i="11" l="1"/>
  <c r="Z153" i="11" s="1"/>
  <c r="P95" i="11"/>
  <c r="V95" i="11" s="1"/>
  <c r="V90" i="11"/>
  <c r="P136" i="11"/>
  <c r="V136" i="11" s="1"/>
  <c r="P153" i="11" l="1"/>
  <c r="V153" i="11" s="1"/>
  <c r="K151" i="9"/>
  <c r="J151" i="9"/>
  <c r="K150" i="9"/>
  <c r="J150" i="9"/>
  <c r="O151" i="11" l="1"/>
  <c r="N151" i="11"/>
  <c r="O148" i="11"/>
  <c r="N148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0" i="11"/>
  <c r="N100" i="11"/>
  <c r="O99" i="11"/>
  <c r="N99" i="11"/>
  <c r="O98" i="11"/>
  <c r="N98" i="11"/>
  <c r="O97" i="11"/>
  <c r="N97" i="11"/>
  <c r="O94" i="11"/>
  <c r="N94" i="11"/>
  <c r="O93" i="11"/>
  <c r="N93" i="11"/>
  <c r="O92" i="11"/>
  <c r="N92" i="11"/>
  <c r="O91" i="11"/>
  <c r="N91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49" i="11"/>
  <c r="N49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52" i="11"/>
  <c r="R152" i="11" s="1"/>
  <c r="L135" i="11"/>
  <c r="R135" i="11" s="1"/>
  <c r="L125" i="11"/>
  <c r="R125" i="11" s="1"/>
  <c r="L101" i="11"/>
  <c r="R101" i="11" s="1"/>
  <c r="M90" i="11"/>
  <c r="S90" i="11" s="1"/>
  <c r="L90" i="11"/>
  <c r="L64" i="11"/>
  <c r="R64" i="11" s="1"/>
  <c r="L50" i="11"/>
  <c r="R50" i="11" s="1"/>
  <c r="L19" i="11"/>
  <c r="R19" i="11" s="1"/>
  <c r="L95" i="11" l="1"/>
  <c r="R95" i="11" s="1"/>
  <c r="R90" i="11"/>
  <c r="L136" i="11" l="1"/>
  <c r="R136" i="11" s="1"/>
  <c r="K151" i="11"/>
  <c r="J151" i="11"/>
  <c r="K148" i="11"/>
  <c r="J148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0" i="11"/>
  <c r="J100" i="11"/>
  <c r="K99" i="11"/>
  <c r="J99" i="11"/>
  <c r="K98" i="11"/>
  <c r="J98" i="11"/>
  <c r="K97" i="11"/>
  <c r="J97" i="11"/>
  <c r="K94" i="11"/>
  <c r="J94" i="11"/>
  <c r="K93" i="11"/>
  <c r="J93" i="11"/>
  <c r="K92" i="11"/>
  <c r="J92" i="11"/>
  <c r="K91" i="11"/>
  <c r="J91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49" i="11"/>
  <c r="J49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52" i="11"/>
  <c r="N152" i="11" s="1"/>
  <c r="H135" i="11"/>
  <c r="N135" i="11" s="1"/>
  <c r="H125" i="11"/>
  <c r="N125" i="11" s="1"/>
  <c r="H101" i="11"/>
  <c r="N101" i="11" s="1"/>
  <c r="I90" i="11"/>
  <c r="O90" i="11" s="1"/>
  <c r="H90" i="11"/>
  <c r="N90" i="11" s="1"/>
  <c r="H64" i="11"/>
  <c r="N64" i="11" s="1"/>
  <c r="H50" i="11"/>
  <c r="N50" i="11" s="1"/>
  <c r="H19" i="11"/>
  <c r="N19" i="11" s="1"/>
  <c r="L153" i="11" l="1"/>
  <c r="R153" i="11" s="1"/>
  <c r="H95" i="11"/>
  <c r="N95" i="11" s="1"/>
  <c r="H136" i="11" l="1"/>
  <c r="N136" i="11" s="1"/>
  <c r="G151" i="11"/>
  <c r="F151" i="11"/>
  <c r="G148" i="1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0" i="11"/>
  <c r="F100" i="11"/>
  <c r="G99" i="11"/>
  <c r="F99" i="11"/>
  <c r="G98" i="11"/>
  <c r="F98" i="11"/>
  <c r="G97" i="11"/>
  <c r="F97" i="11"/>
  <c r="G94" i="11"/>
  <c r="F94" i="11"/>
  <c r="G93" i="11"/>
  <c r="F93" i="11"/>
  <c r="G92" i="11"/>
  <c r="F92" i="11"/>
  <c r="G91" i="11"/>
  <c r="F91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49" i="11"/>
  <c r="F49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52" i="11"/>
  <c r="J152" i="11" s="1"/>
  <c r="J135" i="11"/>
  <c r="D125" i="11"/>
  <c r="J125" i="11" s="1"/>
  <c r="D101" i="11"/>
  <c r="J101" i="11" s="1"/>
  <c r="E90" i="11"/>
  <c r="K90" i="11" s="1"/>
  <c r="D90" i="11"/>
  <c r="J90" i="11" s="1"/>
  <c r="D64" i="11"/>
  <c r="J64" i="11" s="1"/>
  <c r="D50" i="11"/>
  <c r="J50" i="11" s="1"/>
  <c r="D19" i="11"/>
  <c r="J19" i="11" s="1"/>
  <c r="H153" i="11" l="1"/>
  <c r="N153" i="11" s="1"/>
  <c r="D95" i="11"/>
  <c r="J95" i="11" s="1"/>
  <c r="D136" i="11" l="1"/>
  <c r="J136" i="11" s="1"/>
  <c r="B152" i="11"/>
  <c r="B135" i="11"/>
  <c r="B125" i="11"/>
  <c r="B101" i="11"/>
  <c r="C90" i="11"/>
  <c r="B90" i="11"/>
  <c r="B64" i="11"/>
  <c r="B50" i="11"/>
  <c r="B19" i="11"/>
  <c r="F19" i="11" l="1"/>
  <c r="F64" i="11"/>
  <c r="F125" i="11"/>
  <c r="F50" i="11"/>
  <c r="F152" i="11"/>
  <c r="F90" i="11"/>
  <c r="F135" i="11"/>
  <c r="F101" i="11"/>
  <c r="D153" i="11"/>
  <c r="J153" i="11" s="1"/>
  <c r="G90" i="11"/>
  <c r="B95" i="11"/>
  <c r="F95" i="11" l="1"/>
  <c r="B136" i="11"/>
  <c r="F136" i="11" l="1"/>
  <c r="B153" i="11"/>
  <c r="F153" i="11" l="1"/>
  <c r="J76" i="9" l="1"/>
  <c r="K76" i="9"/>
  <c r="J77" i="9"/>
  <c r="K77" i="9"/>
  <c r="K123" i="9" l="1"/>
  <c r="J123" i="9"/>
  <c r="K47" i="9"/>
  <c r="J47" i="9"/>
  <c r="K133" i="9" l="1"/>
  <c r="J133" i="9"/>
  <c r="K122" i="9" l="1"/>
  <c r="J122" i="9"/>
  <c r="K46" i="9"/>
  <c r="J46" i="9"/>
  <c r="K92" i="9" l="1"/>
  <c r="J92" i="9"/>
  <c r="J82" i="9" l="1"/>
  <c r="K82" i="9"/>
  <c r="J83" i="9"/>
  <c r="K83" i="9"/>
  <c r="K91" i="9" l="1"/>
  <c r="J91" i="9"/>
  <c r="K99" i="9" l="1"/>
  <c r="J99" i="9"/>
  <c r="K132" i="9"/>
  <c r="J132" i="9"/>
  <c r="K45" i="9" l="1"/>
  <c r="J45" i="9"/>
  <c r="K90" i="9"/>
  <c r="J90" i="9"/>
  <c r="K121" i="9"/>
  <c r="J121" i="9"/>
  <c r="K44" i="9" l="1"/>
  <c r="J44" i="9"/>
  <c r="K67" i="9"/>
  <c r="J67" i="9"/>
  <c r="K89" i="9" l="1"/>
  <c r="J89" i="9"/>
  <c r="AT151" i="11" l="1"/>
  <c r="AT146" i="11"/>
  <c r="AQ146" i="11"/>
  <c r="AS146" i="11" s="1"/>
  <c r="AT145" i="11"/>
  <c r="AS145" i="11"/>
  <c r="AT144" i="11"/>
  <c r="AS144" i="11"/>
  <c r="AT143" i="11"/>
  <c r="AS143" i="11"/>
  <c r="AT142" i="11"/>
  <c r="AS142" i="11"/>
  <c r="AT141" i="11"/>
  <c r="AS141" i="11"/>
  <c r="AT140" i="11"/>
  <c r="AS140" i="11"/>
  <c r="AT139" i="11"/>
  <c r="AS139" i="11"/>
  <c r="AT138" i="11"/>
  <c r="AS138" i="11"/>
  <c r="AT137" i="11"/>
  <c r="AS137" i="11"/>
  <c r="AT136" i="11"/>
  <c r="AS136" i="11"/>
  <c r="AT135" i="11"/>
  <c r="AT134" i="11"/>
  <c r="AQ134" i="11"/>
  <c r="AS134" i="11" s="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Q124" i="11"/>
  <c r="AS124" i="11" s="1"/>
  <c r="AT113" i="11"/>
  <c r="AS113" i="1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Q100" i="11"/>
  <c r="AS100" i="11" s="1"/>
  <c r="AT98" i="11"/>
  <c r="AS98" i="11"/>
  <c r="AT97" i="11"/>
  <c r="AS97" i="11"/>
  <c r="AT96" i="11"/>
  <c r="AS96" i="11"/>
  <c r="AT95" i="11"/>
  <c r="AS95" i="11"/>
  <c r="AT94" i="11"/>
  <c r="AQ94" i="11"/>
  <c r="AS94" i="11" s="1"/>
  <c r="AT76" i="11"/>
  <c r="AS76" i="11"/>
  <c r="AT74" i="11"/>
  <c r="AS74" i="11"/>
  <c r="AT73" i="11"/>
  <c r="AS73" i="11"/>
  <c r="AT72" i="11"/>
  <c r="AS72" i="11"/>
  <c r="AT71" i="11"/>
  <c r="AS71" i="11"/>
  <c r="AT70" i="11"/>
  <c r="AS70" i="11"/>
  <c r="AT69" i="11"/>
  <c r="AS69" i="11"/>
  <c r="AT68" i="11"/>
  <c r="AS68" i="11"/>
  <c r="AT66" i="11"/>
  <c r="AS66" i="11"/>
  <c r="AT65" i="11"/>
  <c r="AS65" i="11"/>
  <c r="AT64" i="11"/>
  <c r="AQ64" i="11"/>
  <c r="AS64" i="11" s="1"/>
  <c r="AT63" i="11"/>
  <c r="AS63" i="11"/>
  <c r="AT55" i="11"/>
  <c r="AS55" i="11"/>
  <c r="AT54" i="11"/>
  <c r="AS54" i="11"/>
  <c r="AT53" i="11"/>
  <c r="AS53" i="11"/>
  <c r="AT67" i="11"/>
  <c r="AS67" i="11"/>
  <c r="AT52" i="11"/>
  <c r="AS52" i="11"/>
  <c r="AT51" i="11"/>
  <c r="AS51" i="11"/>
  <c r="AT50" i="11"/>
  <c r="AQ50" i="11"/>
  <c r="AS50" i="11" s="1"/>
  <c r="AT49" i="11"/>
  <c r="AS49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60" i="9"/>
  <c r="J160" i="9"/>
  <c r="G153" i="9"/>
  <c r="D153" i="9"/>
  <c r="K152" i="9"/>
  <c r="J152" i="9"/>
  <c r="K149" i="9"/>
  <c r="J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G135" i="9"/>
  <c r="D135" i="9"/>
  <c r="K134" i="9"/>
  <c r="J134" i="9"/>
  <c r="K131" i="9"/>
  <c r="J131" i="9"/>
  <c r="K130" i="9"/>
  <c r="J130" i="9"/>
  <c r="K129" i="9"/>
  <c r="J129" i="9"/>
  <c r="K128" i="9"/>
  <c r="J128" i="9"/>
  <c r="K127" i="9"/>
  <c r="J127" i="9"/>
  <c r="G125" i="9"/>
  <c r="D125" i="9"/>
  <c r="E123" i="9" s="1"/>
  <c r="K124" i="9"/>
  <c r="J124" i="9"/>
  <c r="K120" i="9"/>
  <c r="J120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G101" i="9"/>
  <c r="H99" i="9" s="1"/>
  <c r="D101" i="9"/>
  <c r="E99" i="9" s="1"/>
  <c r="K100" i="9"/>
  <c r="J100" i="9"/>
  <c r="K98" i="9"/>
  <c r="J98" i="9"/>
  <c r="K97" i="9"/>
  <c r="J97" i="9"/>
  <c r="D95" i="9"/>
  <c r="K94" i="9"/>
  <c r="K88" i="9"/>
  <c r="J88" i="9"/>
  <c r="K87" i="9"/>
  <c r="J87" i="9"/>
  <c r="K86" i="9"/>
  <c r="J86" i="9"/>
  <c r="K85" i="9"/>
  <c r="J85" i="9"/>
  <c r="K84" i="9"/>
  <c r="J84" i="9"/>
  <c r="K81" i="9"/>
  <c r="J81" i="9"/>
  <c r="K80" i="9"/>
  <c r="J80" i="9"/>
  <c r="J79" i="9"/>
  <c r="K78" i="9"/>
  <c r="J78" i="9"/>
  <c r="K75" i="9"/>
  <c r="J75" i="9"/>
  <c r="K74" i="9"/>
  <c r="J74" i="9"/>
  <c r="K71" i="9"/>
  <c r="J71" i="9"/>
  <c r="K70" i="9"/>
  <c r="J70" i="9"/>
  <c r="K69" i="9"/>
  <c r="J69" i="9"/>
  <c r="K68" i="9"/>
  <c r="J68" i="9"/>
  <c r="K66" i="9"/>
  <c r="J66" i="9"/>
  <c r="D64" i="9"/>
  <c r="K63" i="9"/>
  <c r="J63" i="9"/>
  <c r="K60" i="9"/>
  <c r="J60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G50" i="9"/>
  <c r="D50" i="9"/>
  <c r="E45" i="9" s="1"/>
  <c r="K49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D19" i="9"/>
  <c r="E5" i="9" s="1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11" i="9" l="1"/>
  <c r="H13" i="9"/>
  <c r="H26" i="9"/>
  <c r="H48" i="9"/>
  <c r="H63" i="9"/>
  <c r="J64" i="9"/>
  <c r="H22" i="9"/>
  <c r="H5" i="9"/>
  <c r="H6" i="9"/>
  <c r="H152" i="9"/>
  <c r="H151" i="9"/>
  <c r="E150" i="9"/>
  <c r="E151" i="9"/>
  <c r="H150" i="9"/>
  <c r="H47" i="9"/>
  <c r="H122" i="9"/>
  <c r="H123" i="9"/>
  <c r="E92" i="9"/>
  <c r="E93" i="9"/>
  <c r="E132" i="9"/>
  <c r="E133" i="9"/>
  <c r="H132" i="9"/>
  <c r="H133" i="9"/>
  <c r="H61" i="9"/>
  <c r="H62" i="9"/>
  <c r="E121" i="9"/>
  <c r="E122" i="9"/>
  <c r="E61" i="9"/>
  <c r="E62" i="9"/>
  <c r="H42" i="9"/>
  <c r="H46" i="9"/>
  <c r="M153" i="9"/>
  <c r="E90" i="9"/>
  <c r="E91" i="9"/>
  <c r="H121" i="9"/>
  <c r="H107" i="9"/>
  <c r="H45" i="9"/>
  <c r="H10" i="9"/>
  <c r="H18" i="9"/>
  <c r="H12" i="9"/>
  <c r="H8" i="9"/>
  <c r="H14" i="9"/>
  <c r="H16" i="9"/>
  <c r="H7" i="9"/>
  <c r="H15" i="9"/>
  <c r="H9" i="9"/>
  <c r="H17" i="9"/>
  <c r="E134" i="9"/>
  <c r="E127" i="9"/>
  <c r="E128" i="9"/>
  <c r="E129" i="9"/>
  <c r="E130" i="9"/>
  <c r="E131" i="9"/>
  <c r="E110" i="9"/>
  <c r="E118" i="9"/>
  <c r="E111" i="9"/>
  <c r="E119" i="9"/>
  <c r="E108" i="9"/>
  <c r="E104" i="9"/>
  <c r="E112" i="9"/>
  <c r="E120" i="9"/>
  <c r="E105" i="9"/>
  <c r="E113" i="9"/>
  <c r="E124" i="9"/>
  <c r="E116" i="9"/>
  <c r="E106" i="9"/>
  <c r="E114" i="9"/>
  <c r="E103" i="9"/>
  <c r="E107" i="9"/>
  <c r="E115" i="9"/>
  <c r="E109" i="9"/>
  <c r="E117" i="9"/>
  <c r="E100" i="9"/>
  <c r="E98" i="9"/>
  <c r="E97" i="9"/>
  <c r="E75" i="9"/>
  <c r="E83" i="9"/>
  <c r="E66" i="9"/>
  <c r="E68" i="9"/>
  <c r="E84" i="9"/>
  <c r="E77" i="9"/>
  <c r="E69" i="9"/>
  <c r="E70" i="9"/>
  <c r="E78" i="9"/>
  <c r="E86" i="9"/>
  <c r="E71" i="9"/>
  <c r="E79" i="9"/>
  <c r="E87" i="9"/>
  <c r="E89" i="9"/>
  <c r="E72" i="9"/>
  <c r="E80" i="9"/>
  <c r="E88" i="9"/>
  <c r="E81" i="9"/>
  <c r="E74" i="9"/>
  <c r="E82" i="9"/>
  <c r="E94" i="9"/>
  <c r="E76" i="9"/>
  <c r="E85" i="9"/>
  <c r="E73" i="9"/>
  <c r="E60" i="9"/>
  <c r="E53" i="9"/>
  <c r="E63" i="9"/>
  <c r="E54" i="9"/>
  <c r="E52" i="9"/>
  <c r="E55" i="9"/>
  <c r="E58" i="9"/>
  <c r="E56" i="9"/>
  <c r="E57" i="9"/>
  <c r="E59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12" i="9"/>
  <c r="E17" i="9"/>
  <c r="E13" i="9"/>
  <c r="E6" i="9"/>
  <c r="E14" i="9"/>
  <c r="E7" i="9"/>
  <c r="E15" i="9"/>
  <c r="E8" i="9"/>
  <c r="E16" i="9"/>
  <c r="E9" i="9"/>
  <c r="E10" i="9"/>
  <c r="E18" i="9"/>
  <c r="E147" i="9"/>
  <c r="E142" i="9"/>
  <c r="E148" i="9"/>
  <c r="E149" i="9"/>
  <c r="E152" i="9"/>
  <c r="E143" i="9"/>
  <c r="E141" i="9"/>
  <c r="E144" i="9"/>
  <c r="E146" i="9"/>
  <c r="E145" i="9"/>
  <c r="H44" i="9"/>
  <c r="H142" i="9"/>
  <c r="H145" i="9"/>
  <c r="H141" i="9"/>
  <c r="H143" i="9"/>
  <c r="H149" i="9"/>
  <c r="H147" i="9"/>
  <c r="J153" i="9"/>
  <c r="D136" i="9"/>
  <c r="E19" i="9" s="1"/>
  <c r="AQ135" i="11"/>
  <c r="AQ151" i="11" s="1"/>
  <c r="AS151" i="11" s="1"/>
  <c r="H144" i="9"/>
  <c r="H146" i="9"/>
  <c r="H148" i="9"/>
  <c r="J101" i="9"/>
  <c r="H97" i="9"/>
  <c r="H100" i="9"/>
  <c r="H98" i="9"/>
  <c r="H56" i="9"/>
  <c r="H60" i="9"/>
  <c r="H54" i="9"/>
  <c r="H58" i="9"/>
  <c r="H52" i="9"/>
  <c r="H53" i="9"/>
  <c r="H55" i="9"/>
  <c r="H57" i="9"/>
  <c r="H59" i="9"/>
  <c r="J19" i="9"/>
  <c r="H128" i="9"/>
  <c r="H131" i="9"/>
  <c r="H129" i="9"/>
  <c r="H127" i="9"/>
  <c r="H134" i="9"/>
  <c r="H130" i="9"/>
  <c r="J135" i="9"/>
  <c r="H39" i="9"/>
  <c r="H29" i="9"/>
  <c r="H21" i="9"/>
  <c r="H33" i="9"/>
  <c r="H27" i="9"/>
  <c r="H25" i="9"/>
  <c r="H35" i="9"/>
  <c r="J50" i="9"/>
  <c r="H23" i="9"/>
  <c r="H43" i="9"/>
  <c r="H37" i="9"/>
  <c r="H31" i="9"/>
  <c r="H41" i="9"/>
  <c r="H49" i="9"/>
  <c r="H30" i="9"/>
  <c r="H34" i="9"/>
  <c r="H38" i="9"/>
  <c r="H40" i="9"/>
  <c r="H24" i="9"/>
  <c r="H28" i="9"/>
  <c r="H32" i="9"/>
  <c r="H36" i="9"/>
  <c r="J125" i="9"/>
  <c r="H104" i="9"/>
  <c r="H106" i="9"/>
  <c r="H108" i="9"/>
  <c r="H110" i="9"/>
  <c r="H112" i="9"/>
  <c r="H114" i="9"/>
  <c r="H116" i="9"/>
  <c r="H118" i="9"/>
  <c r="H124" i="9"/>
  <c r="H103" i="9"/>
  <c r="H105" i="9"/>
  <c r="H109" i="9"/>
  <c r="H111" i="9"/>
  <c r="H113" i="9"/>
  <c r="H115" i="9"/>
  <c r="H117" i="9"/>
  <c r="H119" i="9"/>
  <c r="H120" i="9"/>
  <c r="D154" i="9" l="1"/>
  <c r="E50" i="9"/>
  <c r="E125" i="9"/>
  <c r="E95" i="9"/>
  <c r="E135" i="9"/>
  <c r="E64" i="9"/>
  <c r="E101" i="9"/>
  <c r="AS135" i="11"/>
  <c r="J94" i="9" l="1"/>
  <c r="G95" i="9"/>
  <c r="H74" i="9" s="1"/>
  <c r="H68" i="9" l="1"/>
  <c r="H79" i="9"/>
  <c r="H73" i="9"/>
  <c r="H72" i="9"/>
  <c r="H93" i="9"/>
  <c r="H76" i="9"/>
  <c r="H77" i="9"/>
  <c r="H91" i="9"/>
  <c r="H92" i="9"/>
  <c r="H90" i="9"/>
  <c r="H69" i="9"/>
  <c r="H70" i="9"/>
  <c r="H71" i="9"/>
  <c r="H87" i="9"/>
  <c r="H80" i="9"/>
  <c r="H88" i="9"/>
  <c r="H81" i="9"/>
  <c r="H89" i="9"/>
  <c r="H85" i="9"/>
  <c r="H82" i="9"/>
  <c r="H94" i="9"/>
  <c r="H67" i="9"/>
  <c r="H75" i="9"/>
  <c r="H83" i="9"/>
  <c r="H84" i="9"/>
  <c r="H78" i="9"/>
  <c r="H86" i="9"/>
  <c r="J95" i="9"/>
  <c r="G136" i="9"/>
  <c r="H19" i="9" s="1"/>
  <c r="H66" i="9"/>
  <c r="H50" i="9" l="1"/>
  <c r="H125" i="9"/>
  <c r="H101" i="9"/>
  <c r="J136" i="9"/>
  <c r="M136" i="9"/>
  <c r="H135" i="9"/>
  <c r="G154" i="9"/>
  <c r="J154" i="9" s="1"/>
  <c r="H64" i="9"/>
  <c r="H95" i="9"/>
</calcChain>
</file>

<file path=xl/sharedStrings.xml><?xml version="1.0" encoding="utf-8"?>
<sst xmlns="http://schemas.openxmlformats.org/spreadsheetml/2006/main" count="682" uniqueCount="248">
  <si>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</si>
  <si>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</si>
  <si>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</si>
  <si>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</si>
  <si>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</si>
  <si>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</si>
  <si>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</si>
  <si>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</si>
  <si>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</si>
  <si>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</si>
  <si>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</si>
  <si>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</si>
  <si>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</si>
  <si>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</si>
  <si>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</si>
  <si>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</si>
  <si>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</si>
  <si>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</si>
  <si>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</si>
  <si>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</si>
  <si>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</si>
  <si>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</si>
  <si>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</si>
  <si>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</si>
  <si>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</si>
  <si>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</si>
  <si>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</si>
  <si>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</si>
  <si>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</si>
  <si>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</si>
  <si>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</si>
  <si>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</si>
  <si>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</si>
  <si>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</si>
  <si>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</si>
  <si>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</si>
  <si>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</si>
  <si>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</si>
  <si>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</si>
  <si>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</si>
  <si>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</si>
  <si>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</si>
  <si>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</si>
  <si>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</si>
  <si>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</si>
  <si>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</si>
  <si>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</si>
  <si>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</si>
  <si>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</si>
  <si>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</si>
  <si>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</si>
  <si>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</si>
  <si>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</si>
  <si>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</si>
  <si>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</si>
  <si>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</si>
  <si>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</si>
  <si>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</si>
  <si>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</si>
  <si>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</si>
  <si>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</si>
  <si>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</si>
  <si>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</si>
  <si>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</si>
  <si>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</si>
  <si>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</si>
  <si>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</si>
  <si>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</si>
  <si>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</si>
  <si>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</si>
  <si>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</si>
  <si>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</si>
  <si>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</si>
  <si>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</si>
  <si>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</si>
  <si>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</si>
  <si>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</si>
  <si>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</si>
  <si>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</si>
  <si>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</si>
  <si>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</si>
  <si>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</si>
  <si>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</si>
  <si>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</si>
  <si>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</si>
  <si>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</si>
  <si>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</si>
  <si>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</si>
  <si>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</si>
  <si>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</si>
  <si>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</si>
  <si>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</si>
  <si>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</si>
  <si>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</si>
  <si>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</si>
  <si>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</si>
  <si>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</si>
  <si>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</si>
  <si>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</si>
  <si>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</si>
  <si>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</si>
  <si>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</si>
  <si>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</si>
  <si>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</si>
  <si>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</si>
  <si>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</si>
  <si>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</si>
  <si>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</si>
  <si>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</si>
  <si>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</si>
  <si>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</si>
  <si>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</si>
  <si>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</si>
  <si>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</si>
  <si>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</si>
  <si>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</si>
  <si>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</si>
  <si>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</si>
  <si>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</si>
  <si>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</si>
  <si>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</si>
  <si>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</si>
  <si>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</si>
  <si>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</si>
  <si>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</si>
  <si>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</si>
  <si>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</si>
  <si>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</si>
  <si>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</si>
  <si>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</si>
  <si>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</si>
  <si>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</si>
  <si>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</si>
  <si>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</si>
  <si>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</si>
  <si>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</si>
  <si>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</si>
  <si>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</si>
  <si>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</si>
  <si>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</si>
  <si>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</si>
  <si>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</si>
  <si>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</si>
  <si>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</si>
  <si>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</si>
  <si>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</si>
  <si>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</si>
  <si>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</si>
  <si>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</si>
  <si>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</si>
  <si>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</si>
  <si>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</si>
  <si>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</si>
  <si>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</si>
  <si>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</si>
  <si>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</si>
  <si>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</si>
  <si>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</si>
  <si>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</si>
  <si>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</si>
  <si>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</si>
  <si>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</si>
  <si>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</si>
  <si>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</si>
  <si>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</si>
  <si>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</si>
  <si>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</si>
  <si>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</si>
  <si>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</si>
  <si>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</si>
  <si>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</si>
  <si>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</si>
  <si>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</si>
  <si>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</si>
  <si>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</si>
  <si>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</si>
  <si>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</si>
  <si>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</si>
  <si>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</si>
  <si>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</si>
  <si>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</si>
  <si>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</si>
  <si>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</si>
  <si>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</si>
  <si>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</si>
  <si>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</si>
  <si>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</si>
  <si>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</si>
  <si>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</si>
  <si>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</si>
  <si>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</si>
  <si>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</si>
  <si>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</si>
  <si>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</si>
  <si>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</si>
  <si>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</si>
  <si>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</si>
  <si>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</si>
  <si>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</si>
  <si>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</si>
  <si>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</si>
  <si>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</si>
  <si>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</si>
  <si>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</si>
  <si>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</si>
  <si>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</si>
  <si>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</si>
  <si>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</si>
  <si>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</si>
  <si>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</si>
  <si>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FBN Nigeria Bond Fund (FBN Fixed Income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</si>
  <si>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</si>
  <si>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</si>
  <si>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</si>
  <si>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</si>
  <si>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</si>
  <si>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</si>
  <si>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</si>
  <si>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</si>
  <si>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</si>
  <si>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</si>
  <si>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</si>
  <si>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</si>
  <si>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</si>
  <si>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</si>
  <si>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</si>
  <si>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</si>
  <si>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</si>
  <si>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NAV and Unit Price as at Week Ended August 13, 2021</t>
  </si>
  <si>
    <t>NAV and Unit Price as at Week Ended August 20, 2021</t>
  </si>
  <si>
    <t>NAV and Unit Price as at Week Ended August 27, 2021</t>
  </si>
  <si>
    <t>NAV and Unit Price as at Week Ended September 3, 2021</t>
  </si>
  <si>
    <t>NAV and Unit Price as at Week Ended September 10, 2021</t>
  </si>
  <si>
    <t>Meristem Value ETF</t>
  </si>
  <si>
    <t>Meristem Growth ETF</t>
  </si>
  <si>
    <t>FBNQuest Asset Management Limited</t>
  </si>
  <si>
    <t>FBN Halal Fund</t>
  </si>
  <si>
    <t>NAV and Unit Price as at Week Ended September 17, 2021</t>
  </si>
  <si>
    <t>NAV and Unit Price as at Week Ended September 24, 2021</t>
  </si>
  <si>
    <t>Nova Hybrid Balanced Fund</t>
  </si>
  <si>
    <t>NAV and Unit Price as at Week Ended September 30, 2021</t>
  </si>
  <si>
    <t>NET ASSET VALUES AND UNIT PRICES OF FUND MANAGEMENT AND COLLECTIVE INVESTMENT SCHEMES AS AT WEEK ENDED OCTOBER 8, 2021</t>
  </si>
  <si>
    <t>NAV and Unit Price as at Week Ended October 8, 2021</t>
  </si>
  <si>
    <t>MARKET CAPITALIZATION OF EXCHANGE TRADED FUNDS AS AT OCTOBER 8, 2021</t>
  </si>
  <si>
    <t>Norrenberger Money Market Fund</t>
  </si>
  <si>
    <t>46a</t>
  </si>
  <si>
    <t>46b</t>
  </si>
  <si>
    <t>The chart above shows that Money Market Funds category has 41.37% share of the Total NAV, followed by Fixed Income Funds with 33.60%, Bond Funds at 16.63%, Real Estate Funds at 3.89%.  Next is Mixed/Balanced Funds at 2.28%, Equity Fund at 1.21% and Ethical Fund at 1.01%.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</si>
</sst>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10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i/>
      <sz val="8"/>
      <color rgb="FFFF0000"/>
      <name val="Calibri"/>
      <family val="2"/>
      <scheme val="minor"/>
    </font>
    <font>
      <b/>
      <sz val="8"/>
      <color theme="3"/>
      <name val="Berlin Sans FB Demi"/>
      <family val="2"/>
    </font>
    <font>
      <b/>
      <i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0"/>
      <color theme="1"/>
      <name val="Arial"/>
      <family val="2"/>
    </font>
    <font>
      <sz val="12"/>
      <color rgb="FF0070C0"/>
      <name val="Corbel"/>
      <family val="2"/>
    </font>
    <font>
      <sz val="11"/>
      <color theme="1"/>
      <name val="Swis721 Lt BT"/>
    </font>
    <font>
      <sz val="8"/>
      <color rgb="FF26282A"/>
      <name val="Arial Narrow"/>
      <family val="2"/>
    </font>
    <font>
      <sz val="11"/>
      <color theme="1"/>
      <name val="Arial Narrow"/>
      <family val="2"/>
    </font>
    <font>
      <sz val="8"/>
      <color rgb="FF00B050"/>
      <name val="Arial Narrow"/>
      <family val="2"/>
    </font>
    <font>
      <sz val="10"/>
      <color rgb="FFFF0000"/>
      <name val="Arial Narrow"/>
      <family val="2"/>
    </font>
    <font>
      <sz val="8"/>
      <color theme="1"/>
      <name val="BookAntiqua"/>
    </font>
    <font>
      <sz val="8"/>
      <color theme="1"/>
      <name val="Times New Roman"/>
      <family val="1"/>
    </font>
    <font>
      <sz val="8"/>
      <color rgb="FF0070C0"/>
      <name val="Corbel"/>
      <family val="2"/>
    </font>
    <font>
      <sz val="8"/>
      <color rgb="FF000000"/>
      <name val="SpeakOT-Bold"/>
    </font>
    <font>
      <b/>
      <sz val="12"/>
      <color rgb="FF00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143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1" fillId="0" borderId="36" applyNumberFormat="0" applyFill="0" applyAlignment="0" applyProtection="0"/>
    <xf numFmtId="0" fontId="62" fillId="0" borderId="37" applyNumberFormat="0" applyFill="0" applyAlignment="0" applyProtection="0"/>
    <xf numFmtId="0" fontId="63" fillId="0" borderId="38" applyNumberFormat="0" applyFill="0" applyAlignment="0" applyProtection="0"/>
    <xf numFmtId="0" fontId="63" fillId="0" borderId="0" applyNumberFormat="0" applyFill="0" applyBorder="0" applyAlignment="0" applyProtection="0"/>
    <xf numFmtId="0" fontId="64" fillId="20" borderId="0" applyNumberFormat="0" applyBorder="0" applyAlignment="0" applyProtection="0"/>
    <xf numFmtId="0" fontId="66" fillId="22" borderId="39" applyNumberFormat="0" applyAlignment="0" applyProtection="0"/>
    <xf numFmtId="0" fontId="67" fillId="23" borderId="40" applyNumberFormat="0" applyAlignment="0" applyProtection="0"/>
    <xf numFmtId="0" fontId="68" fillId="23" borderId="39" applyNumberFormat="0" applyAlignment="0" applyProtection="0"/>
    <xf numFmtId="0" fontId="69" fillId="0" borderId="41" applyNumberFormat="0" applyFill="0" applyAlignment="0" applyProtection="0"/>
    <xf numFmtId="0" fontId="70" fillId="24" borderId="42" applyNumberFormat="0" applyAlignment="0" applyProtection="0"/>
    <xf numFmtId="0" fontId="1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7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72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72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72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72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73" fillId="0" borderId="0"/>
    <xf numFmtId="43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75" fillId="0" borderId="0"/>
    <xf numFmtId="0" fontId="76" fillId="0" borderId="0" applyNumberFormat="0" applyFill="0" applyBorder="0" applyAlignment="0" applyProtection="0"/>
    <xf numFmtId="0" fontId="65" fillId="21" borderId="0" applyNumberFormat="0" applyBorder="0" applyAlignment="0" applyProtection="0"/>
    <xf numFmtId="0" fontId="72" fillId="29" borderId="0" applyNumberFormat="0" applyBorder="0" applyAlignment="0" applyProtection="0"/>
    <xf numFmtId="0" fontId="72" fillId="33" borderId="0" applyNumberFormat="0" applyBorder="0" applyAlignment="0" applyProtection="0"/>
    <xf numFmtId="0" fontId="72" fillId="37" borderId="0" applyNumberFormat="0" applyBorder="0" applyAlignment="0" applyProtection="0"/>
    <xf numFmtId="0" fontId="72" fillId="41" borderId="0" applyNumberFormat="0" applyBorder="0" applyAlignment="0" applyProtection="0"/>
    <xf numFmtId="0" fontId="72" fillId="45" borderId="0" applyNumberFormat="0" applyBorder="0" applyAlignment="0" applyProtection="0"/>
    <xf numFmtId="0" fontId="72" fillId="49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7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73" fillId="0" borderId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73" fillId="0" borderId="0"/>
    <xf numFmtId="43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65" fillId="21" borderId="0" applyNumberFormat="0" applyBorder="0" applyAlignment="0" applyProtection="0"/>
    <xf numFmtId="0" fontId="72" fillId="29" borderId="0" applyNumberFormat="0" applyBorder="0" applyAlignment="0" applyProtection="0"/>
    <xf numFmtId="0" fontId="72" fillId="33" borderId="0" applyNumberFormat="0" applyBorder="0" applyAlignment="0" applyProtection="0"/>
    <xf numFmtId="0" fontId="72" fillId="37" borderId="0" applyNumberFormat="0" applyBorder="0" applyAlignment="0" applyProtection="0"/>
    <xf numFmtId="0" fontId="72" fillId="41" borderId="0" applyNumberFormat="0" applyBorder="0" applyAlignment="0" applyProtection="0"/>
    <xf numFmtId="0" fontId="72" fillId="45" borderId="0" applyNumberFormat="0" applyBorder="0" applyAlignment="0" applyProtection="0"/>
    <xf numFmtId="0" fontId="72" fillId="49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3" fillId="0" borderId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7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3" fillId="0" borderId="0"/>
    <xf numFmtId="43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3" fillId="0" borderId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12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Border="1" applyAlignment="1">
      <alignment horizontal="center"/>
    </xf>
    <xf numFmtId="39" fontId="11" fillId="0" borderId="0" xfId="2" applyNumberFormat="1" applyFont="1" applyBorder="1" applyAlignment="1">
      <alignment horizontal="center" vertical="top" wrapText="1"/>
    </xf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4" fontId="15" fillId="0" borderId="0" xfId="0" applyNumberFormat="1" applyFont="1" applyBorder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0" xfId="0"/>
    <xf numFmtId="2" fontId="1" fillId="8" borderId="0" xfId="0" applyNumberFormat="1" applyFont="1" applyFill="1" applyBorder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7" fillId="8" borderId="1" xfId="2" applyFont="1" applyFill="1" applyBorder="1" applyAlignment="1">
      <alignment horizontal="right" vertical="top" wrapText="1"/>
    </xf>
    <xf numFmtId="4" fontId="44" fillId="8" borderId="1" xfId="0" applyNumberFormat="1" applyFont="1" applyFill="1" applyBorder="1" applyAlignment="1">
      <alignment horizontal="right"/>
    </xf>
    <xf numFmtId="0" fontId="48" fillId="3" borderId="1" xfId="0" applyFont="1" applyFill="1" applyBorder="1"/>
    <xf numFmtId="164" fontId="48" fillId="3" borderId="1" xfId="0" applyNumberFormat="1" applyFont="1" applyFill="1" applyBorder="1"/>
    <xf numFmtId="0" fontId="1" fillId="8" borderId="0" xfId="0" applyFont="1" applyFill="1" applyBorder="1" applyAlignment="1">
      <alignment wrapText="1"/>
    </xf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3" fontId="24" fillId="0" borderId="0" xfId="0" applyNumberFormat="1" applyFont="1" applyBorder="1"/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3" fontId="3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79" fillId="0" borderId="0" xfId="0" applyFont="1" applyBorder="1"/>
    <xf numFmtId="0" fontId="79" fillId="0" borderId="0" xfId="0" applyFont="1" applyAlignment="1">
      <alignment horizontal="right"/>
    </xf>
    <xf numFmtId="0" fontId="80" fillId="0" borderId="0" xfId="0" applyFont="1" applyBorder="1"/>
    <xf numFmtId="4" fontId="80" fillId="0" borderId="0" xfId="0" applyNumberFormat="1" applyFont="1"/>
    <xf numFmtId="0" fontId="80" fillId="0" borderId="0" xfId="0" applyFont="1"/>
    <xf numFmtId="0" fontId="47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1" fillId="0" borderId="0" xfId="0" applyFont="1" applyBorder="1"/>
    <xf numFmtId="0" fontId="83" fillId="0" borderId="0" xfId="0" applyFont="1"/>
    <xf numFmtId="3" fontId="14" fillId="0" borderId="0" xfId="0" applyNumberFormat="1" applyFont="1" applyBorder="1"/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0" fontId="0" fillId="0" borderId="0" xfId="0"/>
    <xf numFmtId="0" fontId="87" fillId="0" borderId="0" xfId="0" applyFont="1" applyBorder="1"/>
    <xf numFmtId="0" fontId="88" fillId="0" borderId="0" xfId="0" applyFont="1" applyBorder="1"/>
    <xf numFmtId="0" fontId="10" fillId="8" borderId="0" xfId="0" applyFont="1" applyFill="1"/>
    <xf numFmtId="4" fontId="90" fillId="0" borderId="0" xfId="0" applyNumberFormat="1" applyFont="1"/>
    <xf numFmtId="3" fontId="91" fillId="0" borderId="0" xfId="0" applyNumberFormat="1" applyFont="1"/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1" fillId="50" borderId="0" xfId="0" applyFont="1" applyFill="1" applyBorder="1"/>
    <xf numFmtId="0" fontId="17" fillId="5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164" fontId="11" fillId="0" borderId="0" xfId="2" applyFont="1" applyFill="1" applyBorder="1"/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/>
    <xf numFmtId="4" fontId="21" fillId="0" borderId="0" xfId="0" applyNumberFormat="1" applyFont="1" applyFill="1" applyBorder="1" applyAlignment="1">
      <alignment horizontal="center" wrapText="1"/>
    </xf>
    <xf numFmtId="10" fontId="21" fillId="0" borderId="0" xfId="0" applyNumberFormat="1" applyFont="1" applyFill="1" applyBorder="1" applyAlignment="1">
      <alignment horizontal="center" wrapText="1"/>
    </xf>
    <xf numFmtId="10" fontId="20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center" wrapText="1"/>
    </xf>
    <xf numFmtId="4" fontId="29" fillId="8" borderId="0" xfId="0" applyNumberFormat="1" applyFont="1" applyFill="1"/>
    <xf numFmtId="4" fontId="17" fillId="8" borderId="0" xfId="0" applyNumberFormat="1" applyFont="1" applyFill="1"/>
    <xf numFmtId="4" fontId="94" fillId="8" borderId="0" xfId="0" applyNumberFormat="1" applyFont="1" applyFill="1"/>
    <xf numFmtId="4" fontId="17" fillId="8" borderId="1" xfId="0" applyNumberFormat="1" applyFont="1" applyFill="1" applyBorder="1"/>
    <xf numFmtId="4" fontId="94" fillId="8" borderId="1" xfId="0" applyNumberFormat="1" applyFont="1" applyFill="1" applyBorder="1"/>
    <xf numFmtId="4" fontId="29" fillId="8" borderId="1" xfId="0" applyNumberFormat="1" applyFont="1" applyFill="1" applyBorder="1"/>
    <xf numFmtId="4" fontId="98" fillId="8" borderId="1" xfId="0" applyNumberFormat="1" applyFont="1" applyFill="1" applyBorder="1"/>
    <xf numFmtId="0" fontId="2" fillId="8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1" fillId="12" borderId="0" xfId="0" applyFont="1" applyFill="1" applyBorder="1"/>
    <xf numFmtId="0" fontId="0" fillId="0" borderId="0" xfId="0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top" wrapText="1"/>
    </xf>
    <xf numFmtId="0" fontId="2" fillId="11" borderId="1" xfId="0" applyFont="1" applyFill="1" applyBorder="1" applyAlignment="1">
      <alignment wrapText="1"/>
    </xf>
    <xf numFmtId="10" fontId="2" fillId="11" borderId="1" xfId="2" applyNumberFormat="1" applyFont="1" applyFill="1" applyBorder="1" applyAlignment="1">
      <alignment horizontal="right" vertical="center" wrapText="1"/>
    </xf>
    <xf numFmtId="9" fontId="1" fillId="11" borderId="1" xfId="6" applyFont="1" applyFill="1" applyBorder="1" applyAlignment="1">
      <alignment horizontal="center"/>
    </xf>
    <xf numFmtId="10" fontId="1" fillId="11" borderId="1" xfId="6" applyNumberFormat="1" applyFont="1" applyFill="1" applyBorder="1" applyAlignment="1">
      <alignment horizontal="center" wrapText="1"/>
    </xf>
    <xf numFmtId="10" fontId="1" fillId="12" borderId="1" xfId="6" applyNumberFormat="1" applyFont="1" applyFill="1" applyBorder="1" applyAlignment="1">
      <alignment horizontal="center" vertical="top" wrapText="1"/>
    </xf>
    <xf numFmtId="39" fontId="11" fillId="8" borderId="0" xfId="2" applyNumberFormat="1" applyFont="1" applyFill="1" applyBorder="1" applyAlignment="1">
      <alignment horizontal="center" vertical="top" wrapText="1"/>
    </xf>
    <xf numFmtId="164" fontId="11" fillId="8" borderId="0" xfId="2" applyFont="1" applyFill="1" applyBorder="1"/>
    <xf numFmtId="9" fontId="11" fillId="8" borderId="0" xfId="6" applyFont="1" applyFill="1" applyBorder="1"/>
    <xf numFmtId="0" fontId="11" fillId="8" borderId="0" xfId="0" applyFont="1" applyFill="1" applyBorder="1"/>
    <xf numFmtId="164" fontId="32" fillId="8" borderId="0" xfId="2" applyFont="1" applyFill="1"/>
    <xf numFmtId="39" fontId="11" fillId="8" borderId="0" xfId="0" applyNumberFormat="1" applyFont="1" applyFill="1" applyBorder="1"/>
    <xf numFmtId="164" fontId="6" fillId="8" borderId="0" xfId="2" applyFont="1" applyFill="1" applyBorder="1" applyAlignment="1"/>
    <xf numFmtId="0" fontId="41" fillId="8" borderId="0" xfId="0" applyFont="1" applyFill="1" applyBorder="1" applyAlignment="1">
      <alignment horizontal="center" vertical="center"/>
    </xf>
    <xf numFmtId="0" fontId="41" fillId="8" borderId="0" xfId="0" applyFont="1" applyFill="1" applyBorder="1" applyAlignment="1">
      <alignment vertical="center"/>
    </xf>
    <xf numFmtId="0" fontId="26" fillId="8" borderId="0" xfId="0" applyFont="1" applyFill="1" applyBorder="1" applyAlignment="1">
      <alignment horizontal="center" vertical="center" wrapText="1"/>
    </xf>
    <xf numFmtId="0" fontId="41" fillId="8" borderId="0" xfId="0" applyFont="1" applyFill="1" applyBorder="1" applyAlignment="1">
      <alignment vertical="center" wrapText="1"/>
    </xf>
    <xf numFmtId="0" fontId="41" fillId="8" borderId="0" xfId="0" applyFont="1" applyFill="1" applyBorder="1" applyAlignment="1">
      <alignment horizontal="center" vertical="center" wrapText="1"/>
    </xf>
    <xf numFmtId="4" fontId="41" fillId="8" borderId="0" xfId="0" applyNumberFormat="1" applyFont="1" applyFill="1" applyBorder="1"/>
    <xf numFmtId="164" fontId="17" fillId="8" borderId="0" xfId="2" applyFont="1" applyFill="1" applyBorder="1" applyAlignment="1"/>
    <xf numFmtId="4" fontId="58" fillId="8" borderId="0" xfId="0" applyNumberFormat="1" applyFont="1" applyFill="1" applyBorder="1" applyAlignment="1">
      <alignment horizontal="center" vertical="center" wrapText="1"/>
    </xf>
    <xf numFmtId="0" fontId="0" fillId="8" borderId="0" xfId="0" applyFont="1" applyFill="1"/>
    <xf numFmtId="0" fontId="57" fillId="8" borderId="0" xfId="0" applyFont="1" applyFill="1"/>
    <xf numFmtId="164" fontId="6" fillId="8" borderId="0" xfId="2" applyNumberFormat="1" applyFont="1" applyFill="1" applyBorder="1" applyAlignment="1"/>
    <xf numFmtId="0" fontId="52" fillId="8" borderId="0" xfId="0" applyFont="1" applyFill="1"/>
    <xf numFmtId="164" fontId="9" fillId="8" borderId="0" xfId="2" applyNumberFormat="1" applyFont="1" applyFill="1" applyBorder="1" applyAlignment="1"/>
    <xf numFmtId="164" fontId="95" fillId="8" borderId="0" xfId="2" applyFont="1" applyFill="1" applyBorder="1" applyAlignment="1"/>
    <xf numFmtId="164" fontId="95" fillId="8" borderId="0" xfId="2" applyNumberFormat="1" applyFont="1" applyFill="1" applyBorder="1" applyAlignment="1"/>
    <xf numFmtId="0" fontId="11" fillId="8" borderId="0" xfId="0" applyFont="1" applyFill="1" applyBorder="1" applyAlignment="1">
      <alignment horizontal="left"/>
    </xf>
    <xf numFmtId="164" fontId="9" fillId="8" borderId="0" xfId="2" applyFont="1" applyFill="1" applyBorder="1" applyAlignment="1"/>
    <xf numFmtId="4" fontId="26" fillId="8" borderId="0" xfId="0" applyNumberFormat="1" applyFont="1" applyFill="1" applyBorder="1" applyAlignment="1">
      <alignment horizontal="right" wrapText="1"/>
    </xf>
    <xf numFmtId="3" fontId="34" fillId="8" borderId="0" xfId="0" applyNumberFormat="1" applyFont="1" applyFill="1" applyBorder="1" applyAlignment="1">
      <alignment horizontal="right" wrapText="1"/>
    </xf>
    <xf numFmtId="0" fontId="26" fillId="8" borderId="0" xfId="0" applyFont="1" applyFill="1" applyBorder="1" applyAlignment="1">
      <alignment vertical="top" wrapText="1"/>
    </xf>
    <xf numFmtId="0" fontId="26" fillId="8" borderId="0" xfId="0" applyFont="1" applyFill="1" applyBorder="1" applyAlignment="1">
      <alignment horizontal="center" vertical="top" wrapText="1"/>
    </xf>
    <xf numFmtId="4" fontId="102" fillId="8" borderId="0" xfId="0" applyNumberFormat="1" applyFont="1" applyFill="1"/>
    <xf numFmtId="4" fontId="34" fillId="8" borderId="0" xfId="0" applyNumberFormat="1" applyFont="1" applyFill="1" applyBorder="1" applyAlignment="1">
      <alignment horizontal="right" wrapText="1"/>
    </xf>
    <xf numFmtId="4" fontId="57" fillId="8" borderId="0" xfId="0" applyNumberFormat="1" applyFont="1" applyFill="1"/>
    <xf numFmtId="0" fontId="43" fillId="8" borderId="0" xfId="0" applyFont="1" applyFill="1" applyBorder="1" applyAlignment="1">
      <alignment vertical="center"/>
    </xf>
    <xf numFmtId="4" fontId="40" fillId="8" borderId="0" xfId="0" applyNumberFormat="1" applyFont="1" applyFill="1" applyBorder="1" applyAlignment="1">
      <alignment vertical="center" wrapText="1"/>
    </xf>
    <xf numFmtId="3" fontId="11" fillId="8" borderId="0" xfId="0" applyNumberFormat="1" applyFont="1" applyFill="1" applyBorder="1"/>
    <xf numFmtId="4" fontId="93" fillId="8" borderId="0" xfId="0" applyNumberFormat="1" applyFont="1" applyFill="1" applyBorder="1"/>
    <xf numFmtId="39" fontId="33" fillId="8" borderId="0" xfId="0" applyNumberFormat="1" applyFont="1" applyFill="1" applyBorder="1"/>
    <xf numFmtId="4" fontId="0" fillId="8" borderId="0" xfId="0" applyNumberFormat="1" applyFont="1" applyFill="1" applyBorder="1" applyAlignment="1">
      <alignment vertical="center" wrapText="1"/>
    </xf>
    <xf numFmtId="4" fontId="0" fillId="8" borderId="0" xfId="0" applyNumberFormat="1" applyFont="1" applyFill="1" applyBorder="1"/>
    <xf numFmtId="4" fontId="11" fillId="8" borderId="0" xfId="0" applyNumberFormat="1" applyFont="1" applyFill="1" applyBorder="1"/>
    <xf numFmtId="4" fontId="49" fillId="8" borderId="0" xfId="0" applyNumberFormat="1" applyFont="1" applyFill="1"/>
    <xf numFmtId="4" fontId="49" fillId="8" borderId="30" xfId="0" applyNumberFormat="1" applyFont="1" applyFill="1" applyBorder="1" applyAlignment="1">
      <alignment vertical="center" wrapText="1"/>
    </xf>
    <xf numFmtId="4" fontId="49" fillId="8" borderId="33" xfId="0" applyNumberFormat="1" applyFont="1" applyFill="1" applyBorder="1" applyAlignment="1">
      <alignment vertical="center" wrapText="1"/>
    </xf>
    <xf numFmtId="4" fontId="49" fillId="8" borderId="31" xfId="0" applyNumberFormat="1" applyFont="1" applyFill="1" applyBorder="1" applyAlignment="1">
      <alignment vertical="center" wrapText="1"/>
    </xf>
    <xf numFmtId="0" fontId="60" fillId="8" borderId="35" xfId="0" applyFont="1" applyFill="1" applyBorder="1" applyAlignment="1">
      <alignment vertical="center" wrapText="1"/>
    </xf>
    <xf numFmtId="0" fontId="60" fillId="8" borderId="32" xfId="0" applyFont="1" applyFill="1" applyBorder="1" applyAlignment="1">
      <alignment vertical="center" wrapText="1"/>
    </xf>
    <xf numFmtId="164" fontId="5" fillId="8" borderId="0" xfId="2" applyFont="1" applyFill="1"/>
    <xf numFmtId="164" fontId="89" fillId="8" borderId="1" xfId="2" applyFont="1" applyFill="1" applyBorder="1"/>
    <xf numFmtId="4" fontId="39" fillId="8" borderId="0" xfId="0" applyNumberFormat="1" applyFont="1" applyFill="1"/>
    <xf numFmtId="166" fontId="11" fillId="8" borderId="0" xfId="2" applyNumberFormat="1" applyFont="1" applyFill="1" applyBorder="1"/>
    <xf numFmtId="4" fontId="34" fillId="8" borderId="0" xfId="0" applyNumberFormat="1" applyFont="1" applyFill="1" applyBorder="1"/>
    <xf numFmtId="4" fontId="0" fillId="8" borderId="0" xfId="0" applyNumberFormat="1" applyFill="1"/>
    <xf numFmtId="0" fontId="34" fillId="8" borderId="0" xfId="0" applyFont="1" applyFill="1" applyBorder="1" applyAlignment="1">
      <alignment vertical="top" wrapText="1"/>
    </xf>
    <xf numFmtId="0" fontId="41" fillId="8" borderId="0" xfId="0" applyFont="1" applyFill="1"/>
    <xf numFmtId="4" fontId="35" fillId="8" borderId="0" xfId="0" applyNumberFormat="1" applyFont="1" applyFill="1"/>
    <xf numFmtId="0" fontId="46" fillId="8" borderId="0" xfId="0" applyFont="1" applyFill="1" applyBorder="1" applyAlignment="1">
      <alignment horizontal="center" vertical="center"/>
    </xf>
    <xf numFmtId="4" fontId="50" fillId="8" borderId="0" xfId="0" applyNumberFormat="1" applyFont="1" applyFill="1"/>
    <xf numFmtId="4" fontId="92" fillId="8" borderId="0" xfId="0" applyNumberFormat="1" applyFont="1" applyFill="1"/>
    <xf numFmtId="39" fontId="17" fillId="8" borderId="0" xfId="2" applyNumberFormat="1" applyFont="1" applyFill="1" applyBorder="1" applyAlignment="1">
      <alignment horizontal="center" vertical="top" wrapText="1"/>
    </xf>
    <xf numFmtId="4" fontId="100" fillId="8" borderId="0" xfId="0" applyNumberFormat="1" applyFont="1" applyFill="1"/>
    <xf numFmtId="4" fontId="101" fillId="8" borderId="0" xfId="0" applyNumberFormat="1" applyFont="1" applyFill="1"/>
    <xf numFmtId="0" fontId="17" fillId="8" borderId="0" xfId="0" applyFont="1" applyFill="1" applyBorder="1"/>
    <xf numFmtId="4" fontId="35" fillId="8" borderId="0" xfId="0" applyNumberFormat="1" applyFont="1" applyFill="1" applyBorder="1" applyAlignment="1">
      <alignment horizontal="right"/>
    </xf>
    <xf numFmtId="0" fontId="51" fillId="8" borderId="0" xfId="0" applyFont="1" applyFill="1"/>
    <xf numFmtId="0" fontId="0" fillId="8" borderId="0" xfId="0" applyFill="1"/>
    <xf numFmtId="0" fontId="34" fillId="8" borderId="0" xfId="0" applyFont="1" applyFill="1"/>
    <xf numFmtId="43" fontId="5" fillId="8" borderId="0" xfId="2" applyNumberFormat="1" applyFont="1" applyFill="1"/>
    <xf numFmtId="4" fontId="92" fillId="8" borderId="0" xfId="0" applyNumberFormat="1" applyFont="1" applyFill="1" applyBorder="1" applyAlignment="1">
      <alignment vertical="center"/>
    </xf>
    <xf numFmtId="0" fontId="49" fillId="8" borderId="32" xfId="0" applyFont="1" applyFill="1" applyBorder="1" applyAlignment="1">
      <alignment vertical="center" wrapText="1"/>
    </xf>
    <xf numFmtId="0" fontId="49" fillId="8" borderId="0" xfId="0" applyFont="1" applyFill="1"/>
    <xf numFmtId="0" fontId="49" fillId="8" borderId="35" xfId="0" applyFont="1" applyFill="1" applyBorder="1" applyAlignment="1">
      <alignment vertical="top" wrapText="1"/>
    </xf>
    <xf numFmtId="0" fontId="49" fillId="8" borderId="30" xfId="0" applyFont="1" applyFill="1" applyBorder="1" applyAlignment="1">
      <alignment vertical="center" wrapText="1"/>
    </xf>
    <xf numFmtId="0" fontId="49" fillId="8" borderId="32" xfId="0" applyFont="1" applyFill="1" applyBorder="1" applyAlignment="1">
      <alignment vertical="top" wrapText="1"/>
    </xf>
    <xf numFmtId="0" fontId="49" fillId="8" borderId="31" xfId="0" applyFont="1" applyFill="1" applyBorder="1" applyAlignment="1">
      <alignment vertical="center" wrapText="1"/>
    </xf>
    <xf numFmtId="0" fontId="36" fillId="8" borderId="0" xfId="0" applyFont="1" applyFill="1" applyAlignment="1">
      <alignment wrapText="1"/>
    </xf>
    <xf numFmtId="0" fontId="99" fillId="8" borderId="0" xfId="0" applyFont="1" applyFill="1" applyAlignment="1">
      <alignment vertical="center"/>
    </xf>
    <xf numFmtId="4" fontId="99" fillId="8" borderId="0" xfId="0" applyNumberFormat="1" applyFont="1" applyFill="1" applyAlignment="1">
      <alignment vertical="center" wrapText="1"/>
    </xf>
    <xf numFmtId="4" fontId="17" fillId="8" borderId="0" xfId="0" applyNumberFormat="1" applyFont="1" applyFill="1" applyBorder="1"/>
    <xf numFmtId="0" fontId="0" fillId="8" borderId="0" xfId="0" applyFont="1" applyFill="1" applyAlignment="1">
      <alignment vertical="top"/>
    </xf>
    <xf numFmtId="43" fontId="41" fillId="8" borderId="0" xfId="0" applyNumberFormat="1" applyFont="1" applyFill="1" applyBorder="1" applyAlignment="1">
      <alignment horizontal="center" vertical="center"/>
    </xf>
    <xf numFmtId="164" fontId="41" fillId="8" borderId="0" xfId="2" applyFont="1" applyFill="1" applyBorder="1" applyAlignment="1">
      <alignment horizontal="center" vertical="center"/>
    </xf>
    <xf numFmtId="0" fontId="59" fillId="8" borderId="15" xfId="0" applyFont="1" applyFill="1" applyBorder="1" applyAlignment="1">
      <alignment vertical="center" wrapText="1"/>
    </xf>
    <xf numFmtId="0" fontId="37" fillId="8" borderId="0" xfId="0" applyFont="1" applyFill="1" applyAlignment="1">
      <alignment vertical="top"/>
    </xf>
    <xf numFmtId="4" fontId="42" fillId="8" borderId="0" xfId="0" applyNumberFormat="1" applyFont="1" applyFill="1" applyBorder="1"/>
    <xf numFmtId="4" fontId="91" fillId="8" borderId="0" xfId="0" applyNumberFormat="1" applyFont="1" applyFill="1"/>
    <xf numFmtId="4" fontId="42" fillId="8" borderId="0" xfId="0" applyNumberFormat="1" applyFont="1" applyFill="1"/>
    <xf numFmtId="0" fontId="38" fillId="8" borderId="0" xfId="0" applyFont="1" applyFill="1"/>
    <xf numFmtId="0" fontId="0" fillId="8" borderId="0" xfId="0" applyFont="1" applyFill="1" applyAlignment="1">
      <alignment wrapText="1"/>
    </xf>
    <xf numFmtId="0" fontId="91" fillId="8" borderId="0" xfId="0" applyFont="1" applyFill="1"/>
    <xf numFmtId="0" fontId="0" fillId="8" borderId="0" xfId="0" applyFont="1" applyFill="1" applyBorder="1"/>
    <xf numFmtId="0" fontId="45" fillId="8" borderId="0" xfId="0" applyFont="1" applyFill="1" applyBorder="1" applyAlignment="1">
      <alignment horizontal="center" vertical="center"/>
    </xf>
    <xf numFmtId="0" fontId="60" fillId="8" borderId="0" xfId="0" applyFont="1" applyFill="1"/>
    <xf numFmtId="4" fontId="60" fillId="8" borderId="30" xfId="0" applyNumberFormat="1" applyFont="1" applyFill="1" applyBorder="1" applyAlignment="1">
      <alignment vertical="center" wrapText="1"/>
    </xf>
    <xf numFmtId="4" fontId="60" fillId="8" borderId="31" xfId="0" applyNumberFormat="1" applyFont="1" applyFill="1" applyBorder="1" applyAlignment="1">
      <alignment vertical="center" wrapText="1"/>
    </xf>
    <xf numFmtId="0" fontId="49" fillId="8" borderId="34" xfId="0" applyFont="1" applyFill="1" applyBorder="1" applyAlignment="1">
      <alignment vertical="center" wrapText="1"/>
    </xf>
    <xf numFmtId="4" fontId="40" fillId="8" borderId="0" xfId="0" applyNumberFormat="1" applyFont="1" applyFill="1" applyAlignment="1">
      <alignment vertical="center"/>
    </xf>
    <xf numFmtId="4" fontId="40" fillId="8" borderId="0" xfId="0" applyNumberFormat="1" applyFont="1" applyFill="1" applyAlignment="1">
      <alignment vertical="center" wrapText="1"/>
    </xf>
    <xf numFmtId="4" fontId="93" fillId="8" borderId="0" xfId="0" applyNumberFormat="1" applyFont="1" applyFill="1"/>
    <xf numFmtId="4" fontId="84" fillId="8" borderId="0" xfId="0" applyNumberFormat="1" applyFont="1" applyFill="1" applyAlignment="1">
      <alignment vertical="center"/>
    </xf>
    <xf numFmtId="0" fontId="43" fillId="8" borderId="0" xfId="0" applyFont="1" applyFill="1" applyAlignment="1">
      <alignment vertical="center" wrapText="1"/>
    </xf>
    <xf numFmtId="4" fontId="1" fillId="8" borderId="0" xfId="0" applyNumberFormat="1" applyFont="1" applyFill="1" applyBorder="1" applyAlignment="1">
      <alignment horizontal="right" wrapText="1"/>
    </xf>
    <xf numFmtId="4" fontId="44" fillId="8" borderId="0" xfId="0" applyNumberFormat="1" applyFont="1" applyFill="1" applyBorder="1" applyAlignment="1">
      <alignment horizontal="justify" vertical="center" wrapText="1"/>
    </xf>
    <xf numFmtId="0" fontId="44" fillId="8" borderId="0" xfId="0" applyFont="1" applyFill="1" applyBorder="1" applyAlignment="1">
      <alignment horizontal="justify" vertical="center" wrapText="1"/>
    </xf>
    <xf numFmtId="0" fontId="12" fillId="8" borderId="0" xfId="0" applyFont="1" applyFill="1" applyBorder="1"/>
    <xf numFmtId="0" fontId="60" fillId="8" borderId="33" xfId="0" applyFont="1" applyFill="1" applyBorder="1" applyAlignment="1">
      <alignment vertical="center" wrapText="1"/>
    </xf>
    <xf numFmtId="0" fontId="49" fillId="8" borderId="30" xfId="0" applyFont="1" applyFill="1" applyBorder="1" applyAlignment="1">
      <alignment vertical="center"/>
    </xf>
    <xf numFmtId="0" fontId="49" fillId="8" borderId="31" xfId="0" applyFont="1" applyFill="1" applyBorder="1" applyAlignment="1">
      <alignment vertical="center"/>
    </xf>
    <xf numFmtId="0" fontId="49" fillId="8" borderId="31" xfId="0" applyFont="1" applyFill="1" applyBorder="1" applyAlignment="1">
      <alignment vertical="top" wrapText="1"/>
    </xf>
    <xf numFmtId="4" fontId="49" fillId="8" borderId="30" xfId="0" applyNumberFormat="1" applyFont="1" applyFill="1" applyBorder="1" applyAlignment="1">
      <alignment vertical="center"/>
    </xf>
    <xf numFmtId="4" fontId="49" fillId="8" borderId="0" xfId="0" applyNumberFormat="1" applyFont="1" applyFill="1" applyBorder="1" applyAlignment="1">
      <alignment vertical="center" wrapText="1"/>
    </xf>
    <xf numFmtId="4" fontId="49" fillId="8" borderId="31" xfId="0" applyNumberFormat="1" applyFont="1" applyFill="1" applyBorder="1" applyAlignment="1">
      <alignment vertical="center"/>
    </xf>
    <xf numFmtId="0" fontId="86" fillId="8" borderId="0" xfId="0" quotePrefix="1" applyFont="1" applyFill="1" applyBorder="1" applyAlignment="1">
      <alignment horizontal="center"/>
    </xf>
    <xf numFmtId="10" fontId="85" fillId="8" borderId="0" xfId="6" applyNumberFormat="1" applyFont="1" applyFill="1" applyBorder="1" applyAlignment="1">
      <alignment horizontal="center"/>
    </xf>
    <xf numFmtId="164" fontId="11" fillId="8" borderId="0" xfId="0" applyNumberFormat="1" applyFont="1" applyFill="1" applyBorder="1"/>
    <xf numFmtId="0" fontId="11" fillId="8" borderId="0" xfId="0" applyFont="1" applyFill="1" applyBorder="1" applyAlignment="1">
      <alignment horizontal="right"/>
    </xf>
    <xf numFmtId="0" fontId="96" fillId="8" borderId="0" xfId="0" quotePrefix="1" applyFont="1" applyFill="1" applyBorder="1" applyAlignment="1">
      <alignment horizontal="center"/>
    </xf>
    <xf numFmtId="164" fontId="97" fillId="8" borderId="0" xfId="2" applyFont="1" applyFill="1" applyBorder="1"/>
    <xf numFmtId="0" fontId="14" fillId="8" borderId="5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center" wrapText="1"/>
    </xf>
    <xf numFmtId="0" fontId="25" fillId="8" borderId="1" xfId="0" applyFont="1" applyFill="1" applyBorder="1" applyAlignment="1">
      <alignment horizontal="center" vertical="top" wrapText="1"/>
    </xf>
    <xf numFmtId="0" fontId="25" fillId="8" borderId="3" xfId="0" applyFont="1" applyFill="1" applyBorder="1" applyAlignment="1">
      <alignment horizontal="center" vertical="top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29" fillId="10" borderId="0" xfId="0" applyNumberFormat="1" applyFont="1" applyFill="1"/>
    <xf numFmtId="2" fontId="1" fillId="10" borderId="1" xfId="0" applyNumberFormat="1" applyFont="1" applyFill="1" applyBorder="1"/>
    <xf numFmtId="4" fontId="17" fillId="10" borderId="0" xfId="0" applyNumberFormat="1" applyFont="1" applyFill="1"/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center" wrapText="1"/>
    </xf>
    <xf numFmtId="4" fontId="1" fillId="10" borderId="1" xfId="0" applyNumberFormat="1" applyFont="1" applyFill="1" applyBorder="1" applyAlignment="1">
      <alignment wrapText="1"/>
    </xf>
    <xf numFmtId="0" fontId="1" fillId="10" borderId="1" xfId="0" applyFont="1" applyFill="1" applyBorder="1"/>
    <xf numFmtId="0" fontId="17" fillId="10" borderId="1" xfId="0" applyFont="1" applyFill="1" applyBorder="1" applyAlignment="1">
      <alignment wrapText="1"/>
    </xf>
    <xf numFmtId="164" fontId="1" fillId="10" borderId="1" xfId="2" applyFont="1" applyFill="1" applyBorder="1"/>
    <xf numFmtId="164" fontId="1" fillId="10" borderId="1" xfId="2" applyFont="1" applyFill="1" applyBorder="1" applyAlignment="1">
      <alignment wrapText="1"/>
    </xf>
    <xf numFmtId="164" fontId="17" fillId="10" borderId="0" xfId="2" applyFont="1" applyFill="1"/>
    <xf numFmtId="164" fontId="29" fillId="10" borderId="0" xfId="2" applyFont="1" applyFill="1"/>
    <xf numFmtId="4" fontId="1" fillId="10" borderId="1" xfId="0" applyNumberFormat="1" applyFont="1" applyFill="1" applyBorder="1" applyAlignment="1">
      <alignment horizontal="right"/>
    </xf>
    <xf numFmtId="4" fontId="94" fillId="10" borderId="0" xfId="0" applyNumberFormat="1" applyFont="1" applyFill="1"/>
    <xf numFmtId="4" fontId="17" fillId="10" borderId="1" xfId="0" applyNumberFormat="1" applyFont="1" applyFill="1" applyBorder="1"/>
    <xf numFmtId="4" fontId="29" fillId="10" borderId="1" xfId="0" applyNumberFormat="1" applyFont="1" applyFill="1" applyBorder="1"/>
    <xf numFmtId="0" fontId="1" fillId="10" borderId="1" xfId="0" applyFont="1" applyFill="1" applyBorder="1" applyAlignment="1">
      <alignment vertical="top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0" fontId="1" fillId="10" borderId="1" xfId="1" applyFont="1" applyFill="1" applyBorder="1" applyAlignment="1">
      <alignment vertical="top" wrapText="1"/>
    </xf>
    <xf numFmtId="164" fontId="1" fillId="10" borderId="1" xfId="2" applyFont="1" applyFill="1" applyBorder="1" applyAlignment="1">
      <alignment horizontal="left" wrapText="1"/>
    </xf>
    <xf numFmtId="164" fontId="1" fillId="10" borderId="1" xfId="2" applyFont="1" applyFill="1" applyBorder="1" applyAlignment="1">
      <alignment horizontal="left"/>
    </xf>
    <xf numFmtId="4" fontId="94" fillId="10" borderId="1" xfId="0" applyNumberFormat="1" applyFont="1" applyFill="1" applyBorder="1"/>
    <xf numFmtId="0" fontId="1" fillId="10" borderId="1" xfId="0" applyFont="1" applyFill="1" applyBorder="1" applyAlignment="1">
      <alignment horizontal="left"/>
    </xf>
    <xf numFmtId="4" fontId="1" fillId="10" borderId="1" xfId="2" applyNumberFormat="1" applyFont="1" applyFill="1" applyBorder="1" applyAlignment="1">
      <alignment horizontal="right"/>
    </xf>
    <xf numFmtId="164" fontId="1" fillId="10" borderId="1" xfId="2" applyFont="1" applyFill="1" applyBorder="1" applyAlignment="1">
      <alignment horizontal="right" vertical="top" wrapText="1"/>
    </xf>
    <xf numFmtId="0" fontId="1" fillId="10" borderId="7" xfId="0" applyFont="1" applyFill="1" applyBorder="1" applyAlignment="1">
      <alignment horizontal="center" wrapText="1"/>
    </xf>
    <xf numFmtId="0" fontId="1" fillId="10" borderId="2" xfId="0" applyFont="1" applyFill="1" applyBorder="1" applyAlignment="1">
      <alignment wrapText="1"/>
    </xf>
    <xf numFmtId="2" fontId="1" fillId="10" borderId="2" xfId="0" applyNumberFormat="1" applyFont="1" applyFill="1" applyBorder="1"/>
    <xf numFmtId="4" fontId="1" fillId="10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wrapText="1"/>
    </xf>
    <xf numFmtId="10" fontId="17" fillId="12" borderId="4" xfId="6" applyNumberFormat="1" applyFont="1" applyFill="1" applyBorder="1" applyAlignment="1">
      <alignment horizontal="center" vertical="top" wrapText="1"/>
    </xf>
    <xf numFmtId="10" fontId="1" fillId="51" borderId="1" xfId="6" applyNumberFormat="1" applyFont="1" applyFill="1" applyBorder="1" applyAlignment="1">
      <alignment horizontal="center" vertical="top" wrapText="1"/>
    </xf>
    <xf numFmtId="2" fontId="1" fillId="10" borderId="1" xfId="2" applyNumberFormat="1" applyFont="1" applyFill="1" applyBorder="1" applyAlignment="1">
      <alignment horizontal="right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4" fillId="19" borderId="16" xfId="0" applyFont="1" applyFill="1" applyBorder="1" applyAlignment="1">
      <alignment horizontal="center"/>
    </xf>
    <xf numFmtId="0" fontId="54" fillId="19" borderId="17" xfId="0" applyFont="1" applyFill="1" applyBorder="1" applyAlignment="1">
      <alignment horizontal="center"/>
    </xf>
    <xf numFmtId="0" fontId="54" fillId="19" borderId="18" xfId="0" applyFont="1" applyFill="1" applyBorder="1" applyAlignment="1">
      <alignment horizontal="center"/>
    </xf>
    <xf numFmtId="0" fontId="55" fillId="8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164" fontId="6" fillId="8" borderId="0" xfId="2" applyFont="1" applyFill="1" applyBorder="1" applyAlignment="1">
      <alignment horizontal="center"/>
    </xf>
    <xf numFmtId="0" fontId="49" fillId="8" borderId="35" xfId="0" applyFont="1" applyFill="1" applyBorder="1" applyAlignment="1">
      <alignment vertical="center" wrapText="1"/>
    </xf>
    <xf numFmtId="0" fontId="49" fillId="8" borderId="32" xfId="0" applyFont="1" applyFill="1" applyBorder="1" applyAlignment="1">
      <alignment vertical="center" wrapText="1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3" fillId="8" borderId="0" xfId="0" applyFont="1" applyFill="1" applyAlignment="1">
      <alignment wrapText="1"/>
    </xf>
    <xf numFmtId="4" fontId="49" fillId="8" borderId="30" xfId="0" applyNumberFormat="1" applyFont="1" applyFill="1" applyBorder="1" applyAlignment="1">
      <alignment vertical="center" wrapText="1"/>
    </xf>
    <xf numFmtId="4" fontId="49" fillId="8" borderId="31" xfId="0" applyNumberFormat="1" applyFont="1" applyFill="1" applyBorder="1" applyAlignment="1">
      <alignment vertical="center" wrapText="1"/>
    </xf>
    <xf numFmtId="4" fontId="49" fillId="8" borderId="30" xfId="0" applyNumberFormat="1" applyFont="1" applyFill="1" applyBorder="1" applyAlignment="1">
      <alignment vertical="center"/>
    </xf>
    <xf numFmtId="4" fontId="49" fillId="8" borderId="31" xfId="0" applyNumberFormat="1" applyFont="1" applyFill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19" borderId="12" xfId="0" applyFont="1" applyFill="1" applyBorder="1" applyAlignment="1">
      <alignment horizontal="center"/>
    </xf>
    <xf numFmtId="0" fontId="23" fillId="19" borderId="20" xfId="0" applyFont="1" applyFill="1" applyBorder="1" applyAlignment="1">
      <alignment horizontal="center"/>
    </xf>
    <xf numFmtId="0" fontId="23" fillId="19" borderId="21" xfId="0" applyFont="1" applyFill="1" applyBorder="1" applyAlignment="1">
      <alignment horizontal="center"/>
    </xf>
    <xf numFmtId="0" fontId="23" fillId="19" borderId="23" xfId="0" applyFont="1" applyFill="1" applyBorder="1" applyAlignment="1">
      <alignment horizontal="center"/>
    </xf>
    <xf numFmtId="0" fontId="23" fillId="19" borderId="24" xfId="0" applyFont="1" applyFill="1" applyBorder="1" applyAlignment="1">
      <alignment horizontal="center"/>
    </xf>
    <xf numFmtId="0" fontId="23" fillId="19" borderId="25" xfId="0" applyFont="1" applyFill="1" applyBorder="1" applyAlignment="1">
      <alignment horizontal="center"/>
    </xf>
    <xf numFmtId="0" fontId="0" fillId="8" borderId="0" xfId="0" applyFill="1" applyAlignment="1">
      <alignment wrapText="1"/>
    </xf>
    <xf numFmtId="0" fontId="9" fillId="0" borderId="0" xfId="0" applyFont="1" applyBorder="1" applyAlignment="1">
      <alignment horizontal="center"/>
    </xf>
    <xf numFmtId="0" fontId="82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6" fillId="8" borderId="16" xfId="0" applyFont="1" applyFill="1" applyBorder="1" applyAlignment="1">
      <alignment horizontal="center"/>
    </xf>
    <xf numFmtId="0" fontId="56" fillId="8" borderId="17" xfId="0" applyFont="1" applyFill="1" applyBorder="1" applyAlignment="1">
      <alignment horizontal="center"/>
    </xf>
    <xf numFmtId="0" fontId="56" fillId="8" borderId="18" xfId="0" applyFont="1" applyFill="1" applyBorder="1" applyAlignment="1">
      <alignment horizontal="center"/>
    </xf>
  </cellXfs>
  <cellStyles count="13143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2 6" xfId="1314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microsoft.com/office/2017/10/relationships/person" Target="persons/person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8TH OCTOBER,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13027002445.279999</c:v>
                </c:pt>
                <c:pt idx="1">
                  <c:v>29359631020.470001</c:v>
                </c:pt>
                <c:pt idx="2" formatCode="#,##0.00">
                  <c:v>432299706170.10992</c:v>
                </c:pt>
                <c:pt idx="3" formatCode="#,##0.00">
                  <c:v>15601861238.739998</c:v>
                </c:pt>
                <c:pt idx="4" formatCode="#,##0.00">
                  <c:v>50026358693.779999</c:v>
                </c:pt>
                <c:pt idx="5" formatCode="#,##0.00">
                  <c:v>532357098267.60992</c:v>
                </c:pt>
                <c:pt idx="6" formatCode="#,##0.00">
                  <c:v>214008456553.19901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8,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44428</c:v>
                </c:pt>
                <c:pt idx="1">
                  <c:v>44435</c:v>
                </c:pt>
                <c:pt idx="2">
                  <c:v>44442</c:v>
                </c:pt>
                <c:pt idx="3">
                  <c:v>44449</c:v>
                </c:pt>
                <c:pt idx="4">
                  <c:v>44456</c:v>
                </c:pt>
                <c:pt idx="5">
                  <c:v>44463</c:v>
                </c:pt>
                <c:pt idx="6">
                  <c:v>44469</c:v>
                </c:pt>
                <c:pt idx="7">
                  <c:v>44477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1274792769447.9724</c:v>
                </c:pt>
                <c:pt idx="1">
                  <c:v>1284983906320.3711</c:v>
                </c:pt>
                <c:pt idx="2">
                  <c:v>1288599652895.8677</c:v>
                </c:pt>
                <c:pt idx="3">
                  <c:v>1285181767190.3867</c:v>
                </c:pt>
                <c:pt idx="4">
                  <c:v>1283856764693.5962</c:v>
                </c:pt>
                <c:pt idx="5">
                  <c:v>1284257567894.3025</c:v>
                </c:pt>
                <c:pt idx="6">
                  <c:v>1278596135540.5234</c:v>
                </c:pt>
                <c:pt idx="7">
                  <c:v>1286680114389.1887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8,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44428</c:v>
                </c:pt>
                <c:pt idx="1">
                  <c:v>44435</c:v>
                </c:pt>
                <c:pt idx="2">
                  <c:v>44442</c:v>
                </c:pt>
                <c:pt idx="3">
                  <c:v>44449</c:v>
                </c:pt>
                <c:pt idx="4">
                  <c:v>44456</c:v>
                </c:pt>
                <c:pt idx="5">
                  <c:v>44463</c:v>
                </c:pt>
                <c:pt idx="6">
                  <c:v>44469</c:v>
                </c:pt>
                <c:pt idx="7">
                  <c:v>44477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44428</c:v>
                </c:pt>
                <c:pt idx="1">
                  <c:v>44435</c:v>
                </c:pt>
                <c:pt idx="2">
                  <c:v>44442</c:v>
                </c:pt>
                <c:pt idx="3">
                  <c:v>44449</c:v>
                </c:pt>
                <c:pt idx="4">
                  <c:v>44456</c:v>
                </c:pt>
                <c:pt idx="5">
                  <c:v>44463</c:v>
                </c:pt>
                <c:pt idx="6">
                  <c:v>44469</c:v>
                </c:pt>
                <c:pt idx="7">
                  <c:v>44477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12282680824.641743</c:v>
                </c:pt>
                <c:pt idx="1">
                  <c:v>12295968074.087734</c:v>
                </c:pt>
                <c:pt idx="2">
                  <c:v>12332149665.995428</c:v>
                </c:pt>
                <c:pt idx="3">
                  <c:v>12168530621.93338</c:v>
                </c:pt>
                <c:pt idx="4">
                  <c:v>12601475395.049608</c:v>
                </c:pt>
                <c:pt idx="5">
                  <c:v>12583775566.310738</c:v>
                </c:pt>
                <c:pt idx="6">
                  <c:v>12997522795.92</c:v>
                </c:pt>
                <c:pt idx="7">
                  <c:v>13027002445.279999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44428</c:v>
                </c:pt>
                <c:pt idx="1">
                  <c:v>44435</c:v>
                </c:pt>
                <c:pt idx="2">
                  <c:v>44442</c:v>
                </c:pt>
                <c:pt idx="3">
                  <c:v>44449</c:v>
                </c:pt>
                <c:pt idx="4">
                  <c:v>44456</c:v>
                </c:pt>
                <c:pt idx="5">
                  <c:v>44463</c:v>
                </c:pt>
                <c:pt idx="6">
                  <c:v>44469</c:v>
                </c:pt>
                <c:pt idx="7">
                  <c:v>44477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28827303298.844475</c:v>
                </c:pt>
                <c:pt idx="1">
                  <c:v>28798809043.90115</c:v>
                </c:pt>
                <c:pt idx="2">
                  <c:v>29034179119.797195</c:v>
                </c:pt>
                <c:pt idx="3">
                  <c:v>28849737172.881439</c:v>
                </c:pt>
                <c:pt idx="4">
                  <c:v>28950135874.466347</c:v>
                </c:pt>
                <c:pt idx="5">
                  <c:v>28843373549.965279</c:v>
                </c:pt>
                <c:pt idx="6">
                  <c:v>29275022646.267235</c:v>
                </c:pt>
                <c:pt idx="7">
                  <c:v>29359631020.470001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44428</c:v>
                </c:pt>
                <c:pt idx="1">
                  <c:v>44435</c:v>
                </c:pt>
                <c:pt idx="2">
                  <c:v>44442</c:v>
                </c:pt>
                <c:pt idx="3">
                  <c:v>44449</c:v>
                </c:pt>
                <c:pt idx="4">
                  <c:v>44456</c:v>
                </c:pt>
                <c:pt idx="5">
                  <c:v>44463</c:v>
                </c:pt>
                <c:pt idx="6">
                  <c:v>44469</c:v>
                </c:pt>
                <c:pt idx="7">
                  <c:v>44477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15362297001.129999</c:v>
                </c:pt>
                <c:pt idx="1">
                  <c:v>15165270309.749998</c:v>
                </c:pt>
                <c:pt idx="2">
                  <c:v>17308772959</c:v>
                </c:pt>
                <c:pt idx="3">
                  <c:v>15209638811.099998</c:v>
                </c:pt>
                <c:pt idx="4">
                  <c:v>15166924690.559998</c:v>
                </c:pt>
                <c:pt idx="5">
                  <c:v>15159892439.629999</c:v>
                </c:pt>
                <c:pt idx="6">
                  <c:v>15385090887.369997</c:v>
                </c:pt>
                <c:pt idx="7">
                  <c:v>15601861238.739998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44428</c:v>
                </c:pt>
                <c:pt idx="1">
                  <c:v>44435</c:v>
                </c:pt>
                <c:pt idx="2">
                  <c:v>44442</c:v>
                </c:pt>
                <c:pt idx="3">
                  <c:v>44449</c:v>
                </c:pt>
                <c:pt idx="4">
                  <c:v>44456</c:v>
                </c:pt>
                <c:pt idx="5">
                  <c:v>44463</c:v>
                </c:pt>
                <c:pt idx="6">
                  <c:v>44469</c:v>
                </c:pt>
                <c:pt idx="7">
                  <c:v>44477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50861046139.459999</c:v>
                </c:pt>
                <c:pt idx="1">
                  <c:v>50874722917.380005</c:v>
                </c:pt>
                <c:pt idx="2">
                  <c:v>50760383714.470001</c:v>
                </c:pt>
                <c:pt idx="3">
                  <c:v>50804557967.290001</c:v>
                </c:pt>
                <c:pt idx="4">
                  <c:v>50814392800.209999</c:v>
                </c:pt>
                <c:pt idx="5">
                  <c:v>50823216201.199997</c:v>
                </c:pt>
                <c:pt idx="6">
                  <c:v>50856660824.440002</c:v>
                </c:pt>
                <c:pt idx="7">
                  <c:v>50026358693.779999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44428</c:v>
                </c:pt>
                <c:pt idx="1">
                  <c:v>44435</c:v>
                </c:pt>
                <c:pt idx="2">
                  <c:v>44442</c:v>
                </c:pt>
                <c:pt idx="3">
                  <c:v>44449</c:v>
                </c:pt>
                <c:pt idx="4">
                  <c:v>44456</c:v>
                </c:pt>
                <c:pt idx="5">
                  <c:v>44463</c:v>
                </c:pt>
                <c:pt idx="6">
                  <c:v>44469</c:v>
                </c:pt>
                <c:pt idx="7">
                  <c:v>44477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504514751288.87268</c:v>
                </c:pt>
                <c:pt idx="1">
                  <c:v>509599421443.33429</c:v>
                </c:pt>
                <c:pt idx="2">
                  <c:v>515334837985.35602</c:v>
                </c:pt>
                <c:pt idx="3">
                  <c:v>520022763265.66803</c:v>
                </c:pt>
                <c:pt idx="4">
                  <c:v>522086161162.01898</c:v>
                </c:pt>
                <c:pt idx="5">
                  <c:v>522133802446.93298</c:v>
                </c:pt>
                <c:pt idx="6">
                  <c:v>521384029448.63214</c:v>
                </c:pt>
                <c:pt idx="7">
                  <c:v>532357098267.60992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44428</c:v>
                </c:pt>
                <c:pt idx="1">
                  <c:v>44435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435860777306.83203</c:v>
                </c:pt>
                <c:pt idx="1">
                  <c:v>435008959869.54578</c:v>
                </c:pt>
                <c:pt idx="2">
                  <c:v>435087599942.60364</c:v>
                </c:pt>
                <c:pt idx="3">
                  <c:v>432343480362.17523</c:v>
                </c:pt>
                <c:pt idx="4">
                  <c:v>434674724742.9541</c:v>
                </c:pt>
                <c:pt idx="5">
                  <c:v>434544424091.98541</c:v>
                </c:pt>
                <c:pt idx="6">
                  <c:v>433869565598.77002</c:v>
                </c:pt>
                <c:pt idx="7">
                  <c:v>432299706170.10992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227083913588.19131</c:v>
                </c:pt>
                <c:pt idx="1">
                  <c:v>233240754662.37219</c:v>
                </c:pt>
                <c:pt idx="2">
                  <c:v>228741729508.64542</c:v>
                </c:pt>
                <c:pt idx="3">
                  <c:v>225783058989.33871</c:v>
                </c:pt>
                <c:pt idx="4">
                  <c:v>219562950028.33719</c:v>
                </c:pt>
                <c:pt idx="5">
                  <c:v>220169083598.27798</c:v>
                </c:pt>
                <c:pt idx="6">
                  <c:v>214828243339.12399</c:v>
                </c:pt>
                <c:pt idx="7">
                  <c:v>214008456553.19901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75</xdr:row>
      <xdr:rowOff>0</xdr:rowOff>
    </xdr:from>
    <xdr:to>
      <xdr:col>14</xdr:col>
      <xdr:colOff>990600</xdr:colOff>
      <xdr:row>79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99</xdr:row>
      <xdr:rowOff>0</xdr:rowOff>
    </xdr:from>
    <xdr:to>
      <xdr:col>13</xdr:col>
      <xdr:colOff>304800</xdr:colOff>
      <xdr:row>100</xdr:row>
      <xdr:rowOff>142874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213"/>
  <sheetViews>
    <sheetView tabSelected="1" zoomScale="120" zoomScaleNormal="12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42578125" style="4" customWidth="1"/>
    <col min="3" max="3" width="34.42578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279" customWidth="1"/>
    <col min="13" max="13" width="21.42578125" style="283" customWidth="1"/>
    <col min="14" max="14" width="18.42578125" style="279" customWidth="1"/>
    <col min="15" max="15" width="18.140625" style="279" customWidth="1"/>
    <col min="16" max="16" width="9.42578125" style="279" customWidth="1"/>
    <col min="17" max="17" width="18.42578125" style="279" customWidth="1"/>
    <col min="18" max="18" width="8.85546875" style="279" customWidth="1"/>
    <col min="19" max="19" width="25.140625" style="279" customWidth="1"/>
    <col min="20" max="25" width="8.85546875" style="279"/>
    <col min="26" max="26" width="9" style="279" bestFit="1" customWidth="1"/>
    <col min="27" max="35" width="8.85546875" style="279"/>
    <col min="36" max="36" width="9.28515625" style="279" bestFit="1" customWidth="1"/>
    <col min="37" max="44" width="8.85546875" style="279"/>
    <col min="45" max="45" width="8.85546875" style="279" customWidth="1"/>
    <col min="46" max="96" width="8.85546875" style="279"/>
    <col min="97" max="16384" width="8.85546875" style="4"/>
  </cols>
  <sheetData>
    <row r="1" spans="1:96" ht="18" customHeight="1" thickBot="1">
      <c r="A1" s="473" t="s">
        <v>241</v>
      </c>
      <c r="B1" s="474"/>
      <c r="C1" s="474"/>
      <c r="D1" s="474"/>
      <c r="E1" s="474"/>
      <c r="F1" s="474"/>
      <c r="G1" s="474"/>
      <c r="H1" s="474"/>
      <c r="I1" s="474"/>
      <c r="J1" s="474"/>
      <c r="K1" s="475"/>
      <c r="M1" s="279"/>
    </row>
    <row r="2" spans="1:96" ht="24.75" customHeight="1" thickBot="1">
      <c r="A2" s="155"/>
      <c r="B2" s="158"/>
      <c r="C2" s="156"/>
      <c r="D2" s="466" t="s">
        <v>240</v>
      </c>
      <c r="E2" s="467"/>
      <c r="F2" s="468"/>
      <c r="G2" s="466" t="s">
        <v>242</v>
      </c>
      <c r="H2" s="467"/>
      <c r="I2" s="468"/>
      <c r="J2" s="482" t="s">
        <v>80</v>
      </c>
      <c r="K2" s="483"/>
      <c r="M2" s="279"/>
    </row>
    <row r="3" spans="1:96" ht="14.25" customHeight="1">
      <c r="A3" s="257" t="s">
        <v>2</v>
      </c>
      <c r="B3" s="157" t="s">
        <v>3</v>
      </c>
      <c r="C3" s="157" t="s">
        <v>4</v>
      </c>
      <c r="D3" s="258" t="s">
        <v>75</v>
      </c>
      <c r="E3" s="259" t="s">
        <v>79</v>
      </c>
      <c r="F3" s="259" t="s">
        <v>5</v>
      </c>
      <c r="G3" s="258" t="s">
        <v>75</v>
      </c>
      <c r="H3" s="259" t="s">
        <v>79</v>
      </c>
      <c r="I3" s="259" t="s">
        <v>5</v>
      </c>
      <c r="J3" s="260" t="s">
        <v>75</v>
      </c>
      <c r="K3" s="261" t="s">
        <v>5</v>
      </c>
      <c r="L3" s="280"/>
      <c r="M3" s="279"/>
    </row>
    <row r="4" spans="1:96" ht="12.95" customHeight="1">
      <c r="A4" s="160"/>
      <c r="B4" s="29"/>
      <c r="C4" s="29" t="s">
        <v>0</v>
      </c>
      <c r="D4" s="30" t="s">
        <v>6</v>
      </c>
      <c r="E4" s="30"/>
      <c r="F4" s="30" t="s">
        <v>6</v>
      </c>
      <c r="G4" s="30" t="s">
        <v>6</v>
      </c>
      <c r="H4" s="30"/>
      <c r="I4" s="30" t="s">
        <v>6</v>
      </c>
      <c r="J4" s="208" t="s">
        <v>98</v>
      </c>
      <c r="K4" s="208" t="s">
        <v>98</v>
      </c>
      <c r="L4" s="281"/>
      <c r="M4" s="282"/>
    </row>
    <row r="5" spans="1:96" s="277" customFormat="1" ht="13.5" customHeight="1">
      <c r="A5" s="435">
        <v>1</v>
      </c>
      <c r="B5" s="434" t="s">
        <v>7</v>
      </c>
      <c r="C5" s="434" t="s">
        <v>8</v>
      </c>
      <c r="D5" s="439">
        <v>6762077909</v>
      </c>
      <c r="E5" s="302">
        <f>(D5/$D$19)</f>
        <v>0.43952147949617626</v>
      </c>
      <c r="F5" s="429">
        <v>10723.39</v>
      </c>
      <c r="G5" s="429">
        <v>6856780610.8400002</v>
      </c>
      <c r="H5" s="302">
        <f>(G5/$G$19)</f>
        <v>0.43948478363686255</v>
      </c>
      <c r="I5" s="429">
        <v>10879.34</v>
      </c>
      <c r="J5" s="154">
        <f t="shared" ref="J5:J13" si="0">((G5-D5)/D5)</f>
        <v>1.4004970530427551E-2</v>
      </c>
      <c r="K5" s="154">
        <f t="shared" ref="K5:K13" si="1">((I5-F5)/F5)</f>
        <v>1.454297568213044E-2</v>
      </c>
      <c r="L5" s="309"/>
      <c r="M5" s="310"/>
      <c r="N5" s="311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2"/>
      <c r="AK5" s="312"/>
      <c r="AL5" s="312"/>
      <c r="AM5" s="312"/>
      <c r="AN5" s="312"/>
      <c r="AO5" s="312"/>
      <c r="AP5" s="312"/>
      <c r="AQ5" s="312"/>
      <c r="AR5" s="312"/>
      <c r="AS5" s="312"/>
      <c r="AT5" s="312"/>
      <c r="AU5" s="312"/>
      <c r="AV5" s="312"/>
      <c r="AW5" s="312"/>
      <c r="AX5" s="312"/>
      <c r="AY5" s="312"/>
      <c r="AZ5" s="312"/>
      <c r="BA5" s="312"/>
      <c r="BB5" s="312"/>
      <c r="BC5" s="312"/>
      <c r="BD5" s="312"/>
      <c r="BE5" s="312"/>
      <c r="BF5" s="312"/>
      <c r="BG5" s="312"/>
      <c r="BH5" s="312"/>
      <c r="BI5" s="312"/>
      <c r="BJ5" s="312"/>
      <c r="BK5" s="312"/>
      <c r="BL5" s="312"/>
      <c r="BM5" s="312"/>
      <c r="BN5" s="312"/>
      <c r="BO5" s="312"/>
      <c r="BP5" s="312"/>
      <c r="BQ5" s="312"/>
      <c r="BR5" s="312"/>
      <c r="BS5" s="312"/>
      <c r="BT5" s="312"/>
      <c r="BU5" s="312"/>
      <c r="BV5" s="312"/>
      <c r="BW5" s="312"/>
      <c r="BX5" s="312"/>
      <c r="BY5" s="312"/>
      <c r="BZ5" s="312"/>
      <c r="CA5" s="312"/>
      <c r="CB5" s="312"/>
      <c r="CC5" s="312"/>
      <c r="CD5" s="312"/>
      <c r="CE5" s="312"/>
      <c r="CF5" s="312"/>
      <c r="CG5" s="312"/>
      <c r="CH5" s="312"/>
      <c r="CI5" s="312"/>
      <c r="CJ5" s="312"/>
      <c r="CK5" s="312"/>
      <c r="CL5" s="312"/>
      <c r="CM5" s="312"/>
      <c r="CN5" s="312"/>
      <c r="CO5" s="312"/>
      <c r="CP5" s="312"/>
      <c r="CQ5" s="312"/>
      <c r="CR5" s="312"/>
    </row>
    <row r="6" spans="1:96" s="277" customFormat="1" ht="12.75" customHeight="1">
      <c r="A6" s="435">
        <v>2</v>
      </c>
      <c r="B6" s="434" t="s">
        <v>165</v>
      </c>
      <c r="C6" s="434" t="s">
        <v>57</v>
      </c>
      <c r="D6" s="430">
        <v>814790710.25</v>
      </c>
      <c r="E6" s="302">
        <f t="shared" ref="E6:E18" si="2">(D6/$D$19)</f>
        <v>5.2959759303006906E-2</v>
      </c>
      <c r="F6" s="429">
        <v>1.66</v>
      </c>
      <c r="G6" s="430">
        <v>832593010.66999996</v>
      </c>
      <c r="H6" s="302">
        <f>(G6/$G$19)</f>
        <v>5.3364979852701215E-2</v>
      </c>
      <c r="I6" s="439">
        <v>1.69</v>
      </c>
      <c r="J6" s="154">
        <f t="shared" si="0"/>
        <v>2.1848924142173549E-2</v>
      </c>
      <c r="K6" s="154">
        <f t="shared" si="1"/>
        <v>1.8072289156626523E-2</v>
      </c>
      <c r="L6" s="309"/>
      <c r="M6" s="310"/>
      <c r="N6" s="311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312"/>
      <c r="AL6" s="312"/>
      <c r="AM6" s="312"/>
      <c r="AN6" s="312"/>
      <c r="AO6" s="312"/>
      <c r="AP6" s="312"/>
      <c r="AQ6" s="312"/>
      <c r="AR6" s="312"/>
      <c r="AS6" s="312"/>
      <c r="AT6" s="312"/>
      <c r="AU6" s="312"/>
      <c r="AV6" s="312"/>
      <c r="AW6" s="312"/>
      <c r="AX6" s="312"/>
      <c r="AY6" s="312"/>
      <c r="AZ6" s="312"/>
      <c r="BA6" s="312"/>
      <c r="BB6" s="312"/>
      <c r="BC6" s="312"/>
      <c r="BD6" s="312"/>
      <c r="BE6" s="312"/>
      <c r="BF6" s="312"/>
      <c r="BG6" s="312"/>
      <c r="BH6" s="312"/>
      <c r="BI6" s="312"/>
      <c r="BJ6" s="312"/>
      <c r="BK6" s="312"/>
      <c r="BL6" s="312"/>
      <c r="BM6" s="312"/>
      <c r="BN6" s="312"/>
      <c r="BO6" s="312"/>
      <c r="BP6" s="312"/>
      <c r="BQ6" s="312"/>
      <c r="BR6" s="312"/>
      <c r="BS6" s="312"/>
      <c r="BT6" s="312"/>
      <c r="BU6" s="312"/>
      <c r="BV6" s="312"/>
      <c r="BW6" s="312"/>
      <c r="BX6" s="312"/>
      <c r="BY6" s="312"/>
      <c r="BZ6" s="312"/>
      <c r="CA6" s="312"/>
      <c r="CB6" s="312"/>
      <c r="CC6" s="312"/>
      <c r="CD6" s="312"/>
      <c r="CE6" s="312"/>
      <c r="CF6" s="312"/>
      <c r="CG6" s="312"/>
      <c r="CH6" s="312"/>
      <c r="CI6" s="312"/>
      <c r="CJ6" s="312"/>
      <c r="CK6" s="312"/>
      <c r="CL6" s="312"/>
      <c r="CM6" s="312"/>
      <c r="CN6" s="312"/>
      <c r="CO6" s="312"/>
      <c r="CP6" s="312"/>
      <c r="CQ6" s="312"/>
      <c r="CR6" s="312"/>
    </row>
    <row r="7" spans="1:96" s="277" customFormat="1" ht="12.95" customHeight="1">
      <c r="A7" s="435">
        <v>3</v>
      </c>
      <c r="B7" s="434" t="s">
        <v>72</v>
      </c>
      <c r="C7" s="434" t="s">
        <v>13</v>
      </c>
      <c r="D7" s="440">
        <v>262548761.50999999</v>
      </c>
      <c r="E7" s="302">
        <f t="shared" si="2"/>
        <v>1.7065142054216449E-2</v>
      </c>
      <c r="F7" s="429">
        <v>134.03</v>
      </c>
      <c r="G7" s="431">
        <v>266283893.46000001</v>
      </c>
      <c r="H7" s="302">
        <f t="shared" ref="H7:H18" si="3">(G7/$G$19)</f>
        <v>1.7067444030255011E-2</v>
      </c>
      <c r="I7" s="429">
        <v>134.04</v>
      </c>
      <c r="J7" s="154">
        <f t="shared" si="0"/>
        <v>1.4226431419893609E-2</v>
      </c>
      <c r="K7" s="154">
        <f t="shared" si="1"/>
        <v>7.4610161903983471E-5</v>
      </c>
      <c r="L7" s="309"/>
      <c r="M7" s="313"/>
      <c r="N7" s="314"/>
      <c r="O7" s="312"/>
      <c r="P7" s="312"/>
      <c r="Q7" s="312"/>
      <c r="R7" s="312"/>
      <c r="S7" s="312"/>
      <c r="T7" s="312"/>
      <c r="U7" s="312"/>
      <c r="V7" s="312"/>
      <c r="W7" s="312"/>
      <c r="X7" s="312"/>
      <c r="Y7" s="312"/>
      <c r="Z7" s="312"/>
      <c r="AA7" s="312"/>
      <c r="AB7" s="312"/>
      <c r="AC7" s="312"/>
      <c r="AD7" s="312"/>
      <c r="AE7" s="312"/>
      <c r="AF7" s="312"/>
      <c r="AG7" s="312"/>
      <c r="AH7" s="312"/>
      <c r="AI7" s="312"/>
      <c r="AJ7" s="312"/>
      <c r="AK7" s="312"/>
      <c r="AL7" s="312"/>
      <c r="AM7" s="312"/>
      <c r="AN7" s="312"/>
      <c r="AO7" s="312"/>
      <c r="AP7" s="312"/>
      <c r="AQ7" s="312"/>
      <c r="AR7" s="312"/>
      <c r="AS7" s="312"/>
      <c r="AT7" s="312"/>
      <c r="AU7" s="312"/>
      <c r="AV7" s="312"/>
      <c r="AW7" s="312"/>
      <c r="AX7" s="312"/>
      <c r="AY7" s="312"/>
      <c r="AZ7" s="312"/>
      <c r="BA7" s="312"/>
      <c r="BB7" s="312"/>
      <c r="BC7" s="312"/>
      <c r="BD7" s="312"/>
      <c r="BE7" s="312"/>
      <c r="BF7" s="312"/>
      <c r="BG7" s="312"/>
      <c r="BH7" s="312"/>
      <c r="BI7" s="312"/>
      <c r="BJ7" s="312"/>
      <c r="BK7" s="312"/>
      <c r="BL7" s="312"/>
      <c r="BM7" s="312"/>
      <c r="BN7" s="312"/>
      <c r="BO7" s="312"/>
      <c r="BP7" s="312"/>
      <c r="BQ7" s="312"/>
      <c r="BR7" s="312"/>
      <c r="BS7" s="312"/>
      <c r="BT7" s="312"/>
      <c r="BU7" s="312"/>
      <c r="BV7" s="312"/>
      <c r="BW7" s="312"/>
      <c r="BX7" s="312"/>
      <c r="BY7" s="312"/>
      <c r="BZ7" s="312"/>
      <c r="CA7" s="312"/>
      <c r="CB7" s="312"/>
      <c r="CC7" s="312"/>
      <c r="CD7" s="312"/>
      <c r="CE7" s="312"/>
      <c r="CF7" s="312"/>
      <c r="CG7" s="312"/>
      <c r="CH7" s="312"/>
      <c r="CI7" s="312"/>
      <c r="CJ7" s="312"/>
      <c r="CK7" s="312"/>
      <c r="CL7" s="312"/>
      <c r="CM7" s="312"/>
      <c r="CN7" s="312"/>
      <c r="CO7" s="312"/>
      <c r="CP7" s="312"/>
      <c r="CQ7" s="312"/>
      <c r="CR7" s="312"/>
    </row>
    <row r="8" spans="1:96" s="277" customFormat="1" ht="12.95" customHeight="1">
      <c r="A8" s="435">
        <v>4</v>
      </c>
      <c r="B8" s="434" t="s">
        <v>14</v>
      </c>
      <c r="C8" s="434" t="s">
        <v>15</v>
      </c>
      <c r="D8" s="440">
        <v>594798829</v>
      </c>
      <c r="E8" s="302">
        <f t="shared" si="2"/>
        <v>3.8660728971597114E-2</v>
      </c>
      <c r="F8" s="432">
        <v>17.18</v>
      </c>
      <c r="G8" s="430">
        <v>604181909</v>
      </c>
      <c r="H8" s="302">
        <f t="shared" si="3"/>
        <v>3.8724989266011034E-2</v>
      </c>
      <c r="I8" s="432">
        <v>17.45</v>
      </c>
      <c r="J8" s="154">
        <f t="shared" si="0"/>
        <v>1.5775215993237942E-2</v>
      </c>
      <c r="K8" s="154">
        <f t="shared" si="1"/>
        <v>1.5715948777648404E-2</v>
      </c>
      <c r="L8" s="315"/>
      <c r="M8" s="310"/>
      <c r="N8" s="314"/>
      <c r="O8" s="316"/>
      <c r="P8" s="317"/>
      <c r="Q8" s="317"/>
      <c r="R8" s="318"/>
      <c r="S8" s="312"/>
      <c r="T8" s="312"/>
      <c r="U8" s="312"/>
      <c r="V8" s="312"/>
      <c r="W8" s="312"/>
      <c r="X8" s="312"/>
      <c r="Y8" s="312"/>
      <c r="Z8" s="312"/>
      <c r="AA8" s="312"/>
      <c r="AB8" s="312"/>
      <c r="AC8" s="312"/>
      <c r="AD8" s="312"/>
      <c r="AE8" s="312"/>
      <c r="AF8" s="312"/>
      <c r="AG8" s="312"/>
      <c r="AH8" s="312"/>
      <c r="AI8" s="312"/>
      <c r="AJ8" s="312"/>
      <c r="AK8" s="312"/>
      <c r="AL8" s="312"/>
      <c r="AM8" s="312"/>
      <c r="AN8" s="312"/>
      <c r="AO8" s="312"/>
      <c r="AP8" s="312"/>
      <c r="AQ8" s="312"/>
      <c r="AR8" s="312"/>
      <c r="AS8" s="312"/>
      <c r="AT8" s="312"/>
      <c r="AU8" s="312"/>
      <c r="AV8" s="312"/>
      <c r="AW8" s="312"/>
      <c r="AX8" s="312"/>
      <c r="AY8" s="312"/>
      <c r="AZ8" s="312"/>
      <c r="BA8" s="312"/>
      <c r="BB8" s="312"/>
      <c r="BC8" s="312"/>
      <c r="BD8" s="312"/>
      <c r="BE8" s="312"/>
      <c r="BF8" s="312"/>
      <c r="BG8" s="312"/>
      <c r="BH8" s="312"/>
      <c r="BI8" s="312"/>
      <c r="BJ8" s="312"/>
      <c r="BK8" s="312"/>
      <c r="BL8" s="312"/>
      <c r="BM8" s="312"/>
      <c r="BN8" s="312"/>
      <c r="BO8" s="312"/>
      <c r="BP8" s="312"/>
      <c r="BQ8" s="312"/>
      <c r="BR8" s="312"/>
      <c r="BS8" s="312"/>
      <c r="BT8" s="312"/>
      <c r="BU8" s="312"/>
      <c r="BV8" s="312"/>
      <c r="BW8" s="312"/>
      <c r="BX8" s="312"/>
      <c r="BY8" s="312"/>
      <c r="BZ8" s="312"/>
      <c r="CA8" s="312"/>
      <c r="CB8" s="312"/>
      <c r="CC8" s="312"/>
      <c r="CD8" s="312"/>
      <c r="CE8" s="312"/>
      <c r="CF8" s="312"/>
      <c r="CG8" s="312"/>
      <c r="CH8" s="312"/>
      <c r="CI8" s="312"/>
      <c r="CJ8" s="312"/>
      <c r="CK8" s="312"/>
      <c r="CL8" s="312"/>
      <c r="CM8" s="312"/>
      <c r="CN8" s="312"/>
      <c r="CO8" s="312"/>
      <c r="CP8" s="312"/>
      <c r="CQ8" s="312"/>
      <c r="CR8" s="312"/>
    </row>
    <row r="9" spans="1:96" s="277" customFormat="1" ht="12.95" customHeight="1">
      <c r="A9" s="435">
        <v>5</v>
      </c>
      <c r="B9" s="434" t="s">
        <v>73</v>
      </c>
      <c r="C9" s="434" t="s">
        <v>19</v>
      </c>
      <c r="D9" s="440">
        <v>336089199.23000002</v>
      </c>
      <c r="E9" s="302">
        <f t="shared" si="2"/>
        <v>2.1845122767906688E-2</v>
      </c>
      <c r="F9" s="429">
        <v>160.0958</v>
      </c>
      <c r="G9" s="433">
        <v>342322928.25999999</v>
      </c>
      <c r="H9" s="302">
        <f t="shared" si="3"/>
        <v>2.1941159648952619E-2</v>
      </c>
      <c r="I9" s="429">
        <v>163.08430000000001</v>
      </c>
      <c r="J9" s="308">
        <f>((G9-D9)/D9)</f>
        <v>1.8547841002572556E-2</v>
      </c>
      <c r="K9" s="308">
        <f>((I9-F9)/F9)</f>
        <v>1.8666948164786434E-2</v>
      </c>
      <c r="L9" s="315"/>
      <c r="M9" s="310"/>
      <c r="N9" s="314"/>
      <c r="O9" s="316"/>
      <c r="P9" s="317"/>
      <c r="Q9" s="317"/>
      <c r="R9" s="318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2"/>
      <c r="AD9" s="312"/>
      <c r="AE9" s="312"/>
      <c r="AF9" s="312"/>
      <c r="AG9" s="312"/>
      <c r="AH9" s="312"/>
      <c r="AI9" s="312"/>
      <c r="AJ9" s="312"/>
      <c r="AK9" s="312"/>
      <c r="AL9" s="312"/>
      <c r="AM9" s="312"/>
      <c r="AN9" s="312"/>
      <c r="AO9" s="312"/>
      <c r="AP9" s="312"/>
      <c r="AQ9" s="312"/>
      <c r="AR9" s="312"/>
      <c r="AS9" s="312"/>
      <c r="AT9" s="312"/>
      <c r="AU9" s="312"/>
      <c r="AV9" s="312"/>
      <c r="AW9" s="312"/>
      <c r="AX9" s="312"/>
      <c r="AY9" s="312"/>
      <c r="AZ9" s="312"/>
      <c r="BA9" s="312"/>
      <c r="BB9" s="312"/>
      <c r="BC9" s="312"/>
      <c r="BD9" s="312"/>
      <c r="BE9" s="312"/>
      <c r="BF9" s="312"/>
      <c r="BG9" s="312"/>
      <c r="BH9" s="312"/>
      <c r="BI9" s="312"/>
      <c r="BJ9" s="312"/>
      <c r="BK9" s="312"/>
      <c r="BL9" s="312"/>
      <c r="BM9" s="312"/>
      <c r="BN9" s="312"/>
      <c r="BO9" s="312"/>
      <c r="BP9" s="312"/>
      <c r="BQ9" s="312"/>
      <c r="BR9" s="312"/>
      <c r="BS9" s="312"/>
      <c r="BT9" s="312"/>
      <c r="BU9" s="312"/>
      <c r="BV9" s="312"/>
      <c r="BW9" s="312"/>
      <c r="BX9" s="312"/>
      <c r="BY9" s="312"/>
      <c r="BZ9" s="312"/>
      <c r="CA9" s="312"/>
      <c r="CB9" s="312"/>
      <c r="CC9" s="312"/>
      <c r="CD9" s="312"/>
      <c r="CE9" s="312"/>
      <c r="CF9" s="312"/>
      <c r="CG9" s="312"/>
      <c r="CH9" s="312"/>
      <c r="CI9" s="312"/>
      <c r="CJ9" s="312"/>
      <c r="CK9" s="312"/>
      <c r="CL9" s="312"/>
      <c r="CM9" s="312"/>
      <c r="CN9" s="312"/>
      <c r="CO9" s="312"/>
      <c r="CP9" s="312"/>
      <c r="CQ9" s="312"/>
      <c r="CR9" s="312"/>
    </row>
    <row r="10" spans="1:96" s="277" customFormat="1" ht="12.95" customHeight="1">
      <c r="A10" s="435">
        <v>6</v>
      </c>
      <c r="B10" s="434" t="s">
        <v>52</v>
      </c>
      <c r="C10" s="434" t="s">
        <v>96</v>
      </c>
      <c r="D10" s="440">
        <v>1735093993.3199999</v>
      </c>
      <c r="E10" s="302">
        <f t="shared" si="2"/>
        <v>0.11277762387119739</v>
      </c>
      <c r="F10" s="429">
        <v>0.91249999999999998</v>
      </c>
      <c r="G10" s="429">
        <v>1765997727.73</v>
      </c>
      <c r="H10" s="302">
        <f t="shared" si="3"/>
        <v>0.11319147765171519</v>
      </c>
      <c r="I10" s="429">
        <v>0.92520000000000002</v>
      </c>
      <c r="J10" s="154">
        <f t="shared" si="0"/>
        <v>1.781098576156535E-2</v>
      </c>
      <c r="K10" s="154">
        <f t="shared" si="1"/>
        <v>1.3917808219178131E-2</v>
      </c>
      <c r="L10" s="309"/>
      <c r="M10" s="178"/>
      <c r="N10" s="314"/>
      <c r="O10" s="319"/>
      <c r="P10" s="318"/>
      <c r="Q10" s="318"/>
      <c r="R10" s="320"/>
      <c r="S10" s="321"/>
      <c r="T10" s="312"/>
      <c r="U10" s="312"/>
      <c r="V10" s="312"/>
      <c r="W10" s="312"/>
      <c r="X10" s="312"/>
      <c r="Y10" s="312"/>
      <c r="Z10" s="312"/>
      <c r="AA10" s="312"/>
      <c r="AB10" s="312"/>
      <c r="AC10" s="312"/>
      <c r="AD10" s="312"/>
      <c r="AE10" s="312"/>
      <c r="AF10" s="312"/>
      <c r="AG10" s="312"/>
      <c r="AH10" s="312"/>
      <c r="AI10" s="312"/>
      <c r="AJ10" s="312"/>
      <c r="AK10" s="312"/>
      <c r="AL10" s="312"/>
      <c r="AM10" s="312"/>
      <c r="AN10" s="312"/>
      <c r="AO10" s="312"/>
      <c r="AP10" s="312"/>
      <c r="AQ10" s="312"/>
      <c r="AR10" s="312"/>
      <c r="AS10" s="312"/>
      <c r="AT10" s="312"/>
      <c r="AU10" s="312"/>
      <c r="AV10" s="312"/>
      <c r="AW10" s="312"/>
      <c r="AX10" s="312"/>
      <c r="AY10" s="312"/>
      <c r="AZ10" s="312"/>
      <c r="BA10" s="312"/>
      <c r="BB10" s="312"/>
      <c r="BC10" s="312"/>
      <c r="BD10" s="312"/>
      <c r="BE10" s="312"/>
      <c r="BF10" s="312"/>
      <c r="BG10" s="312"/>
      <c r="BH10" s="312"/>
      <c r="BI10" s="312"/>
      <c r="BJ10" s="312"/>
      <c r="BK10" s="312"/>
      <c r="BL10" s="312"/>
      <c r="BM10" s="312"/>
      <c r="BN10" s="312"/>
      <c r="BO10" s="312"/>
      <c r="BP10" s="312"/>
      <c r="BQ10" s="312"/>
      <c r="BR10" s="312"/>
      <c r="BS10" s="312"/>
      <c r="BT10" s="312"/>
      <c r="BU10" s="312"/>
      <c r="BV10" s="312"/>
      <c r="BW10" s="312"/>
      <c r="BX10" s="312"/>
      <c r="BY10" s="312"/>
      <c r="BZ10" s="312"/>
      <c r="CA10" s="312"/>
      <c r="CB10" s="312"/>
      <c r="CC10" s="312"/>
      <c r="CD10" s="312"/>
      <c r="CE10" s="312"/>
      <c r="CF10" s="312"/>
      <c r="CG10" s="312"/>
      <c r="CH10" s="312"/>
      <c r="CI10" s="312"/>
      <c r="CJ10" s="312"/>
      <c r="CK10" s="312"/>
      <c r="CL10" s="312"/>
      <c r="CM10" s="312"/>
      <c r="CN10" s="312"/>
      <c r="CO10" s="312"/>
      <c r="CP10" s="312"/>
      <c r="CQ10" s="312"/>
      <c r="CR10" s="312"/>
    </row>
    <row r="11" spans="1:96" s="277" customFormat="1" ht="12.95" customHeight="1">
      <c r="A11" s="435">
        <v>7</v>
      </c>
      <c r="B11" s="434" t="s">
        <v>9</v>
      </c>
      <c r="C11" s="434" t="s">
        <v>16</v>
      </c>
      <c r="D11" s="440">
        <v>2651944462.9499998</v>
      </c>
      <c r="E11" s="302">
        <f t="shared" si="2"/>
        <v>0.17237106250227269</v>
      </c>
      <c r="F11" s="429">
        <v>20.432099999999998</v>
      </c>
      <c r="G11" s="429">
        <v>2691411900.3099999</v>
      </c>
      <c r="H11" s="302">
        <f>(G11/$G$19)</f>
        <v>0.17250582216608393</v>
      </c>
      <c r="I11" s="429">
        <v>20.8367</v>
      </c>
      <c r="J11" s="154">
        <f t="shared" si="0"/>
        <v>1.4882452446269142E-2</v>
      </c>
      <c r="K11" s="154">
        <f t="shared" si="1"/>
        <v>1.9802174030080222E-2</v>
      </c>
      <c r="L11" s="322"/>
      <c r="M11" s="178"/>
      <c r="N11" s="314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2"/>
      <c r="AM11" s="312"/>
      <c r="AN11" s="312"/>
      <c r="AO11" s="312"/>
      <c r="AP11" s="312"/>
      <c r="AQ11" s="312"/>
      <c r="AR11" s="312"/>
      <c r="AS11" s="312"/>
      <c r="AT11" s="312"/>
      <c r="AU11" s="312"/>
      <c r="AV11" s="312"/>
      <c r="AW11" s="312"/>
      <c r="AX11" s="312"/>
      <c r="AY11" s="312"/>
      <c r="AZ11" s="312"/>
      <c r="BA11" s="312"/>
      <c r="BB11" s="312"/>
      <c r="BC11" s="312"/>
      <c r="BD11" s="312"/>
      <c r="BE11" s="312"/>
      <c r="BF11" s="312"/>
      <c r="BG11" s="312"/>
      <c r="BH11" s="312"/>
      <c r="BI11" s="312"/>
      <c r="BJ11" s="312"/>
      <c r="BK11" s="312"/>
      <c r="BL11" s="312"/>
      <c r="BM11" s="312"/>
      <c r="BN11" s="312"/>
      <c r="BO11" s="312"/>
      <c r="BP11" s="312"/>
      <c r="BQ11" s="312"/>
      <c r="BR11" s="312"/>
      <c r="BS11" s="312"/>
      <c r="BT11" s="312"/>
      <c r="BU11" s="312"/>
      <c r="BV11" s="312"/>
      <c r="BW11" s="312"/>
      <c r="BX11" s="312"/>
      <c r="BY11" s="312"/>
      <c r="BZ11" s="312"/>
      <c r="CA11" s="312"/>
      <c r="CB11" s="312"/>
      <c r="CC11" s="312"/>
      <c r="CD11" s="312"/>
      <c r="CE11" s="312"/>
      <c r="CF11" s="312"/>
      <c r="CG11" s="312"/>
      <c r="CH11" s="312"/>
      <c r="CI11" s="312"/>
      <c r="CJ11" s="312"/>
      <c r="CK11" s="312"/>
      <c r="CL11" s="312"/>
      <c r="CM11" s="312"/>
      <c r="CN11" s="312"/>
      <c r="CO11" s="312"/>
      <c r="CP11" s="312"/>
      <c r="CQ11" s="312"/>
      <c r="CR11" s="312"/>
    </row>
    <row r="12" spans="1:96" s="277" customFormat="1" ht="12.95" customHeight="1">
      <c r="A12" s="435">
        <v>8</v>
      </c>
      <c r="B12" s="434" t="s">
        <v>235</v>
      </c>
      <c r="C12" s="436" t="s">
        <v>68</v>
      </c>
      <c r="D12" s="439">
        <v>357797983.20999998</v>
      </c>
      <c r="E12" s="302">
        <f t="shared" si="2"/>
        <v>2.3256150115026308E-2</v>
      </c>
      <c r="F12" s="429">
        <v>163.88</v>
      </c>
      <c r="G12" s="429">
        <v>369515356.81</v>
      </c>
      <c r="H12" s="302">
        <f t="shared" si="3"/>
        <v>2.3684056097901942E-2</v>
      </c>
      <c r="I12" s="429">
        <v>169.22</v>
      </c>
      <c r="J12" s="154">
        <f>((G12-D12)/D12)</f>
        <v>3.2748573636097955E-2</v>
      </c>
      <c r="K12" s="154">
        <f>((I12-F12)/F12)</f>
        <v>3.258481815962902E-2</v>
      </c>
      <c r="L12" s="309"/>
      <c r="M12" s="323"/>
      <c r="N12" s="314"/>
      <c r="O12" s="312"/>
      <c r="P12" s="312"/>
      <c r="Q12" s="312"/>
      <c r="R12" s="312"/>
      <c r="S12" s="312"/>
      <c r="T12" s="312"/>
      <c r="U12" s="312"/>
      <c r="V12" s="312"/>
      <c r="W12" s="312"/>
      <c r="X12" s="312"/>
      <c r="Y12" s="312"/>
      <c r="Z12" s="312"/>
      <c r="AA12" s="312"/>
      <c r="AB12" s="312"/>
      <c r="AC12" s="312"/>
      <c r="AD12" s="312"/>
      <c r="AE12" s="312"/>
      <c r="AF12" s="312"/>
      <c r="AG12" s="312"/>
      <c r="AH12" s="312"/>
      <c r="AI12" s="312"/>
      <c r="AJ12" s="312"/>
      <c r="AK12" s="312"/>
      <c r="AL12" s="312"/>
      <c r="AM12" s="312"/>
      <c r="AN12" s="312"/>
      <c r="AO12" s="312"/>
      <c r="AP12" s="312"/>
      <c r="AQ12" s="312"/>
      <c r="AR12" s="312"/>
      <c r="AS12" s="312"/>
      <c r="AT12" s="312"/>
      <c r="AU12" s="312"/>
      <c r="AV12" s="312"/>
      <c r="AW12" s="312"/>
      <c r="AX12" s="312"/>
      <c r="AY12" s="312"/>
      <c r="AZ12" s="312"/>
      <c r="BA12" s="312"/>
      <c r="BB12" s="312"/>
      <c r="BC12" s="312"/>
      <c r="BD12" s="312"/>
      <c r="BE12" s="312"/>
      <c r="BF12" s="312"/>
      <c r="BG12" s="312"/>
      <c r="BH12" s="312"/>
      <c r="BI12" s="312"/>
      <c r="BJ12" s="312"/>
      <c r="BK12" s="312"/>
      <c r="BL12" s="312"/>
      <c r="BM12" s="312"/>
      <c r="BN12" s="312"/>
      <c r="BO12" s="312"/>
      <c r="BP12" s="312"/>
      <c r="BQ12" s="312"/>
      <c r="BR12" s="312"/>
      <c r="BS12" s="312"/>
      <c r="BT12" s="312"/>
      <c r="BU12" s="312"/>
      <c r="BV12" s="312"/>
      <c r="BW12" s="312"/>
      <c r="BX12" s="312"/>
      <c r="BY12" s="312"/>
      <c r="BZ12" s="312"/>
      <c r="CA12" s="312"/>
      <c r="CB12" s="312"/>
      <c r="CC12" s="312"/>
      <c r="CD12" s="312"/>
      <c r="CE12" s="312"/>
      <c r="CF12" s="312"/>
      <c r="CG12" s="312"/>
      <c r="CH12" s="312"/>
      <c r="CI12" s="312"/>
      <c r="CJ12" s="312"/>
      <c r="CK12" s="312"/>
      <c r="CL12" s="312"/>
      <c r="CM12" s="312"/>
      <c r="CN12" s="312"/>
      <c r="CO12" s="312"/>
      <c r="CP12" s="312"/>
      <c r="CQ12" s="312"/>
      <c r="CR12" s="312"/>
    </row>
    <row r="13" spans="1:96" s="277" customFormat="1" ht="12.95" customHeight="1">
      <c r="A13" s="435">
        <v>9</v>
      </c>
      <c r="B13" s="434" t="s">
        <v>70</v>
      </c>
      <c r="C13" s="434" t="s">
        <v>69</v>
      </c>
      <c r="D13" s="441">
        <v>236401702.15000001</v>
      </c>
      <c r="E13" s="302">
        <f t="shared" si="2"/>
        <v>1.5365635723612658E-2</v>
      </c>
      <c r="F13" s="429">
        <v>11.6806</v>
      </c>
      <c r="G13" s="433">
        <v>240430438.30000001</v>
      </c>
      <c r="H13" s="306">
        <f>(G13/$G$19)</f>
        <v>1.5410368969504892E-2</v>
      </c>
      <c r="I13" s="429">
        <v>11.914</v>
      </c>
      <c r="J13" s="154">
        <f t="shared" si="0"/>
        <v>1.7041908384583963E-2</v>
      </c>
      <c r="K13" s="154">
        <f t="shared" si="1"/>
        <v>1.9981850247418765E-2</v>
      </c>
      <c r="L13" s="315"/>
      <c r="M13" s="324"/>
      <c r="N13" s="315"/>
      <c r="O13" s="315"/>
      <c r="P13" s="312"/>
      <c r="Q13" s="312"/>
      <c r="R13" s="312"/>
      <c r="S13" s="312"/>
      <c r="T13" s="312"/>
      <c r="U13" s="312"/>
      <c r="V13" s="312"/>
      <c r="W13" s="312"/>
      <c r="X13" s="312"/>
      <c r="Y13" s="312"/>
      <c r="Z13" s="312"/>
      <c r="AA13" s="312"/>
      <c r="AB13" s="312"/>
      <c r="AC13" s="312"/>
      <c r="AD13" s="312"/>
      <c r="AE13" s="312"/>
      <c r="AF13" s="312"/>
      <c r="AG13" s="312"/>
      <c r="AH13" s="312"/>
      <c r="AI13" s="312"/>
      <c r="AJ13" s="312"/>
      <c r="AK13" s="312"/>
      <c r="AL13" s="312"/>
      <c r="AM13" s="312"/>
      <c r="AN13" s="312"/>
      <c r="AO13" s="312"/>
      <c r="AP13" s="312"/>
      <c r="AQ13" s="312"/>
      <c r="AR13" s="312"/>
      <c r="AS13" s="312"/>
      <c r="AT13" s="312"/>
      <c r="AU13" s="312"/>
      <c r="AV13" s="312"/>
      <c r="AW13" s="312"/>
      <c r="AX13" s="312"/>
      <c r="AY13" s="312"/>
      <c r="AZ13" s="312"/>
      <c r="BA13" s="312"/>
      <c r="BB13" s="312"/>
      <c r="BC13" s="312"/>
      <c r="BD13" s="312"/>
      <c r="BE13" s="312"/>
      <c r="BF13" s="312"/>
      <c r="BG13" s="312"/>
      <c r="BH13" s="312"/>
      <c r="BI13" s="312"/>
      <c r="BJ13" s="312"/>
      <c r="BK13" s="312"/>
      <c r="BL13" s="312"/>
      <c r="BM13" s="312"/>
      <c r="BN13" s="312"/>
      <c r="BO13" s="312"/>
      <c r="BP13" s="312"/>
      <c r="BQ13" s="312"/>
      <c r="BR13" s="312"/>
      <c r="BS13" s="312"/>
      <c r="BT13" s="312"/>
      <c r="BU13" s="312"/>
      <c r="BV13" s="312"/>
      <c r="BW13" s="312"/>
      <c r="BX13" s="312"/>
      <c r="BY13" s="312"/>
      <c r="BZ13" s="312"/>
      <c r="CA13" s="312"/>
      <c r="CB13" s="312"/>
      <c r="CC13" s="312"/>
      <c r="CD13" s="312"/>
      <c r="CE13" s="312"/>
      <c r="CF13" s="312"/>
      <c r="CG13" s="312"/>
      <c r="CH13" s="312"/>
      <c r="CI13" s="312"/>
      <c r="CJ13" s="312"/>
      <c r="CK13" s="312"/>
      <c r="CL13" s="312"/>
      <c r="CM13" s="312"/>
      <c r="CN13" s="312"/>
      <c r="CO13" s="312"/>
      <c r="CP13" s="312"/>
      <c r="CQ13" s="312"/>
      <c r="CR13" s="312"/>
    </row>
    <row r="14" spans="1:96" s="277" customFormat="1" ht="12.95" customHeight="1">
      <c r="A14" s="435">
        <v>10</v>
      </c>
      <c r="B14" s="434" t="s">
        <v>7</v>
      </c>
      <c r="C14" s="437" t="s">
        <v>87</v>
      </c>
      <c r="D14" s="439">
        <v>320825047</v>
      </c>
      <c r="E14" s="302">
        <f t="shared" si="2"/>
        <v>2.0852983537677585E-2</v>
      </c>
      <c r="F14" s="429">
        <v>2749.4</v>
      </c>
      <c r="G14" s="429">
        <v>327049757.81999999</v>
      </c>
      <c r="H14" s="302">
        <f t="shared" si="3"/>
        <v>2.0962227058392454E-2</v>
      </c>
      <c r="I14" s="429">
        <v>2802.86</v>
      </c>
      <c r="J14" s="154">
        <f t="shared" ref="J14:J19" si="4">((G14-D14)/D14)</f>
        <v>1.9402197173215074E-2</v>
      </c>
      <c r="K14" s="154">
        <f>((I14-F14)/F14)</f>
        <v>1.9444242380155682E-2</v>
      </c>
      <c r="L14" s="315"/>
      <c r="M14" s="325"/>
      <c r="N14" s="326"/>
      <c r="O14" s="326"/>
      <c r="P14" s="312"/>
      <c r="Q14" s="312"/>
      <c r="R14" s="312"/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  <c r="AE14" s="312"/>
      <c r="AF14" s="312"/>
      <c r="AG14" s="312"/>
      <c r="AH14" s="312"/>
      <c r="AI14" s="312"/>
      <c r="AJ14" s="312"/>
      <c r="AK14" s="312"/>
      <c r="AL14" s="312"/>
      <c r="AM14" s="312"/>
      <c r="AN14" s="312"/>
      <c r="AO14" s="312"/>
      <c r="AP14" s="312"/>
      <c r="AQ14" s="312"/>
      <c r="AR14" s="312"/>
      <c r="AS14" s="312"/>
      <c r="AT14" s="312"/>
      <c r="AU14" s="312"/>
      <c r="AV14" s="312"/>
      <c r="AW14" s="312"/>
      <c r="AX14" s="312"/>
      <c r="AY14" s="312"/>
      <c r="AZ14" s="312"/>
      <c r="BA14" s="312"/>
      <c r="BB14" s="312"/>
      <c r="BC14" s="312"/>
      <c r="BD14" s="312"/>
      <c r="BE14" s="312"/>
      <c r="BF14" s="312"/>
      <c r="BG14" s="312"/>
      <c r="BH14" s="312"/>
      <c r="BI14" s="312"/>
      <c r="BJ14" s="312"/>
      <c r="BK14" s="312"/>
      <c r="BL14" s="312"/>
      <c r="BM14" s="312"/>
      <c r="BN14" s="312"/>
      <c r="BO14" s="312"/>
      <c r="BP14" s="312"/>
      <c r="BQ14" s="312"/>
      <c r="BR14" s="312"/>
      <c r="BS14" s="312"/>
      <c r="BT14" s="312"/>
      <c r="BU14" s="312"/>
      <c r="BV14" s="312"/>
      <c r="BW14" s="312"/>
      <c r="BX14" s="312"/>
      <c r="BY14" s="312"/>
      <c r="BZ14" s="312"/>
      <c r="CA14" s="312"/>
      <c r="CB14" s="312"/>
      <c r="CC14" s="312"/>
      <c r="CD14" s="312"/>
      <c r="CE14" s="312"/>
      <c r="CF14" s="312"/>
      <c r="CG14" s="312"/>
      <c r="CH14" s="312"/>
      <c r="CI14" s="312"/>
      <c r="CJ14" s="312"/>
      <c r="CK14" s="312"/>
      <c r="CL14" s="312"/>
      <c r="CM14" s="312"/>
      <c r="CN14" s="312"/>
      <c r="CO14" s="312"/>
      <c r="CP14" s="312"/>
      <c r="CQ14" s="312"/>
      <c r="CR14" s="312"/>
    </row>
    <row r="15" spans="1:96" s="277" customFormat="1" ht="12.95" customHeight="1">
      <c r="A15" s="435">
        <v>11</v>
      </c>
      <c r="B15" s="434" t="s">
        <v>101</v>
      </c>
      <c r="C15" s="429" t="s">
        <v>102</v>
      </c>
      <c r="D15" s="439">
        <v>299830104.22000003</v>
      </c>
      <c r="E15" s="302">
        <f t="shared" si="2"/>
        <v>1.9488354434495932E-2</v>
      </c>
      <c r="F15" s="429">
        <v>134.19</v>
      </c>
      <c r="G15" s="429">
        <v>299732893.27999997</v>
      </c>
      <c r="H15" s="302">
        <f t="shared" si="3"/>
        <v>1.9211354895001382E-2</v>
      </c>
      <c r="I15" s="429">
        <v>136.35</v>
      </c>
      <c r="J15" s="154">
        <f t="shared" si="4"/>
        <v>-3.2422007874409036E-4</v>
      </c>
      <c r="K15" s="154">
        <f>((I15-F15)/F15)</f>
        <v>1.6096579476861141E-2</v>
      </c>
      <c r="L15" s="315"/>
      <c r="M15" s="327"/>
      <c r="N15" s="328"/>
      <c r="O15" s="328"/>
      <c r="P15" s="312"/>
      <c r="Q15" s="312"/>
      <c r="R15" s="312"/>
      <c r="S15" s="312"/>
      <c r="T15" s="312"/>
      <c r="U15" s="312"/>
      <c r="V15" s="312"/>
      <c r="W15" s="312"/>
      <c r="X15" s="312"/>
      <c r="Y15" s="312"/>
      <c r="Z15" s="312"/>
      <c r="AA15" s="312"/>
      <c r="AB15" s="312"/>
      <c r="AC15" s="312"/>
      <c r="AD15" s="312"/>
      <c r="AE15" s="312"/>
      <c r="AF15" s="312"/>
      <c r="AG15" s="312"/>
      <c r="AH15" s="312"/>
      <c r="AI15" s="312"/>
      <c r="AJ15" s="312"/>
      <c r="AK15" s="312"/>
      <c r="AL15" s="312"/>
      <c r="AM15" s="312"/>
      <c r="AN15" s="312"/>
      <c r="AO15" s="312"/>
      <c r="AP15" s="312"/>
      <c r="AQ15" s="312"/>
      <c r="AR15" s="312"/>
      <c r="AS15" s="312"/>
      <c r="AT15" s="312"/>
      <c r="AU15" s="312"/>
      <c r="AV15" s="312"/>
      <c r="AW15" s="312"/>
      <c r="AX15" s="312"/>
      <c r="AY15" s="312"/>
      <c r="AZ15" s="312"/>
      <c r="BA15" s="312"/>
      <c r="BB15" s="312"/>
      <c r="BC15" s="312"/>
      <c r="BD15" s="312"/>
      <c r="BE15" s="312"/>
      <c r="BF15" s="312"/>
      <c r="BG15" s="312"/>
      <c r="BH15" s="312"/>
      <c r="BI15" s="312"/>
      <c r="BJ15" s="312"/>
      <c r="BK15" s="312"/>
      <c r="BL15" s="312"/>
      <c r="BM15" s="312"/>
      <c r="BN15" s="312"/>
      <c r="BO15" s="312"/>
      <c r="BP15" s="312"/>
      <c r="BQ15" s="312"/>
      <c r="BR15" s="312"/>
      <c r="BS15" s="312"/>
      <c r="BT15" s="312"/>
      <c r="BU15" s="312"/>
      <c r="BV15" s="312"/>
      <c r="BW15" s="312"/>
      <c r="BX15" s="312"/>
      <c r="BY15" s="312"/>
      <c r="BZ15" s="312"/>
      <c r="CA15" s="312"/>
      <c r="CB15" s="312"/>
      <c r="CC15" s="312"/>
      <c r="CD15" s="312"/>
      <c r="CE15" s="312"/>
      <c r="CF15" s="312"/>
      <c r="CG15" s="312"/>
      <c r="CH15" s="312"/>
      <c r="CI15" s="312"/>
      <c r="CJ15" s="312"/>
      <c r="CK15" s="312"/>
      <c r="CL15" s="312"/>
      <c r="CM15" s="312"/>
      <c r="CN15" s="312"/>
      <c r="CO15" s="312"/>
      <c r="CP15" s="312"/>
      <c r="CQ15" s="312"/>
      <c r="CR15" s="312"/>
    </row>
    <row r="16" spans="1:96" s="277" customFormat="1" ht="12.95" customHeight="1">
      <c r="A16" s="435">
        <v>12</v>
      </c>
      <c r="B16" s="438" t="s">
        <v>61</v>
      </c>
      <c r="C16" s="438" t="s">
        <v>154</v>
      </c>
      <c r="D16" s="439">
        <v>340793221.56999999</v>
      </c>
      <c r="E16" s="302">
        <f t="shared" si="2"/>
        <v>2.215087476992194E-2</v>
      </c>
      <c r="F16" s="429">
        <v>1.36</v>
      </c>
      <c r="G16" s="429">
        <v>326688283.44999999</v>
      </c>
      <c r="H16" s="302">
        <f t="shared" si="3"/>
        <v>2.0939058388676147E-2</v>
      </c>
      <c r="I16" s="429">
        <v>1.36</v>
      </c>
      <c r="J16" s="154">
        <f t="shared" si="4"/>
        <v>-4.1388552433701521E-2</v>
      </c>
      <c r="K16" s="154">
        <f>((I16-F16)/F16)</f>
        <v>0</v>
      </c>
      <c r="L16" s="315"/>
      <c r="M16" s="315"/>
      <c r="N16" s="326"/>
      <c r="O16" s="326"/>
      <c r="P16" s="312"/>
      <c r="Q16" s="312"/>
      <c r="R16" s="312"/>
      <c r="S16" s="312"/>
      <c r="T16" s="312"/>
      <c r="U16" s="312"/>
      <c r="V16" s="312"/>
      <c r="W16" s="312"/>
      <c r="X16" s="312"/>
      <c r="Y16" s="312"/>
      <c r="Z16" s="312"/>
      <c r="AA16" s="312"/>
      <c r="AB16" s="312"/>
      <c r="AC16" s="312"/>
      <c r="AD16" s="312"/>
      <c r="AE16" s="312"/>
      <c r="AF16" s="312"/>
      <c r="AG16" s="312"/>
      <c r="AH16" s="312"/>
      <c r="AI16" s="312"/>
      <c r="AJ16" s="312"/>
      <c r="AK16" s="312"/>
      <c r="AL16" s="312"/>
      <c r="AM16" s="312"/>
      <c r="AN16" s="312"/>
      <c r="AO16" s="312"/>
      <c r="AP16" s="312"/>
      <c r="AQ16" s="312"/>
      <c r="AR16" s="312"/>
      <c r="AS16" s="312"/>
      <c r="AT16" s="312"/>
      <c r="AU16" s="312"/>
      <c r="AV16" s="312"/>
      <c r="AW16" s="312"/>
      <c r="AX16" s="312"/>
      <c r="AY16" s="312"/>
      <c r="AZ16" s="312"/>
      <c r="BA16" s="312"/>
      <c r="BB16" s="312"/>
      <c r="BC16" s="312"/>
      <c r="BD16" s="312"/>
      <c r="BE16" s="312"/>
      <c r="BF16" s="312"/>
      <c r="BG16" s="312"/>
      <c r="BH16" s="312"/>
      <c r="BI16" s="312"/>
      <c r="BJ16" s="312"/>
      <c r="BK16" s="312"/>
      <c r="BL16" s="312"/>
      <c r="BM16" s="312"/>
      <c r="BN16" s="312"/>
      <c r="BO16" s="312"/>
      <c r="BP16" s="312"/>
      <c r="BQ16" s="312"/>
      <c r="BR16" s="312"/>
      <c r="BS16" s="312"/>
      <c r="BT16" s="312"/>
      <c r="BU16" s="312"/>
      <c r="BV16" s="312"/>
      <c r="BW16" s="312"/>
      <c r="BX16" s="312"/>
      <c r="BY16" s="312"/>
      <c r="BZ16" s="312"/>
      <c r="CA16" s="312"/>
      <c r="CB16" s="312"/>
      <c r="CC16" s="312"/>
      <c r="CD16" s="312"/>
      <c r="CE16" s="312"/>
      <c r="CF16" s="312"/>
      <c r="CG16" s="312"/>
      <c r="CH16" s="312"/>
      <c r="CI16" s="312"/>
      <c r="CJ16" s="312"/>
      <c r="CK16" s="312"/>
      <c r="CL16" s="312"/>
      <c r="CM16" s="312"/>
      <c r="CN16" s="312"/>
      <c r="CO16" s="312"/>
      <c r="CP16" s="312"/>
      <c r="CQ16" s="312"/>
      <c r="CR16" s="312"/>
    </row>
    <row r="17" spans="1:96" s="277" customFormat="1" ht="12.95" customHeight="1">
      <c r="A17" s="435">
        <v>13</v>
      </c>
      <c r="B17" s="434" t="s">
        <v>111</v>
      </c>
      <c r="C17" s="437" t="s">
        <v>157</v>
      </c>
      <c r="D17" s="442">
        <v>262465650.19</v>
      </c>
      <c r="E17" s="302">
        <f t="shared" si="2"/>
        <v>1.7059739985381857E-2</v>
      </c>
      <c r="F17" s="429">
        <v>1.4269000000000001</v>
      </c>
      <c r="G17" s="431">
        <v>265399242.18000001</v>
      </c>
      <c r="H17" s="302">
        <f t="shared" si="3"/>
        <v>1.7010742379954251E-2</v>
      </c>
      <c r="I17" s="429">
        <v>1.4431</v>
      </c>
      <c r="J17" s="154">
        <f t="shared" si="4"/>
        <v>1.1177051122218735E-2</v>
      </c>
      <c r="K17" s="154">
        <f>((I17-F17)/F17)</f>
        <v>1.1353283341509561E-2</v>
      </c>
      <c r="L17" s="329"/>
      <c r="M17" s="329"/>
      <c r="N17" s="330"/>
      <c r="O17" s="330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E17" s="312"/>
      <c r="AF17" s="312"/>
      <c r="AG17" s="312"/>
      <c r="AH17" s="312"/>
      <c r="AI17" s="312"/>
      <c r="AJ17" s="312"/>
      <c r="AK17" s="312"/>
      <c r="AL17" s="312"/>
      <c r="AM17" s="312"/>
      <c r="AN17" s="312"/>
      <c r="AO17" s="312"/>
      <c r="AP17" s="312"/>
      <c r="AQ17" s="312"/>
      <c r="AR17" s="312"/>
      <c r="AS17" s="312"/>
      <c r="AT17" s="312"/>
      <c r="AU17" s="312"/>
      <c r="AV17" s="312"/>
      <c r="AW17" s="312"/>
      <c r="AX17" s="312"/>
      <c r="AY17" s="312"/>
      <c r="AZ17" s="312"/>
      <c r="BA17" s="312"/>
      <c r="BB17" s="312"/>
      <c r="BC17" s="312"/>
      <c r="BD17" s="312"/>
      <c r="BE17" s="312"/>
      <c r="BF17" s="312"/>
      <c r="BG17" s="312"/>
      <c r="BH17" s="312"/>
      <c r="BI17" s="312"/>
      <c r="BJ17" s="312"/>
      <c r="BK17" s="312"/>
      <c r="BL17" s="312"/>
      <c r="BM17" s="312"/>
      <c r="BN17" s="312"/>
      <c r="BO17" s="312"/>
      <c r="BP17" s="312"/>
      <c r="BQ17" s="312"/>
      <c r="BR17" s="312"/>
      <c r="BS17" s="312"/>
      <c r="BT17" s="312"/>
      <c r="BU17" s="312"/>
      <c r="BV17" s="312"/>
      <c r="BW17" s="312"/>
      <c r="BX17" s="312"/>
      <c r="BY17" s="312"/>
      <c r="BZ17" s="312"/>
      <c r="CA17" s="312"/>
      <c r="CB17" s="312"/>
      <c r="CC17" s="312"/>
      <c r="CD17" s="312"/>
      <c r="CE17" s="312"/>
      <c r="CF17" s="312"/>
      <c r="CG17" s="312"/>
      <c r="CH17" s="312"/>
      <c r="CI17" s="312"/>
      <c r="CJ17" s="312"/>
      <c r="CK17" s="312"/>
      <c r="CL17" s="312"/>
      <c r="CM17" s="312"/>
      <c r="CN17" s="312"/>
      <c r="CO17" s="312"/>
      <c r="CP17" s="312"/>
      <c r="CQ17" s="312"/>
      <c r="CR17" s="312"/>
    </row>
    <row r="18" spans="1:96" s="277" customFormat="1" ht="12.95" customHeight="1">
      <c r="A18" s="435">
        <v>14</v>
      </c>
      <c r="B18" s="434" t="s">
        <v>168</v>
      </c>
      <c r="C18" s="437" t="s">
        <v>169</v>
      </c>
      <c r="D18" s="439">
        <v>409633313.76999998</v>
      </c>
      <c r="E18" s="302">
        <f t="shared" si="2"/>
        <v>2.6625342467510422E-2</v>
      </c>
      <c r="F18" s="429">
        <v>138.36000000000001</v>
      </c>
      <c r="G18" s="429">
        <v>413473286.63</v>
      </c>
      <c r="H18" s="302">
        <f t="shared" si="3"/>
        <v>2.6501535957987536E-2</v>
      </c>
      <c r="I18" s="429">
        <v>138.38</v>
      </c>
      <c r="J18" s="154">
        <f t="shared" si="4"/>
        <v>9.3741713159493506E-3</v>
      </c>
      <c r="K18" s="154">
        <f>((I18-F18)/F18)</f>
        <v>1.4455044810625766E-4</v>
      </c>
      <c r="L18" s="315"/>
      <c r="M18" s="331"/>
      <c r="N18" s="332"/>
      <c r="O18" s="332"/>
      <c r="P18" s="312"/>
      <c r="Q18" s="312"/>
      <c r="R18" s="312"/>
      <c r="S18" s="312"/>
      <c r="T18" s="312"/>
      <c r="U18" s="312"/>
      <c r="V18" s="312"/>
      <c r="W18" s="312"/>
      <c r="X18" s="312"/>
      <c r="Y18" s="312"/>
      <c r="Z18" s="312"/>
      <c r="AA18" s="312"/>
      <c r="AB18" s="312"/>
      <c r="AC18" s="312"/>
      <c r="AD18" s="312"/>
      <c r="AE18" s="312"/>
      <c r="AF18" s="312"/>
      <c r="AG18" s="312"/>
      <c r="AH18" s="312"/>
      <c r="AI18" s="312"/>
      <c r="AJ18" s="312"/>
      <c r="AK18" s="312"/>
      <c r="AL18" s="312"/>
      <c r="AM18" s="312"/>
      <c r="AN18" s="312"/>
      <c r="AO18" s="312"/>
      <c r="AP18" s="312"/>
      <c r="AQ18" s="312"/>
      <c r="AR18" s="312"/>
      <c r="AS18" s="312"/>
      <c r="AT18" s="312"/>
      <c r="AU18" s="312"/>
      <c r="AV18" s="312"/>
      <c r="AW18" s="312"/>
      <c r="AX18" s="312"/>
      <c r="AY18" s="312"/>
      <c r="AZ18" s="312"/>
      <c r="BA18" s="312"/>
      <c r="BB18" s="312"/>
      <c r="BC18" s="312"/>
      <c r="BD18" s="312"/>
      <c r="BE18" s="312"/>
      <c r="BF18" s="312"/>
      <c r="BG18" s="312"/>
      <c r="BH18" s="312"/>
      <c r="BI18" s="312"/>
      <c r="BJ18" s="312"/>
      <c r="BK18" s="312"/>
      <c r="BL18" s="312"/>
      <c r="BM18" s="312"/>
      <c r="BN18" s="312"/>
      <c r="BO18" s="312"/>
      <c r="BP18" s="312"/>
      <c r="BQ18" s="312"/>
      <c r="BR18" s="312"/>
      <c r="BS18" s="312"/>
      <c r="BT18" s="312"/>
      <c r="BU18" s="312"/>
      <c r="BV18" s="312"/>
      <c r="BW18" s="312"/>
      <c r="BX18" s="312"/>
      <c r="BY18" s="312"/>
      <c r="BZ18" s="312"/>
      <c r="CA18" s="312"/>
      <c r="CB18" s="312"/>
      <c r="CC18" s="312"/>
      <c r="CD18" s="312"/>
      <c r="CE18" s="312"/>
      <c r="CF18" s="312"/>
      <c r="CG18" s="312"/>
      <c r="CH18" s="312"/>
      <c r="CI18" s="312"/>
      <c r="CJ18" s="312"/>
      <c r="CK18" s="312"/>
      <c r="CL18" s="312"/>
      <c r="CM18" s="312"/>
      <c r="CN18" s="312"/>
      <c r="CO18" s="312"/>
      <c r="CP18" s="312"/>
      <c r="CQ18" s="312"/>
      <c r="CR18" s="312"/>
    </row>
    <row r="19" spans="1:96" ht="12.95" customHeight="1">
      <c r="A19" s="183"/>
      <c r="B19" s="184"/>
      <c r="C19" s="185" t="s">
        <v>53</v>
      </c>
      <c r="D19" s="54">
        <f>SUM(D5:D18)</f>
        <v>15385090887.369997</v>
      </c>
      <c r="E19" s="47">
        <f>(D19/$D$136)</f>
        <v>1.2032799458498278E-2</v>
      </c>
      <c r="F19" s="55"/>
      <c r="G19" s="54">
        <f>SUM(G5:G18)</f>
        <v>15601861238.739998</v>
      </c>
      <c r="H19" s="47">
        <f>(G19/$G$136)</f>
        <v>1.2125672157563803E-2</v>
      </c>
      <c r="I19" s="55"/>
      <c r="J19" s="154">
        <f t="shared" si="4"/>
        <v>1.4089637361060571E-2</v>
      </c>
      <c r="K19" s="154"/>
      <c r="L19" s="309"/>
      <c r="M19" s="322"/>
      <c r="N19" s="312"/>
      <c r="O19" s="312"/>
      <c r="P19" s="312"/>
      <c r="Q19" s="332"/>
      <c r="R19" s="33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J19" s="312"/>
      <c r="BK19" s="312"/>
      <c r="BL19" s="312"/>
      <c r="BM19" s="312"/>
      <c r="BN19" s="312"/>
      <c r="BO19" s="312"/>
      <c r="BP19" s="312"/>
      <c r="BQ19" s="312"/>
      <c r="BR19" s="312"/>
      <c r="BS19" s="312"/>
      <c r="BT19" s="312"/>
      <c r="BU19" s="312"/>
      <c r="BV19" s="312"/>
      <c r="BW19" s="312"/>
      <c r="BX19" s="312"/>
      <c r="BY19" s="312"/>
      <c r="BZ19" s="312"/>
      <c r="CA19" s="312"/>
      <c r="CB19" s="312"/>
      <c r="CC19" s="312"/>
      <c r="CD19" s="312"/>
      <c r="CE19" s="312"/>
      <c r="CF19" s="312"/>
      <c r="CG19" s="312"/>
      <c r="CH19" s="312"/>
      <c r="CI19" s="312"/>
      <c r="CJ19" s="312"/>
      <c r="CK19" s="312"/>
      <c r="CL19" s="312"/>
      <c r="CM19" s="312"/>
      <c r="CN19" s="312"/>
      <c r="CO19" s="312"/>
      <c r="CP19" s="312"/>
      <c r="CQ19" s="312"/>
      <c r="CR19" s="312"/>
    </row>
    <row r="20" spans="1:96" ht="12.95" customHeight="1">
      <c r="A20" s="186"/>
      <c r="B20" s="56"/>
      <c r="C20" s="56" t="s">
        <v>56</v>
      </c>
      <c r="D20" s="252"/>
      <c r="E20" s="303"/>
      <c r="F20" s="58"/>
      <c r="G20" s="57"/>
      <c r="H20" s="303"/>
      <c r="I20" s="58"/>
      <c r="J20" s="154"/>
      <c r="K20" s="154"/>
      <c r="L20" s="309"/>
      <c r="M20" s="312"/>
      <c r="N20" s="312"/>
      <c r="O20" s="333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2"/>
      <c r="AT20" s="312"/>
      <c r="AU20" s="312"/>
      <c r="AV20" s="312"/>
      <c r="AW20" s="312"/>
      <c r="AX20" s="312"/>
      <c r="AY20" s="312"/>
      <c r="AZ20" s="312"/>
      <c r="BA20" s="312"/>
      <c r="BB20" s="312"/>
      <c r="BC20" s="312"/>
      <c r="BD20" s="312"/>
      <c r="BE20" s="312"/>
      <c r="BF20" s="312"/>
      <c r="BG20" s="312"/>
      <c r="BH20" s="312"/>
      <c r="BI20" s="312"/>
      <c r="BJ20" s="312"/>
      <c r="BK20" s="312"/>
      <c r="BL20" s="312"/>
      <c r="BM20" s="312"/>
      <c r="BN20" s="312"/>
      <c r="BO20" s="312"/>
      <c r="BP20" s="312"/>
      <c r="BQ20" s="312"/>
      <c r="BR20" s="312"/>
      <c r="BS20" s="312"/>
      <c r="BT20" s="312"/>
      <c r="BU20" s="312"/>
      <c r="BV20" s="312"/>
      <c r="BW20" s="312"/>
      <c r="BX20" s="312"/>
      <c r="BY20" s="312"/>
      <c r="BZ20" s="312"/>
      <c r="CA20" s="312"/>
      <c r="CB20" s="312"/>
      <c r="CC20" s="312"/>
      <c r="CD20" s="312"/>
      <c r="CE20" s="312"/>
      <c r="CF20" s="312"/>
      <c r="CG20" s="312"/>
      <c r="CH20" s="312"/>
      <c r="CI20" s="312"/>
      <c r="CJ20" s="312"/>
      <c r="CK20" s="312"/>
      <c r="CL20" s="312"/>
      <c r="CM20" s="312"/>
      <c r="CN20" s="312"/>
      <c r="CO20" s="312"/>
      <c r="CP20" s="312"/>
      <c r="CQ20" s="312"/>
      <c r="CR20" s="312"/>
    </row>
    <row r="21" spans="1:96" s="277" customFormat="1" ht="12.95" customHeight="1">
      <c r="A21" s="435">
        <v>15</v>
      </c>
      <c r="B21" s="434" t="s">
        <v>7</v>
      </c>
      <c r="C21" s="434" t="s">
        <v>45</v>
      </c>
      <c r="D21" s="443">
        <v>215029737181</v>
      </c>
      <c r="E21" s="302">
        <f>(D21/$D$50)</f>
        <v>0.41242102756464499</v>
      </c>
      <c r="F21" s="443">
        <v>100</v>
      </c>
      <c r="G21" s="443">
        <v>215536064637.25</v>
      </c>
      <c r="H21" s="302">
        <f t="shared" ref="H21:H49" si="5">(G21/$G$50)</f>
        <v>0.40487121396266695</v>
      </c>
      <c r="I21" s="443">
        <v>100</v>
      </c>
      <c r="J21" s="154">
        <f>((G21-D21)/D21)</f>
        <v>2.3546857420180998E-3</v>
      </c>
      <c r="K21" s="154">
        <f t="shared" ref="K21:K30" si="6">((I21-F21)/F21)</f>
        <v>0</v>
      </c>
      <c r="L21" s="309"/>
      <c r="M21" s="312"/>
      <c r="N21" s="310"/>
      <c r="O21" s="310"/>
      <c r="P21" s="312"/>
      <c r="Q21" s="312"/>
      <c r="R21" s="312"/>
      <c r="S21" s="312"/>
      <c r="T21" s="312"/>
      <c r="U21" s="312"/>
      <c r="V21" s="312"/>
      <c r="W21" s="312"/>
      <c r="X21" s="312"/>
      <c r="Y21" s="312"/>
      <c r="Z21" s="312"/>
      <c r="AA21" s="312"/>
      <c r="AB21" s="312"/>
      <c r="AC21" s="312"/>
      <c r="AD21" s="312"/>
      <c r="AE21" s="312"/>
      <c r="AF21" s="312"/>
      <c r="AG21" s="312"/>
      <c r="AH21" s="312"/>
      <c r="AI21" s="312"/>
      <c r="AJ21" s="312"/>
      <c r="AK21" s="312"/>
      <c r="AL21" s="312"/>
      <c r="AM21" s="312"/>
      <c r="AN21" s="312"/>
      <c r="AO21" s="312"/>
      <c r="AP21" s="312"/>
      <c r="AQ21" s="312"/>
      <c r="AR21" s="312"/>
      <c r="AS21" s="312"/>
      <c r="AT21" s="312"/>
      <c r="AU21" s="312"/>
      <c r="AV21" s="312"/>
      <c r="AW21" s="312"/>
      <c r="AX21" s="312"/>
      <c r="AY21" s="312"/>
      <c r="AZ21" s="312"/>
      <c r="BA21" s="312"/>
      <c r="BB21" s="312"/>
      <c r="BC21" s="312"/>
      <c r="BD21" s="312"/>
      <c r="BE21" s="312"/>
      <c r="BF21" s="312"/>
      <c r="BG21" s="312"/>
      <c r="BH21" s="312"/>
      <c r="BI21" s="312"/>
      <c r="BJ21" s="312"/>
      <c r="BK21" s="312"/>
      <c r="BL21" s="312"/>
      <c r="BM21" s="312"/>
      <c r="BN21" s="312"/>
      <c r="BO21" s="312"/>
      <c r="BP21" s="312"/>
      <c r="BQ21" s="312"/>
      <c r="BR21" s="312"/>
      <c r="BS21" s="312"/>
      <c r="BT21" s="312"/>
      <c r="BU21" s="312"/>
      <c r="BV21" s="312"/>
      <c r="BW21" s="312"/>
      <c r="BX21" s="312"/>
      <c r="BY21" s="312"/>
      <c r="BZ21" s="312"/>
      <c r="CA21" s="312"/>
      <c r="CB21" s="312"/>
      <c r="CC21" s="312"/>
      <c r="CD21" s="312"/>
      <c r="CE21" s="312"/>
      <c r="CF21" s="312"/>
      <c r="CG21" s="312"/>
      <c r="CH21" s="312"/>
      <c r="CI21" s="312"/>
      <c r="CJ21" s="312"/>
      <c r="CK21" s="312"/>
      <c r="CL21" s="312"/>
      <c r="CM21" s="312"/>
      <c r="CN21" s="312"/>
      <c r="CO21" s="312"/>
      <c r="CP21" s="312"/>
      <c r="CQ21" s="312"/>
      <c r="CR21" s="312"/>
    </row>
    <row r="22" spans="1:96" s="277" customFormat="1" ht="12.95" customHeight="1">
      <c r="A22" s="435">
        <v>16</v>
      </c>
      <c r="B22" s="436" t="s">
        <v>235</v>
      </c>
      <c r="C22" s="434" t="s">
        <v>20</v>
      </c>
      <c r="D22" s="443">
        <v>148533043654.95999</v>
      </c>
      <c r="E22" s="302">
        <f t="shared" ref="E22:E44" si="7">(D22/$D$50)</f>
        <v>0.28488222742847513</v>
      </c>
      <c r="F22" s="443">
        <v>100</v>
      </c>
      <c r="G22" s="443">
        <v>154348084753.59</v>
      </c>
      <c r="H22" s="302">
        <f>(G22/$G$50)</f>
        <v>0.28993336475810633</v>
      </c>
      <c r="I22" s="443">
        <v>100</v>
      </c>
      <c r="J22" s="154">
        <f t="shared" ref="J22:J50" si="8">((G22-D22)/D22)</f>
        <v>3.9149814448953574E-2</v>
      </c>
      <c r="K22" s="154">
        <f t="shared" si="6"/>
        <v>0</v>
      </c>
      <c r="L22" s="309"/>
      <c r="M22" s="334"/>
      <c r="N22" s="335"/>
      <c r="O22" s="333"/>
      <c r="P22" s="336"/>
      <c r="Q22" s="312"/>
      <c r="R22" s="312"/>
      <c r="S22" s="312"/>
      <c r="T22" s="312"/>
      <c r="U22" s="312"/>
      <c r="V22" s="312"/>
      <c r="W22" s="312"/>
      <c r="X22" s="312"/>
      <c r="Y22" s="312"/>
      <c r="Z22" s="312"/>
      <c r="AA22" s="312"/>
      <c r="AB22" s="312"/>
      <c r="AC22" s="312"/>
      <c r="AD22" s="312"/>
      <c r="AE22" s="312"/>
      <c r="AF22" s="312"/>
      <c r="AG22" s="312"/>
      <c r="AH22" s="312"/>
      <c r="AI22" s="312"/>
      <c r="AJ22" s="312"/>
      <c r="AK22" s="312"/>
      <c r="AL22" s="312"/>
      <c r="AM22" s="312"/>
      <c r="AN22" s="312"/>
      <c r="AO22" s="312"/>
      <c r="AP22" s="312"/>
      <c r="AQ22" s="312"/>
      <c r="AR22" s="312"/>
      <c r="AS22" s="312"/>
      <c r="AT22" s="312"/>
      <c r="AU22" s="312"/>
      <c r="AV22" s="312"/>
      <c r="AW22" s="312"/>
      <c r="AX22" s="312"/>
      <c r="AY22" s="312"/>
      <c r="AZ22" s="312"/>
      <c r="BA22" s="312"/>
      <c r="BB22" s="312"/>
      <c r="BC22" s="312"/>
      <c r="BD22" s="312"/>
      <c r="BE22" s="312"/>
      <c r="BF22" s="312"/>
      <c r="BG22" s="312"/>
      <c r="BH22" s="312"/>
      <c r="BI22" s="312"/>
      <c r="BJ22" s="312"/>
      <c r="BK22" s="312"/>
      <c r="BL22" s="312"/>
      <c r="BM22" s="312"/>
      <c r="BN22" s="312"/>
      <c r="BO22" s="312"/>
      <c r="BP22" s="312"/>
      <c r="BQ22" s="312"/>
      <c r="BR22" s="312"/>
      <c r="BS22" s="312"/>
      <c r="BT22" s="312"/>
      <c r="BU22" s="312"/>
      <c r="BV22" s="312"/>
      <c r="BW22" s="312"/>
      <c r="BX22" s="312"/>
      <c r="BY22" s="312"/>
      <c r="BZ22" s="312"/>
      <c r="CA22" s="312"/>
      <c r="CB22" s="312"/>
      <c r="CC22" s="312"/>
      <c r="CD22" s="312"/>
      <c r="CE22" s="312"/>
      <c r="CF22" s="312"/>
      <c r="CG22" s="312"/>
      <c r="CH22" s="312"/>
      <c r="CI22" s="312"/>
      <c r="CJ22" s="312"/>
      <c r="CK22" s="312"/>
      <c r="CL22" s="312"/>
      <c r="CM22" s="312"/>
      <c r="CN22" s="312"/>
      <c r="CO22" s="312"/>
      <c r="CP22" s="312"/>
      <c r="CQ22" s="312"/>
      <c r="CR22" s="312"/>
    </row>
    <row r="23" spans="1:96" s="277" customFormat="1" ht="12.95" customHeight="1">
      <c r="A23" s="435">
        <v>17</v>
      </c>
      <c r="B23" s="434" t="s">
        <v>52</v>
      </c>
      <c r="C23" s="434" t="s">
        <v>97</v>
      </c>
      <c r="D23" s="443">
        <v>17293080434.02</v>
      </c>
      <c r="E23" s="302">
        <f t="shared" si="7"/>
        <v>3.3167645070194374E-2</v>
      </c>
      <c r="F23" s="443">
        <v>1</v>
      </c>
      <c r="G23" s="443">
        <v>19500568058.849998</v>
      </c>
      <c r="H23" s="302">
        <f t="shared" si="5"/>
        <v>3.6630615281187218E-2</v>
      </c>
      <c r="I23" s="443">
        <v>1</v>
      </c>
      <c r="J23" s="154">
        <f t="shared" si="8"/>
        <v>0.12765149813837065</v>
      </c>
      <c r="K23" s="154">
        <f t="shared" si="6"/>
        <v>0</v>
      </c>
      <c r="L23" s="309"/>
      <c r="M23" s="337"/>
      <c r="N23" s="314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2"/>
      <c r="AG23" s="312"/>
      <c r="AH23" s="312"/>
      <c r="AI23" s="312"/>
      <c r="AJ23" s="312"/>
      <c r="AK23" s="312"/>
      <c r="AL23" s="312"/>
      <c r="AM23" s="312"/>
      <c r="AN23" s="312"/>
      <c r="AO23" s="312"/>
      <c r="AP23" s="312"/>
      <c r="AQ23" s="312"/>
      <c r="AR23" s="312"/>
      <c r="AS23" s="312"/>
      <c r="AT23" s="312"/>
      <c r="AU23" s="312"/>
      <c r="AV23" s="312"/>
      <c r="AW23" s="312"/>
      <c r="AX23" s="312"/>
      <c r="AY23" s="312"/>
      <c r="AZ23" s="312"/>
      <c r="BA23" s="312"/>
      <c r="BB23" s="312"/>
      <c r="BC23" s="312"/>
      <c r="BD23" s="312"/>
      <c r="BE23" s="312"/>
      <c r="BF23" s="312"/>
      <c r="BG23" s="312"/>
      <c r="BH23" s="312"/>
      <c r="BI23" s="312"/>
      <c r="BJ23" s="312"/>
      <c r="BK23" s="312"/>
      <c r="BL23" s="312"/>
      <c r="BM23" s="312"/>
      <c r="BN23" s="312"/>
      <c r="BO23" s="312"/>
      <c r="BP23" s="312"/>
      <c r="BQ23" s="312"/>
      <c r="BR23" s="312"/>
      <c r="BS23" s="312"/>
      <c r="BT23" s="312"/>
      <c r="BU23" s="312"/>
      <c r="BV23" s="312"/>
      <c r="BW23" s="312"/>
      <c r="BX23" s="312"/>
      <c r="BY23" s="312"/>
      <c r="BZ23" s="312"/>
      <c r="CA23" s="312"/>
      <c r="CB23" s="312"/>
      <c r="CC23" s="312"/>
      <c r="CD23" s="312"/>
      <c r="CE23" s="312"/>
      <c r="CF23" s="312"/>
      <c r="CG23" s="312"/>
      <c r="CH23" s="312"/>
      <c r="CI23" s="312"/>
      <c r="CJ23" s="312"/>
      <c r="CK23" s="312"/>
      <c r="CL23" s="312"/>
      <c r="CM23" s="312"/>
      <c r="CN23" s="312"/>
      <c r="CO23" s="312"/>
      <c r="CP23" s="312"/>
      <c r="CQ23" s="312"/>
      <c r="CR23" s="312"/>
    </row>
    <row r="24" spans="1:96" s="277" customFormat="1" ht="12.95" customHeight="1">
      <c r="A24" s="435">
        <v>18</v>
      </c>
      <c r="B24" s="434" t="s">
        <v>47</v>
      </c>
      <c r="C24" s="434" t="s">
        <v>48</v>
      </c>
      <c r="D24" s="431">
        <v>685153258.28999996</v>
      </c>
      <c r="E24" s="302">
        <f t="shared" si="7"/>
        <v>1.3141048048873978E-3</v>
      </c>
      <c r="F24" s="443">
        <v>100</v>
      </c>
      <c r="G24" s="431">
        <v>679629632.14999998</v>
      </c>
      <c r="H24" s="302">
        <f t="shared" si="5"/>
        <v>1.2766423785117969E-3</v>
      </c>
      <c r="I24" s="443">
        <v>100</v>
      </c>
      <c r="J24" s="154">
        <f t="shared" si="8"/>
        <v>-8.0618840721648297E-3</v>
      </c>
      <c r="K24" s="154">
        <f t="shared" si="6"/>
        <v>0</v>
      </c>
      <c r="L24" s="309"/>
      <c r="M24" s="334"/>
      <c r="N24" s="335"/>
      <c r="O24" s="312"/>
      <c r="P24" s="312"/>
      <c r="Q24" s="312"/>
      <c r="R24" s="312"/>
      <c r="S24" s="312"/>
      <c r="T24" s="312"/>
      <c r="U24" s="312"/>
      <c r="V24" s="312"/>
      <c r="W24" s="312"/>
      <c r="X24" s="312"/>
      <c r="Y24" s="312"/>
      <c r="Z24" s="312"/>
      <c r="AA24" s="312"/>
      <c r="AB24" s="312"/>
      <c r="AC24" s="312"/>
      <c r="AD24" s="312"/>
      <c r="AE24" s="312"/>
      <c r="AF24" s="312"/>
      <c r="AG24" s="312"/>
      <c r="AH24" s="312"/>
      <c r="AI24" s="312"/>
      <c r="AJ24" s="312"/>
      <c r="AK24" s="312"/>
      <c r="AL24" s="312"/>
      <c r="AM24" s="312"/>
      <c r="AN24" s="312"/>
      <c r="AO24" s="312"/>
      <c r="AP24" s="312"/>
      <c r="AQ24" s="312"/>
      <c r="AR24" s="312"/>
      <c r="AS24" s="312"/>
      <c r="AT24" s="312"/>
      <c r="AU24" s="312"/>
      <c r="AV24" s="312"/>
      <c r="AW24" s="312"/>
      <c r="AX24" s="312"/>
      <c r="AY24" s="312"/>
      <c r="AZ24" s="312"/>
      <c r="BA24" s="312"/>
      <c r="BB24" s="312"/>
      <c r="BC24" s="312"/>
      <c r="BD24" s="312"/>
      <c r="BE24" s="312"/>
      <c r="BF24" s="312"/>
      <c r="BG24" s="312"/>
      <c r="BH24" s="312"/>
      <c r="BI24" s="312"/>
      <c r="BJ24" s="312"/>
      <c r="BK24" s="312"/>
      <c r="BL24" s="312"/>
      <c r="BM24" s="312"/>
      <c r="BN24" s="312"/>
      <c r="BO24" s="312"/>
      <c r="BP24" s="312"/>
      <c r="BQ24" s="312"/>
      <c r="BR24" s="312"/>
      <c r="BS24" s="312"/>
      <c r="BT24" s="312"/>
      <c r="BU24" s="312"/>
      <c r="BV24" s="312"/>
      <c r="BW24" s="312"/>
      <c r="BX24" s="312"/>
      <c r="BY24" s="312"/>
      <c r="BZ24" s="312"/>
      <c r="CA24" s="312"/>
      <c r="CB24" s="312"/>
      <c r="CC24" s="312"/>
      <c r="CD24" s="312"/>
      <c r="CE24" s="312"/>
      <c r="CF24" s="312"/>
      <c r="CG24" s="312"/>
      <c r="CH24" s="312"/>
      <c r="CI24" s="312"/>
      <c r="CJ24" s="312"/>
      <c r="CK24" s="312"/>
      <c r="CL24" s="312"/>
      <c r="CM24" s="312"/>
      <c r="CN24" s="312"/>
      <c r="CO24" s="312"/>
      <c r="CP24" s="312"/>
      <c r="CQ24" s="312"/>
      <c r="CR24" s="312"/>
    </row>
    <row r="25" spans="1:96" s="277" customFormat="1" ht="12.95" customHeight="1">
      <c r="A25" s="435">
        <v>19</v>
      </c>
      <c r="B25" s="434" t="s">
        <v>9</v>
      </c>
      <c r="C25" s="434" t="s">
        <v>21</v>
      </c>
      <c r="D25" s="443">
        <v>55531235352.730003</v>
      </c>
      <c r="E25" s="302">
        <f t="shared" si="7"/>
        <v>0.10650735775596107</v>
      </c>
      <c r="F25" s="455">
        <v>1</v>
      </c>
      <c r="G25" s="443">
        <v>57201980129.779999</v>
      </c>
      <c r="H25" s="302">
        <f t="shared" si="5"/>
        <v>0.1074503943235208</v>
      </c>
      <c r="I25" s="455">
        <v>1</v>
      </c>
      <c r="J25" s="154">
        <f t="shared" si="8"/>
        <v>3.0086576796600276E-2</v>
      </c>
      <c r="K25" s="154">
        <f t="shared" si="6"/>
        <v>0</v>
      </c>
      <c r="L25" s="309"/>
      <c r="M25" s="338"/>
      <c r="N25" s="314"/>
      <c r="O25" s="312"/>
      <c r="P25" s="312"/>
      <c r="Q25" s="312"/>
      <c r="R25" s="312"/>
      <c r="S25" s="312"/>
      <c r="T25" s="312"/>
      <c r="U25" s="312"/>
      <c r="V25" s="312"/>
      <c r="W25" s="312"/>
      <c r="X25" s="312"/>
      <c r="Y25" s="312"/>
      <c r="Z25" s="312"/>
      <c r="AA25" s="312"/>
      <c r="AB25" s="312"/>
      <c r="AC25" s="312"/>
      <c r="AD25" s="312"/>
      <c r="AE25" s="312"/>
      <c r="AF25" s="312"/>
      <c r="AG25" s="312"/>
      <c r="AH25" s="312"/>
      <c r="AI25" s="312"/>
      <c r="AJ25" s="312"/>
      <c r="AK25" s="312"/>
      <c r="AL25" s="312"/>
      <c r="AM25" s="312"/>
      <c r="AN25" s="312"/>
      <c r="AO25" s="312"/>
      <c r="AP25" s="312"/>
      <c r="AQ25" s="312"/>
      <c r="AR25" s="312"/>
      <c r="AS25" s="312"/>
      <c r="AT25" s="312"/>
      <c r="AU25" s="312"/>
      <c r="AV25" s="312"/>
      <c r="AW25" s="312"/>
      <c r="AX25" s="312"/>
      <c r="AY25" s="312"/>
      <c r="AZ25" s="312"/>
      <c r="BA25" s="312"/>
      <c r="BB25" s="312"/>
      <c r="BC25" s="312"/>
      <c r="BD25" s="312"/>
      <c r="BE25" s="312"/>
      <c r="BF25" s="312"/>
      <c r="BG25" s="312"/>
      <c r="BH25" s="312"/>
      <c r="BI25" s="312"/>
      <c r="BJ25" s="312"/>
      <c r="BK25" s="312"/>
      <c r="BL25" s="312"/>
      <c r="BM25" s="312"/>
      <c r="BN25" s="312"/>
      <c r="BO25" s="312"/>
      <c r="BP25" s="312"/>
      <c r="BQ25" s="312"/>
      <c r="BR25" s="312"/>
      <c r="BS25" s="312"/>
      <c r="BT25" s="312"/>
      <c r="BU25" s="312"/>
      <c r="BV25" s="312"/>
      <c r="BW25" s="312"/>
      <c r="BX25" s="312"/>
      <c r="BY25" s="312"/>
      <c r="BZ25" s="312"/>
      <c r="CA25" s="312"/>
      <c r="CB25" s="312"/>
      <c r="CC25" s="312"/>
      <c r="CD25" s="312"/>
      <c r="CE25" s="312"/>
      <c r="CF25" s="312"/>
      <c r="CG25" s="312"/>
      <c r="CH25" s="312"/>
      <c r="CI25" s="312"/>
      <c r="CJ25" s="312"/>
      <c r="CK25" s="312"/>
      <c r="CL25" s="312"/>
      <c r="CM25" s="312"/>
      <c r="CN25" s="312"/>
      <c r="CO25" s="312"/>
      <c r="CP25" s="312"/>
      <c r="CQ25" s="312"/>
      <c r="CR25" s="312"/>
    </row>
    <row r="26" spans="1:96" s="277" customFormat="1" ht="12.95" customHeight="1">
      <c r="A26" s="435">
        <v>20</v>
      </c>
      <c r="B26" s="434" t="s">
        <v>70</v>
      </c>
      <c r="C26" s="434" t="s">
        <v>71</v>
      </c>
      <c r="D26" s="443">
        <v>1415793320.47</v>
      </c>
      <c r="E26" s="302">
        <f t="shared" si="7"/>
        <v>2.715452028646165E-3</v>
      </c>
      <c r="F26" s="455">
        <v>10</v>
      </c>
      <c r="G26" s="443">
        <v>1404342624.1300001</v>
      </c>
      <c r="H26" s="302">
        <f>(G26/$G$50)</f>
        <v>2.6379710699829025E-3</v>
      </c>
      <c r="I26" s="455">
        <v>10</v>
      </c>
      <c r="J26" s="154">
        <f t="shared" si="8"/>
        <v>-8.0878304583317517E-3</v>
      </c>
      <c r="K26" s="154">
        <f t="shared" si="6"/>
        <v>0</v>
      </c>
      <c r="L26" s="309"/>
      <c r="M26" s="315"/>
      <c r="N26" s="315"/>
      <c r="O26" s="479"/>
      <c r="P26" s="479"/>
      <c r="Q26" s="312"/>
      <c r="R26" s="312"/>
      <c r="S26" s="312"/>
      <c r="T26" s="312"/>
      <c r="U26" s="312"/>
      <c r="V26" s="312"/>
      <c r="W26" s="312"/>
      <c r="X26" s="312"/>
      <c r="Y26" s="312"/>
      <c r="Z26" s="312"/>
      <c r="AA26" s="312"/>
      <c r="AB26" s="312"/>
      <c r="AC26" s="312"/>
      <c r="AD26" s="312"/>
      <c r="AE26" s="312"/>
      <c r="AF26" s="312"/>
      <c r="AG26" s="312"/>
      <c r="AH26" s="312"/>
      <c r="AI26" s="312"/>
      <c r="AJ26" s="312"/>
      <c r="AK26" s="312"/>
      <c r="AL26" s="312"/>
      <c r="AM26" s="312"/>
      <c r="AN26" s="312"/>
      <c r="AO26" s="312"/>
      <c r="AP26" s="312"/>
      <c r="AQ26" s="312"/>
      <c r="AR26" s="312"/>
      <c r="AS26" s="312"/>
      <c r="AT26" s="312"/>
      <c r="AU26" s="312"/>
      <c r="AV26" s="312"/>
      <c r="AW26" s="312"/>
      <c r="AX26" s="312"/>
      <c r="AY26" s="312"/>
      <c r="AZ26" s="312"/>
      <c r="BA26" s="312"/>
      <c r="BB26" s="312"/>
      <c r="BC26" s="312"/>
      <c r="BD26" s="312"/>
      <c r="BE26" s="312"/>
      <c r="BF26" s="312"/>
      <c r="BG26" s="312"/>
      <c r="BH26" s="312"/>
      <c r="BI26" s="312"/>
      <c r="BJ26" s="312"/>
      <c r="BK26" s="312"/>
      <c r="BL26" s="312"/>
      <c r="BM26" s="312"/>
      <c r="BN26" s="312"/>
      <c r="BO26" s="312"/>
      <c r="BP26" s="312"/>
      <c r="BQ26" s="312"/>
      <c r="BR26" s="312"/>
      <c r="BS26" s="312"/>
      <c r="BT26" s="312"/>
      <c r="BU26" s="312"/>
      <c r="BV26" s="312"/>
      <c r="BW26" s="312"/>
      <c r="BX26" s="312"/>
      <c r="BY26" s="312"/>
      <c r="BZ26" s="312"/>
      <c r="CA26" s="312"/>
      <c r="CB26" s="312"/>
      <c r="CC26" s="312"/>
      <c r="CD26" s="312"/>
      <c r="CE26" s="312"/>
      <c r="CF26" s="312"/>
      <c r="CG26" s="312"/>
      <c r="CH26" s="312"/>
      <c r="CI26" s="312"/>
      <c r="CJ26" s="312"/>
      <c r="CK26" s="312"/>
      <c r="CL26" s="312"/>
      <c r="CM26" s="312"/>
      <c r="CN26" s="312"/>
      <c r="CO26" s="312"/>
      <c r="CP26" s="312"/>
      <c r="CQ26" s="312"/>
      <c r="CR26" s="312"/>
    </row>
    <row r="27" spans="1:96" s="277" customFormat="1" ht="12.95" customHeight="1">
      <c r="A27" s="435">
        <v>21</v>
      </c>
      <c r="B27" s="434" t="s">
        <v>101</v>
      </c>
      <c r="C27" s="434" t="s">
        <v>103</v>
      </c>
      <c r="D27" s="443">
        <v>26575086536.220001</v>
      </c>
      <c r="E27" s="302">
        <f t="shared" si="7"/>
        <v>5.0970273416934865E-2</v>
      </c>
      <c r="F27" s="455">
        <v>1</v>
      </c>
      <c r="G27" s="443">
        <v>26538303957.700001</v>
      </c>
      <c r="H27" s="302">
        <f t="shared" si="5"/>
        <v>4.9850568432468788E-2</v>
      </c>
      <c r="I27" s="455">
        <v>1</v>
      </c>
      <c r="J27" s="154">
        <f t="shared" si="8"/>
        <v>-1.3841000468566057E-3</v>
      </c>
      <c r="K27" s="154">
        <f t="shared" si="6"/>
        <v>0</v>
      </c>
      <c r="L27" s="309"/>
      <c r="M27" s="334"/>
      <c r="N27" s="314"/>
      <c r="O27" s="477"/>
      <c r="P27" s="477"/>
      <c r="Q27" s="312"/>
      <c r="R27" s="312"/>
      <c r="S27" s="312"/>
      <c r="T27" s="312"/>
      <c r="U27" s="312"/>
      <c r="V27" s="312"/>
      <c r="W27" s="312"/>
      <c r="X27" s="312"/>
      <c r="Y27" s="312"/>
      <c r="Z27" s="312"/>
      <c r="AA27" s="312"/>
      <c r="AB27" s="312"/>
      <c r="AC27" s="312"/>
      <c r="AD27" s="312"/>
      <c r="AE27" s="312"/>
      <c r="AF27" s="312"/>
      <c r="AG27" s="312"/>
      <c r="AH27" s="312"/>
      <c r="AI27" s="312"/>
      <c r="AJ27" s="312"/>
      <c r="AK27" s="312"/>
      <c r="AL27" s="312"/>
      <c r="AM27" s="312"/>
      <c r="AN27" s="312"/>
      <c r="AO27" s="312"/>
      <c r="AP27" s="312"/>
      <c r="AQ27" s="312"/>
      <c r="AR27" s="312"/>
      <c r="AS27" s="312"/>
      <c r="AT27" s="312"/>
      <c r="AU27" s="312"/>
      <c r="AV27" s="312"/>
      <c r="AW27" s="312"/>
      <c r="AX27" s="312"/>
      <c r="AY27" s="312"/>
      <c r="AZ27" s="312"/>
      <c r="BA27" s="312"/>
      <c r="BB27" s="312"/>
      <c r="BC27" s="312"/>
      <c r="BD27" s="312"/>
      <c r="BE27" s="312"/>
      <c r="BF27" s="312"/>
      <c r="BG27" s="312"/>
      <c r="BH27" s="312"/>
      <c r="BI27" s="312"/>
      <c r="BJ27" s="312"/>
      <c r="BK27" s="312"/>
      <c r="BL27" s="312"/>
      <c r="BM27" s="312"/>
      <c r="BN27" s="312"/>
      <c r="BO27" s="312"/>
      <c r="BP27" s="312"/>
      <c r="BQ27" s="312"/>
      <c r="BR27" s="312"/>
      <c r="BS27" s="312"/>
      <c r="BT27" s="312"/>
      <c r="BU27" s="312"/>
      <c r="BV27" s="312"/>
      <c r="BW27" s="312"/>
      <c r="BX27" s="312"/>
      <c r="BY27" s="312"/>
      <c r="BZ27" s="312"/>
      <c r="CA27" s="312"/>
      <c r="CB27" s="312"/>
      <c r="CC27" s="312"/>
      <c r="CD27" s="312"/>
      <c r="CE27" s="312"/>
      <c r="CF27" s="312"/>
      <c r="CG27" s="312"/>
      <c r="CH27" s="312"/>
      <c r="CI27" s="312"/>
      <c r="CJ27" s="312"/>
      <c r="CK27" s="312"/>
      <c r="CL27" s="312"/>
      <c r="CM27" s="312"/>
      <c r="CN27" s="312"/>
      <c r="CO27" s="312"/>
      <c r="CP27" s="312"/>
      <c r="CQ27" s="312"/>
      <c r="CR27" s="312"/>
    </row>
    <row r="28" spans="1:96" s="277" customFormat="1" ht="12.95" customHeight="1">
      <c r="A28" s="435">
        <v>22</v>
      </c>
      <c r="B28" s="434" t="s">
        <v>108</v>
      </c>
      <c r="C28" s="434" t="s">
        <v>107</v>
      </c>
      <c r="D28" s="443">
        <v>2081665736.1949246</v>
      </c>
      <c r="E28" s="302">
        <f t="shared" si="7"/>
        <v>3.992576716237939E-3</v>
      </c>
      <c r="F28" s="455">
        <v>100</v>
      </c>
      <c r="G28" s="443">
        <v>2089169803.1300001</v>
      </c>
      <c r="H28" s="302">
        <f t="shared" si="5"/>
        <v>3.9243767199283177E-3</v>
      </c>
      <c r="I28" s="455">
        <v>100</v>
      </c>
      <c r="J28" s="154">
        <f t="shared" si="8"/>
        <v>3.6048376089391761E-3</v>
      </c>
      <c r="K28" s="154">
        <f t="shared" si="6"/>
        <v>0</v>
      </c>
      <c r="L28" s="309"/>
      <c r="M28" s="312"/>
      <c r="N28" s="314"/>
      <c r="O28" s="478"/>
      <c r="P28" s="478"/>
      <c r="Q28" s="312"/>
      <c r="R28" s="312"/>
      <c r="S28" s="312"/>
      <c r="T28" s="312"/>
      <c r="U28" s="312"/>
      <c r="V28" s="312"/>
      <c r="W28" s="312"/>
      <c r="X28" s="312"/>
      <c r="Y28" s="312"/>
      <c r="Z28" s="312"/>
      <c r="AA28" s="312"/>
      <c r="AB28" s="312"/>
      <c r="AC28" s="312"/>
      <c r="AD28" s="312"/>
      <c r="AE28" s="312"/>
      <c r="AF28" s="312"/>
      <c r="AG28" s="312"/>
      <c r="AH28" s="312"/>
      <c r="AI28" s="312"/>
      <c r="AJ28" s="312"/>
      <c r="AK28" s="312"/>
      <c r="AL28" s="312"/>
      <c r="AM28" s="312"/>
      <c r="AN28" s="312"/>
      <c r="AO28" s="312"/>
      <c r="AP28" s="312"/>
      <c r="AQ28" s="312"/>
      <c r="AR28" s="312"/>
      <c r="AS28" s="312"/>
      <c r="AT28" s="312"/>
      <c r="AU28" s="312"/>
      <c r="AV28" s="312"/>
      <c r="AW28" s="312"/>
      <c r="AX28" s="312"/>
      <c r="AY28" s="312"/>
      <c r="AZ28" s="312"/>
      <c r="BA28" s="312"/>
      <c r="BB28" s="312"/>
      <c r="BC28" s="312"/>
      <c r="BD28" s="312"/>
      <c r="BE28" s="312"/>
      <c r="BF28" s="312"/>
      <c r="BG28" s="312"/>
      <c r="BH28" s="312"/>
      <c r="BI28" s="312"/>
      <c r="BJ28" s="312"/>
      <c r="BK28" s="312"/>
      <c r="BL28" s="312"/>
      <c r="BM28" s="312"/>
      <c r="BN28" s="312"/>
      <c r="BO28" s="312"/>
      <c r="BP28" s="312"/>
      <c r="BQ28" s="312"/>
      <c r="BR28" s="312"/>
      <c r="BS28" s="312"/>
      <c r="BT28" s="312"/>
      <c r="BU28" s="312"/>
      <c r="BV28" s="312"/>
      <c r="BW28" s="312"/>
      <c r="BX28" s="312"/>
      <c r="BY28" s="312"/>
      <c r="BZ28" s="312"/>
      <c r="CA28" s="312"/>
      <c r="CB28" s="312"/>
      <c r="CC28" s="312"/>
      <c r="CD28" s="312"/>
      <c r="CE28" s="312"/>
      <c r="CF28" s="312"/>
      <c r="CG28" s="312"/>
      <c r="CH28" s="312"/>
      <c r="CI28" s="312"/>
      <c r="CJ28" s="312"/>
      <c r="CK28" s="312"/>
      <c r="CL28" s="312"/>
      <c r="CM28" s="312"/>
      <c r="CN28" s="312"/>
      <c r="CO28" s="312"/>
      <c r="CP28" s="312"/>
      <c r="CQ28" s="312"/>
      <c r="CR28" s="312"/>
    </row>
    <row r="29" spans="1:96" s="277" customFormat="1" ht="12.95" customHeight="1">
      <c r="A29" s="435">
        <v>23</v>
      </c>
      <c r="B29" s="434" t="s">
        <v>109</v>
      </c>
      <c r="C29" s="434" t="s">
        <v>110</v>
      </c>
      <c r="D29" s="443">
        <v>4423192660.8599997</v>
      </c>
      <c r="E29" s="302">
        <f t="shared" si="7"/>
        <v>8.4835599309352871E-3</v>
      </c>
      <c r="F29" s="455">
        <v>100</v>
      </c>
      <c r="G29" s="443">
        <v>4593442312.5299997</v>
      </c>
      <c r="H29" s="302">
        <f t="shared" si="5"/>
        <v>8.6284982908613871E-3</v>
      </c>
      <c r="I29" s="455">
        <v>100</v>
      </c>
      <c r="J29" s="154">
        <f t="shared" si="8"/>
        <v>3.8490218428988462E-2</v>
      </c>
      <c r="K29" s="154">
        <f t="shared" si="6"/>
        <v>0</v>
      </c>
      <c r="L29" s="309"/>
      <c r="M29" s="339"/>
      <c r="N29" s="314"/>
      <c r="O29" s="312"/>
      <c r="P29" s="312"/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2"/>
      <c r="AB29" s="312"/>
      <c r="AC29" s="312"/>
      <c r="AD29" s="312"/>
      <c r="AE29" s="312"/>
      <c r="AF29" s="312"/>
      <c r="AG29" s="312"/>
      <c r="AH29" s="312"/>
      <c r="AI29" s="312"/>
      <c r="AJ29" s="312"/>
      <c r="AK29" s="312"/>
      <c r="AL29" s="312"/>
      <c r="AM29" s="312"/>
      <c r="AN29" s="312"/>
      <c r="AO29" s="312"/>
      <c r="AP29" s="312"/>
      <c r="AQ29" s="312"/>
      <c r="AR29" s="312"/>
      <c r="AS29" s="312"/>
      <c r="AT29" s="312"/>
      <c r="AU29" s="312"/>
      <c r="AV29" s="312"/>
      <c r="AW29" s="312"/>
      <c r="AX29" s="312"/>
      <c r="AY29" s="312"/>
      <c r="AZ29" s="312"/>
      <c r="BA29" s="312"/>
      <c r="BB29" s="312"/>
      <c r="BC29" s="312"/>
      <c r="BD29" s="312"/>
      <c r="BE29" s="312"/>
      <c r="BF29" s="312"/>
      <c r="BG29" s="312"/>
      <c r="BH29" s="312"/>
      <c r="BI29" s="312"/>
      <c r="BJ29" s="312"/>
      <c r="BK29" s="312"/>
      <c r="BL29" s="312"/>
      <c r="BM29" s="312"/>
      <c r="BN29" s="312"/>
      <c r="BO29" s="312"/>
      <c r="BP29" s="312"/>
      <c r="BQ29" s="312"/>
      <c r="BR29" s="312"/>
      <c r="BS29" s="312"/>
      <c r="BT29" s="312"/>
      <c r="BU29" s="312"/>
      <c r="BV29" s="312"/>
      <c r="BW29" s="312"/>
      <c r="BX29" s="312"/>
      <c r="BY29" s="312"/>
      <c r="BZ29" s="312"/>
      <c r="CA29" s="312"/>
      <c r="CB29" s="312"/>
      <c r="CC29" s="312"/>
      <c r="CD29" s="312"/>
      <c r="CE29" s="312"/>
      <c r="CF29" s="312"/>
      <c r="CG29" s="312"/>
      <c r="CH29" s="312"/>
      <c r="CI29" s="312"/>
      <c r="CJ29" s="312"/>
      <c r="CK29" s="312"/>
      <c r="CL29" s="312"/>
      <c r="CM29" s="312"/>
      <c r="CN29" s="312"/>
      <c r="CO29" s="312"/>
      <c r="CP29" s="312"/>
      <c r="CQ29" s="312"/>
      <c r="CR29" s="312"/>
    </row>
    <row r="30" spans="1:96" s="277" customFormat="1" ht="12.95" customHeight="1">
      <c r="A30" s="435">
        <v>24</v>
      </c>
      <c r="B30" s="434" t="s">
        <v>111</v>
      </c>
      <c r="C30" s="437" t="s">
        <v>116</v>
      </c>
      <c r="D30" s="431">
        <v>1017387427.88</v>
      </c>
      <c r="E30" s="302">
        <f t="shared" si="7"/>
        <v>1.9513206588930149E-3</v>
      </c>
      <c r="F30" s="455">
        <v>10</v>
      </c>
      <c r="G30" s="431">
        <v>1014601471.8200001</v>
      </c>
      <c r="H30" s="302">
        <f t="shared" si="5"/>
        <v>1.9058663350628817E-3</v>
      </c>
      <c r="I30" s="455">
        <v>10</v>
      </c>
      <c r="J30" s="154">
        <f t="shared" si="8"/>
        <v>-2.7383433131321767E-3</v>
      </c>
      <c r="K30" s="154">
        <f t="shared" si="6"/>
        <v>0</v>
      </c>
      <c r="L30" s="309"/>
      <c r="M30" s="340"/>
      <c r="N30" s="341"/>
      <c r="O30" s="312"/>
      <c r="P30" s="312"/>
      <c r="Q30" s="312"/>
      <c r="R30" s="312"/>
      <c r="S30" s="312"/>
      <c r="T30" s="312"/>
      <c r="U30" s="312"/>
      <c r="V30" s="312"/>
      <c r="W30" s="312"/>
      <c r="X30" s="312"/>
      <c r="Y30" s="312"/>
      <c r="Z30" s="312"/>
      <c r="AA30" s="312"/>
      <c r="AB30" s="312"/>
      <c r="AC30" s="312"/>
      <c r="AD30" s="312"/>
      <c r="AE30" s="312"/>
      <c r="AF30" s="312"/>
      <c r="AG30" s="312"/>
      <c r="AH30" s="312"/>
      <c r="AI30" s="312"/>
      <c r="AJ30" s="312"/>
      <c r="AK30" s="312"/>
      <c r="AL30" s="312"/>
      <c r="AM30" s="312"/>
      <c r="AN30" s="312"/>
      <c r="AO30" s="312"/>
      <c r="AP30" s="312"/>
      <c r="AQ30" s="312"/>
      <c r="AR30" s="312"/>
      <c r="AS30" s="312"/>
      <c r="AT30" s="312"/>
      <c r="AU30" s="312"/>
      <c r="AV30" s="312"/>
      <c r="AW30" s="312"/>
      <c r="AX30" s="312"/>
      <c r="AY30" s="312"/>
      <c r="AZ30" s="312"/>
      <c r="BA30" s="312"/>
      <c r="BB30" s="312"/>
      <c r="BC30" s="312"/>
      <c r="BD30" s="312"/>
      <c r="BE30" s="312"/>
      <c r="BF30" s="312"/>
      <c r="BG30" s="312"/>
      <c r="BH30" s="312"/>
      <c r="BI30" s="312"/>
      <c r="BJ30" s="312"/>
      <c r="BK30" s="312"/>
      <c r="BL30" s="312"/>
      <c r="BM30" s="312"/>
      <c r="BN30" s="312"/>
      <c r="BO30" s="312"/>
      <c r="BP30" s="312"/>
      <c r="BQ30" s="312"/>
      <c r="BR30" s="312"/>
      <c r="BS30" s="312"/>
      <c r="BT30" s="312"/>
      <c r="BU30" s="312"/>
      <c r="BV30" s="312"/>
      <c r="BW30" s="312"/>
      <c r="BX30" s="312"/>
      <c r="BY30" s="312"/>
      <c r="BZ30" s="312"/>
      <c r="CA30" s="312"/>
      <c r="CB30" s="312"/>
      <c r="CC30" s="312"/>
      <c r="CD30" s="312"/>
      <c r="CE30" s="312"/>
      <c r="CF30" s="312"/>
      <c r="CG30" s="312"/>
      <c r="CH30" s="312"/>
      <c r="CI30" s="312"/>
      <c r="CJ30" s="312"/>
      <c r="CK30" s="312"/>
      <c r="CL30" s="312"/>
      <c r="CM30" s="312"/>
      <c r="CN30" s="312"/>
      <c r="CO30" s="312"/>
      <c r="CP30" s="312"/>
      <c r="CQ30" s="312"/>
      <c r="CR30" s="312"/>
    </row>
    <row r="31" spans="1:96" s="277" customFormat="1" ht="12.95" customHeight="1">
      <c r="A31" s="435">
        <v>25</v>
      </c>
      <c r="B31" s="434" t="s">
        <v>14</v>
      </c>
      <c r="C31" s="434" t="s">
        <v>118</v>
      </c>
      <c r="D31" s="443">
        <v>1995266108</v>
      </c>
      <c r="E31" s="302">
        <f t="shared" si="7"/>
        <v>3.8268646435335009E-3</v>
      </c>
      <c r="F31" s="455">
        <v>100</v>
      </c>
      <c r="G31" s="443">
        <v>1559264838</v>
      </c>
      <c r="H31" s="302">
        <f t="shared" si="5"/>
        <v>2.9289829009026855E-3</v>
      </c>
      <c r="I31" s="455">
        <v>100</v>
      </c>
      <c r="J31" s="154">
        <f t="shared" si="8"/>
        <v>-0.21851785496273263</v>
      </c>
      <c r="K31" s="154">
        <f t="shared" ref="K31:K49" si="9">((I31-F31)/F31)</f>
        <v>0</v>
      </c>
      <c r="L31" s="309"/>
      <c r="M31" s="342"/>
      <c r="N31" s="314"/>
      <c r="O31" s="479"/>
      <c r="P31" s="479"/>
      <c r="Q31" s="312"/>
      <c r="R31" s="312"/>
      <c r="S31" s="312"/>
      <c r="T31" s="312"/>
      <c r="U31" s="312"/>
      <c r="V31" s="312"/>
      <c r="W31" s="312"/>
      <c r="X31" s="312"/>
      <c r="Y31" s="312"/>
      <c r="Z31" s="312"/>
      <c r="AA31" s="312"/>
      <c r="AB31" s="312"/>
      <c r="AC31" s="312"/>
      <c r="AD31" s="312"/>
      <c r="AE31" s="312"/>
      <c r="AF31" s="312"/>
      <c r="AG31" s="312"/>
      <c r="AH31" s="312"/>
      <c r="AI31" s="312"/>
      <c r="AJ31" s="312"/>
      <c r="AK31" s="312"/>
      <c r="AL31" s="312"/>
      <c r="AM31" s="312"/>
      <c r="AN31" s="312"/>
      <c r="AO31" s="312"/>
      <c r="AP31" s="312"/>
      <c r="AQ31" s="312"/>
      <c r="AR31" s="312"/>
      <c r="AS31" s="312"/>
      <c r="AT31" s="312"/>
      <c r="AU31" s="312"/>
      <c r="AV31" s="312"/>
      <c r="AW31" s="312"/>
      <c r="AX31" s="312"/>
      <c r="AY31" s="312"/>
      <c r="AZ31" s="312"/>
      <c r="BA31" s="312"/>
      <c r="BB31" s="312"/>
      <c r="BC31" s="312"/>
      <c r="BD31" s="312"/>
      <c r="BE31" s="312"/>
      <c r="BF31" s="312"/>
      <c r="BG31" s="312"/>
      <c r="BH31" s="312"/>
      <c r="BI31" s="312"/>
      <c r="BJ31" s="312"/>
      <c r="BK31" s="312"/>
      <c r="BL31" s="312"/>
      <c r="BM31" s="312"/>
      <c r="BN31" s="312"/>
      <c r="BO31" s="312"/>
      <c r="BP31" s="312"/>
      <c r="BQ31" s="312"/>
      <c r="BR31" s="312"/>
      <c r="BS31" s="312"/>
      <c r="BT31" s="312"/>
      <c r="BU31" s="312"/>
      <c r="BV31" s="312"/>
      <c r="BW31" s="312"/>
      <c r="BX31" s="312"/>
      <c r="BY31" s="312"/>
      <c r="BZ31" s="312"/>
      <c r="CA31" s="312"/>
      <c r="CB31" s="312"/>
      <c r="CC31" s="312"/>
      <c r="CD31" s="312"/>
      <c r="CE31" s="312"/>
      <c r="CF31" s="312"/>
      <c r="CG31" s="312"/>
      <c r="CH31" s="312"/>
      <c r="CI31" s="312"/>
      <c r="CJ31" s="312"/>
      <c r="CK31" s="312"/>
      <c r="CL31" s="312"/>
      <c r="CM31" s="312"/>
      <c r="CN31" s="312"/>
      <c r="CO31" s="312"/>
      <c r="CP31" s="312"/>
      <c r="CQ31" s="312"/>
      <c r="CR31" s="312"/>
    </row>
    <row r="32" spans="1:96" s="277" customFormat="1" ht="12.95" customHeight="1">
      <c r="A32" s="435">
        <v>26</v>
      </c>
      <c r="B32" s="434" t="s">
        <v>61</v>
      </c>
      <c r="C32" s="434" t="s">
        <v>119</v>
      </c>
      <c r="D32" s="443">
        <v>8245719631.6899996</v>
      </c>
      <c r="E32" s="302">
        <f t="shared" si="7"/>
        <v>1.58150598521591E-2</v>
      </c>
      <c r="F32" s="455">
        <v>100</v>
      </c>
      <c r="G32" s="443">
        <v>8245719631.6899996</v>
      </c>
      <c r="H32" s="302">
        <f t="shared" si="5"/>
        <v>1.5489076145548019E-2</v>
      </c>
      <c r="I32" s="455">
        <v>100</v>
      </c>
      <c r="J32" s="154">
        <f t="shared" si="8"/>
        <v>0</v>
      </c>
      <c r="K32" s="154">
        <f t="shared" si="9"/>
        <v>0</v>
      </c>
      <c r="L32" s="309"/>
      <c r="M32" s="343"/>
      <c r="N32" s="344"/>
      <c r="O32" s="312"/>
      <c r="P32" s="312"/>
      <c r="Q32" s="312"/>
      <c r="R32" s="312"/>
      <c r="S32" s="312"/>
      <c r="T32" s="312"/>
      <c r="U32" s="312"/>
      <c r="V32" s="312"/>
      <c r="W32" s="312"/>
      <c r="X32" s="312"/>
      <c r="Y32" s="312"/>
      <c r="Z32" s="312"/>
      <c r="AA32" s="312"/>
      <c r="AB32" s="312"/>
      <c r="AC32" s="312"/>
      <c r="AD32" s="312"/>
      <c r="AE32" s="312"/>
      <c r="AF32" s="312"/>
      <c r="AG32" s="312"/>
      <c r="AH32" s="312"/>
      <c r="AI32" s="312"/>
      <c r="AJ32" s="312"/>
      <c r="AK32" s="312"/>
      <c r="AL32" s="312"/>
      <c r="AM32" s="312"/>
      <c r="AN32" s="312"/>
      <c r="AO32" s="312"/>
      <c r="AP32" s="312"/>
      <c r="AQ32" s="312"/>
      <c r="AR32" s="312"/>
      <c r="AS32" s="312"/>
      <c r="AT32" s="312"/>
      <c r="AU32" s="312"/>
      <c r="AV32" s="312"/>
      <c r="AW32" s="312"/>
      <c r="AX32" s="312"/>
      <c r="AY32" s="312"/>
      <c r="AZ32" s="312"/>
      <c r="BA32" s="312"/>
      <c r="BB32" s="312"/>
      <c r="BC32" s="312"/>
      <c r="BD32" s="312"/>
      <c r="BE32" s="312"/>
      <c r="BF32" s="312"/>
      <c r="BG32" s="312"/>
      <c r="BH32" s="312"/>
      <c r="BI32" s="312"/>
      <c r="BJ32" s="312"/>
      <c r="BK32" s="312"/>
      <c r="BL32" s="312"/>
      <c r="BM32" s="312"/>
      <c r="BN32" s="312"/>
      <c r="BO32" s="312"/>
      <c r="BP32" s="312"/>
      <c r="BQ32" s="312"/>
      <c r="BR32" s="312"/>
      <c r="BS32" s="312"/>
      <c r="BT32" s="312"/>
      <c r="BU32" s="312"/>
      <c r="BV32" s="312"/>
      <c r="BW32" s="312"/>
      <c r="BX32" s="312"/>
      <c r="BY32" s="312"/>
      <c r="BZ32" s="312"/>
      <c r="CA32" s="312"/>
      <c r="CB32" s="312"/>
      <c r="CC32" s="312"/>
      <c r="CD32" s="312"/>
      <c r="CE32" s="312"/>
      <c r="CF32" s="312"/>
      <c r="CG32" s="312"/>
      <c r="CH32" s="312"/>
      <c r="CI32" s="312"/>
      <c r="CJ32" s="312"/>
      <c r="CK32" s="312"/>
      <c r="CL32" s="312"/>
      <c r="CM32" s="312"/>
      <c r="CN32" s="312"/>
      <c r="CO32" s="312"/>
      <c r="CP32" s="312"/>
      <c r="CQ32" s="312"/>
      <c r="CR32" s="312"/>
    </row>
    <row r="33" spans="1:96" s="277" customFormat="1" ht="12.95" customHeight="1">
      <c r="A33" s="435">
        <v>27</v>
      </c>
      <c r="B33" s="434" t="s">
        <v>121</v>
      </c>
      <c r="C33" s="434" t="s">
        <v>123</v>
      </c>
      <c r="D33" s="444">
        <v>7686415312.46</v>
      </c>
      <c r="E33" s="302">
        <f t="shared" si="7"/>
        <v>1.4742329795924986E-2</v>
      </c>
      <c r="F33" s="455">
        <v>100</v>
      </c>
      <c r="G33" s="444">
        <v>7840078469.5799999</v>
      </c>
      <c r="H33" s="302">
        <f t="shared" si="5"/>
        <v>1.4727104222134144E-2</v>
      </c>
      <c r="I33" s="455">
        <v>100</v>
      </c>
      <c r="J33" s="154">
        <f t="shared" si="8"/>
        <v>1.9991524120600859E-2</v>
      </c>
      <c r="K33" s="154">
        <f t="shared" si="9"/>
        <v>0</v>
      </c>
      <c r="L33" s="309"/>
      <c r="M33" s="345"/>
      <c r="N33" s="345"/>
      <c r="O33" s="312"/>
      <c r="P33" s="312"/>
      <c r="Q33" s="312"/>
      <c r="R33" s="312"/>
      <c r="S33" s="312"/>
      <c r="T33" s="312"/>
      <c r="U33" s="312"/>
      <c r="V33" s="312"/>
      <c r="W33" s="312"/>
      <c r="X33" s="312"/>
      <c r="Y33" s="312"/>
      <c r="Z33" s="312"/>
      <c r="AA33" s="312"/>
      <c r="AB33" s="312"/>
      <c r="AC33" s="312"/>
      <c r="AD33" s="312"/>
      <c r="AE33" s="312"/>
      <c r="AF33" s="312"/>
      <c r="AG33" s="312"/>
      <c r="AH33" s="312"/>
      <c r="AI33" s="312"/>
      <c r="AJ33" s="312"/>
      <c r="AK33" s="312"/>
      <c r="AL33" s="312"/>
      <c r="AM33" s="312"/>
      <c r="AN33" s="312"/>
      <c r="AO33" s="312"/>
      <c r="AP33" s="312"/>
      <c r="AQ33" s="312"/>
      <c r="AR33" s="312"/>
      <c r="AS33" s="312"/>
      <c r="AT33" s="312"/>
      <c r="AU33" s="312"/>
      <c r="AV33" s="312"/>
      <c r="AW33" s="312"/>
      <c r="AX33" s="312"/>
      <c r="AY33" s="312"/>
      <c r="AZ33" s="312"/>
      <c r="BA33" s="312"/>
      <c r="BB33" s="312"/>
      <c r="BC33" s="312"/>
      <c r="BD33" s="312"/>
      <c r="BE33" s="312"/>
      <c r="BF33" s="312"/>
      <c r="BG33" s="312"/>
      <c r="BH33" s="312"/>
      <c r="BI33" s="312"/>
      <c r="BJ33" s="312"/>
      <c r="BK33" s="312"/>
      <c r="BL33" s="312"/>
      <c r="BM33" s="312"/>
      <c r="BN33" s="312"/>
      <c r="BO33" s="312"/>
      <c r="BP33" s="312"/>
      <c r="BQ33" s="312"/>
      <c r="BR33" s="312"/>
      <c r="BS33" s="312"/>
      <c r="BT33" s="312"/>
      <c r="BU33" s="312"/>
      <c r="BV33" s="312"/>
      <c r="BW33" s="312"/>
      <c r="BX33" s="312"/>
      <c r="BY33" s="312"/>
      <c r="BZ33" s="312"/>
      <c r="CA33" s="312"/>
      <c r="CB33" s="312"/>
      <c r="CC33" s="312"/>
      <c r="CD33" s="312"/>
      <c r="CE33" s="312"/>
      <c r="CF33" s="312"/>
      <c r="CG33" s="312"/>
      <c r="CH33" s="312"/>
      <c r="CI33" s="312"/>
      <c r="CJ33" s="312"/>
      <c r="CK33" s="312"/>
      <c r="CL33" s="312"/>
      <c r="CM33" s="312"/>
      <c r="CN33" s="312"/>
      <c r="CO33" s="312"/>
      <c r="CP33" s="312"/>
      <c r="CQ33" s="312"/>
      <c r="CR33" s="312"/>
    </row>
    <row r="34" spans="1:96" s="277" customFormat="1" ht="12.95" customHeight="1">
      <c r="A34" s="435">
        <v>28</v>
      </c>
      <c r="B34" s="434" t="s">
        <v>121</v>
      </c>
      <c r="C34" s="434" t="s">
        <v>122</v>
      </c>
      <c r="D34" s="443">
        <v>362497042.56999999</v>
      </c>
      <c r="E34" s="302">
        <f t="shared" si="7"/>
        <v>6.95259198777806E-4</v>
      </c>
      <c r="F34" s="443">
        <v>1000000</v>
      </c>
      <c r="G34" s="443">
        <v>359761042.97000003</v>
      </c>
      <c r="H34" s="302">
        <f t="shared" si="5"/>
        <v>6.7578894719489996E-4</v>
      </c>
      <c r="I34" s="455">
        <v>1000000</v>
      </c>
      <c r="J34" s="154">
        <f t="shared" si="8"/>
        <v>-7.5476466803770653E-3</v>
      </c>
      <c r="K34" s="154">
        <f t="shared" si="9"/>
        <v>0</v>
      </c>
      <c r="L34" s="309"/>
      <c r="M34" s="346"/>
      <c r="N34" s="344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2"/>
      <c r="Z34" s="312"/>
      <c r="AA34" s="312"/>
      <c r="AB34" s="312"/>
      <c r="AC34" s="312"/>
      <c r="AD34" s="312"/>
      <c r="AE34" s="312"/>
      <c r="AF34" s="312"/>
      <c r="AG34" s="312"/>
      <c r="AH34" s="312"/>
      <c r="AI34" s="312"/>
      <c r="AJ34" s="312"/>
      <c r="AK34" s="312"/>
      <c r="AL34" s="312"/>
      <c r="AM34" s="312"/>
      <c r="AN34" s="312"/>
      <c r="AO34" s="312"/>
      <c r="AP34" s="312"/>
      <c r="AQ34" s="312"/>
      <c r="AR34" s="312"/>
      <c r="AS34" s="312"/>
      <c r="AT34" s="312"/>
      <c r="AU34" s="312"/>
      <c r="AV34" s="312"/>
      <c r="AW34" s="312"/>
      <c r="AX34" s="312"/>
      <c r="AY34" s="312"/>
      <c r="AZ34" s="312"/>
      <c r="BA34" s="312"/>
      <c r="BB34" s="312"/>
      <c r="BC34" s="312"/>
      <c r="BD34" s="312"/>
      <c r="BE34" s="312"/>
      <c r="BF34" s="312"/>
      <c r="BG34" s="312"/>
      <c r="BH34" s="312"/>
      <c r="BI34" s="312"/>
      <c r="BJ34" s="312"/>
      <c r="BK34" s="312"/>
      <c r="BL34" s="312"/>
      <c r="BM34" s="312"/>
      <c r="BN34" s="312"/>
      <c r="BO34" s="312"/>
      <c r="BP34" s="312"/>
      <c r="BQ34" s="312"/>
      <c r="BR34" s="312"/>
      <c r="BS34" s="312"/>
      <c r="BT34" s="312"/>
      <c r="BU34" s="312"/>
      <c r="BV34" s="312"/>
      <c r="BW34" s="312"/>
      <c r="BX34" s="312"/>
      <c r="BY34" s="312"/>
      <c r="BZ34" s="312"/>
      <c r="CA34" s="312"/>
      <c r="CB34" s="312"/>
      <c r="CC34" s="312"/>
      <c r="CD34" s="312"/>
      <c r="CE34" s="312"/>
      <c r="CF34" s="312"/>
      <c r="CG34" s="312"/>
      <c r="CH34" s="312"/>
      <c r="CI34" s="312"/>
      <c r="CJ34" s="312"/>
      <c r="CK34" s="312"/>
      <c r="CL34" s="312"/>
      <c r="CM34" s="312"/>
      <c r="CN34" s="312"/>
      <c r="CO34" s="312"/>
      <c r="CP34" s="312"/>
      <c r="CQ34" s="312"/>
      <c r="CR34" s="312"/>
    </row>
    <row r="35" spans="1:96" s="277" customFormat="1" ht="12.95" customHeight="1">
      <c r="A35" s="435">
        <v>29</v>
      </c>
      <c r="B35" s="434" t="s">
        <v>133</v>
      </c>
      <c r="C35" s="434" t="s">
        <v>134</v>
      </c>
      <c r="D35" s="443">
        <v>4622368331.1000004</v>
      </c>
      <c r="E35" s="302">
        <f t="shared" si="7"/>
        <v>8.8655733011005194E-3</v>
      </c>
      <c r="F35" s="455">
        <v>1</v>
      </c>
      <c r="G35" s="443">
        <v>4902094136.7200003</v>
      </c>
      <c r="H35" s="302">
        <f t="shared" si="5"/>
        <v>9.2082817204322733E-3</v>
      </c>
      <c r="I35" s="455">
        <v>1</v>
      </c>
      <c r="J35" s="154">
        <f t="shared" si="8"/>
        <v>6.0515689270792622E-2</v>
      </c>
      <c r="K35" s="154">
        <f t="shared" si="9"/>
        <v>0</v>
      </c>
      <c r="L35" s="309"/>
      <c r="M35" s="345"/>
      <c r="N35" s="344"/>
      <c r="O35" s="347"/>
      <c r="P35" s="312"/>
      <c r="Q35" s="312"/>
      <c r="R35" s="312"/>
      <c r="S35" s="312"/>
      <c r="T35" s="312"/>
      <c r="U35" s="312"/>
      <c r="V35" s="312"/>
      <c r="W35" s="312"/>
      <c r="X35" s="312"/>
      <c r="Y35" s="312"/>
      <c r="Z35" s="312"/>
      <c r="AA35" s="312"/>
      <c r="AB35" s="312"/>
      <c r="AC35" s="312"/>
      <c r="AD35" s="312"/>
      <c r="AE35" s="312"/>
      <c r="AF35" s="312"/>
      <c r="AG35" s="312"/>
      <c r="AH35" s="312"/>
      <c r="AI35" s="312"/>
      <c r="AJ35" s="312"/>
      <c r="AK35" s="312"/>
      <c r="AL35" s="312"/>
      <c r="AM35" s="312"/>
      <c r="AN35" s="312"/>
      <c r="AO35" s="312"/>
      <c r="AP35" s="312"/>
      <c r="AQ35" s="312"/>
      <c r="AR35" s="312"/>
      <c r="AS35" s="312"/>
      <c r="AT35" s="312"/>
      <c r="AU35" s="312"/>
      <c r="AV35" s="312"/>
      <c r="AW35" s="312"/>
      <c r="AX35" s="312"/>
      <c r="AY35" s="312"/>
      <c r="AZ35" s="312"/>
      <c r="BA35" s="312"/>
      <c r="BB35" s="312"/>
      <c r="BC35" s="312"/>
      <c r="BD35" s="312"/>
      <c r="BE35" s="312"/>
      <c r="BF35" s="312"/>
      <c r="BG35" s="312"/>
      <c r="BH35" s="312"/>
      <c r="BI35" s="312"/>
      <c r="BJ35" s="312"/>
      <c r="BK35" s="312"/>
      <c r="BL35" s="312"/>
      <c r="BM35" s="312"/>
      <c r="BN35" s="312"/>
      <c r="BO35" s="312"/>
      <c r="BP35" s="312"/>
      <c r="BQ35" s="312"/>
      <c r="BR35" s="312"/>
      <c r="BS35" s="312"/>
      <c r="BT35" s="312"/>
      <c r="BU35" s="312"/>
      <c r="BV35" s="312"/>
      <c r="BW35" s="312"/>
      <c r="BX35" s="312"/>
      <c r="BY35" s="312"/>
      <c r="BZ35" s="312"/>
      <c r="CA35" s="312"/>
      <c r="CB35" s="312"/>
      <c r="CC35" s="312"/>
      <c r="CD35" s="312"/>
      <c r="CE35" s="312"/>
      <c r="CF35" s="312"/>
      <c r="CG35" s="312"/>
      <c r="CH35" s="312"/>
      <c r="CI35" s="312"/>
      <c r="CJ35" s="312"/>
      <c r="CK35" s="312"/>
      <c r="CL35" s="312"/>
      <c r="CM35" s="312"/>
      <c r="CN35" s="312"/>
      <c r="CO35" s="312"/>
      <c r="CP35" s="312"/>
      <c r="CQ35" s="312"/>
      <c r="CR35" s="312"/>
    </row>
    <row r="36" spans="1:96" s="277" customFormat="1" ht="12.95" customHeight="1">
      <c r="A36" s="435">
        <v>30</v>
      </c>
      <c r="B36" s="434" t="s">
        <v>17</v>
      </c>
      <c r="C36" s="436" t="s">
        <v>139</v>
      </c>
      <c r="D36" s="443">
        <v>9527482905.0300007</v>
      </c>
      <c r="E36" s="302">
        <f t="shared" si="7"/>
        <v>1.8273445995469772E-2</v>
      </c>
      <c r="F36" s="455">
        <v>1</v>
      </c>
      <c r="G36" s="443">
        <v>9733403713.6800003</v>
      </c>
      <c r="H36" s="302">
        <f t="shared" si="5"/>
        <v>1.8283599007798197E-2</v>
      </c>
      <c r="I36" s="455">
        <v>1</v>
      </c>
      <c r="J36" s="154">
        <f t="shared" si="8"/>
        <v>2.1613348531046375E-2</v>
      </c>
      <c r="K36" s="154">
        <f t="shared" si="9"/>
        <v>0</v>
      </c>
      <c r="L36" s="309"/>
      <c r="M36" s="348"/>
      <c r="N36" s="480"/>
      <c r="O36" s="349"/>
      <c r="P36" s="312"/>
      <c r="Q36" s="312"/>
      <c r="R36" s="312"/>
      <c r="S36" s="312"/>
      <c r="T36" s="312"/>
      <c r="U36" s="312"/>
      <c r="V36" s="312"/>
      <c r="W36" s="312"/>
      <c r="X36" s="312"/>
      <c r="Y36" s="312"/>
      <c r="Z36" s="312"/>
      <c r="AA36" s="312"/>
      <c r="AB36" s="312"/>
      <c r="AC36" s="312"/>
      <c r="AD36" s="312"/>
      <c r="AE36" s="312"/>
      <c r="AF36" s="312"/>
      <c r="AG36" s="312"/>
      <c r="AH36" s="312"/>
      <c r="AI36" s="312"/>
      <c r="AJ36" s="312"/>
      <c r="AK36" s="312"/>
      <c r="AL36" s="312"/>
      <c r="AM36" s="312"/>
      <c r="AN36" s="312"/>
      <c r="AO36" s="312"/>
      <c r="AP36" s="312"/>
      <c r="AQ36" s="312"/>
      <c r="AR36" s="312"/>
      <c r="AS36" s="312"/>
      <c r="AT36" s="312"/>
      <c r="AU36" s="312"/>
      <c r="AV36" s="312"/>
      <c r="AW36" s="312"/>
      <c r="AX36" s="312"/>
      <c r="AY36" s="312"/>
      <c r="AZ36" s="312"/>
      <c r="BA36" s="312"/>
      <c r="BB36" s="312"/>
      <c r="BC36" s="312"/>
      <c r="BD36" s="312"/>
      <c r="BE36" s="312"/>
      <c r="BF36" s="312"/>
      <c r="BG36" s="312"/>
      <c r="BH36" s="312"/>
      <c r="BI36" s="312"/>
      <c r="BJ36" s="312"/>
      <c r="BK36" s="312"/>
      <c r="BL36" s="312"/>
      <c r="BM36" s="312"/>
      <c r="BN36" s="312"/>
      <c r="BO36" s="312"/>
      <c r="BP36" s="312"/>
      <c r="BQ36" s="312"/>
      <c r="BR36" s="312"/>
      <c r="BS36" s="312"/>
      <c r="BT36" s="312"/>
      <c r="BU36" s="312"/>
      <c r="BV36" s="312"/>
      <c r="BW36" s="312"/>
      <c r="BX36" s="312"/>
      <c r="BY36" s="312"/>
      <c r="BZ36" s="312"/>
      <c r="CA36" s="312"/>
      <c r="CB36" s="312"/>
      <c r="CC36" s="312"/>
      <c r="CD36" s="312"/>
      <c r="CE36" s="312"/>
      <c r="CF36" s="312"/>
      <c r="CG36" s="312"/>
      <c r="CH36" s="312"/>
      <c r="CI36" s="312"/>
      <c r="CJ36" s="312"/>
      <c r="CK36" s="312"/>
      <c r="CL36" s="312"/>
      <c r="CM36" s="312"/>
      <c r="CN36" s="312"/>
      <c r="CO36" s="312"/>
      <c r="CP36" s="312"/>
      <c r="CQ36" s="312"/>
      <c r="CR36" s="312"/>
    </row>
    <row r="37" spans="1:96" s="277" customFormat="1" ht="12.95" customHeight="1" thickBot="1">
      <c r="A37" s="435">
        <v>31</v>
      </c>
      <c r="B37" s="434" t="s">
        <v>74</v>
      </c>
      <c r="C37" s="434" t="s">
        <v>142</v>
      </c>
      <c r="D37" s="433">
        <v>517783635.94999999</v>
      </c>
      <c r="E37" s="302">
        <f t="shared" si="7"/>
        <v>9.9309454587161107E-4</v>
      </c>
      <c r="F37" s="455">
        <v>100</v>
      </c>
      <c r="G37" s="433">
        <v>516452783.95999998</v>
      </c>
      <c r="H37" s="302">
        <f t="shared" si="5"/>
        <v>9.7012472575388673E-4</v>
      </c>
      <c r="I37" s="455">
        <v>100</v>
      </c>
      <c r="J37" s="308">
        <f t="shared" ref="J37:J48" si="10">((G37-D37)/D37)</f>
        <v>-2.5702859217600379E-3</v>
      </c>
      <c r="K37" s="308">
        <f t="shared" ref="K37:K48" si="11">((I37-F37)/F37)</f>
        <v>0</v>
      </c>
      <c r="L37" s="309"/>
      <c r="M37" s="350"/>
      <c r="N37" s="481"/>
      <c r="O37" s="351"/>
      <c r="P37" s="312"/>
      <c r="Q37" s="312"/>
      <c r="R37" s="312"/>
      <c r="S37" s="312"/>
      <c r="T37" s="312"/>
      <c r="U37" s="312"/>
      <c r="V37" s="312"/>
      <c r="W37" s="312"/>
      <c r="X37" s="312"/>
      <c r="Y37" s="312"/>
      <c r="Z37" s="312"/>
      <c r="AA37" s="312"/>
      <c r="AB37" s="312"/>
      <c r="AC37" s="312"/>
      <c r="AD37" s="312"/>
      <c r="AE37" s="312"/>
      <c r="AF37" s="312"/>
      <c r="AG37" s="312"/>
      <c r="AH37" s="312"/>
      <c r="AI37" s="312"/>
      <c r="AJ37" s="312"/>
      <c r="AK37" s="312"/>
      <c r="AL37" s="312"/>
      <c r="AM37" s="312"/>
      <c r="AN37" s="312"/>
      <c r="AO37" s="312"/>
      <c r="AP37" s="312"/>
      <c r="AQ37" s="312"/>
      <c r="AR37" s="312"/>
      <c r="AS37" s="312"/>
      <c r="AT37" s="312"/>
      <c r="AU37" s="312"/>
      <c r="AV37" s="312"/>
      <c r="AW37" s="312"/>
      <c r="AX37" s="312"/>
      <c r="AY37" s="312"/>
      <c r="AZ37" s="312"/>
      <c r="BA37" s="312"/>
      <c r="BB37" s="312"/>
      <c r="BC37" s="312"/>
      <c r="BD37" s="312"/>
      <c r="BE37" s="312"/>
      <c r="BF37" s="312"/>
      <c r="BG37" s="312"/>
      <c r="BH37" s="312"/>
      <c r="BI37" s="312"/>
      <c r="BJ37" s="312"/>
      <c r="BK37" s="312"/>
      <c r="BL37" s="312"/>
      <c r="BM37" s="312"/>
      <c r="BN37" s="312"/>
      <c r="BO37" s="312"/>
      <c r="BP37" s="312"/>
      <c r="BQ37" s="312"/>
      <c r="BR37" s="312"/>
      <c r="BS37" s="312"/>
      <c r="BT37" s="312"/>
      <c r="BU37" s="312"/>
      <c r="BV37" s="312"/>
      <c r="BW37" s="312"/>
      <c r="BX37" s="312"/>
      <c r="BY37" s="312"/>
      <c r="BZ37" s="312"/>
      <c r="CA37" s="312"/>
      <c r="CB37" s="312"/>
      <c r="CC37" s="312"/>
      <c r="CD37" s="312"/>
      <c r="CE37" s="312"/>
      <c r="CF37" s="312"/>
      <c r="CG37" s="312"/>
      <c r="CH37" s="312"/>
      <c r="CI37" s="312"/>
      <c r="CJ37" s="312"/>
      <c r="CK37" s="312"/>
      <c r="CL37" s="312"/>
      <c r="CM37" s="312"/>
      <c r="CN37" s="312"/>
      <c r="CO37" s="312"/>
      <c r="CP37" s="312"/>
      <c r="CQ37" s="312"/>
      <c r="CR37" s="312"/>
    </row>
    <row r="38" spans="1:96" s="277" customFormat="1" ht="12.95" customHeight="1">
      <c r="A38" s="435">
        <v>32</v>
      </c>
      <c r="B38" s="437" t="s">
        <v>165</v>
      </c>
      <c r="C38" s="434" t="s">
        <v>152</v>
      </c>
      <c r="D38" s="430">
        <v>4920803580.9799995</v>
      </c>
      <c r="E38" s="302">
        <f t="shared" si="7"/>
        <v>9.4379637715098202E-3</v>
      </c>
      <c r="F38" s="455">
        <v>1</v>
      </c>
      <c r="G38" s="430">
        <v>4964791961.46</v>
      </c>
      <c r="H38" s="302">
        <f t="shared" si="5"/>
        <v>9.3260557201479358E-3</v>
      </c>
      <c r="I38" s="455">
        <v>1</v>
      </c>
      <c r="J38" s="308">
        <f t="shared" si="10"/>
        <v>8.9392676940053799E-3</v>
      </c>
      <c r="K38" s="308">
        <f t="shared" si="11"/>
        <v>0</v>
      </c>
      <c r="L38" s="309"/>
      <c r="M38" s="312"/>
      <c r="N38" s="344"/>
      <c r="O38" s="312"/>
      <c r="P38" s="312"/>
      <c r="Q38" s="312"/>
      <c r="R38" s="312"/>
      <c r="S38" s="312"/>
      <c r="T38" s="312"/>
      <c r="U38" s="312"/>
      <c r="V38" s="312"/>
      <c r="W38" s="312"/>
      <c r="X38" s="312"/>
      <c r="Y38" s="312"/>
      <c r="Z38" s="312"/>
      <c r="AA38" s="312"/>
      <c r="AB38" s="312"/>
      <c r="AC38" s="312"/>
      <c r="AD38" s="312"/>
      <c r="AE38" s="312"/>
      <c r="AF38" s="312"/>
      <c r="AG38" s="312"/>
      <c r="AH38" s="312"/>
      <c r="AI38" s="312"/>
      <c r="AJ38" s="312"/>
      <c r="AK38" s="312"/>
      <c r="AL38" s="312"/>
      <c r="AM38" s="312"/>
      <c r="AN38" s="312"/>
      <c r="AO38" s="312"/>
      <c r="AP38" s="312"/>
      <c r="AQ38" s="312"/>
      <c r="AR38" s="312"/>
      <c r="AS38" s="312"/>
      <c r="AT38" s="312"/>
      <c r="AU38" s="312"/>
      <c r="AV38" s="312"/>
      <c r="AW38" s="312"/>
      <c r="AX38" s="312"/>
      <c r="AY38" s="312"/>
      <c r="AZ38" s="312"/>
      <c r="BA38" s="312"/>
      <c r="BB38" s="312"/>
      <c r="BC38" s="312"/>
      <c r="BD38" s="312"/>
      <c r="BE38" s="312"/>
      <c r="BF38" s="312"/>
      <c r="BG38" s="312"/>
      <c r="BH38" s="312"/>
      <c r="BI38" s="312"/>
      <c r="BJ38" s="312"/>
      <c r="BK38" s="312"/>
      <c r="BL38" s="312"/>
      <c r="BM38" s="312"/>
      <c r="BN38" s="312"/>
      <c r="BO38" s="312"/>
      <c r="BP38" s="312"/>
      <c r="BQ38" s="312"/>
      <c r="BR38" s="312"/>
      <c r="BS38" s="312"/>
      <c r="BT38" s="312"/>
      <c r="BU38" s="312"/>
      <c r="BV38" s="312"/>
      <c r="BW38" s="312"/>
      <c r="BX38" s="312"/>
      <c r="BY38" s="312"/>
      <c r="BZ38" s="312"/>
      <c r="CA38" s="312"/>
      <c r="CB38" s="312"/>
      <c r="CC38" s="312"/>
      <c r="CD38" s="312"/>
      <c r="CE38" s="312"/>
      <c r="CF38" s="312"/>
      <c r="CG38" s="312"/>
      <c r="CH38" s="312"/>
      <c r="CI38" s="312"/>
      <c r="CJ38" s="312"/>
      <c r="CK38" s="312"/>
      <c r="CL38" s="312"/>
      <c r="CM38" s="312"/>
      <c r="CN38" s="312"/>
      <c r="CO38" s="312"/>
      <c r="CP38" s="312"/>
      <c r="CQ38" s="312"/>
      <c r="CR38" s="312"/>
    </row>
    <row r="39" spans="1:96" s="277" customFormat="1" ht="12.95" customHeight="1">
      <c r="A39" s="435">
        <v>33</v>
      </c>
      <c r="B39" s="434" t="s">
        <v>220</v>
      </c>
      <c r="C39" s="434" t="s">
        <v>153</v>
      </c>
      <c r="D39" s="433">
        <v>637623173.83000004</v>
      </c>
      <c r="E39" s="302">
        <f t="shared" si="7"/>
        <v>1.2229434309759962E-3</v>
      </c>
      <c r="F39" s="455">
        <v>10</v>
      </c>
      <c r="G39" s="433">
        <v>638063504.49000001</v>
      </c>
      <c r="H39" s="302">
        <f t="shared" si="5"/>
        <v>1.1985629694172926E-3</v>
      </c>
      <c r="I39" s="455">
        <v>10</v>
      </c>
      <c r="J39" s="154">
        <f t="shared" si="10"/>
        <v>6.9058133090590186E-4</v>
      </c>
      <c r="K39" s="154">
        <f t="shared" si="11"/>
        <v>0</v>
      </c>
      <c r="L39" s="309"/>
      <c r="M39" s="312"/>
      <c r="N39" s="352"/>
      <c r="O39" s="349"/>
      <c r="P39" s="312"/>
      <c r="Q39" s="312"/>
      <c r="R39" s="312"/>
      <c r="S39" s="312"/>
      <c r="T39" s="312"/>
      <c r="U39" s="312"/>
      <c r="V39" s="312"/>
      <c r="W39" s="312"/>
      <c r="X39" s="312"/>
      <c r="Y39" s="312"/>
      <c r="Z39" s="312"/>
      <c r="AA39" s="312"/>
      <c r="AB39" s="312"/>
      <c r="AC39" s="312"/>
      <c r="AD39" s="312"/>
      <c r="AE39" s="312"/>
      <c r="AF39" s="312"/>
      <c r="AG39" s="312"/>
      <c r="AH39" s="312"/>
      <c r="AI39" s="312"/>
      <c r="AJ39" s="312"/>
      <c r="AK39" s="312"/>
      <c r="AL39" s="312"/>
      <c r="AM39" s="312"/>
      <c r="AN39" s="312"/>
      <c r="AO39" s="312"/>
      <c r="AP39" s="312"/>
      <c r="AQ39" s="312"/>
      <c r="AR39" s="312"/>
      <c r="AS39" s="312"/>
      <c r="AT39" s="312"/>
      <c r="AU39" s="312"/>
      <c r="AV39" s="312"/>
      <c r="AW39" s="312"/>
      <c r="AX39" s="312"/>
      <c r="AY39" s="312"/>
      <c r="AZ39" s="312"/>
      <c r="BA39" s="312"/>
      <c r="BB39" s="312"/>
      <c r="BC39" s="312"/>
      <c r="BD39" s="312"/>
      <c r="BE39" s="312"/>
      <c r="BF39" s="312"/>
      <c r="BG39" s="312"/>
      <c r="BH39" s="312"/>
      <c r="BI39" s="312"/>
      <c r="BJ39" s="312"/>
      <c r="BK39" s="312"/>
      <c r="BL39" s="312"/>
      <c r="BM39" s="312"/>
      <c r="BN39" s="312"/>
      <c r="BO39" s="312"/>
      <c r="BP39" s="312"/>
      <c r="BQ39" s="312"/>
      <c r="BR39" s="312"/>
      <c r="BS39" s="312"/>
      <c r="BT39" s="312"/>
      <c r="BU39" s="312"/>
      <c r="BV39" s="312"/>
      <c r="BW39" s="312"/>
      <c r="BX39" s="312"/>
      <c r="BY39" s="312"/>
      <c r="BZ39" s="312"/>
      <c r="CA39" s="312"/>
      <c r="CB39" s="312"/>
      <c r="CC39" s="312"/>
      <c r="CD39" s="312"/>
      <c r="CE39" s="312"/>
      <c r="CF39" s="312"/>
      <c r="CG39" s="312"/>
      <c r="CH39" s="312"/>
      <c r="CI39" s="312"/>
      <c r="CJ39" s="312"/>
      <c r="CK39" s="312"/>
      <c r="CL39" s="312"/>
      <c r="CM39" s="312"/>
      <c r="CN39" s="312"/>
      <c r="CO39" s="312"/>
      <c r="CP39" s="312"/>
      <c r="CQ39" s="312"/>
      <c r="CR39" s="312"/>
    </row>
    <row r="40" spans="1:96" s="277" customFormat="1" ht="12.95" customHeight="1" thickBot="1">
      <c r="A40" s="435">
        <v>34</v>
      </c>
      <c r="B40" s="437" t="s">
        <v>49</v>
      </c>
      <c r="C40" s="434" t="s">
        <v>164</v>
      </c>
      <c r="D40" s="430">
        <v>736369792.41199994</v>
      </c>
      <c r="E40" s="302">
        <f t="shared" si="7"/>
        <v>1.4123366862439516E-3</v>
      </c>
      <c r="F40" s="455">
        <v>1</v>
      </c>
      <c r="G40" s="430">
        <v>730940700.47000003</v>
      </c>
      <c r="H40" s="302">
        <f t="shared" si="5"/>
        <v>1.3730270580567415E-3</v>
      </c>
      <c r="I40" s="455">
        <v>1</v>
      </c>
      <c r="J40" s="154">
        <f t="shared" si="10"/>
        <v>-7.3727792719698194E-3</v>
      </c>
      <c r="K40" s="154">
        <f t="shared" si="11"/>
        <v>0</v>
      </c>
      <c r="L40" s="309"/>
      <c r="M40" s="312"/>
      <c r="N40" s="353"/>
      <c r="O40" s="351"/>
      <c r="P40" s="312"/>
      <c r="Q40" s="312"/>
      <c r="R40" s="312"/>
      <c r="S40" s="312"/>
      <c r="T40" s="312"/>
      <c r="U40" s="312"/>
      <c r="V40" s="312"/>
      <c r="W40" s="312"/>
      <c r="X40" s="312"/>
      <c r="Y40" s="312"/>
      <c r="Z40" s="312"/>
      <c r="AA40" s="312"/>
      <c r="AB40" s="312"/>
      <c r="AC40" s="312"/>
      <c r="AD40" s="312"/>
      <c r="AE40" s="312"/>
      <c r="AF40" s="312"/>
      <c r="AG40" s="312"/>
      <c r="AH40" s="312"/>
      <c r="AI40" s="312"/>
      <c r="AJ40" s="312"/>
      <c r="AK40" s="312"/>
      <c r="AL40" s="312"/>
      <c r="AM40" s="312"/>
      <c r="AN40" s="312"/>
      <c r="AO40" s="312"/>
      <c r="AP40" s="312"/>
      <c r="AQ40" s="312"/>
      <c r="AR40" s="312"/>
      <c r="AS40" s="312"/>
      <c r="AT40" s="312"/>
      <c r="AU40" s="312"/>
      <c r="AV40" s="312"/>
      <c r="AW40" s="312"/>
      <c r="AX40" s="312"/>
      <c r="AY40" s="312"/>
      <c r="AZ40" s="312"/>
      <c r="BA40" s="312"/>
      <c r="BB40" s="312"/>
      <c r="BC40" s="312"/>
      <c r="BD40" s="312"/>
      <c r="BE40" s="312"/>
      <c r="BF40" s="312"/>
      <c r="BG40" s="312"/>
      <c r="BH40" s="312"/>
      <c r="BI40" s="312"/>
      <c r="BJ40" s="312"/>
      <c r="BK40" s="312"/>
      <c r="BL40" s="312"/>
      <c r="BM40" s="312"/>
      <c r="BN40" s="312"/>
      <c r="BO40" s="312"/>
      <c r="BP40" s="312"/>
      <c r="BQ40" s="312"/>
      <c r="BR40" s="312"/>
      <c r="BS40" s="312"/>
      <c r="BT40" s="312"/>
      <c r="BU40" s="312"/>
      <c r="BV40" s="312"/>
      <c r="BW40" s="312"/>
      <c r="BX40" s="312"/>
      <c r="BY40" s="312"/>
      <c r="BZ40" s="312"/>
      <c r="CA40" s="312"/>
      <c r="CB40" s="312"/>
      <c r="CC40" s="312"/>
      <c r="CD40" s="312"/>
      <c r="CE40" s="312"/>
      <c r="CF40" s="312"/>
      <c r="CG40" s="312"/>
      <c r="CH40" s="312"/>
      <c r="CI40" s="312"/>
      <c r="CJ40" s="312"/>
      <c r="CK40" s="312"/>
      <c r="CL40" s="312"/>
      <c r="CM40" s="312"/>
      <c r="CN40" s="312"/>
      <c r="CO40" s="312"/>
      <c r="CP40" s="312"/>
      <c r="CQ40" s="312"/>
      <c r="CR40" s="312"/>
    </row>
    <row r="41" spans="1:96" s="277" customFormat="1" ht="12.95" customHeight="1">
      <c r="A41" s="435">
        <v>35</v>
      </c>
      <c r="B41" s="434" t="s">
        <v>11</v>
      </c>
      <c r="C41" s="437" t="s">
        <v>206</v>
      </c>
      <c r="D41" s="445">
        <v>6107288634.2200003</v>
      </c>
      <c r="E41" s="302">
        <f t="shared" si="7"/>
        <v>1.1713608950927223E-2</v>
      </c>
      <c r="F41" s="455">
        <v>100</v>
      </c>
      <c r="G41" s="445">
        <v>6160263293.1000004</v>
      </c>
      <c r="H41" s="302">
        <f>(G41/$G$50)</f>
        <v>1.1571674939897778E-2</v>
      </c>
      <c r="I41" s="455">
        <v>100</v>
      </c>
      <c r="J41" s="154">
        <f t="shared" si="10"/>
        <v>8.6740061020164697E-3</v>
      </c>
      <c r="K41" s="154">
        <f t="shared" si="11"/>
        <v>0</v>
      </c>
      <c r="L41" s="309"/>
      <c r="M41" s="354"/>
      <c r="N41" s="344"/>
      <c r="O41" s="312"/>
      <c r="P41" s="312"/>
      <c r="Q41" s="312"/>
      <c r="R41" s="312"/>
      <c r="S41" s="312"/>
      <c r="T41" s="312"/>
      <c r="U41" s="312"/>
      <c r="V41" s="312"/>
      <c r="W41" s="312"/>
      <c r="X41" s="312"/>
      <c r="Y41" s="312"/>
      <c r="Z41" s="312"/>
      <c r="AA41" s="312"/>
      <c r="AB41" s="312"/>
      <c r="AC41" s="312"/>
      <c r="AD41" s="312"/>
      <c r="AE41" s="312"/>
      <c r="AF41" s="312"/>
      <c r="AG41" s="312"/>
      <c r="AH41" s="312"/>
      <c r="AI41" s="312"/>
      <c r="AJ41" s="312"/>
      <c r="AK41" s="312"/>
      <c r="AL41" s="312"/>
      <c r="AM41" s="312"/>
      <c r="AN41" s="312"/>
      <c r="AO41" s="312"/>
      <c r="AP41" s="312"/>
      <c r="AQ41" s="312"/>
      <c r="AR41" s="312"/>
      <c r="AS41" s="312"/>
      <c r="AT41" s="312"/>
      <c r="AU41" s="312"/>
      <c r="AV41" s="312"/>
      <c r="AW41" s="312"/>
      <c r="AX41" s="312"/>
      <c r="AY41" s="312"/>
      <c r="AZ41" s="312"/>
      <c r="BA41" s="312"/>
      <c r="BB41" s="312"/>
      <c r="BC41" s="312"/>
      <c r="BD41" s="312"/>
      <c r="BE41" s="312"/>
      <c r="BF41" s="312"/>
      <c r="BG41" s="312"/>
      <c r="BH41" s="312"/>
      <c r="BI41" s="312"/>
      <c r="BJ41" s="312"/>
      <c r="BK41" s="312"/>
      <c r="BL41" s="312"/>
      <c r="BM41" s="312"/>
      <c r="BN41" s="312"/>
      <c r="BO41" s="312"/>
      <c r="BP41" s="312"/>
      <c r="BQ41" s="312"/>
      <c r="BR41" s="312"/>
      <c r="BS41" s="312"/>
      <c r="BT41" s="312"/>
      <c r="BU41" s="312"/>
      <c r="BV41" s="312"/>
      <c r="BW41" s="312"/>
      <c r="BX41" s="312"/>
      <c r="BY41" s="312"/>
      <c r="BZ41" s="312"/>
      <c r="CA41" s="312"/>
      <c r="CB41" s="312"/>
      <c r="CC41" s="312"/>
      <c r="CD41" s="312"/>
      <c r="CE41" s="312"/>
      <c r="CF41" s="312"/>
      <c r="CG41" s="312"/>
      <c r="CH41" s="312"/>
      <c r="CI41" s="312"/>
      <c r="CJ41" s="312"/>
      <c r="CK41" s="312"/>
      <c r="CL41" s="312"/>
      <c r="CM41" s="312"/>
      <c r="CN41" s="312"/>
      <c r="CO41" s="312"/>
      <c r="CP41" s="312"/>
      <c r="CQ41" s="312"/>
      <c r="CR41" s="312"/>
    </row>
    <row r="42" spans="1:96" s="277" customFormat="1" ht="12.95" customHeight="1">
      <c r="A42" s="435">
        <v>36</v>
      </c>
      <c r="B42" s="434" t="s">
        <v>166</v>
      </c>
      <c r="C42" s="437" t="s">
        <v>167</v>
      </c>
      <c r="D42" s="446">
        <v>435395371.31</v>
      </c>
      <c r="E42" s="302">
        <f t="shared" si="7"/>
        <v>8.3507615638022932E-4</v>
      </c>
      <c r="F42" s="455">
        <v>1</v>
      </c>
      <c r="G42" s="446">
        <v>435237545.31</v>
      </c>
      <c r="H42" s="302">
        <f>(G42/$G$50)</f>
        <v>8.1756690523399577E-4</v>
      </c>
      <c r="I42" s="455">
        <v>1</v>
      </c>
      <c r="J42" s="154">
        <f t="shared" si="10"/>
        <v>-3.6248892477919436E-4</v>
      </c>
      <c r="K42" s="154">
        <f t="shared" si="11"/>
        <v>0</v>
      </c>
      <c r="L42" s="309"/>
      <c r="M42" s="312"/>
      <c r="N42" s="344"/>
      <c r="O42" s="312"/>
      <c r="P42" s="312"/>
      <c r="Q42" s="312"/>
      <c r="R42" s="312"/>
      <c r="S42" s="312"/>
      <c r="T42" s="312"/>
      <c r="U42" s="312"/>
      <c r="V42" s="312"/>
      <c r="W42" s="312"/>
      <c r="X42" s="312"/>
      <c r="Y42" s="312"/>
      <c r="Z42" s="312"/>
      <c r="AA42" s="312"/>
      <c r="AB42" s="312"/>
      <c r="AC42" s="312"/>
      <c r="AD42" s="312"/>
      <c r="AE42" s="312"/>
      <c r="AF42" s="312"/>
      <c r="AG42" s="312"/>
      <c r="AH42" s="312"/>
      <c r="AI42" s="312"/>
      <c r="AJ42" s="312"/>
      <c r="AK42" s="312"/>
      <c r="AL42" s="312"/>
      <c r="AM42" s="312"/>
      <c r="AN42" s="312"/>
      <c r="AO42" s="312"/>
      <c r="AP42" s="312"/>
      <c r="AQ42" s="312"/>
      <c r="AR42" s="312"/>
      <c r="AS42" s="312"/>
      <c r="AT42" s="312"/>
      <c r="AU42" s="312"/>
      <c r="AV42" s="312"/>
      <c r="AW42" s="312"/>
      <c r="AX42" s="312"/>
      <c r="AY42" s="312"/>
      <c r="AZ42" s="312"/>
      <c r="BA42" s="312"/>
      <c r="BB42" s="312"/>
      <c r="BC42" s="312"/>
      <c r="BD42" s="312"/>
      <c r="BE42" s="312"/>
      <c r="BF42" s="312"/>
      <c r="BG42" s="312"/>
      <c r="BH42" s="312"/>
      <c r="BI42" s="312"/>
      <c r="BJ42" s="312"/>
      <c r="BK42" s="312"/>
      <c r="BL42" s="312"/>
      <c r="BM42" s="312"/>
      <c r="BN42" s="312"/>
      <c r="BO42" s="312"/>
      <c r="BP42" s="312"/>
      <c r="BQ42" s="312"/>
      <c r="BR42" s="312"/>
      <c r="BS42" s="312"/>
      <c r="BT42" s="312"/>
      <c r="BU42" s="312"/>
      <c r="BV42" s="312"/>
      <c r="BW42" s="312"/>
      <c r="BX42" s="312"/>
      <c r="BY42" s="312"/>
      <c r="BZ42" s="312"/>
      <c r="CA42" s="312"/>
      <c r="CB42" s="312"/>
      <c r="CC42" s="312"/>
      <c r="CD42" s="312"/>
      <c r="CE42" s="312"/>
      <c r="CF42" s="312"/>
      <c r="CG42" s="312"/>
      <c r="CH42" s="312"/>
      <c r="CI42" s="312"/>
      <c r="CJ42" s="312"/>
      <c r="CK42" s="312"/>
      <c r="CL42" s="312"/>
      <c r="CM42" s="312"/>
      <c r="CN42" s="312"/>
      <c r="CO42" s="312"/>
      <c r="CP42" s="312"/>
      <c r="CQ42" s="312"/>
      <c r="CR42" s="312"/>
    </row>
    <row r="43" spans="1:96" s="277" customFormat="1" ht="12.95" customHeight="1">
      <c r="A43" s="435">
        <v>37</v>
      </c>
      <c r="B43" s="434" t="s">
        <v>168</v>
      </c>
      <c r="C43" s="437" t="s">
        <v>170</v>
      </c>
      <c r="D43" s="445">
        <v>234998353.36000001</v>
      </c>
      <c r="E43" s="302">
        <f t="shared" si="7"/>
        <v>4.5072027543404557E-4</v>
      </c>
      <c r="F43" s="455">
        <v>100</v>
      </c>
      <c r="G43" s="445">
        <v>235371583.53999999</v>
      </c>
      <c r="H43" s="302">
        <f>(G43/$G$50)</f>
        <v>4.4213101376114523E-4</v>
      </c>
      <c r="I43" s="455">
        <v>100</v>
      </c>
      <c r="J43" s="154">
        <f t="shared" si="10"/>
        <v>1.5882246605712017E-3</v>
      </c>
      <c r="K43" s="154">
        <f t="shared" si="11"/>
        <v>0</v>
      </c>
      <c r="L43" s="309"/>
      <c r="M43" s="312"/>
      <c r="N43" s="344"/>
      <c r="O43" s="312"/>
      <c r="P43" s="312"/>
      <c r="Q43" s="312"/>
      <c r="R43" s="312"/>
      <c r="S43" s="312"/>
      <c r="T43" s="312"/>
      <c r="U43" s="312"/>
      <c r="V43" s="312"/>
      <c r="W43" s="312"/>
      <c r="X43" s="312"/>
      <c r="Y43" s="312"/>
      <c r="Z43" s="312"/>
      <c r="AA43" s="312"/>
      <c r="AB43" s="312"/>
      <c r="AC43" s="312"/>
      <c r="AD43" s="312"/>
      <c r="AE43" s="312"/>
      <c r="AF43" s="312"/>
      <c r="AG43" s="312"/>
      <c r="AH43" s="312"/>
      <c r="AI43" s="312"/>
      <c r="AJ43" s="312"/>
      <c r="AK43" s="312"/>
      <c r="AL43" s="312"/>
      <c r="AM43" s="312"/>
      <c r="AN43" s="312"/>
      <c r="AO43" s="312"/>
      <c r="AP43" s="312"/>
      <c r="AQ43" s="312"/>
      <c r="AR43" s="312"/>
      <c r="AS43" s="312"/>
      <c r="AT43" s="312"/>
      <c r="AU43" s="312"/>
      <c r="AV43" s="312"/>
      <c r="AW43" s="312"/>
      <c r="AX43" s="312"/>
      <c r="AY43" s="312"/>
      <c r="AZ43" s="312"/>
      <c r="BA43" s="312"/>
      <c r="BB43" s="312"/>
      <c r="BC43" s="312"/>
      <c r="BD43" s="312"/>
      <c r="BE43" s="312"/>
      <c r="BF43" s="312"/>
      <c r="BG43" s="312"/>
      <c r="BH43" s="312"/>
      <c r="BI43" s="312"/>
      <c r="BJ43" s="312"/>
      <c r="BK43" s="312"/>
      <c r="BL43" s="312"/>
      <c r="BM43" s="312"/>
      <c r="BN43" s="312"/>
      <c r="BO43" s="312"/>
      <c r="BP43" s="312"/>
      <c r="BQ43" s="312"/>
      <c r="BR43" s="312"/>
      <c r="BS43" s="312"/>
      <c r="BT43" s="312"/>
      <c r="BU43" s="312"/>
      <c r="BV43" s="312"/>
      <c r="BW43" s="312"/>
      <c r="BX43" s="312"/>
      <c r="BY43" s="312"/>
      <c r="BZ43" s="312"/>
      <c r="CA43" s="312"/>
      <c r="CB43" s="312"/>
      <c r="CC43" s="312"/>
      <c r="CD43" s="312"/>
      <c r="CE43" s="312"/>
      <c r="CF43" s="312"/>
      <c r="CG43" s="312"/>
      <c r="CH43" s="312"/>
      <c r="CI43" s="312"/>
      <c r="CJ43" s="312"/>
      <c r="CK43" s="312"/>
      <c r="CL43" s="312"/>
      <c r="CM43" s="312"/>
      <c r="CN43" s="312"/>
      <c r="CO43" s="312"/>
      <c r="CP43" s="312"/>
      <c r="CQ43" s="312"/>
      <c r="CR43" s="312"/>
    </row>
    <row r="44" spans="1:96" s="277" customFormat="1" ht="12.95" customHeight="1">
      <c r="A44" s="435">
        <v>38</v>
      </c>
      <c r="B44" s="434" t="s">
        <v>184</v>
      </c>
      <c r="C44" s="437" t="s">
        <v>185</v>
      </c>
      <c r="D44" s="430">
        <v>109793610.41530021</v>
      </c>
      <c r="E44" s="302">
        <f t="shared" si="7"/>
        <v>2.1058107692981668E-4</v>
      </c>
      <c r="F44" s="455">
        <v>1</v>
      </c>
      <c r="G44" s="430">
        <v>109646892.64</v>
      </c>
      <c r="H44" s="302">
        <f t="shared" ref="H44:H48" si="12">(G44/$G$50)</f>
        <v>2.0596493030112983E-4</v>
      </c>
      <c r="I44" s="455">
        <v>1</v>
      </c>
      <c r="J44" s="154">
        <f t="shared" si="10"/>
        <v>-1.3363052252789295E-3</v>
      </c>
      <c r="K44" s="154">
        <f t="shared" si="11"/>
        <v>0</v>
      </c>
      <c r="L44" s="309"/>
      <c r="M44" s="355"/>
      <c r="N44" s="344"/>
      <c r="O44" s="312"/>
      <c r="P44" s="312"/>
      <c r="Q44" s="312"/>
      <c r="R44" s="312"/>
      <c r="S44" s="312"/>
      <c r="T44" s="312"/>
      <c r="U44" s="312"/>
      <c r="V44" s="312"/>
      <c r="W44" s="312"/>
      <c r="X44" s="312"/>
      <c r="Y44" s="312"/>
      <c r="Z44" s="312"/>
      <c r="AA44" s="312"/>
      <c r="AB44" s="312"/>
      <c r="AC44" s="312"/>
      <c r="AD44" s="312"/>
      <c r="AE44" s="312"/>
      <c r="AF44" s="312"/>
      <c r="AG44" s="312"/>
      <c r="AH44" s="312"/>
      <c r="AI44" s="312"/>
      <c r="AJ44" s="312"/>
      <c r="AK44" s="312"/>
      <c r="AL44" s="312"/>
      <c r="AM44" s="312"/>
      <c r="AN44" s="312"/>
      <c r="AO44" s="312"/>
      <c r="AP44" s="312"/>
      <c r="AQ44" s="312"/>
      <c r="AR44" s="312"/>
      <c r="AS44" s="312"/>
      <c r="AT44" s="312"/>
      <c r="AU44" s="312"/>
      <c r="AV44" s="312"/>
      <c r="AW44" s="312"/>
      <c r="AX44" s="312"/>
      <c r="AY44" s="312"/>
      <c r="AZ44" s="312"/>
      <c r="BA44" s="312"/>
      <c r="BB44" s="312"/>
      <c r="BC44" s="312"/>
      <c r="BD44" s="312"/>
      <c r="BE44" s="312"/>
      <c r="BF44" s="312"/>
      <c r="BG44" s="312"/>
      <c r="BH44" s="312"/>
      <c r="BI44" s="312"/>
      <c r="BJ44" s="312"/>
      <c r="BK44" s="312"/>
      <c r="BL44" s="312"/>
      <c r="BM44" s="312"/>
      <c r="BN44" s="312"/>
      <c r="BO44" s="312"/>
      <c r="BP44" s="312"/>
      <c r="BQ44" s="312"/>
      <c r="BR44" s="312"/>
      <c r="BS44" s="312"/>
      <c r="BT44" s="312"/>
      <c r="BU44" s="312"/>
      <c r="BV44" s="312"/>
      <c r="BW44" s="312"/>
      <c r="BX44" s="312"/>
      <c r="BY44" s="312"/>
      <c r="BZ44" s="312"/>
      <c r="CA44" s="312"/>
      <c r="CB44" s="312"/>
      <c r="CC44" s="312"/>
      <c r="CD44" s="312"/>
      <c r="CE44" s="312"/>
      <c r="CF44" s="312"/>
      <c r="CG44" s="312"/>
      <c r="CH44" s="312"/>
      <c r="CI44" s="312"/>
      <c r="CJ44" s="312"/>
      <c r="CK44" s="312"/>
      <c r="CL44" s="312"/>
      <c r="CM44" s="312"/>
      <c r="CN44" s="312"/>
      <c r="CO44" s="312"/>
      <c r="CP44" s="312"/>
      <c r="CQ44" s="312"/>
      <c r="CR44" s="312"/>
    </row>
    <row r="45" spans="1:96" s="277" customFormat="1" ht="12.95" customHeight="1">
      <c r="A45" s="435">
        <v>39</v>
      </c>
      <c r="B45" s="447" t="s">
        <v>132</v>
      </c>
      <c r="C45" s="447" t="s">
        <v>195</v>
      </c>
      <c r="D45" s="431">
        <v>1787100642.4400001</v>
      </c>
      <c r="E45" s="302">
        <f t="shared" ref="E45" si="13">(D45/$D$50)</f>
        <v>3.4276090971368522E-3</v>
      </c>
      <c r="F45" s="455">
        <v>1</v>
      </c>
      <c r="G45" s="431">
        <v>1643695913.3499999</v>
      </c>
      <c r="H45" s="302">
        <f t="shared" si="12"/>
        <v>3.0875814724719468E-3</v>
      </c>
      <c r="I45" s="455">
        <v>1</v>
      </c>
      <c r="J45" s="154">
        <f t="shared" si="10"/>
        <v>-8.0244349805729989E-2</v>
      </c>
      <c r="K45" s="154">
        <f t="shared" si="11"/>
        <v>0</v>
      </c>
      <c r="L45" s="309"/>
      <c r="M45" s="312"/>
      <c r="N45" s="344"/>
      <c r="O45" s="312"/>
      <c r="P45" s="312"/>
      <c r="Q45" s="312"/>
      <c r="R45" s="312"/>
      <c r="S45" s="312"/>
      <c r="T45" s="312"/>
      <c r="U45" s="312"/>
      <c r="V45" s="312"/>
      <c r="W45" s="312"/>
      <c r="X45" s="312"/>
      <c r="Y45" s="312"/>
      <c r="Z45" s="312"/>
      <c r="AA45" s="312"/>
      <c r="AB45" s="312"/>
      <c r="AC45" s="312"/>
      <c r="AD45" s="312"/>
      <c r="AE45" s="312"/>
      <c r="AF45" s="312"/>
      <c r="AG45" s="312"/>
      <c r="AH45" s="312"/>
      <c r="AI45" s="312"/>
      <c r="AJ45" s="312"/>
      <c r="AK45" s="312"/>
      <c r="AL45" s="312"/>
      <c r="AM45" s="312"/>
      <c r="AN45" s="312"/>
      <c r="AO45" s="312"/>
      <c r="AP45" s="312"/>
      <c r="AQ45" s="312"/>
      <c r="AR45" s="312"/>
      <c r="AS45" s="312"/>
      <c r="AT45" s="312"/>
      <c r="AU45" s="312"/>
      <c r="AV45" s="312"/>
      <c r="AW45" s="312"/>
      <c r="AX45" s="312"/>
      <c r="AY45" s="312"/>
      <c r="AZ45" s="312"/>
      <c r="BA45" s="312"/>
      <c r="BB45" s="312"/>
      <c r="BC45" s="312"/>
      <c r="BD45" s="312"/>
      <c r="BE45" s="312"/>
      <c r="BF45" s="312"/>
      <c r="BG45" s="312"/>
      <c r="BH45" s="312"/>
      <c r="BI45" s="312"/>
      <c r="BJ45" s="312"/>
      <c r="BK45" s="312"/>
      <c r="BL45" s="312"/>
      <c r="BM45" s="312"/>
      <c r="BN45" s="312"/>
      <c r="BO45" s="312"/>
      <c r="BP45" s="312"/>
      <c r="BQ45" s="312"/>
      <c r="BR45" s="312"/>
      <c r="BS45" s="312"/>
      <c r="BT45" s="312"/>
      <c r="BU45" s="312"/>
      <c r="BV45" s="312"/>
      <c r="BW45" s="312"/>
      <c r="BX45" s="312"/>
      <c r="BY45" s="312"/>
      <c r="BZ45" s="312"/>
      <c r="CA45" s="312"/>
      <c r="CB45" s="312"/>
      <c r="CC45" s="312"/>
      <c r="CD45" s="312"/>
      <c r="CE45" s="312"/>
      <c r="CF45" s="312"/>
      <c r="CG45" s="312"/>
      <c r="CH45" s="312"/>
      <c r="CI45" s="312"/>
      <c r="CJ45" s="312"/>
      <c r="CK45" s="312"/>
      <c r="CL45" s="312"/>
      <c r="CM45" s="312"/>
      <c r="CN45" s="312"/>
      <c r="CO45" s="312"/>
      <c r="CP45" s="312"/>
      <c r="CQ45" s="312"/>
      <c r="CR45" s="312"/>
    </row>
    <row r="46" spans="1:96" s="277" customFormat="1" ht="12.95" customHeight="1">
      <c r="A46" s="435">
        <v>40</v>
      </c>
      <c r="B46" s="434" t="s">
        <v>198</v>
      </c>
      <c r="C46" s="434" t="s">
        <v>201</v>
      </c>
      <c r="D46" s="430">
        <v>198080656.12</v>
      </c>
      <c r="E46" s="302" t="s">
        <v>98</v>
      </c>
      <c r="F46" s="430">
        <v>1</v>
      </c>
      <c r="G46" s="430">
        <v>178767156.02000001</v>
      </c>
      <c r="H46" s="302">
        <f t="shared" si="12"/>
        <v>3.3580308518800999E-4</v>
      </c>
      <c r="I46" s="455">
        <v>1</v>
      </c>
      <c r="J46" s="154">
        <f t="shared" si="10"/>
        <v>-9.7503211460989947E-2</v>
      </c>
      <c r="K46" s="154">
        <f t="shared" si="11"/>
        <v>0</v>
      </c>
      <c r="L46" s="309"/>
      <c r="M46" s="312"/>
      <c r="N46" s="344"/>
      <c r="O46" s="312"/>
      <c r="P46" s="312"/>
      <c r="Q46" s="312"/>
      <c r="R46" s="312"/>
      <c r="S46" s="312"/>
      <c r="T46" s="312"/>
      <c r="U46" s="312"/>
      <c r="V46" s="312"/>
      <c r="W46" s="312"/>
      <c r="X46" s="312"/>
      <c r="Y46" s="312"/>
      <c r="Z46" s="312"/>
      <c r="AA46" s="312"/>
      <c r="AB46" s="312"/>
      <c r="AC46" s="312"/>
      <c r="AD46" s="312"/>
      <c r="AE46" s="312"/>
      <c r="AF46" s="312"/>
      <c r="AG46" s="312"/>
      <c r="AH46" s="312"/>
      <c r="AI46" s="312"/>
      <c r="AJ46" s="312"/>
      <c r="AK46" s="312"/>
      <c r="AL46" s="312"/>
      <c r="AM46" s="312"/>
      <c r="AN46" s="312"/>
      <c r="AO46" s="312"/>
      <c r="AP46" s="312"/>
      <c r="AQ46" s="312"/>
      <c r="AR46" s="312"/>
      <c r="AS46" s="312"/>
      <c r="AT46" s="312"/>
      <c r="AU46" s="312"/>
      <c r="AV46" s="312"/>
      <c r="AW46" s="312"/>
      <c r="AX46" s="312"/>
      <c r="AY46" s="312"/>
      <c r="AZ46" s="312"/>
      <c r="BA46" s="312"/>
      <c r="BB46" s="312"/>
      <c r="BC46" s="312"/>
      <c r="BD46" s="312"/>
      <c r="BE46" s="312"/>
      <c r="BF46" s="312"/>
      <c r="BG46" s="312"/>
      <c r="BH46" s="312"/>
      <c r="BI46" s="312"/>
      <c r="BJ46" s="312"/>
      <c r="BK46" s="312"/>
      <c r="BL46" s="312"/>
      <c r="BM46" s="312"/>
      <c r="BN46" s="312"/>
      <c r="BO46" s="312"/>
      <c r="BP46" s="312"/>
      <c r="BQ46" s="312"/>
      <c r="BR46" s="312"/>
      <c r="BS46" s="312"/>
      <c r="BT46" s="312"/>
      <c r="BU46" s="312"/>
      <c r="BV46" s="312"/>
      <c r="BW46" s="312"/>
      <c r="BX46" s="312"/>
      <c r="BY46" s="312"/>
      <c r="BZ46" s="312"/>
      <c r="CA46" s="312"/>
      <c r="CB46" s="312"/>
      <c r="CC46" s="312"/>
      <c r="CD46" s="312"/>
      <c r="CE46" s="312"/>
      <c r="CF46" s="312"/>
      <c r="CG46" s="312"/>
      <c r="CH46" s="312"/>
      <c r="CI46" s="312"/>
      <c r="CJ46" s="312"/>
      <c r="CK46" s="312"/>
      <c r="CL46" s="312"/>
      <c r="CM46" s="312"/>
      <c r="CN46" s="312"/>
      <c r="CO46" s="312"/>
      <c r="CP46" s="312"/>
      <c r="CQ46" s="312"/>
      <c r="CR46" s="312"/>
    </row>
    <row r="47" spans="1:96" s="277" customFormat="1" ht="12.95" customHeight="1">
      <c r="A47" s="435">
        <v>41</v>
      </c>
      <c r="B47" s="434" t="s">
        <v>14</v>
      </c>
      <c r="C47" s="434" t="s">
        <v>213</v>
      </c>
      <c r="D47" s="433">
        <v>665935847.24000001</v>
      </c>
      <c r="E47" s="302" t="s">
        <v>98</v>
      </c>
      <c r="F47" s="455">
        <v>1</v>
      </c>
      <c r="G47" s="433">
        <v>684209709.23000002</v>
      </c>
      <c r="H47" s="302">
        <f t="shared" si="12"/>
        <v>1.2852457710370484E-3</v>
      </c>
      <c r="I47" s="455">
        <v>1</v>
      </c>
      <c r="J47" s="154">
        <f t="shared" si="10"/>
        <v>2.744087447122245E-2</v>
      </c>
      <c r="K47" s="154">
        <f t="shared" si="11"/>
        <v>0</v>
      </c>
      <c r="L47" s="309"/>
      <c r="M47" s="312"/>
      <c r="N47" s="344"/>
      <c r="O47" s="312"/>
      <c r="P47" s="312"/>
      <c r="Q47" s="312"/>
      <c r="R47" s="312"/>
      <c r="S47" s="312"/>
      <c r="T47" s="312"/>
      <c r="U47" s="312"/>
      <c r="V47" s="312"/>
      <c r="W47" s="312"/>
      <c r="X47" s="312"/>
      <c r="Y47" s="312"/>
      <c r="Z47" s="312"/>
      <c r="AA47" s="312"/>
      <c r="AB47" s="312"/>
      <c r="AC47" s="312"/>
      <c r="AD47" s="312"/>
      <c r="AE47" s="312"/>
      <c r="AF47" s="312"/>
      <c r="AG47" s="312"/>
      <c r="AH47" s="312"/>
      <c r="AI47" s="312"/>
      <c r="AJ47" s="312"/>
      <c r="AK47" s="312"/>
      <c r="AL47" s="312"/>
      <c r="AM47" s="312"/>
      <c r="AN47" s="312"/>
      <c r="AO47" s="312"/>
      <c r="AP47" s="312"/>
      <c r="AQ47" s="312"/>
      <c r="AR47" s="312"/>
      <c r="AS47" s="312"/>
      <c r="AT47" s="312"/>
      <c r="AU47" s="312"/>
      <c r="AV47" s="312"/>
      <c r="AW47" s="312"/>
      <c r="AX47" s="312"/>
      <c r="AY47" s="312"/>
      <c r="AZ47" s="312"/>
      <c r="BA47" s="312"/>
      <c r="BB47" s="312"/>
      <c r="BC47" s="312"/>
      <c r="BD47" s="312"/>
      <c r="BE47" s="312"/>
      <c r="BF47" s="312"/>
      <c r="BG47" s="312"/>
      <c r="BH47" s="312"/>
      <c r="BI47" s="312"/>
      <c r="BJ47" s="312"/>
      <c r="BK47" s="312"/>
      <c r="BL47" s="312"/>
      <c r="BM47" s="312"/>
      <c r="BN47" s="312"/>
      <c r="BO47" s="312"/>
      <c r="BP47" s="312"/>
      <c r="BQ47" s="312"/>
      <c r="BR47" s="312"/>
      <c r="BS47" s="312"/>
      <c r="BT47" s="312"/>
      <c r="BU47" s="312"/>
      <c r="BV47" s="312"/>
      <c r="BW47" s="312"/>
      <c r="BX47" s="312"/>
      <c r="BY47" s="312"/>
      <c r="BZ47" s="312"/>
      <c r="CA47" s="312"/>
      <c r="CB47" s="312"/>
      <c r="CC47" s="312"/>
      <c r="CD47" s="312"/>
      <c r="CE47" s="312"/>
      <c r="CF47" s="312"/>
      <c r="CG47" s="312"/>
      <c r="CH47" s="312"/>
      <c r="CI47" s="312"/>
      <c r="CJ47" s="312"/>
      <c r="CK47" s="312"/>
      <c r="CL47" s="312"/>
      <c r="CM47" s="312"/>
      <c r="CN47" s="312"/>
      <c r="CO47" s="312"/>
      <c r="CP47" s="312"/>
      <c r="CQ47" s="312"/>
      <c r="CR47" s="312"/>
    </row>
    <row r="48" spans="1:96" s="277" customFormat="1" ht="12.95" customHeight="1">
      <c r="A48" s="435">
        <v>42</v>
      </c>
      <c r="B48" s="434" t="s">
        <v>223</v>
      </c>
      <c r="C48" s="434" t="s">
        <v>224</v>
      </c>
      <c r="D48" s="430">
        <v>7731256.8799999999</v>
      </c>
      <c r="E48" s="302" t="s">
        <v>98</v>
      </c>
      <c r="F48" s="455">
        <v>100</v>
      </c>
      <c r="G48" s="430">
        <v>7561500</v>
      </c>
      <c r="H48" s="302">
        <f t="shared" si="12"/>
        <v>1.4203811735781381E-5</v>
      </c>
      <c r="I48" s="455">
        <v>100</v>
      </c>
      <c r="J48" s="154">
        <f t="shared" si="10"/>
        <v>-2.1957216353675198E-2</v>
      </c>
      <c r="K48" s="154">
        <f t="shared" si="11"/>
        <v>0</v>
      </c>
      <c r="L48" s="309"/>
      <c r="M48" s="312"/>
      <c r="N48" s="344"/>
      <c r="O48" s="312"/>
      <c r="P48" s="312"/>
      <c r="Q48" s="312"/>
      <c r="R48" s="312"/>
      <c r="S48" s="312"/>
      <c r="T48" s="312"/>
      <c r="U48" s="312"/>
      <c r="V48" s="312"/>
      <c r="W48" s="312"/>
      <c r="X48" s="312"/>
      <c r="Y48" s="312"/>
      <c r="Z48" s="312"/>
      <c r="AA48" s="312"/>
      <c r="AB48" s="312"/>
      <c r="AC48" s="312"/>
      <c r="AD48" s="312"/>
      <c r="AE48" s="312"/>
      <c r="AF48" s="312"/>
      <c r="AG48" s="312"/>
      <c r="AH48" s="312"/>
      <c r="AI48" s="312"/>
      <c r="AJ48" s="312"/>
      <c r="AK48" s="312"/>
      <c r="AL48" s="312"/>
      <c r="AM48" s="312"/>
      <c r="AN48" s="312"/>
      <c r="AO48" s="312"/>
      <c r="AP48" s="312"/>
      <c r="AQ48" s="312"/>
      <c r="AR48" s="312"/>
      <c r="AS48" s="312"/>
      <c r="AT48" s="312"/>
      <c r="AU48" s="312"/>
      <c r="AV48" s="312"/>
      <c r="AW48" s="312"/>
      <c r="AX48" s="312"/>
      <c r="AY48" s="312"/>
      <c r="AZ48" s="312"/>
      <c r="BA48" s="312"/>
      <c r="BB48" s="312"/>
      <c r="BC48" s="312"/>
      <c r="BD48" s="312"/>
      <c r="BE48" s="312"/>
      <c r="BF48" s="312"/>
      <c r="BG48" s="312"/>
      <c r="BH48" s="312"/>
      <c r="BI48" s="312"/>
      <c r="BJ48" s="312"/>
      <c r="BK48" s="312"/>
      <c r="BL48" s="312"/>
      <c r="BM48" s="312"/>
      <c r="BN48" s="312"/>
      <c r="BO48" s="312"/>
      <c r="BP48" s="312"/>
      <c r="BQ48" s="312"/>
      <c r="BR48" s="312"/>
      <c r="BS48" s="312"/>
      <c r="BT48" s="312"/>
      <c r="BU48" s="312"/>
      <c r="BV48" s="312"/>
      <c r="BW48" s="312"/>
      <c r="BX48" s="312"/>
      <c r="BY48" s="312"/>
      <c r="BZ48" s="312"/>
      <c r="CA48" s="312"/>
      <c r="CB48" s="312"/>
      <c r="CC48" s="312"/>
      <c r="CD48" s="312"/>
      <c r="CE48" s="312"/>
      <c r="CF48" s="312"/>
      <c r="CG48" s="312"/>
      <c r="CH48" s="312"/>
      <c r="CI48" s="312"/>
      <c r="CJ48" s="312"/>
      <c r="CK48" s="312"/>
      <c r="CL48" s="312"/>
      <c r="CM48" s="312"/>
      <c r="CN48" s="312"/>
      <c r="CO48" s="312"/>
      <c r="CP48" s="312"/>
      <c r="CQ48" s="312"/>
      <c r="CR48" s="312"/>
    </row>
    <row r="49" spans="1:96" s="277" customFormat="1" ht="12.95" customHeight="1">
      <c r="A49" s="435">
        <v>43</v>
      </c>
      <c r="B49" s="434" t="s">
        <v>217</v>
      </c>
      <c r="C49" s="434" t="s">
        <v>244</v>
      </c>
      <c r="D49" s="464">
        <v>0</v>
      </c>
      <c r="E49" s="302" t="s">
        <v>98</v>
      </c>
      <c r="F49" s="455">
        <v>0</v>
      </c>
      <c r="G49" s="430">
        <v>505586510.47000003</v>
      </c>
      <c r="H49" s="302">
        <f t="shared" si="5"/>
        <v>9.4971310068988203E-4</v>
      </c>
      <c r="I49" s="455">
        <v>100</v>
      </c>
      <c r="J49" s="154" t="e">
        <f>((G49-D49)/D49)</f>
        <v>#DIV/0!</v>
      </c>
      <c r="K49" s="154" t="e">
        <f t="shared" si="9"/>
        <v>#DIV/0!</v>
      </c>
      <c r="L49" s="309"/>
      <c r="M49" s="356"/>
      <c r="N49" s="344"/>
      <c r="O49" s="312"/>
      <c r="P49" s="312"/>
      <c r="Q49" s="312"/>
      <c r="R49" s="312"/>
      <c r="S49" s="312"/>
      <c r="T49" s="312"/>
      <c r="U49" s="312"/>
      <c r="V49" s="312"/>
      <c r="W49" s="312"/>
      <c r="X49" s="312"/>
      <c r="Y49" s="312"/>
      <c r="Z49" s="312"/>
      <c r="AA49" s="312"/>
      <c r="AB49" s="312"/>
      <c r="AC49" s="312"/>
      <c r="AD49" s="312"/>
      <c r="AE49" s="312"/>
      <c r="AF49" s="312"/>
      <c r="AG49" s="312"/>
      <c r="AH49" s="312"/>
      <c r="AI49" s="312"/>
      <c r="AJ49" s="312"/>
      <c r="AK49" s="312"/>
      <c r="AL49" s="312"/>
      <c r="AM49" s="312"/>
      <c r="AN49" s="312"/>
      <c r="AO49" s="312"/>
      <c r="AP49" s="312"/>
      <c r="AQ49" s="312"/>
      <c r="AR49" s="312"/>
      <c r="AS49" s="312"/>
      <c r="AT49" s="312"/>
      <c r="AU49" s="312"/>
      <c r="AV49" s="312"/>
      <c r="AW49" s="312"/>
      <c r="AX49" s="312"/>
      <c r="AY49" s="312"/>
      <c r="AZ49" s="312"/>
      <c r="BA49" s="312"/>
      <c r="BB49" s="312"/>
      <c r="BC49" s="312"/>
      <c r="BD49" s="312"/>
      <c r="BE49" s="312"/>
      <c r="BF49" s="312"/>
      <c r="BG49" s="312"/>
      <c r="BH49" s="312"/>
      <c r="BI49" s="312"/>
      <c r="BJ49" s="312"/>
      <c r="BK49" s="312"/>
      <c r="BL49" s="312"/>
      <c r="BM49" s="312"/>
      <c r="BN49" s="312"/>
      <c r="BO49" s="312"/>
      <c r="BP49" s="312"/>
      <c r="BQ49" s="312"/>
      <c r="BR49" s="312"/>
      <c r="BS49" s="312"/>
      <c r="BT49" s="312"/>
      <c r="BU49" s="312"/>
      <c r="BV49" s="312"/>
      <c r="BW49" s="312"/>
      <c r="BX49" s="312"/>
      <c r="BY49" s="312"/>
      <c r="BZ49" s="312"/>
      <c r="CA49" s="312"/>
      <c r="CB49" s="312"/>
      <c r="CC49" s="312"/>
      <c r="CD49" s="312"/>
      <c r="CE49" s="312"/>
      <c r="CF49" s="312"/>
      <c r="CG49" s="312"/>
      <c r="CH49" s="312"/>
      <c r="CI49" s="312"/>
      <c r="CJ49" s="312"/>
      <c r="CK49" s="312"/>
      <c r="CL49" s="312"/>
      <c r="CM49" s="312"/>
      <c r="CN49" s="312"/>
      <c r="CO49" s="312"/>
      <c r="CP49" s="312"/>
      <c r="CQ49" s="312"/>
      <c r="CR49" s="312"/>
    </row>
    <row r="50" spans="1:96" ht="12.95" customHeight="1">
      <c r="A50" s="435"/>
      <c r="B50" s="187"/>
      <c r="C50" s="185" t="s">
        <v>53</v>
      </c>
      <c r="D50" s="59">
        <f>SUM(D21:D49)</f>
        <v>521384029448.63214</v>
      </c>
      <c r="E50" s="47">
        <f>(D50/$D$136)</f>
        <v>0.40777851188187614</v>
      </c>
      <c r="F50" s="60"/>
      <c r="G50" s="59">
        <f>SUM(G21:G49)</f>
        <v>532357098267.60992</v>
      </c>
      <c r="H50" s="47">
        <f>(G50/$G$136)</f>
        <v>0.4137447158109922</v>
      </c>
      <c r="I50" s="60"/>
      <c r="J50" s="154">
        <f t="shared" si="8"/>
        <v>2.1046039385943394E-2</v>
      </c>
      <c r="K50" s="154"/>
      <c r="L50" s="309"/>
      <c r="M50" s="312"/>
      <c r="N50" s="312"/>
      <c r="O50" s="312"/>
      <c r="P50" s="312"/>
      <c r="Q50" s="312"/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2"/>
      <c r="AC50" s="312"/>
      <c r="AD50" s="312"/>
      <c r="AE50" s="312"/>
      <c r="AF50" s="312"/>
      <c r="AG50" s="312"/>
      <c r="AH50" s="312"/>
      <c r="AI50" s="312"/>
      <c r="AJ50" s="312"/>
      <c r="AK50" s="312"/>
      <c r="AL50" s="312"/>
      <c r="AM50" s="312"/>
      <c r="AN50" s="312"/>
      <c r="AO50" s="312"/>
      <c r="AP50" s="312"/>
      <c r="AQ50" s="312"/>
      <c r="AR50" s="312"/>
      <c r="AS50" s="312"/>
      <c r="AT50" s="312"/>
      <c r="AU50" s="312"/>
      <c r="AV50" s="312"/>
      <c r="AW50" s="312"/>
      <c r="AX50" s="312"/>
      <c r="AY50" s="312"/>
      <c r="AZ50" s="312"/>
      <c r="BA50" s="312"/>
      <c r="BB50" s="312"/>
      <c r="BC50" s="312"/>
      <c r="BD50" s="312"/>
      <c r="BE50" s="312"/>
      <c r="BF50" s="312"/>
      <c r="BG50" s="312"/>
      <c r="BH50" s="312"/>
      <c r="BI50" s="312"/>
      <c r="BJ50" s="312"/>
      <c r="BK50" s="312"/>
      <c r="BL50" s="312"/>
      <c r="BM50" s="312"/>
      <c r="BN50" s="312"/>
      <c r="BO50" s="312"/>
      <c r="BP50" s="312"/>
      <c r="BQ50" s="312"/>
      <c r="BR50" s="312"/>
      <c r="BS50" s="312"/>
      <c r="BT50" s="312"/>
      <c r="BU50" s="312"/>
      <c r="BV50" s="312"/>
      <c r="BW50" s="312"/>
      <c r="BX50" s="312"/>
      <c r="BY50" s="312"/>
      <c r="BZ50" s="312"/>
      <c r="CA50" s="312"/>
      <c r="CB50" s="312"/>
      <c r="CC50" s="312"/>
      <c r="CD50" s="312"/>
      <c r="CE50" s="312"/>
      <c r="CF50" s="312"/>
      <c r="CG50" s="312"/>
      <c r="CH50" s="312"/>
      <c r="CI50" s="312"/>
      <c r="CJ50" s="312"/>
      <c r="CK50" s="312"/>
      <c r="CL50" s="312"/>
      <c r="CM50" s="312"/>
      <c r="CN50" s="312"/>
      <c r="CO50" s="312"/>
      <c r="CP50" s="312"/>
      <c r="CQ50" s="312"/>
      <c r="CR50" s="312"/>
    </row>
    <row r="51" spans="1:96" ht="12.95" customHeight="1">
      <c r="A51" s="435"/>
      <c r="B51" s="56"/>
      <c r="C51" s="56" t="s">
        <v>77</v>
      </c>
      <c r="D51" s="252"/>
      <c r="E51" s="303"/>
      <c r="F51" s="58"/>
      <c r="G51" s="57"/>
      <c r="H51" s="303"/>
      <c r="I51" s="58"/>
      <c r="J51" s="154"/>
      <c r="K51" s="154"/>
      <c r="L51" s="309"/>
      <c r="M51" s="312"/>
      <c r="N51" s="312"/>
      <c r="O51" s="347"/>
      <c r="P51" s="357"/>
      <c r="Q51" s="312"/>
      <c r="R51" s="312"/>
      <c r="S51" s="312"/>
      <c r="T51" s="312"/>
      <c r="U51" s="312"/>
      <c r="V51" s="312"/>
      <c r="W51" s="312"/>
      <c r="X51" s="312"/>
      <c r="Y51" s="312"/>
      <c r="Z51" s="312"/>
      <c r="AA51" s="312"/>
      <c r="AB51" s="312"/>
      <c r="AC51" s="312"/>
      <c r="AD51" s="312"/>
      <c r="AE51" s="312"/>
      <c r="AF51" s="312"/>
      <c r="AG51" s="312"/>
      <c r="AH51" s="312"/>
      <c r="AI51" s="312"/>
      <c r="AJ51" s="312"/>
      <c r="AK51" s="312"/>
      <c r="AL51" s="312"/>
      <c r="AM51" s="312"/>
      <c r="AN51" s="312"/>
      <c r="AO51" s="312"/>
      <c r="AP51" s="312"/>
      <c r="AQ51" s="312"/>
      <c r="AR51" s="312"/>
      <c r="AS51" s="312"/>
      <c r="AT51" s="312"/>
      <c r="AU51" s="312"/>
      <c r="AV51" s="312"/>
      <c r="AW51" s="312"/>
      <c r="AX51" s="312"/>
      <c r="AY51" s="312"/>
      <c r="AZ51" s="312"/>
      <c r="BA51" s="312"/>
      <c r="BB51" s="312"/>
      <c r="BC51" s="312"/>
      <c r="BD51" s="312"/>
      <c r="BE51" s="312"/>
      <c r="BF51" s="312"/>
      <c r="BG51" s="312"/>
      <c r="BH51" s="312"/>
      <c r="BI51" s="312"/>
      <c r="BJ51" s="312"/>
      <c r="BK51" s="312"/>
      <c r="BL51" s="312"/>
      <c r="BM51" s="312"/>
      <c r="BN51" s="312"/>
      <c r="BO51" s="312"/>
      <c r="BP51" s="312"/>
      <c r="BQ51" s="312"/>
      <c r="BR51" s="312"/>
      <c r="BS51" s="312"/>
      <c r="BT51" s="312"/>
      <c r="BU51" s="312"/>
      <c r="BV51" s="312"/>
      <c r="BW51" s="312"/>
      <c r="BX51" s="312"/>
      <c r="BY51" s="312"/>
      <c r="BZ51" s="312"/>
      <c r="CA51" s="312"/>
      <c r="CB51" s="312"/>
      <c r="CC51" s="312"/>
      <c r="CD51" s="312"/>
      <c r="CE51" s="312"/>
      <c r="CF51" s="312"/>
      <c r="CG51" s="312"/>
      <c r="CH51" s="312"/>
      <c r="CI51" s="312"/>
      <c r="CJ51" s="312"/>
      <c r="CK51" s="312"/>
      <c r="CL51" s="312"/>
      <c r="CM51" s="312"/>
      <c r="CN51" s="312"/>
      <c r="CO51" s="312"/>
      <c r="CP51" s="312"/>
      <c r="CQ51" s="312"/>
      <c r="CR51" s="312"/>
    </row>
    <row r="52" spans="1:96" s="277" customFormat="1" ht="12.95" customHeight="1">
      <c r="A52" s="435">
        <v>44</v>
      </c>
      <c r="B52" s="434" t="s">
        <v>7</v>
      </c>
      <c r="C52" s="434" t="s">
        <v>22</v>
      </c>
      <c r="D52" s="429">
        <v>97507774102</v>
      </c>
      <c r="E52" s="302">
        <f>(D52/$D$64)</f>
        <v>0.45388712669439829</v>
      </c>
      <c r="F52" s="432">
        <v>233.35</v>
      </c>
      <c r="G52" s="429">
        <v>97250600158.240005</v>
      </c>
      <c r="H52" s="302">
        <f t="shared" ref="H52:H60" si="14">(G52/$G$64)</f>
        <v>0.45442409951713797</v>
      </c>
      <c r="I52" s="432">
        <v>233.58</v>
      </c>
      <c r="J52" s="154">
        <f>((G52-D52)/D52)</f>
        <v>-2.637471177333742E-3</v>
      </c>
      <c r="K52" s="154">
        <f t="shared" ref="K52:K63" si="15">((I52-F52)/F52)</f>
        <v>9.8564388257989374E-4</v>
      </c>
      <c r="L52" s="309"/>
      <c r="M52" s="312"/>
      <c r="N52" s="312"/>
      <c r="O52" s="312"/>
      <c r="P52" s="312"/>
      <c r="Q52" s="312"/>
      <c r="R52" s="312"/>
      <c r="S52" s="312"/>
      <c r="T52" s="312"/>
      <c r="U52" s="312"/>
      <c r="V52" s="312"/>
      <c r="W52" s="312"/>
      <c r="X52" s="312"/>
      <c r="Y52" s="312"/>
      <c r="Z52" s="312"/>
      <c r="AA52" s="312"/>
      <c r="AB52" s="312"/>
      <c r="AC52" s="312"/>
      <c r="AD52" s="312"/>
      <c r="AE52" s="312"/>
      <c r="AF52" s="312"/>
      <c r="AG52" s="312"/>
      <c r="AH52" s="312"/>
      <c r="AI52" s="312"/>
      <c r="AJ52" s="312"/>
      <c r="AK52" s="312"/>
      <c r="AL52" s="312"/>
      <c r="AM52" s="312"/>
      <c r="AN52" s="312"/>
      <c r="AO52" s="312"/>
      <c r="AP52" s="312"/>
      <c r="AQ52" s="312"/>
      <c r="AR52" s="312"/>
      <c r="AS52" s="312"/>
      <c r="AT52" s="312"/>
      <c r="AU52" s="312"/>
      <c r="AV52" s="312"/>
      <c r="AW52" s="312"/>
      <c r="AX52" s="312"/>
      <c r="AY52" s="312"/>
      <c r="AZ52" s="312"/>
      <c r="BA52" s="312"/>
      <c r="BB52" s="312"/>
      <c r="BC52" s="312"/>
      <c r="BD52" s="312"/>
      <c r="BE52" s="312"/>
      <c r="BF52" s="312"/>
      <c r="BG52" s="312"/>
      <c r="BH52" s="312"/>
      <c r="BI52" s="312"/>
      <c r="BJ52" s="312"/>
      <c r="BK52" s="312"/>
      <c r="BL52" s="312"/>
      <c r="BM52" s="312"/>
      <c r="BN52" s="312"/>
      <c r="BO52" s="312"/>
      <c r="BP52" s="312"/>
      <c r="BQ52" s="312"/>
      <c r="BR52" s="312"/>
      <c r="BS52" s="312"/>
      <c r="BT52" s="312"/>
      <c r="BU52" s="312"/>
      <c r="BV52" s="312"/>
      <c r="BW52" s="312"/>
      <c r="BX52" s="312"/>
      <c r="BY52" s="312"/>
      <c r="BZ52" s="312"/>
      <c r="CA52" s="312"/>
      <c r="CB52" s="312"/>
      <c r="CC52" s="312"/>
      <c r="CD52" s="312"/>
      <c r="CE52" s="312"/>
      <c r="CF52" s="312"/>
      <c r="CG52" s="312"/>
      <c r="CH52" s="312"/>
      <c r="CI52" s="312"/>
      <c r="CJ52" s="312"/>
      <c r="CK52" s="312"/>
      <c r="CL52" s="312"/>
      <c r="CM52" s="312"/>
      <c r="CN52" s="312"/>
      <c r="CO52" s="312"/>
      <c r="CP52" s="312"/>
      <c r="CQ52" s="312"/>
      <c r="CR52" s="312"/>
    </row>
    <row r="53" spans="1:96" s="277" customFormat="1" ht="12.95" customHeight="1">
      <c r="A53" s="435">
        <v>45</v>
      </c>
      <c r="B53" s="434" t="s">
        <v>74</v>
      </c>
      <c r="C53" s="434" t="s">
        <v>23</v>
      </c>
      <c r="D53" s="445">
        <v>1351403357.48</v>
      </c>
      <c r="E53" s="302">
        <f t="shared" ref="E53:E63" si="16">(D53/$D$64)</f>
        <v>6.2906223896580446E-3</v>
      </c>
      <c r="F53" s="432">
        <v>317.89890000000003</v>
      </c>
      <c r="G53" s="445">
        <v>1341969829.0599999</v>
      </c>
      <c r="H53" s="302">
        <f t="shared" si="14"/>
        <v>6.2706392573155549E-3</v>
      </c>
      <c r="I53" s="432">
        <v>315.7287</v>
      </c>
      <c r="J53" s="308">
        <f t="shared" ref="J53:J63" si="17">((G53-D53)/D53)</f>
        <v>-6.9805423878708155E-3</v>
      </c>
      <c r="K53" s="308">
        <f t="shared" si="15"/>
        <v>-6.8266986768435577E-3</v>
      </c>
      <c r="L53" s="309"/>
      <c r="M53" s="338"/>
      <c r="N53" s="358"/>
      <c r="O53" s="312"/>
      <c r="P53" s="312"/>
      <c r="Q53" s="312"/>
      <c r="R53" s="312"/>
      <c r="S53" s="312"/>
      <c r="T53" s="312"/>
      <c r="U53" s="312"/>
      <c r="V53" s="312"/>
      <c r="W53" s="312"/>
      <c r="X53" s="312"/>
      <c r="Y53" s="312"/>
      <c r="Z53" s="312"/>
      <c r="AA53" s="312"/>
      <c r="AB53" s="312"/>
      <c r="AC53" s="312"/>
      <c r="AD53" s="312"/>
      <c r="AE53" s="312"/>
      <c r="AF53" s="312"/>
      <c r="AG53" s="312"/>
      <c r="AH53" s="312"/>
      <c r="AI53" s="312"/>
      <c r="AJ53" s="312"/>
      <c r="AK53" s="312"/>
      <c r="AL53" s="312"/>
      <c r="AM53" s="312"/>
      <c r="AN53" s="312"/>
      <c r="AO53" s="312"/>
      <c r="AP53" s="312"/>
      <c r="AQ53" s="312"/>
      <c r="AR53" s="312"/>
      <c r="AS53" s="312"/>
      <c r="AT53" s="312"/>
      <c r="AU53" s="312"/>
      <c r="AV53" s="312"/>
      <c r="AW53" s="312"/>
      <c r="AX53" s="312"/>
      <c r="AY53" s="312"/>
      <c r="AZ53" s="312"/>
      <c r="BA53" s="312"/>
      <c r="BB53" s="312"/>
      <c r="BC53" s="312"/>
      <c r="BD53" s="312"/>
      <c r="BE53" s="312"/>
      <c r="BF53" s="312"/>
      <c r="BG53" s="312"/>
      <c r="BH53" s="312"/>
      <c r="BI53" s="312"/>
      <c r="BJ53" s="312"/>
      <c r="BK53" s="312"/>
      <c r="BL53" s="312"/>
      <c r="BM53" s="312"/>
      <c r="BN53" s="312"/>
      <c r="BO53" s="312"/>
      <c r="BP53" s="312"/>
      <c r="BQ53" s="312"/>
      <c r="BR53" s="312"/>
      <c r="BS53" s="312"/>
      <c r="BT53" s="312"/>
      <c r="BU53" s="312"/>
      <c r="BV53" s="312"/>
      <c r="BW53" s="312"/>
      <c r="BX53" s="312"/>
      <c r="BY53" s="312"/>
      <c r="BZ53" s="312"/>
      <c r="CA53" s="312"/>
      <c r="CB53" s="312"/>
      <c r="CC53" s="312"/>
      <c r="CD53" s="312"/>
      <c r="CE53" s="312"/>
      <c r="CF53" s="312"/>
      <c r="CG53" s="312"/>
      <c r="CH53" s="312"/>
      <c r="CI53" s="312"/>
      <c r="CJ53" s="312"/>
      <c r="CK53" s="312"/>
      <c r="CL53" s="312"/>
      <c r="CM53" s="312"/>
      <c r="CN53" s="312"/>
      <c r="CO53" s="312"/>
      <c r="CP53" s="312"/>
      <c r="CQ53" s="312"/>
      <c r="CR53" s="312"/>
    </row>
    <row r="54" spans="1:96" s="277" customFormat="1" ht="12.95" customHeight="1">
      <c r="A54" s="435" t="s">
        <v>245</v>
      </c>
      <c r="B54" s="436" t="s">
        <v>235</v>
      </c>
      <c r="C54" s="448" t="s">
        <v>210</v>
      </c>
      <c r="D54" s="429">
        <v>37003522099.07</v>
      </c>
      <c r="E54" s="302">
        <f t="shared" si="16"/>
        <v>0.17224700776730231</v>
      </c>
      <c r="F54" s="439">
        <v>1423.15</v>
      </c>
      <c r="G54" s="429">
        <v>35855862728.5</v>
      </c>
      <c r="H54" s="302">
        <f t="shared" si="14"/>
        <v>0.16754413963817741</v>
      </c>
      <c r="I54" s="439">
        <v>1426.6</v>
      </c>
      <c r="J54" s="154">
        <f t="shared" si="17"/>
        <v>-3.1014868462990001E-2</v>
      </c>
      <c r="K54" s="154">
        <f t="shared" si="15"/>
        <v>2.4241998383865496E-3</v>
      </c>
      <c r="L54" s="309"/>
      <c r="M54" s="359" t="s">
        <v>176</v>
      </c>
      <c r="N54" s="360"/>
      <c r="O54" s="335"/>
      <c r="P54" s="312"/>
      <c r="Q54" s="312"/>
      <c r="R54" s="312"/>
      <c r="S54" s="312"/>
      <c r="T54" s="312"/>
      <c r="U54" s="312"/>
      <c r="V54" s="312"/>
      <c r="W54" s="312"/>
      <c r="X54" s="312"/>
      <c r="Y54" s="312"/>
      <c r="Z54" s="312"/>
      <c r="AA54" s="312"/>
      <c r="AB54" s="312"/>
      <c r="AC54" s="312"/>
      <c r="AD54" s="312"/>
      <c r="AE54" s="312"/>
      <c r="AF54" s="312"/>
      <c r="AG54" s="312"/>
      <c r="AH54" s="312"/>
      <c r="AI54" s="312"/>
      <c r="AJ54" s="312"/>
      <c r="AK54" s="312"/>
      <c r="AL54" s="312"/>
      <c r="AM54" s="312"/>
      <c r="AN54" s="312"/>
      <c r="AO54" s="312"/>
      <c r="AP54" s="312"/>
      <c r="AQ54" s="312"/>
      <c r="AR54" s="312"/>
      <c r="AS54" s="312"/>
      <c r="AT54" s="312"/>
      <c r="AU54" s="312"/>
      <c r="AV54" s="312"/>
      <c r="AW54" s="312"/>
      <c r="AX54" s="312"/>
      <c r="AY54" s="312"/>
      <c r="AZ54" s="312"/>
      <c r="BA54" s="312"/>
      <c r="BB54" s="312"/>
      <c r="BC54" s="312"/>
      <c r="BD54" s="312"/>
      <c r="BE54" s="312"/>
      <c r="BF54" s="312"/>
      <c r="BG54" s="312"/>
      <c r="BH54" s="312"/>
      <c r="BI54" s="312"/>
      <c r="BJ54" s="312"/>
      <c r="BK54" s="312"/>
      <c r="BL54" s="312"/>
      <c r="BM54" s="312"/>
      <c r="BN54" s="312"/>
      <c r="BO54" s="312"/>
      <c r="BP54" s="312"/>
      <c r="BQ54" s="312"/>
      <c r="BR54" s="312"/>
      <c r="BS54" s="312"/>
      <c r="BT54" s="312"/>
      <c r="BU54" s="312"/>
      <c r="BV54" s="312"/>
      <c r="BW54" s="312"/>
      <c r="BX54" s="312"/>
      <c r="BY54" s="312"/>
      <c r="BZ54" s="312"/>
      <c r="CA54" s="312"/>
      <c r="CB54" s="312"/>
      <c r="CC54" s="312"/>
      <c r="CD54" s="312"/>
      <c r="CE54" s="312"/>
      <c r="CF54" s="312"/>
      <c r="CG54" s="312"/>
      <c r="CH54" s="312"/>
      <c r="CI54" s="312"/>
      <c r="CJ54" s="312"/>
      <c r="CK54" s="312"/>
      <c r="CL54" s="312"/>
      <c r="CM54" s="312"/>
      <c r="CN54" s="312"/>
      <c r="CO54" s="312"/>
      <c r="CP54" s="312"/>
      <c r="CQ54" s="312"/>
      <c r="CR54" s="312"/>
    </row>
    <row r="55" spans="1:96" s="277" customFormat="1" ht="12.95" customHeight="1">
      <c r="A55" s="435" t="s">
        <v>246</v>
      </c>
      <c r="B55" s="436" t="s">
        <v>235</v>
      </c>
      <c r="C55" s="434" t="s">
        <v>82</v>
      </c>
      <c r="D55" s="429">
        <v>7122592660.1300001</v>
      </c>
      <c r="E55" s="302">
        <f t="shared" si="16"/>
        <v>3.3154824288566212E-2</v>
      </c>
      <c r="F55" s="439">
        <v>53579.54</v>
      </c>
      <c r="G55" s="429">
        <v>7210649615.5699997</v>
      </c>
      <c r="H55" s="302">
        <f t="shared" si="14"/>
        <v>3.3693292927317341E-2</v>
      </c>
      <c r="I55" s="439">
        <v>53718.14</v>
      </c>
      <c r="J55" s="154">
        <f t="shared" si="17"/>
        <v>1.2363048069969565E-2</v>
      </c>
      <c r="K55" s="154">
        <f t="shared" si="15"/>
        <v>2.5868083227291341E-3</v>
      </c>
      <c r="L55" s="309"/>
      <c r="M55" s="361"/>
      <c r="N55" s="362"/>
      <c r="O55" s="312"/>
      <c r="P55" s="312"/>
      <c r="Q55" s="312"/>
      <c r="R55" s="312"/>
      <c r="S55" s="312"/>
      <c r="T55" s="312"/>
      <c r="U55" s="312"/>
      <c r="V55" s="312"/>
      <c r="W55" s="312"/>
      <c r="X55" s="312"/>
      <c r="Y55" s="312"/>
      <c r="Z55" s="312"/>
      <c r="AA55" s="312"/>
      <c r="AB55" s="312"/>
      <c r="AC55" s="312"/>
      <c r="AD55" s="312"/>
      <c r="AE55" s="312"/>
      <c r="AF55" s="312"/>
      <c r="AG55" s="312"/>
      <c r="AH55" s="312"/>
      <c r="AI55" s="312"/>
      <c r="AJ55" s="312"/>
      <c r="AK55" s="312"/>
      <c r="AL55" s="312"/>
      <c r="AM55" s="312"/>
      <c r="AN55" s="312"/>
      <c r="AO55" s="312"/>
      <c r="AP55" s="312"/>
      <c r="AQ55" s="312"/>
      <c r="AR55" s="312"/>
      <c r="AS55" s="312"/>
      <c r="AT55" s="312"/>
      <c r="AU55" s="312"/>
      <c r="AV55" s="312"/>
      <c r="AW55" s="312"/>
      <c r="AX55" s="312"/>
      <c r="AY55" s="312"/>
      <c r="AZ55" s="312"/>
      <c r="BA55" s="312"/>
      <c r="BB55" s="312"/>
      <c r="BC55" s="312"/>
      <c r="BD55" s="312"/>
      <c r="BE55" s="312"/>
      <c r="BF55" s="312"/>
      <c r="BG55" s="312"/>
      <c r="BH55" s="312"/>
      <c r="BI55" s="312"/>
      <c r="BJ55" s="312"/>
      <c r="BK55" s="312"/>
      <c r="BL55" s="312"/>
      <c r="BM55" s="312"/>
      <c r="BN55" s="312"/>
      <c r="BO55" s="312"/>
      <c r="BP55" s="312"/>
      <c r="BQ55" s="312"/>
      <c r="BR55" s="312"/>
      <c r="BS55" s="312"/>
      <c r="BT55" s="312"/>
      <c r="BU55" s="312"/>
      <c r="BV55" s="312"/>
      <c r="BW55" s="312"/>
      <c r="BX55" s="312"/>
      <c r="BY55" s="312"/>
      <c r="BZ55" s="312"/>
      <c r="CA55" s="312"/>
      <c r="CB55" s="312"/>
      <c r="CC55" s="312"/>
      <c r="CD55" s="312"/>
      <c r="CE55" s="312"/>
      <c r="CF55" s="312"/>
      <c r="CG55" s="312"/>
      <c r="CH55" s="312"/>
      <c r="CI55" s="312"/>
      <c r="CJ55" s="312"/>
      <c r="CK55" s="312"/>
      <c r="CL55" s="312"/>
      <c r="CM55" s="312"/>
      <c r="CN55" s="312"/>
      <c r="CO55" s="312"/>
      <c r="CP55" s="312"/>
      <c r="CQ55" s="312"/>
      <c r="CR55" s="312"/>
    </row>
    <row r="56" spans="1:96" s="277" customFormat="1" ht="12.95" customHeight="1">
      <c r="A56" s="435">
        <v>47</v>
      </c>
      <c r="B56" s="436" t="s">
        <v>235</v>
      </c>
      <c r="C56" s="434" t="s">
        <v>81</v>
      </c>
      <c r="D56" s="429">
        <v>625223308.61000001</v>
      </c>
      <c r="E56" s="302">
        <f t="shared" si="16"/>
        <v>2.9103403672255225E-3</v>
      </c>
      <c r="F56" s="439">
        <v>53513.37</v>
      </c>
      <c r="G56" s="429">
        <v>626143220.60000002</v>
      </c>
      <c r="H56" s="302">
        <f t="shared" si="14"/>
        <v>2.9257872828233359E-3</v>
      </c>
      <c r="I56" s="439">
        <v>53593.85</v>
      </c>
      <c r="J56" s="154">
        <f t="shared" si="17"/>
        <v>1.4713334857031531E-3</v>
      </c>
      <c r="K56" s="154">
        <f t="shared" ref="K56:K61" si="18">((I56-F56)/F56)</f>
        <v>1.503923225167765E-3</v>
      </c>
      <c r="L56" s="309"/>
      <c r="M56" s="359"/>
      <c r="N56" s="362"/>
      <c r="O56" s="312"/>
      <c r="P56" s="312"/>
      <c r="Q56" s="312"/>
      <c r="R56" s="312"/>
      <c r="S56" s="312"/>
      <c r="T56" s="312"/>
      <c r="U56" s="312"/>
      <c r="V56" s="312"/>
      <c r="W56" s="312"/>
      <c r="X56" s="312"/>
      <c r="Y56" s="312"/>
      <c r="Z56" s="312"/>
      <c r="AA56" s="312"/>
      <c r="AB56" s="312"/>
      <c r="AC56" s="312"/>
      <c r="AD56" s="312"/>
      <c r="AE56" s="312"/>
      <c r="AF56" s="312"/>
      <c r="AG56" s="312"/>
      <c r="AH56" s="312"/>
      <c r="AI56" s="312"/>
      <c r="AJ56" s="312"/>
      <c r="AK56" s="312"/>
      <c r="AL56" s="312"/>
      <c r="AM56" s="312"/>
      <c r="AN56" s="312"/>
      <c r="AO56" s="312"/>
      <c r="AP56" s="312"/>
      <c r="AQ56" s="312"/>
      <c r="AR56" s="312"/>
      <c r="AS56" s="312"/>
      <c r="AT56" s="312"/>
      <c r="AU56" s="312"/>
      <c r="AV56" s="312"/>
      <c r="AW56" s="312"/>
      <c r="AX56" s="312"/>
      <c r="AY56" s="312"/>
      <c r="AZ56" s="312"/>
      <c r="BA56" s="312"/>
      <c r="BB56" s="312"/>
      <c r="BC56" s="312"/>
      <c r="BD56" s="312"/>
      <c r="BE56" s="312"/>
      <c r="BF56" s="312"/>
      <c r="BG56" s="312"/>
      <c r="BH56" s="312"/>
      <c r="BI56" s="312"/>
      <c r="BJ56" s="312"/>
      <c r="BK56" s="312"/>
      <c r="BL56" s="312"/>
      <c r="BM56" s="312"/>
      <c r="BN56" s="312"/>
      <c r="BO56" s="312"/>
      <c r="BP56" s="312"/>
      <c r="BQ56" s="312"/>
      <c r="BR56" s="312"/>
      <c r="BS56" s="312"/>
      <c r="BT56" s="312"/>
      <c r="BU56" s="312"/>
      <c r="BV56" s="312"/>
      <c r="BW56" s="312"/>
      <c r="BX56" s="312"/>
      <c r="BY56" s="312"/>
      <c r="BZ56" s="312"/>
      <c r="CA56" s="312"/>
      <c r="CB56" s="312"/>
      <c r="CC56" s="312"/>
      <c r="CD56" s="312"/>
      <c r="CE56" s="312"/>
      <c r="CF56" s="312"/>
      <c r="CG56" s="312"/>
      <c r="CH56" s="312"/>
      <c r="CI56" s="312"/>
      <c r="CJ56" s="312"/>
      <c r="CK56" s="312"/>
      <c r="CL56" s="312"/>
      <c r="CM56" s="312"/>
      <c r="CN56" s="312"/>
      <c r="CO56" s="312"/>
      <c r="CP56" s="312"/>
      <c r="CQ56" s="312"/>
      <c r="CR56" s="312"/>
    </row>
    <row r="57" spans="1:96" s="277" customFormat="1" ht="12.95" customHeight="1">
      <c r="A57" s="435">
        <v>48</v>
      </c>
      <c r="B57" s="449" t="s">
        <v>52</v>
      </c>
      <c r="C57" s="448" t="s">
        <v>204</v>
      </c>
      <c r="D57" s="429">
        <v>57099762940.32</v>
      </c>
      <c r="E57" s="302">
        <f t="shared" si="16"/>
        <v>0.26579262601977033</v>
      </c>
      <c r="F57" s="439">
        <v>49862.06</v>
      </c>
      <c r="G57" s="429">
        <v>57639555693.779999</v>
      </c>
      <c r="H57" s="302">
        <f t="shared" si="14"/>
        <v>0.26933307506683385</v>
      </c>
      <c r="I57" s="439">
        <v>50024.32</v>
      </c>
      <c r="J57" s="154">
        <f t="shared" si="17"/>
        <v>9.4535025307230097E-3</v>
      </c>
      <c r="K57" s="154">
        <f t="shared" si="18"/>
        <v>3.2541776252325324E-3</v>
      </c>
      <c r="L57" s="309"/>
      <c r="M57" s="363"/>
      <c r="N57" s="362"/>
      <c r="O57" s="312"/>
      <c r="P57" s="312"/>
      <c r="Q57" s="312"/>
      <c r="R57" s="312"/>
      <c r="S57" s="312"/>
      <c r="T57" s="312"/>
      <c r="U57" s="312"/>
      <c r="V57" s="312"/>
      <c r="W57" s="312"/>
      <c r="X57" s="312"/>
      <c r="Y57" s="312"/>
      <c r="Z57" s="312"/>
      <c r="AA57" s="312"/>
      <c r="AB57" s="312"/>
      <c r="AC57" s="312"/>
      <c r="AD57" s="312"/>
      <c r="AE57" s="312"/>
      <c r="AF57" s="312"/>
      <c r="AG57" s="312"/>
      <c r="AH57" s="312"/>
      <c r="AI57" s="312"/>
      <c r="AJ57" s="312"/>
      <c r="AK57" s="312"/>
      <c r="AL57" s="312"/>
      <c r="AM57" s="312"/>
      <c r="AN57" s="312"/>
      <c r="AO57" s="312"/>
      <c r="AP57" s="312"/>
      <c r="AQ57" s="312"/>
      <c r="AR57" s="312"/>
      <c r="AS57" s="312"/>
      <c r="AT57" s="312"/>
      <c r="AU57" s="312"/>
      <c r="AV57" s="312"/>
      <c r="AW57" s="312"/>
      <c r="AX57" s="312"/>
      <c r="AY57" s="312"/>
      <c r="AZ57" s="312"/>
      <c r="BA57" s="312"/>
      <c r="BB57" s="312"/>
      <c r="BC57" s="312"/>
      <c r="BD57" s="312"/>
      <c r="BE57" s="312"/>
      <c r="BF57" s="312"/>
      <c r="BG57" s="312"/>
      <c r="BH57" s="312"/>
      <c r="BI57" s="312"/>
      <c r="BJ57" s="312"/>
      <c r="BK57" s="312"/>
      <c r="BL57" s="312"/>
      <c r="BM57" s="312"/>
      <c r="BN57" s="312"/>
      <c r="BO57" s="312"/>
      <c r="BP57" s="312"/>
      <c r="BQ57" s="312"/>
      <c r="BR57" s="312"/>
      <c r="BS57" s="312"/>
      <c r="BT57" s="312"/>
      <c r="BU57" s="312"/>
      <c r="BV57" s="312"/>
      <c r="BW57" s="312"/>
      <c r="BX57" s="312"/>
      <c r="BY57" s="312"/>
      <c r="BZ57" s="312"/>
      <c r="CA57" s="312"/>
      <c r="CB57" s="312"/>
      <c r="CC57" s="312"/>
      <c r="CD57" s="312"/>
      <c r="CE57" s="312"/>
      <c r="CF57" s="312"/>
      <c r="CG57" s="312"/>
      <c r="CH57" s="312"/>
      <c r="CI57" s="312"/>
      <c r="CJ57" s="312"/>
      <c r="CK57" s="312"/>
      <c r="CL57" s="312"/>
      <c r="CM57" s="312"/>
      <c r="CN57" s="312"/>
      <c r="CO57" s="312"/>
      <c r="CP57" s="312"/>
      <c r="CQ57" s="312"/>
      <c r="CR57" s="312"/>
    </row>
    <row r="58" spans="1:96" s="277" customFormat="1" ht="12.95" customHeight="1">
      <c r="A58" s="435">
        <v>49</v>
      </c>
      <c r="B58" s="437" t="s">
        <v>165</v>
      </c>
      <c r="C58" s="434" t="s">
        <v>151</v>
      </c>
      <c r="D58" s="429">
        <v>5050611495.5799999</v>
      </c>
      <c r="E58" s="302">
        <f t="shared" si="16"/>
        <v>2.350999764778226E-2</v>
      </c>
      <c r="F58" s="439">
        <v>410.3</v>
      </c>
      <c r="G58" s="429">
        <v>5047975424.6400003</v>
      </c>
      <c r="H58" s="302">
        <f t="shared" si="14"/>
        <v>2.3587738101298609E-2</v>
      </c>
      <c r="I58" s="439">
        <v>410.31</v>
      </c>
      <c r="J58" s="154">
        <f>((G58-D58)/D58)</f>
        <v>-5.2193104583603701E-4</v>
      </c>
      <c r="K58" s="154">
        <f t="shared" si="18"/>
        <v>2.4372410431369497E-5</v>
      </c>
      <c r="L58" s="309"/>
      <c r="M58" s="364"/>
      <c r="N58" s="362"/>
      <c r="O58" s="312"/>
      <c r="P58" s="312"/>
      <c r="Q58" s="312"/>
      <c r="R58" s="312"/>
      <c r="S58" s="312"/>
      <c r="T58" s="312"/>
      <c r="U58" s="312"/>
      <c r="V58" s="312"/>
      <c r="W58" s="312"/>
      <c r="X58" s="312"/>
      <c r="Y58" s="312"/>
      <c r="Z58" s="312"/>
      <c r="AA58" s="312"/>
      <c r="AB58" s="312"/>
      <c r="AC58" s="312"/>
      <c r="AD58" s="312"/>
      <c r="AE58" s="312"/>
      <c r="AF58" s="312"/>
      <c r="AG58" s="312"/>
      <c r="AH58" s="312"/>
      <c r="AI58" s="312"/>
      <c r="AJ58" s="312"/>
      <c r="AK58" s="312"/>
      <c r="AL58" s="312"/>
      <c r="AM58" s="312"/>
      <c r="AN58" s="312"/>
      <c r="AO58" s="312"/>
      <c r="AP58" s="312"/>
      <c r="AQ58" s="312"/>
      <c r="AR58" s="312"/>
      <c r="AS58" s="312"/>
      <c r="AT58" s="312"/>
      <c r="AU58" s="312"/>
      <c r="AV58" s="312"/>
      <c r="AW58" s="312"/>
      <c r="AX58" s="312"/>
      <c r="AY58" s="312"/>
      <c r="AZ58" s="312"/>
      <c r="BA58" s="312"/>
      <c r="BB58" s="312"/>
      <c r="BC58" s="312"/>
      <c r="BD58" s="312"/>
      <c r="BE58" s="312"/>
      <c r="BF58" s="312"/>
      <c r="BG58" s="312"/>
      <c r="BH58" s="312"/>
      <c r="BI58" s="312"/>
      <c r="BJ58" s="312"/>
      <c r="BK58" s="312"/>
      <c r="BL58" s="312"/>
      <c r="BM58" s="312"/>
      <c r="BN58" s="312"/>
      <c r="BO58" s="312"/>
      <c r="BP58" s="312"/>
      <c r="BQ58" s="312"/>
      <c r="BR58" s="312"/>
      <c r="BS58" s="312"/>
      <c r="BT58" s="312"/>
      <c r="BU58" s="312"/>
      <c r="BV58" s="312"/>
      <c r="BW58" s="312"/>
      <c r="BX58" s="312"/>
      <c r="BY58" s="312"/>
      <c r="BZ58" s="312"/>
      <c r="CA58" s="312"/>
      <c r="CB58" s="312"/>
      <c r="CC58" s="312"/>
      <c r="CD58" s="312"/>
      <c r="CE58" s="312"/>
      <c r="CF58" s="312"/>
      <c r="CG58" s="312"/>
      <c r="CH58" s="312"/>
      <c r="CI58" s="312"/>
      <c r="CJ58" s="312"/>
      <c r="CK58" s="312"/>
      <c r="CL58" s="312"/>
      <c r="CM58" s="312"/>
      <c r="CN58" s="312"/>
      <c r="CO58" s="312"/>
      <c r="CP58" s="312"/>
      <c r="CQ58" s="312"/>
      <c r="CR58" s="312"/>
    </row>
    <row r="59" spans="1:96" s="277" customFormat="1" ht="12.95" customHeight="1">
      <c r="A59" s="435">
        <v>50</v>
      </c>
      <c r="B59" s="434" t="s">
        <v>111</v>
      </c>
      <c r="C59" s="434" t="s">
        <v>159</v>
      </c>
      <c r="D59" s="446">
        <v>638681813.85000002</v>
      </c>
      <c r="E59" s="302">
        <f t="shared" si="16"/>
        <v>2.9729881133077479E-3</v>
      </c>
      <c r="F59" s="439">
        <v>46712.328300000001</v>
      </c>
      <c r="G59" s="446">
        <v>639555094.29999995</v>
      </c>
      <c r="H59" s="302">
        <f t="shared" si="14"/>
        <v>2.9884571133338227E-3</v>
      </c>
      <c r="I59" s="439">
        <v>46763.374499999998</v>
      </c>
      <c r="J59" s="154">
        <f>((G59-D59)/D59)</f>
        <v>1.3673169191021086E-3</v>
      </c>
      <c r="K59" s="154">
        <f t="shared" si="18"/>
        <v>1.0927778994907656E-3</v>
      </c>
      <c r="L59" s="309"/>
      <c r="M59" s="365"/>
      <c r="N59" s="362"/>
      <c r="O59" s="312"/>
      <c r="P59" s="312"/>
      <c r="Q59" s="312"/>
      <c r="R59" s="312"/>
      <c r="S59" s="312"/>
      <c r="T59" s="312"/>
      <c r="U59" s="312"/>
      <c r="V59" s="312"/>
      <c r="W59" s="312"/>
      <c r="X59" s="312"/>
      <c r="Y59" s="312"/>
      <c r="Z59" s="312"/>
      <c r="AA59" s="312"/>
      <c r="AB59" s="312"/>
      <c r="AC59" s="312"/>
      <c r="AD59" s="312"/>
      <c r="AE59" s="312"/>
      <c r="AF59" s="312"/>
      <c r="AG59" s="312"/>
      <c r="AH59" s="312"/>
      <c r="AI59" s="312"/>
      <c r="AJ59" s="312"/>
      <c r="AK59" s="312"/>
      <c r="AL59" s="312"/>
      <c r="AM59" s="312"/>
      <c r="AN59" s="312"/>
      <c r="AO59" s="312"/>
      <c r="AP59" s="312"/>
      <c r="AQ59" s="312"/>
      <c r="AR59" s="312"/>
      <c r="AS59" s="312"/>
      <c r="AT59" s="312"/>
      <c r="AU59" s="312"/>
      <c r="AV59" s="312"/>
      <c r="AW59" s="312"/>
      <c r="AX59" s="312"/>
      <c r="AY59" s="312"/>
      <c r="AZ59" s="312"/>
      <c r="BA59" s="312"/>
      <c r="BB59" s="312"/>
      <c r="BC59" s="312"/>
      <c r="BD59" s="312"/>
      <c r="BE59" s="312"/>
      <c r="BF59" s="312"/>
      <c r="BG59" s="312"/>
      <c r="BH59" s="312"/>
      <c r="BI59" s="312"/>
      <c r="BJ59" s="312"/>
      <c r="BK59" s="312"/>
      <c r="BL59" s="312"/>
      <c r="BM59" s="312"/>
      <c r="BN59" s="312"/>
      <c r="BO59" s="312"/>
      <c r="BP59" s="312"/>
      <c r="BQ59" s="312"/>
      <c r="BR59" s="312"/>
      <c r="BS59" s="312"/>
      <c r="BT59" s="312"/>
      <c r="BU59" s="312"/>
      <c r="BV59" s="312"/>
      <c r="BW59" s="312"/>
      <c r="BX59" s="312"/>
      <c r="BY59" s="312"/>
      <c r="BZ59" s="312"/>
      <c r="CA59" s="312"/>
      <c r="CB59" s="312"/>
      <c r="CC59" s="312"/>
      <c r="CD59" s="312"/>
      <c r="CE59" s="312"/>
      <c r="CF59" s="312"/>
      <c r="CG59" s="312"/>
      <c r="CH59" s="312"/>
      <c r="CI59" s="312"/>
      <c r="CJ59" s="312"/>
      <c r="CK59" s="312"/>
      <c r="CL59" s="312"/>
      <c r="CM59" s="312"/>
      <c r="CN59" s="312"/>
      <c r="CO59" s="312"/>
      <c r="CP59" s="312"/>
      <c r="CQ59" s="312"/>
      <c r="CR59" s="312"/>
    </row>
    <row r="60" spans="1:96" s="277" customFormat="1" ht="12.95" customHeight="1">
      <c r="A60" s="435">
        <v>51</v>
      </c>
      <c r="B60" s="434" t="s">
        <v>74</v>
      </c>
      <c r="C60" s="434" t="s">
        <v>180</v>
      </c>
      <c r="D60" s="445">
        <v>765316230.38</v>
      </c>
      <c r="E60" s="302">
        <f t="shared" si="16"/>
        <v>3.5624563068827296E-3</v>
      </c>
      <c r="F60" s="439">
        <v>44288.101499999997</v>
      </c>
      <c r="G60" s="445">
        <v>752478922.84000003</v>
      </c>
      <c r="H60" s="302">
        <f t="shared" si="14"/>
        <v>3.5161177037550668E-3</v>
      </c>
      <c r="I60" s="439">
        <f>106.0079*410.81</f>
        <v>43549.105399</v>
      </c>
      <c r="J60" s="154">
        <f>((G60-D60)/D60)</f>
        <v>-1.6773860308209973E-2</v>
      </c>
      <c r="K60" s="154">
        <f t="shared" si="18"/>
        <v>-1.6686109270229094E-2</v>
      </c>
      <c r="L60" s="309"/>
      <c r="M60" s="365"/>
      <c r="N60" s="362"/>
      <c r="O60" s="312"/>
      <c r="P60" s="312"/>
      <c r="Q60" s="312"/>
      <c r="R60" s="312"/>
      <c r="S60" s="312"/>
      <c r="T60" s="312"/>
      <c r="U60" s="312"/>
      <c r="V60" s="312"/>
      <c r="W60" s="312"/>
      <c r="X60" s="312"/>
      <c r="Y60" s="312"/>
      <c r="Z60" s="312"/>
      <c r="AA60" s="312"/>
      <c r="AB60" s="312"/>
      <c r="AC60" s="312"/>
      <c r="AD60" s="312"/>
      <c r="AE60" s="312"/>
      <c r="AF60" s="312"/>
      <c r="AG60" s="312"/>
      <c r="AH60" s="312"/>
      <c r="AI60" s="312"/>
      <c r="AJ60" s="312"/>
      <c r="AK60" s="312"/>
      <c r="AL60" s="312"/>
      <c r="AM60" s="312"/>
      <c r="AN60" s="312"/>
      <c r="AO60" s="312"/>
      <c r="AP60" s="312"/>
      <c r="AQ60" s="312"/>
      <c r="AR60" s="312"/>
      <c r="AS60" s="312"/>
      <c r="AT60" s="312"/>
      <c r="AU60" s="312"/>
      <c r="AV60" s="312"/>
      <c r="AW60" s="312"/>
      <c r="AX60" s="312"/>
      <c r="AY60" s="312"/>
      <c r="AZ60" s="312"/>
      <c r="BA60" s="312"/>
      <c r="BB60" s="312"/>
      <c r="BC60" s="312"/>
      <c r="BD60" s="312"/>
      <c r="BE60" s="312"/>
      <c r="BF60" s="312"/>
      <c r="BG60" s="312"/>
      <c r="BH60" s="312"/>
      <c r="BI60" s="312"/>
      <c r="BJ60" s="312"/>
      <c r="BK60" s="312"/>
      <c r="BL60" s="312"/>
      <c r="BM60" s="312"/>
      <c r="BN60" s="312"/>
      <c r="BO60" s="312"/>
      <c r="BP60" s="312"/>
      <c r="BQ60" s="312"/>
      <c r="BR60" s="312"/>
      <c r="BS60" s="312"/>
      <c r="BT60" s="312"/>
      <c r="BU60" s="312"/>
      <c r="BV60" s="312"/>
      <c r="BW60" s="312"/>
      <c r="BX60" s="312"/>
      <c r="BY60" s="312"/>
      <c r="BZ60" s="312"/>
      <c r="CA60" s="312"/>
      <c r="CB60" s="312"/>
      <c r="CC60" s="312"/>
      <c r="CD60" s="312"/>
      <c r="CE60" s="312"/>
      <c r="CF60" s="312"/>
      <c r="CG60" s="312"/>
      <c r="CH60" s="312"/>
      <c r="CI60" s="312"/>
      <c r="CJ60" s="312"/>
      <c r="CK60" s="312"/>
      <c r="CL60" s="312"/>
      <c r="CM60" s="312"/>
      <c r="CN60" s="312"/>
      <c r="CO60" s="312"/>
      <c r="CP60" s="312"/>
      <c r="CQ60" s="312"/>
      <c r="CR60" s="312"/>
    </row>
    <row r="61" spans="1:96" s="277" customFormat="1" ht="12.95" customHeight="1">
      <c r="A61" s="435">
        <v>52</v>
      </c>
      <c r="B61" s="434" t="s">
        <v>9</v>
      </c>
      <c r="C61" s="434" t="s">
        <v>181</v>
      </c>
      <c r="D61" s="429">
        <v>6276691798.3640003</v>
      </c>
      <c r="E61" s="302">
        <f t="shared" ref="E61:E62" si="19">(D61/$D$64)</f>
        <v>2.9217256077711012E-2</v>
      </c>
      <c r="F61" s="439">
        <v>448.88116000000002</v>
      </c>
      <c r="G61" s="429">
        <f>15222543.96*410.81</f>
        <v>6253573284.2076006</v>
      </c>
      <c r="H61" s="302">
        <f t="shared" ref="H61:H62" si="20">(G61/$G$64)</f>
        <v>2.9221150345771801E-2</v>
      </c>
      <c r="I61" s="439">
        <v>447.94722400000001</v>
      </c>
      <c r="J61" s="154">
        <f>((G61-D61)/D61)</f>
        <v>-3.683232329875667E-3</v>
      </c>
      <c r="K61" s="154">
        <f t="shared" si="18"/>
        <v>-2.0805863182139723E-3</v>
      </c>
      <c r="L61" s="309"/>
      <c r="M61" s="364"/>
      <c r="N61" s="362"/>
      <c r="O61" s="312"/>
      <c r="P61" s="312"/>
      <c r="Q61" s="312"/>
      <c r="R61" s="312"/>
      <c r="S61" s="312"/>
      <c r="T61" s="312"/>
      <c r="U61" s="312"/>
      <c r="V61" s="312"/>
      <c r="W61" s="312"/>
      <c r="X61" s="312"/>
      <c r="Y61" s="312"/>
      <c r="Z61" s="312"/>
      <c r="AA61" s="312"/>
      <c r="AB61" s="312"/>
      <c r="AC61" s="312"/>
      <c r="AD61" s="312"/>
      <c r="AE61" s="312"/>
      <c r="AF61" s="312"/>
      <c r="AG61" s="312"/>
      <c r="AH61" s="312"/>
      <c r="AI61" s="312"/>
      <c r="AJ61" s="312"/>
      <c r="AK61" s="312"/>
      <c r="AL61" s="312"/>
      <c r="AM61" s="312"/>
      <c r="AN61" s="312"/>
      <c r="AO61" s="312"/>
      <c r="AP61" s="312"/>
      <c r="AQ61" s="312"/>
      <c r="AR61" s="312"/>
      <c r="AS61" s="312"/>
      <c r="AT61" s="312"/>
      <c r="AU61" s="312"/>
      <c r="AV61" s="312"/>
      <c r="AW61" s="312"/>
      <c r="AX61" s="312"/>
      <c r="AY61" s="312"/>
      <c r="AZ61" s="312"/>
      <c r="BA61" s="312"/>
      <c r="BB61" s="312"/>
      <c r="BC61" s="312"/>
      <c r="BD61" s="312"/>
      <c r="BE61" s="312"/>
      <c r="BF61" s="312"/>
      <c r="BG61" s="312"/>
      <c r="BH61" s="312"/>
      <c r="BI61" s="312"/>
      <c r="BJ61" s="312"/>
      <c r="BK61" s="312"/>
      <c r="BL61" s="312"/>
      <c r="BM61" s="312"/>
      <c r="BN61" s="312"/>
      <c r="BO61" s="312"/>
      <c r="BP61" s="312"/>
      <c r="BQ61" s="312"/>
      <c r="BR61" s="312"/>
      <c r="BS61" s="312"/>
      <c r="BT61" s="312"/>
      <c r="BU61" s="312"/>
      <c r="BV61" s="312"/>
      <c r="BW61" s="312"/>
      <c r="BX61" s="312"/>
      <c r="BY61" s="312"/>
      <c r="BZ61" s="312"/>
      <c r="CA61" s="312"/>
      <c r="CB61" s="312"/>
      <c r="CC61" s="312"/>
      <c r="CD61" s="312"/>
      <c r="CE61" s="312"/>
      <c r="CF61" s="312"/>
      <c r="CG61" s="312"/>
      <c r="CH61" s="312"/>
      <c r="CI61" s="312"/>
      <c r="CJ61" s="312"/>
      <c r="CK61" s="312"/>
      <c r="CL61" s="312"/>
      <c r="CM61" s="312"/>
      <c r="CN61" s="312"/>
      <c r="CO61" s="312"/>
      <c r="CP61" s="312"/>
      <c r="CQ61" s="312"/>
      <c r="CR61" s="312"/>
    </row>
    <row r="62" spans="1:96" s="278" customFormat="1" ht="12.95" customHeight="1">
      <c r="A62" s="435">
        <v>53</v>
      </c>
      <c r="B62" s="434" t="s">
        <v>212</v>
      </c>
      <c r="C62" s="434" t="s">
        <v>214</v>
      </c>
      <c r="D62" s="445">
        <v>609342954.65999997</v>
      </c>
      <c r="E62" s="302">
        <f t="shared" si="19"/>
        <v>2.8364192025631479E-3</v>
      </c>
      <c r="F62" s="439">
        <v>1.02</v>
      </c>
      <c r="G62" s="445">
        <v>610274166.85000002</v>
      </c>
      <c r="H62" s="302">
        <f t="shared" si="20"/>
        <v>2.8516357562641263E-3</v>
      </c>
      <c r="I62" s="439">
        <v>1.0233000000000001</v>
      </c>
      <c r="J62" s="154">
        <f>(G62/D62)/D62</f>
        <v>1.6436199282961863E-9</v>
      </c>
      <c r="K62" s="154">
        <f>(I62-F62)/F62</f>
        <v>3.2352941176471378E-3</v>
      </c>
      <c r="L62" s="366"/>
      <c r="M62" s="367"/>
      <c r="N62" s="368"/>
      <c r="O62" s="369"/>
      <c r="P62" s="369"/>
      <c r="Q62" s="369"/>
      <c r="R62" s="369"/>
      <c r="S62" s="369"/>
      <c r="T62" s="369"/>
      <c r="U62" s="369"/>
      <c r="V62" s="369"/>
      <c r="W62" s="369"/>
      <c r="X62" s="369"/>
      <c r="Y62" s="369"/>
      <c r="Z62" s="369"/>
      <c r="AA62" s="369"/>
      <c r="AB62" s="369"/>
      <c r="AC62" s="369"/>
      <c r="AD62" s="369"/>
      <c r="AE62" s="369"/>
      <c r="AF62" s="369"/>
      <c r="AG62" s="369"/>
      <c r="AH62" s="369"/>
      <c r="AI62" s="369"/>
      <c r="AJ62" s="369"/>
      <c r="AK62" s="369"/>
      <c r="AL62" s="369"/>
      <c r="AM62" s="369"/>
      <c r="AN62" s="369"/>
      <c r="AO62" s="369"/>
      <c r="AP62" s="369"/>
      <c r="AQ62" s="369"/>
      <c r="AR62" s="369"/>
      <c r="AS62" s="369"/>
      <c r="AT62" s="369"/>
      <c r="AU62" s="369"/>
      <c r="AV62" s="369"/>
      <c r="AW62" s="369"/>
      <c r="AX62" s="369"/>
      <c r="AY62" s="369"/>
      <c r="AZ62" s="369"/>
      <c r="BA62" s="369"/>
      <c r="BB62" s="369"/>
      <c r="BC62" s="369"/>
      <c r="BD62" s="369"/>
      <c r="BE62" s="369"/>
      <c r="BF62" s="369"/>
      <c r="BG62" s="369"/>
      <c r="BH62" s="369"/>
      <c r="BI62" s="369"/>
      <c r="BJ62" s="369"/>
      <c r="BK62" s="369"/>
      <c r="BL62" s="369"/>
      <c r="BM62" s="369"/>
      <c r="BN62" s="369"/>
      <c r="BO62" s="369"/>
      <c r="BP62" s="369"/>
      <c r="BQ62" s="369"/>
      <c r="BR62" s="369"/>
      <c r="BS62" s="369"/>
      <c r="BT62" s="369"/>
      <c r="BU62" s="369"/>
      <c r="BV62" s="369"/>
      <c r="BW62" s="369"/>
      <c r="BX62" s="369"/>
      <c r="BY62" s="369"/>
      <c r="BZ62" s="369"/>
      <c r="CA62" s="369"/>
      <c r="CB62" s="369"/>
      <c r="CC62" s="369"/>
      <c r="CD62" s="369"/>
      <c r="CE62" s="369"/>
      <c r="CF62" s="369"/>
      <c r="CG62" s="369"/>
      <c r="CH62" s="369"/>
      <c r="CI62" s="369"/>
      <c r="CJ62" s="369"/>
      <c r="CK62" s="369"/>
      <c r="CL62" s="369"/>
      <c r="CM62" s="369"/>
      <c r="CN62" s="369"/>
      <c r="CO62" s="369"/>
      <c r="CP62" s="369"/>
      <c r="CQ62" s="369"/>
      <c r="CR62" s="369"/>
    </row>
    <row r="63" spans="1:96" s="277" customFormat="1" ht="12.95" customHeight="1">
      <c r="A63" s="435">
        <v>54</v>
      </c>
      <c r="B63" s="434" t="s">
        <v>212</v>
      </c>
      <c r="C63" s="434" t="s">
        <v>215</v>
      </c>
      <c r="D63" s="445">
        <v>777320578.67999995</v>
      </c>
      <c r="E63" s="302">
        <f t="shared" si="16"/>
        <v>3.6183351248324259E-3</v>
      </c>
      <c r="F63" s="439">
        <v>42572.4</v>
      </c>
      <c r="G63" s="445">
        <f>1898245.94*410.81</f>
        <v>779818414.61140001</v>
      </c>
      <c r="H63" s="302">
        <f>(G63/$G$64)</f>
        <v>3.6438672899710852E-3</v>
      </c>
      <c r="I63" s="439">
        <v>42596.23</v>
      </c>
      <c r="J63" s="154">
        <f t="shared" si="17"/>
        <v>3.2133922604258573E-3</v>
      </c>
      <c r="K63" s="154">
        <f t="shared" si="15"/>
        <v>5.5975232779927238E-4</v>
      </c>
      <c r="L63" s="309"/>
      <c r="M63" s="362"/>
      <c r="N63" s="370"/>
      <c r="O63" s="324"/>
      <c r="P63" s="312"/>
      <c r="Q63" s="312"/>
      <c r="R63" s="312"/>
      <c r="S63" s="312"/>
      <c r="T63" s="312"/>
      <c r="U63" s="312"/>
      <c r="V63" s="312"/>
      <c r="W63" s="312"/>
      <c r="X63" s="312"/>
      <c r="Y63" s="312"/>
      <c r="Z63" s="312"/>
      <c r="AA63" s="312"/>
      <c r="AB63" s="312"/>
      <c r="AC63" s="312"/>
      <c r="AD63" s="312"/>
      <c r="AE63" s="312"/>
      <c r="AF63" s="312"/>
      <c r="AG63" s="312"/>
      <c r="AH63" s="312"/>
      <c r="AI63" s="312"/>
      <c r="AJ63" s="312"/>
      <c r="AK63" s="312"/>
      <c r="AL63" s="312"/>
      <c r="AM63" s="312"/>
      <c r="AN63" s="312"/>
      <c r="AO63" s="312"/>
      <c r="AP63" s="312"/>
      <c r="AQ63" s="312"/>
      <c r="AR63" s="312"/>
      <c r="AS63" s="312"/>
      <c r="AT63" s="312"/>
      <c r="AU63" s="312"/>
      <c r="AV63" s="312"/>
      <c r="AW63" s="312"/>
      <c r="AX63" s="312"/>
      <c r="AY63" s="312"/>
      <c r="AZ63" s="312"/>
      <c r="BA63" s="312"/>
      <c r="BB63" s="312"/>
      <c r="BC63" s="312"/>
      <c r="BD63" s="312"/>
      <c r="BE63" s="312"/>
      <c r="BF63" s="312"/>
      <c r="BG63" s="312"/>
      <c r="BH63" s="312"/>
      <c r="BI63" s="312"/>
      <c r="BJ63" s="312"/>
      <c r="BK63" s="312"/>
      <c r="BL63" s="312"/>
      <c r="BM63" s="312"/>
      <c r="BN63" s="312"/>
      <c r="BO63" s="312"/>
      <c r="BP63" s="312"/>
      <c r="BQ63" s="312"/>
      <c r="BR63" s="312"/>
      <c r="BS63" s="312"/>
      <c r="BT63" s="312"/>
      <c r="BU63" s="312"/>
      <c r="BV63" s="312"/>
      <c r="BW63" s="312"/>
      <c r="BX63" s="312"/>
      <c r="BY63" s="312"/>
      <c r="BZ63" s="312"/>
      <c r="CA63" s="312"/>
      <c r="CB63" s="312"/>
      <c r="CC63" s="312"/>
      <c r="CD63" s="312"/>
      <c r="CE63" s="312"/>
      <c r="CF63" s="312"/>
      <c r="CG63" s="312"/>
      <c r="CH63" s="312"/>
      <c r="CI63" s="312"/>
      <c r="CJ63" s="312"/>
      <c r="CK63" s="312"/>
      <c r="CL63" s="312"/>
      <c r="CM63" s="312"/>
      <c r="CN63" s="312"/>
      <c r="CO63" s="312"/>
      <c r="CP63" s="312"/>
      <c r="CQ63" s="312"/>
      <c r="CR63" s="312"/>
    </row>
    <row r="64" spans="1:96" ht="12.95" customHeight="1">
      <c r="A64" s="183"/>
      <c r="B64" s="187"/>
      <c r="C64" s="185" t="s">
        <v>53</v>
      </c>
      <c r="D64" s="174">
        <f>SUM(D52:D63)</f>
        <v>214828243339.12399</v>
      </c>
      <c r="E64" s="47">
        <f>(D64/$D$136)</f>
        <v>0.16801884298540126</v>
      </c>
      <c r="F64" s="60"/>
      <c r="G64" s="174">
        <f>SUM(G52:G63)</f>
        <v>214008456553.19901</v>
      </c>
      <c r="H64" s="47">
        <f>(G64/$G$136)</f>
        <v>0.1663260776007196</v>
      </c>
      <c r="I64" s="60"/>
      <c r="J64" s="154">
        <f>((G64-D64)/D64)</f>
        <v>-3.8160102842291883E-3</v>
      </c>
      <c r="K64" s="154"/>
      <c r="L64" s="309"/>
      <c r="M64" s="371"/>
      <c r="N64" s="372"/>
      <c r="O64" s="372"/>
      <c r="P64" s="312"/>
      <c r="Q64" s="312"/>
      <c r="R64" s="312"/>
      <c r="S64" s="312"/>
      <c r="T64" s="312"/>
      <c r="U64" s="312"/>
      <c r="V64" s="312"/>
      <c r="W64" s="312"/>
      <c r="X64" s="312"/>
      <c r="Y64" s="312"/>
      <c r="Z64" s="312"/>
      <c r="AA64" s="312"/>
      <c r="AB64" s="312"/>
      <c r="AC64" s="312"/>
      <c r="AD64" s="312"/>
      <c r="AE64" s="312"/>
      <c r="AF64" s="312"/>
      <c r="AG64" s="312"/>
      <c r="AH64" s="312"/>
      <c r="AI64" s="312"/>
      <c r="AJ64" s="312"/>
      <c r="AK64" s="312"/>
      <c r="AL64" s="312"/>
      <c r="AM64" s="312"/>
      <c r="AN64" s="312"/>
      <c r="AO64" s="312"/>
      <c r="AP64" s="312"/>
      <c r="AQ64" s="312"/>
      <c r="AR64" s="312"/>
      <c r="AS64" s="312"/>
      <c r="AT64" s="312"/>
      <c r="AU64" s="312"/>
      <c r="AV64" s="312"/>
      <c r="AW64" s="312"/>
      <c r="AX64" s="312"/>
      <c r="AY64" s="312"/>
      <c r="AZ64" s="312"/>
      <c r="BA64" s="312"/>
      <c r="BB64" s="312"/>
      <c r="BC64" s="312"/>
      <c r="BD64" s="312"/>
      <c r="BE64" s="312"/>
      <c r="BF64" s="312"/>
      <c r="BG64" s="312"/>
      <c r="BH64" s="312"/>
      <c r="BI64" s="312"/>
      <c r="BJ64" s="312"/>
      <c r="BK64" s="312"/>
      <c r="BL64" s="312"/>
      <c r="BM64" s="312"/>
      <c r="BN64" s="312"/>
      <c r="BO64" s="312"/>
      <c r="BP64" s="312"/>
      <c r="BQ64" s="312"/>
      <c r="BR64" s="312"/>
      <c r="BS64" s="312"/>
      <c r="BT64" s="312"/>
      <c r="BU64" s="312"/>
      <c r="BV64" s="312"/>
      <c r="BW64" s="312"/>
      <c r="BX64" s="312"/>
      <c r="BY64" s="312"/>
      <c r="BZ64" s="312"/>
      <c r="CA64" s="312"/>
      <c r="CB64" s="312"/>
      <c r="CC64" s="312"/>
      <c r="CD64" s="312"/>
      <c r="CE64" s="312"/>
      <c r="CF64" s="312"/>
      <c r="CG64" s="312"/>
      <c r="CH64" s="312"/>
      <c r="CI64" s="312"/>
      <c r="CJ64" s="312"/>
      <c r="CK64" s="312"/>
      <c r="CL64" s="312"/>
      <c r="CM64" s="312"/>
      <c r="CN64" s="312"/>
      <c r="CO64" s="312"/>
      <c r="CP64" s="312"/>
      <c r="CQ64" s="312"/>
      <c r="CR64" s="312"/>
    </row>
    <row r="65" spans="1:96" ht="15">
      <c r="A65" s="186"/>
      <c r="B65" s="56"/>
      <c r="C65" s="56" t="s">
        <v>58</v>
      </c>
      <c r="D65" s="252"/>
      <c r="E65" s="303"/>
      <c r="F65" s="61"/>
      <c r="G65" s="61"/>
      <c r="H65" s="303"/>
      <c r="I65" s="61"/>
      <c r="J65" s="154"/>
      <c r="K65" s="154"/>
      <c r="L65" s="309"/>
      <c r="M65" s="312"/>
      <c r="N65" s="373"/>
      <c r="O65" s="372"/>
      <c r="P65" s="312"/>
      <c r="Q65" s="312"/>
      <c r="R65" s="312"/>
      <c r="S65" s="312"/>
      <c r="T65" s="312"/>
      <c r="U65" s="312"/>
      <c r="V65" s="312"/>
      <c r="W65" s="312"/>
      <c r="X65" s="312"/>
      <c r="Y65" s="312"/>
      <c r="Z65" s="312"/>
      <c r="AA65" s="312"/>
      <c r="AB65" s="312"/>
      <c r="AC65" s="312"/>
      <c r="AD65" s="312"/>
      <c r="AE65" s="312"/>
      <c r="AF65" s="312"/>
      <c r="AG65" s="312"/>
      <c r="AH65" s="312"/>
      <c r="AI65" s="312"/>
      <c r="AJ65" s="312"/>
      <c r="AK65" s="312"/>
      <c r="AL65" s="312"/>
      <c r="AM65" s="312"/>
      <c r="AN65" s="312"/>
      <c r="AO65" s="312"/>
      <c r="AP65" s="312"/>
      <c r="AQ65" s="312"/>
      <c r="AR65" s="312"/>
      <c r="AS65" s="312"/>
      <c r="AT65" s="312"/>
      <c r="AU65" s="312"/>
      <c r="AV65" s="312"/>
      <c r="AW65" s="312"/>
      <c r="AX65" s="312"/>
      <c r="AY65" s="312"/>
      <c r="AZ65" s="312"/>
      <c r="BA65" s="312"/>
      <c r="BB65" s="312"/>
      <c r="BC65" s="312"/>
      <c r="BD65" s="312"/>
      <c r="BE65" s="312"/>
      <c r="BF65" s="312"/>
      <c r="BG65" s="312"/>
      <c r="BH65" s="312"/>
      <c r="BI65" s="312"/>
      <c r="BJ65" s="312"/>
      <c r="BK65" s="312"/>
      <c r="BL65" s="312"/>
      <c r="BM65" s="312"/>
      <c r="BN65" s="312"/>
      <c r="BO65" s="312"/>
      <c r="BP65" s="312"/>
      <c r="BQ65" s="312"/>
      <c r="BR65" s="312"/>
      <c r="BS65" s="312"/>
      <c r="BT65" s="312"/>
      <c r="BU65" s="312"/>
      <c r="BV65" s="312"/>
      <c r="BW65" s="312"/>
      <c r="BX65" s="312"/>
      <c r="BY65" s="312"/>
      <c r="BZ65" s="312"/>
      <c r="CA65" s="312"/>
      <c r="CB65" s="312"/>
      <c r="CC65" s="312"/>
      <c r="CD65" s="312"/>
      <c r="CE65" s="312"/>
      <c r="CF65" s="312"/>
      <c r="CG65" s="312"/>
      <c r="CH65" s="312"/>
      <c r="CI65" s="312"/>
      <c r="CJ65" s="312"/>
      <c r="CK65" s="312"/>
      <c r="CL65" s="312"/>
      <c r="CM65" s="312"/>
      <c r="CN65" s="312"/>
      <c r="CO65" s="312"/>
      <c r="CP65" s="312"/>
      <c r="CQ65" s="312"/>
      <c r="CR65" s="312"/>
    </row>
    <row r="66" spans="1:96" s="277" customFormat="1" ht="12.95" customHeight="1">
      <c r="A66" s="435">
        <v>55</v>
      </c>
      <c r="B66" s="434" t="s">
        <v>11</v>
      </c>
      <c r="C66" s="437" t="s">
        <v>24</v>
      </c>
      <c r="D66" s="433">
        <v>2945482273.4899998</v>
      </c>
      <c r="E66" s="302">
        <f>(D66/$D$95)</f>
        <v>6.7888658413388144E-3</v>
      </c>
      <c r="F66" s="439">
        <v>3405.61</v>
      </c>
      <c r="G66" s="433">
        <v>2905601938.4699998</v>
      </c>
      <c r="H66" s="302">
        <f>(G66/$G$95)</f>
        <v>6.7212674378424059E-3</v>
      </c>
      <c r="I66" s="439">
        <v>3414.72</v>
      </c>
      <c r="J66" s="154">
        <f t="shared" ref="J66:J74" si="21">((G66-D66)/D66)</f>
        <v>-1.3539492455592732E-2</v>
      </c>
      <c r="K66" s="154">
        <f t="shared" ref="K66:K94" si="22">((I66-F66)/F66)</f>
        <v>2.6749980179761254E-3</v>
      </c>
      <c r="L66" s="309"/>
      <c r="M66" s="374"/>
      <c r="N66" s="324"/>
      <c r="O66" s="324"/>
      <c r="P66" s="312"/>
      <c r="Q66" s="312"/>
      <c r="R66" s="312"/>
      <c r="S66" s="312"/>
      <c r="T66" s="312"/>
      <c r="U66" s="312"/>
      <c r="V66" s="312"/>
      <c r="W66" s="312"/>
      <c r="X66" s="312"/>
      <c r="Y66" s="312"/>
      <c r="Z66" s="312"/>
      <c r="AA66" s="312"/>
      <c r="AB66" s="312"/>
      <c r="AC66" s="312"/>
      <c r="AD66" s="312"/>
      <c r="AE66" s="312"/>
      <c r="AF66" s="312"/>
      <c r="AG66" s="312"/>
      <c r="AH66" s="312"/>
      <c r="AI66" s="312"/>
      <c r="AJ66" s="312"/>
      <c r="AK66" s="312"/>
      <c r="AL66" s="312"/>
      <c r="AM66" s="312"/>
      <c r="AN66" s="312"/>
      <c r="AO66" s="312"/>
      <c r="AP66" s="312"/>
      <c r="AQ66" s="312"/>
      <c r="AR66" s="312"/>
      <c r="AS66" s="312"/>
      <c r="AT66" s="312"/>
      <c r="AU66" s="312"/>
      <c r="AV66" s="312"/>
      <c r="AW66" s="312"/>
      <c r="AX66" s="312"/>
      <c r="AY66" s="312"/>
      <c r="AZ66" s="312"/>
      <c r="BA66" s="312"/>
      <c r="BB66" s="312"/>
      <c r="BC66" s="312"/>
      <c r="BD66" s="312"/>
      <c r="BE66" s="312"/>
      <c r="BF66" s="312"/>
      <c r="BG66" s="312"/>
      <c r="BH66" s="312"/>
      <c r="BI66" s="312"/>
      <c r="BJ66" s="312"/>
      <c r="BK66" s="312"/>
      <c r="BL66" s="312"/>
      <c r="BM66" s="312"/>
      <c r="BN66" s="312"/>
      <c r="BO66" s="312"/>
      <c r="BP66" s="312"/>
      <c r="BQ66" s="312"/>
      <c r="BR66" s="312"/>
      <c r="BS66" s="312"/>
      <c r="BT66" s="312"/>
      <c r="BU66" s="312"/>
      <c r="BV66" s="312"/>
      <c r="BW66" s="312"/>
      <c r="BX66" s="312"/>
      <c r="BY66" s="312"/>
      <c r="BZ66" s="312"/>
      <c r="CA66" s="312"/>
      <c r="CB66" s="312"/>
      <c r="CC66" s="312"/>
      <c r="CD66" s="312"/>
      <c r="CE66" s="312"/>
      <c r="CF66" s="312"/>
      <c r="CG66" s="312"/>
      <c r="CH66" s="312"/>
      <c r="CI66" s="312"/>
      <c r="CJ66" s="312"/>
      <c r="CK66" s="312"/>
      <c r="CL66" s="312"/>
      <c r="CM66" s="312"/>
      <c r="CN66" s="312"/>
      <c r="CO66" s="312"/>
      <c r="CP66" s="312"/>
      <c r="CQ66" s="312"/>
      <c r="CR66" s="312"/>
    </row>
    <row r="67" spans="1:96" s="277" customFormat="1" ht="12.95" customHeight="1">
      <c r="A67" s="435">
        <v>56</v>
      </c>
      <c r="B67" s="434" t="s">
        <v>52</v>
      </c>
      <c r="C67" s="434" t="s">
        <v>193</v>
      </c>
      <c r="D67" s="429">
        <v>115605361310.36</v>
      </c>
      <c r="E67" s="302">
        <f>(D67/$D$95)</f>
        <v>0.26645187972753193</v>
      </c>
      <c r="F67" s="439">
        <v>1.9235</v>
      </c>
      <c r="G67" s="429">
        <v>114986928811.03</v>
      </c>
      <c r="H67" s="302">
        <f t="shared" ref="H67:H94" si="23">(G67/$G$95)</f>
        <v>0.26598891271460323</v>
      </c>
      <c r="I67" s="439">
        <v>1.9263999999999999</v>
      </c>
      <c r="J67" s="308">
        <f t="shared" si="21"/>
        <v>-5.349514004542805E-3</v>
      </c>
      <c r="K67" s="308">
        <f t="shared" si="22"/>
        <v>1.5076683129710959E-3</v>
      </c>
      <c r="L67" s="309"/>
      <c r="M67" s="374"/>
      <c r="N67" s="324"/>
      <c r="O67" s="324"/>
      <c r="P67" s="312"/>
      <c r="Q67" s="312"/>
      <c r="R67" s="312"/>
      <c r="S67" s="312"/>
      <c r="T67" s="312"/>
      <c r="U67" s="312"/>
      <c r="V67" s="312"/>
      <c r="W67" s="312"/>
      <c r="X67" s="312"/>
      <c r="Y67" s="312"/>
      <c r="Z67" s="312"/>
      <c r="AA67" s="312"/>
      <c r="AB67" s="312"/>
      <c r="AC67" s="312"/>
      <c r="AD67" s="312"/>
      <c r="AE67" s="312"/>
      <c r="AF67" s="312"/>
      <c r="AG67" s="312"/>
      <c r="AH67" s="312"/>
      <c r="AI67" s="312"/>
      <c r="AJ67" s="312"/>
      <c r="AK67" s="312"/>
      <c r="AL67" s="312"/>
      <c r="AM67" s="312"/>
      <c r="AN67" s="312"/>
      <c r="AO67" s="312"/>
      <c r="AP67" s="312"/>
      <c r="AQ67" s="312"/>
      <c r="AR67" s="312"/>
      <c r="AS67" s="312"/>
      <c r="AT67" s="312"/>
      <c r="AU67" s="312"/>
      <c r="AV67" s="312"/>
      <c r="AW67" s="312"/>
      <c r="AX67" s="312"/>
      <c r="AY67" s="312"/>
      <c r="AZ67" s="312"/>
      <c r="BA67" s="312"/>
      <c r="BB67" s="312"/>
      <c r="BC67" s="312"/>
      <c r="BD67" s="312"/>
      <c r="BE67" s="312"/>
      <c r="BF67" s="312"/>
      <c r="BG67" s="312"/>
      <c r="BH67" s="312"/>
      <c r="BI67" s="312"/>
      <c r="BJ67" s="312"/>
      <c r="BK67" s="312"/>
      <c r="BL67" s="312"/>
      <c r="BM67" s="312"/>
      <c r="BN67" s="312"/>
      <c r="BO67" s="312"/>
      <c r="BP67" s="312"/>
      <c r="BQ67" s="312"/>
      <c r="BR67" s="312"/>
      <c r="BS67" s="312"/>
      <c r="BT67" s="312"/>
      <c r="BU67" s="312"/>
      <c r="BV67" s="312"/>
      <c r="BW67" s="312"/>
      <c r="BX67" s="312"/>
      <c r="BY67" s="312"/>
      <c r="BZ67" s="312"/>
      <c r="CA67" s="312"/>
      <c r="CB67" s="312"/>
      <c r="CC67" s="312"/>
      <c r="CD67" s="312"/>
      <c r="CE67" s="312"/>
      <c r="CF67" s="312"/>
      <c r="CG67" s="312"/>
      <c r="CH67" s="312"/>
      <c r="CI67" s="312"/>
      <c r="CJ67" s="312"/>
      <c r="CK67" s="312"/>
      <c r="CL67" s="312"/>
      <c r="CM67" s="312"/>
      <c r="CN67" s="312"/>
      <c r="CO67" s="312"/>
      <c r="CP67" s="312"/>
      <c r="CQ67" s="312"/>
      <c r="CR67" s="312"/>
    </row>
    <row r="68" spans="1:96" s="277" customFormat="1" ht="12.95" customHeight="1">
      <c r="A68" s="435">
        <v>57</v>
      </c>
      <c r="B68" s="434" t="s">
        <v>61</v>
      </c>
      <c r="C68" s="434" t="s">
        <v>64</v>
      </c>
      <c r="D68" s="429">
        <v>11295226787.1</v>
      </c>
      <c r="E68" s="302">
        <f t="shared" ref="E68:E94" si="24">(D68/$D$95)</f>
        <v>2.6033692341410963E-2</v>
      </c>
      <c r="F68" s="455">
        <v>1</v>
      </c>
      <c r="G68" s="429">
        <v>11099501416.190001</v>
      </c>
      <c r="H68" s="302">
        <f>(G68/$G$95)</f>
        <v>2.5675477585965202E-2</v>
      </c>
      <c r="I68" s="455">
        <v>1</v>
      </c>
      <c r="J68" s="154">
        <f t="shared" si="21"/>
        <v>-1.7328148836598212E-2</v>
      </c>
      <c r="K68" s="154">
        <f t="shared" si="22"/>
        <v>0</v>
      </c>
      <c r="L68" s="309"/>
      <c r="M68" s="375"/>
      <c r="N68" s="373"/>
      <c r="O68" s="324"/>
      <c r="P68" s="312"/>
      <c r="Q68" s="312"/>
      <c r="R68" s="312"/>
      <c r="S68" s="312"/>
      <c r="T68" s="312"/>
      <c r="U68" s="312"/>
      <c r="V68" s="312"/>
      <c r="W68" s="312"/>
      <c r="X68" s="312"/>
      <c r="Y68" s="312"/>
      <c r="Z68" s="312"/>
      <c r="AA68" s="312"/>
      <c r="AB68" s="312"/>
      <c r="AC68" s="312"/>
      <c r="AD68" s="312"/>
      <c r="AE68" s="312"/>
      <c r="AF68" s="312"/>
      <c r="AG68" s="312"/>
      <c r="AH68" s="312"/>
      <c r="AI68" s="312"/>
      <c r="AJ68" s="312"/>
      <c r="AK68" s="312"/>
      <c r="AL68" s="312"/>
      <c r="AM68" s="312"/>
      <c r="AN68" s="312"/>
      <c r="AO68" s="312"/>
      <c r="AP68" s="312"/>
      <c r="AQ68" s="312"/>
      <c r="AR68" s="312"/>
      <c r="AS68" s="312"/>
      <c r="AT68" s="312"/>
      <c r="AU68" s="312"/>
      <c r="AV68" s="312"/>
      <c r="AW68" s="312"/>
      <c r="AX68" s="312"/>
      <c r="AY68" s="312"/>
      <c r="AZ68" s="312"/>
      <c r="BA68" s="312"/>
      <c r="BB68" s="312"/>
      <c r="BC68" s="312"/>
      <c r="BD68" s="312"/>
      <c r="BE68" s="312"/>
      <c r="BF68" s="312"/>
      <c r="BG68" s="312"/>
      <c r="BH68" s="312"/>
      <c r="BI68" s="312"/>
      <c r="BJ68" s="312"/>
      <c r="BK68" s="312"/>
      <c r="BL68" s="312"/>
      <c r="BM68" s="312"/>
      <c r="BN68" s="312"/>
      <c r="BO68" s="312"/>
      <c r="BP68" s="312"/>
      <c r="BQ68" s="312"/>
      <c r="BR68" s="312"/>
      <c r="BS68" s="312"/>
      <c r="BT68" s="312"/>
      <c r="BU68" s="312"/>
      <c r="BV68" s="312"/>
      <c r="BW68" s="312"/>
      <c r="BX68" s="312"/>
      <c r="BY68" s="312"/>
      <c r="BZ68" s="312"/>
      <c r="CA68" s="312"/>
      <c r="CB68" s="312"/>
      <c r="CC68" s="312"/>
      <c r="CD68" s="312"/>
      <c r="CE68" s="312"/>
      <c r="CF68" s="312"/>
      <c r="CG68" s="312"/>
      <c r="CH68" s="312"/>
      <c r="CI68" s="312"/>
      <c r="CJ68" s="312"/>
      <c r="CK68" s="312"/>
      <c r="CL68" s="312"/>
      <c r="CM68" s="312"/>
      <c r="CN68" s="312"/>
      <c r="CO68" s="312"/>
      <c r="CP68" s="312"/>
      <c r="CQ68" s="312"/>
      <c r="CR68" s="312"/>
    </row>
    <row r="69" spans="1:96" s="277" customFormat="1" ht="12" customHeight="1" thickBot="1">
      <c r="A69" s="435">
        <v>58</v>
      </c>
      <c r="B69" s="434" t="s">
        <v>17</v>
      </c>
      <c r="C69" s="434" t="s">
        <v>25</v>
      </c>
      <c r="D69" s="429">
        <v>13403456065.42</v>
      </c>
      <c r="E69" s="302">
        <f t="shared" si="24"/>
        <v>3.0892823853459976E-2</v>
      </c>
      <c r="F69" s="455">
        <v>24.412800000000001</v>
      </c>
      <c r="G69" s="429">
        <v>13212887847.49</v>
      </c>
      <c r="H69" s="302">
        <f t="shared" si="23"/>
        <v>3.0564184196532229E-2</v>
      </c>
      <c r="I69" s="455">
        <v>24.4329</v>
      </c>
      <c r="J69" s="154">
        <f t="shared" si="21"/>
        <v>-1.421784180138832E-2</v>
      </c>
      <c r="K69" s="154">
        <f t="shared" si="22"/>
        <v>8.2333857648444011E-4</v>
      </c>
      <c r="L69" s="309"/>
      <c r="M69" s="376"/>
      <c r="N69" s="376"/>
      <c r="O69" s="377"/>
      <c r="P69" s="312"/>
      <c r="Q69" s="312"/>
      <c r="R69" s="312"/>
      <c r="S69" s="312"/>
      <c r="T69" s="312"/>
      <c r="U69" s="312"/>
      <c r="V69" s="312"/>
      <c r="W69" s="312"/>
      <c r="X69" s="312"/>
      <c r="Y69" s="312"/>
      <c r="Z69" s="312"/>
      <c r="AA69" s="312"/>
      <c r="AB69" s="312"/>
      <c r="AC69" s="312"/>
      <c r="AD69" s="312"/>
      <c r="AE69" s="312"/>
      <c r="AF69" s="312"/>
      <c r="AG69" s="312"/>
      <c r="AH69" s="312"/>
      <c r="AI69" s="312"/>
      <c r="AJ69" s="312"/>
      <c r="AK69" s="312"/>
      <c r="AL69" s="312"/>
      <c r="AM69" s="312"/>
      <c r="AN69" s="312"/>
      <c r="AO69" s="312"/>
      <c r="AP69" s="312"/>
      <c r="AQ69" s="312"/>
      <c r="AR69" s="312"/>
      <c r="AS69" s="312"/>
      <c r="AT69" s="312"/>
      <c r="AU69" s="312"/>
      <c r="AV69" s="312"/>
      <c r="AW69" s="312"/>
      <c r="AX69" s="312"/>
      <c r="AY69" s="312"/>
      <c r="AZ69" s="312"/>
      <c r="BA69" s="312"/>
      <c r="BB69" s="312"/>
      <c r="BC69" s="312"/>
      <c r="BD69" s="312"/>
      <c r="BE69" s="312"/>
      <c r="BF69" s="312"/>
      <c r="BG69" s="312"/>
      <c r="BH69" s="312"/>
      <c r="BI69" s="312"/>
      <c r="BJ69" s="312"/>
      <c r="BK69" s="312"/>
      <c r="BL69" s="312"/>
      <c r="BM69" s="312"/>
      <c r="BN69" s="312"/>
      <c r="BO69" s="312"/>
      <c r="BP69" s="312"/>
      <c r="BQ69" s="312"/>
      <c r="BR69" s="312"/>
      <c r="BS69" s="312"/>
      <c r="BT69" s="312"/>
      <c r="BU69" s="312"/>
      <c r="BV69" s="312"/>
      <c r="BW69" s="312"/>
      <c r="BX69" s="312"/>
      <c r="BY69" s="312"/>
      <c r="BZ69" s="312"/>
      <c r="CA69" s="312"/>
      <c r="CB69" s="312"/>
      <c r="CC69" s="312"/>
      <c r="CD69" s="312"/>
      <c r="CE69" s="312"/>
      <c r="CF69" s="312"/>
      <c r="CG69" s="312"/>
      <c r="CH69" s="312"/>
      <c r="CI69" s="312"/>
      <c r="CJ69" s="312"/>
      <c r="CK69" s="312"/>
      <c r="CL69" s="312"/>
      <c r="CM69" s="312"/>
      <c r="CN69" s="312"/>
      <c r="CO69" s="312"/>
      <c r="CP69" s="312"/>
      <c r="CQ69" s="312"/>
      <c r="CR69" s="312"/>
    </row>
    <row r="70" spans="1:96" s="277" customFormat="1" ht="12.95" customHeight="1" thickBot="1">
      <c r="A70" s="435">
        <v>59</v>
      </c>
      <c r="B70" s="434" t="s">
        <v>128</v>
      </c>
      <c r="C70" s="450" t="s">
        <v>131</v>
      </c>
      <c r="D70" s="429">
        <v>506934654.13999999</v>
      </c>
      <c r="E70" s="302">
        <f t="shared" si="24"/>
        <v>1.1684033505332302E-3</v>
      </c>
      <c r="F70" s="455">
        <v>2.0735000000000001</v>
      </c>
      <c r="G70" s="429">
        <v>503326752.68000001</v>
      </c>
      <c r="H70" s="302">
        <f t="shared" si="23"/>
        <v>1.1643004737133477E-3</v>
      </c>
      <c r="I70" s="455">
        <v>2.0661</v>
      </c>
      <c r="J70" s="308">
        <f t="shared" si="21"/>
        <v>-7.1170937526862888E-3</v>
      </c>
      <c r="K70" s="308">
        <f t="shared" si="22"/>
        <v>-3.568844948155328E-3</v>
      </c>
      <c r="L70" s="309"/>
      <c r="M70" s="331"/>
      <c r="N70" s="351"/>
      <c r="O70" s="378"/>
      <c r="P70" s="379"/>
      <c r="Q70" s="312"/>
      <c r="R70" s="312"/>
      <c r="S70" s="312"/>
      <c r="T70" s="312"/>
      <c r="U70" s="312"/>
      <c r="V70" s="312"/>
      <c r="W70" s="312"/>
      <c r="X70" s="312"/>
      <c r="Y70" s="312"/>
      <c r="Z70" s="312"/>
      <c r="AA70" s="312"/>
      <c r="AB70" s="312"/>
      <c r="AC70" s="312"/>
      <c r="AD70" s="312"/>
      <c r="AE70" s="312"/>
      <c r="AF70" s="312"/>
      <c r="AG70" s="312"/>
      <c r="AH70" s="312"/>
      <c r="AI70" s="312"/>
      <c r="AJ70" s="312"/>
      <c r="AK70" s="312"/>
      <c r="AL70" s="312"/>
      <c r="AM70" s="312"/>
      <c r="AN70" s="312"/>
      <c r="AO70" s="312"/>
      <c r="AP70" s="312"/>
      <c r="AQ70" s="312"/>
      <c r="AR70" s="312"/>
      <c r="AS70" s="312"/>
      <c r="AT70" s="312"/>
      <c r="AU70" s="312"/>
      <c r="AV70" s="312"/>
      <c r="AW70" s="312"/>
      <c r="AX70" s="312"/>
      <c r="AY70" s="312"/>
      <c r="AZ70" s="312"/>
      <c r="BA70" s="312"/>
      <c r="BB70" s="312"/>
      <c r="BC70" s="312"/>
      <c r="BD70" s="312"/>
      <c r="BE70" s="312"/>
      <c r="BF70" s="312"/>
      <c r="BG70" s="312"/>
      <c r="BH70" s="312"/>
      <c r="BI70" s="312"/>
      <c r="BJ70" s="312"/>
      <c r="BK70" s="312"/>
      <c r="BL70" s="312"/>
      <c r="BM70" s="312"/>
      <c r="BN70" s="312"/>
      <c r="BO70" s="312"/>
      <c r="BP70" s="312"/>
      <c r="BQ70" s="312"/>
      <c r="BR70" s="312"/>
      <c r="BS70" s="312"/>
      <c r="BT70" s="312"/>
      <c r="BU70" s="312"/>
      <c r="BV70" s="312"/>
      <c r="BW70" s="312"/>
      <c r="BX70" s="312"/>
      <c r="BY70" s="312"/>
      <c r="BZ70" s="312"/>
      <c r="CA70" s="312"/>
      <c r="CB70" s="312"/>
      <c r="CC70" s="312"/>
      <c r="CD70" s="312"/>
      <c r="CE70" s="312"/>
      <c r="CF70" s="312"/>
      <c r="CG70" s="312"/>
      <c r="CH70" s="312"/>
      <c r="CI70" s="312"/>
      <c r="CJ70" s="312"/>
      <c r="CK70" s="312"/>
      <c r="CL70" s="312"/>
      <c r="CM70" s="312"/>
      <c r="CN70" s="312"/>
      <c r="CO70" s="312"/>
      <c r="CP70" s="312"/>
      <c r="CQ70" s="312"/>
      <c r="CR70" s="312"/>
    </row>
    <row r="71" spans="1:96" s="277" customFormat="1" ht="12.95" customHeight="1" thickBot="1">
      <c r="A71" s="435">
        <v>60</v>
      </c>
      <c r="B71" s="434" t="s">
        <v>7</v>
      </c>
      <c r="C71" s="434" t="s">
        <v>83</v>
      </c>
      <c r="D71" s="429">
        <v>27818694467</v>
      </c>
      <c r="E71" s="302">
        <f t="shared" si="24"/>
        <v>6.4117644270826599E-2</v>
      </c>
      <c r="F71" s="432">
        <v>308.27999999999997</v>
      </c>
      <c r="G71" s="429">
        <v>27178183878.779999</v>
      </c>
      <c r="H71" s="302">
        <f t="shared" si="23"/>
        <v>6.2868846522151883E-2</v>
      </c>
      <c r="I71" s="432">
        <v>308.62</v>
      </c>
      <c r="J71" s="154">
        <f t="shared" si="21"/>
        <v>-2.3024466118631435E-2</v>
      </c>
      <c r="K71" s="154">
        <f t="shared" si="22"/>
        <v>1.1028934734657839E-3</v>
      </c>
      <c r="L71" s="309"/>
      <c r="M71" s="312"/>
      <c r="N71" s="324"/>
      <c r="O71" s="380"/>
      <c r="P71" s="381"/>
      <c r="Q71" s="312"/>
      <c r="R71" s="312"/>
      <c r="S71" s="312"/>
      <c r="T71" s="312"/>
      <c r="U71" s="312"/>
      <c r="V71" s="312"/>
      <c r="W71" s="312"/>
      <c r="X71" s="312"/>
      <c r="Y71" s="312"/>
      <c r="Z71" s="312"/>
      <c r="AA71" s="312"/>
      <c r="AB71" s="312"/>
      <c r="AC71" s="312"/>
      <c r="AD71" s="312"/>
      <c r="AE71" s="312"/>
      <c r="AF71" s="312"/>
      <c r="AG71" s="312"/>
      <c r="AH71" s="312"/>
      <c r="AI71" s="312"/>
      <c r="AJ71" s="312"/>
      <c r="AK71" s="312"/>
      <c r="AL71" s="312"/>
      <c r="AM71" s="312"/>
      <c r="AN71" s="312"/>
      <c r="AO71" s="312"/>
      <c r="AP71" s="312"/>
      <c r="AQ71" s="312"/>
      <c r="AR71" s="312"/>
      <c r="AS71" s="312"/>
      <c r="AT71" s="312"/>
      <c r="AU71" s="312"/>
      <c r="AV71" s="312"/>
      <c r="AW71" s="312"/>
      <c r="AX71" s="312"/>
      <c r="AY71" s="312"/>
      <c r="AZ71" s="312"/>
      <c r="BA71" s="312"/>
      <c r="BB71" s="312"/>
      <c r="BC71" s="312"/>
      <c r="BD71" s="312"/>
      <c r="BE71" s="312"/>
      <c r="BF71" s="312"/>
      <c r="BG71" s="312"/>
      <c r="BH71" s="312"/>
      <c r="BI71" s="312"/>
      <c r="BJ71" s="312"/>
      <c r="BK71" s="312"/>
      <c r="BL71" s="312"/>
      <c r="BM71" s="312"/>
      <c r="BN71" s="312"/>
      <c r="BO71" s="312"/>
      <c r="BP71" s="312"/>
      <c r="BQ71" s="312"/>
      <c r="BR71" s="312"/>
      <c r="BS71" s="312"/>
      <c r="BT71" s="312"/>
      <c r="BU71" s="312"/>
      <c r="BV71" s="312"/>
      <c r="BW71" s="312"/>
      <c r="BX71" s="312"/>
      <c r="BY71" s="312"/>
      <c r="BZ71" s="312"/>
      <c r="CA71" s="312"/>
      <c r="CB71" s="312"/>
      <c r="CC71" s="312"/>
      <c r="CD71" s="312"/>
      <c r="CE71" s="312"/>
      <c r="CF71" s="312"/>
      <c r="CG71" s="312"/>
      <c r="CH71" s="312"/>
      <c r="CI71" s="312"/>
      <c r="CJ71" s="312"/>
      <c r="CK71" s="312"/>
      <c r="CL71" s="312"/>
      <c r="CM71" s="312"/>
      <c r="CN71" s="312"/>
      <c r="CO71" s="312"/>
      <c r="CP71" s="312"/>
      <c r="CQ71" s="312"/>
      <c r="CR71" s="312"/>
    </row>
    <row r="72" spans="1:96" s="277" customFormat="1" ht="12.95" customHeight="1">
      <c r="A72" s="435">
        <v>61</v>
      </c>
      <c r="B72" s="434" t="s">
        <v>27</v>
      </c>
      <c r="C72" s="434" t="s">
        <v>46</v>
      </c>
      <c r="D72" s="429">
        <v>6543613854.9899998</v>
      </c>
      <c r="E72" s="302">
        <f t="shared" si="24"/>
        <v>1.5081984019688867E-2</v>
      </c>
      <c r="F72" s="432">
        <v>1.06</v>
      </c>
      <c r="G72" s="429">
        <v>6564682212.2399998</v>
      </c>
      <c r="H72" s="302">
        <f t="shared" si="23"/>
        <v>1.5185488489915367E-2</v>
      </c>
      <c r="I72" s="432">
        <v>1.06</v>
      </c>
      <c r="J72" s="154">
        <f t="shared" si="21"/>
        <v>3.2196822301691574E-3</v>
      </c>
      <c r="K72" s="154">
        <f t="shared" si="22"/>
        <v>0</v>
      </c>
      <c r="L72" s="309"/>
      <c r="M72" s="312"/>
      <c r="N72" s="382"/>
      <c r="O72" s="372"/>
      <c r="P72" s="312"/>
      <c r="Q72" s="312"/>
      <c r="R72" s="312"/>
      <c r="S72" s="312"/>
      <c r="T72" s="312"/>
      <c r="U72" s="312"/>
      <c r="V72" s="312"/>
      <c r="W72" s="312"/>
      <c r="X72" s="312"/>
      <c r="Y72" s="312"/>
      <c r="Z72" s="312"/>
      <c r="AA72" s="312"/>
      <c r="AB72" s="312"/>
      <c r="AC72" s="312"/>
      <c r="AD72" s="312"/>
      <c r="AE72" s="312"/>
      <c r="AF72" s="312"/>
      <c r="AG72" s="312"/>
      <c r="AH72" s="312"/>
      <c r="AI72" s="312"/>
      <c r="AJ72" s="312"/>
      <c r="AK72" s="312"/>
      <c r="AL72" s="312"/>
      <c r="AM72" s="312"/>
      <c r="AN72" s="312"/>
      <c r="AO72" s="312"/>
      <c r="AP72" s="312"/>
      <c r="AQ72" s="312"/>
      <c r="AR72" s="312"/>
      <c r="AS72" s="312"/>
      <c r="AT72" s="312"/>
      <c r="AU72" s="312"/>
      <c r="AV72" s="312"/>
      <c r="AW72" s="312"/>
      <c r="AX72" s="312"/>
      <c r="AY72" s="312"/>
      <c r="AZ72" s="312"/>
      <c r="BA72" s="312"/>
      <c r="BB72" s="312"/>
      <c r="BC72" s="312"/>
      <c r="BD72" s="312"/>
      <c r="BE72" s="312"/>
      <c r="BF72" s="312"/>
      <c r="BG72" s="312"/>
      <c r="BH72" s="312"/>
      <c r="BI72" s="312"/>
      <c r="BJ72" s="312"/>
      <c r="BK72" s="312"/>
      <c r="BL72" s="312"/>
      <c r="BM72" s="312"/>
      <c r="BN72" s="312"/>
      <c r="BO72" s="312"/>
      <c r="BP72" s="312"/>
      <c r="BQ72" s="312"/>
      <c r="BR72" s="312"/>
      <c r="BS72" s="312"/>
      <c r="BT72" s="312"/>
      <c r="BU72" s="312"/>
      <c r="BV72" s="312"/>
      <c r="BW72" s="312"/>
      <c r="BX72" s="312"/>
      <c r="BY72" s="312"/>
      <c r="BZ72" s="312"/>
      <c r="CA72" s="312"/>
      <c r="CB72" s="312"/>
      <c r="CC72" s="312"/>
      <c r="CD72" s="312"/>
      <c r="CE72" s="312"/>
      <c r="CF72" s="312"/>
      <c r="CG72" s="312"/>
      <c r="CH72" s="312"/>
      <c r="CI72" s="312"/>
      <c r="CJ72" s="312"/>
      <c r="CK72" s="312"/>
      <c r="CL72" s="312"/>
      <c r="CM72" s="312"/>
      <c r="CN72" s="312"/>
      <c r="CO72" s="312"/>
      <c r="CP72" s="312"/>
      <c r="CQ72" s="312"/>
      <c r="CR72" s="312"/>
    </row>
    <row r="73" spans="1:96" s="277" customFormat="1" ht="12.95" customHeight="1">
      <c r="A73" s="435">
        <v>62</v>
      </c>
      <c r="B73" s="437" t="s">
        <v>165</v>
      </c>
      <c r="C73" s="434" t="s">
        <v>138</v>
      </c>
      <c r="D73" s="430">
        <v>8493131725.3599997</v>
      </c>
      <c r="E73" s="302">
        <f t="shared" si="24"/>
        <v>1.9575311104476505E-2</v>
      </c>
      <c r="F73" s="432">
        <v>3.98</v>
      </c>
      <c r="G73" s="430">
        <v>7924874070.5299997</v>
      </c>
      <c r="H73" s="302">
        <f t="shared" si="23"/>
        <v>1.8331897888016518E-2</v>
      </c>
      <c r="I73" s="432">
        <v>3.98</v>
      </c>
      <c r="J73" s="154">
        <f t="shared" si="21"/>
        <v>-6.6907905494178951E-2</v>
      </c>
      <c r="K73" s="154">
        <f t="shared" si="22"/>
        <v>0</v>
      </c>
      <c r="L73" s="309"/>
      <c r="M73" s="312"/>
      <c r="N73" s="378"/>
      <c r="O73" s="349"/>
      <c r="P73" s="312"/>
      <c r="Q73" s="312"/>
      <c r="R73" s="312"/>
      <c r="S73" s="312"/>
      <c r="T73" s="312"/>
      <c r="U73" s="312"/>
      <c r="V73" s="312"/>
      <c r="W73" s="312"/>
      <c r="X73" s="312"/>
      <c r="Y73" s="312"/>
      <c r="Z73" s="312"/>
      <c r="AA73" s="312"/>
      <c r="AB73" s="312"/>
      <c r="AC73" s="312"/>
      <c r="AD73" s="312"/>
      <c r="AE73" s="312"/>
      <c r="AF73" s="312"/>
      <c r="AG73" s="312"/>
      <c r="AH73" s="312"/>
      <c r="AI73" s="312"/>
      <c r="AJ73" s="312"/>
      <c r="AK73" s="312"/>
      <c r="AL73" s="312"/>
      <c r="AM73" s="312"/>
      <c r="AN73" s="312"/>
      <c r="AO73" s="312"/>
      <c r="AP73" s="312"/>
      <c r="AQ73" s="312"/>
      <c r="AR73" s="312"/>
      <c r="AS73" s="312"/>
      <c r="AT73" s="312"/>
      <c r="AU73" s="312"/>
      <c r="AV73" s="312"/>
      <c r="AW73" s="312"/>
      <c r="AX73" s="312"/>
      <c r="AY73" s="312"/>
      <c r="AZ73" s="312"/>
      <c r="BA73" s="312"/>
      <c r="BB73" s="312"/>
      <c r="BC73" s="312"/>
      <c r="BD73" s="312"/>
      <c r="BE73" s="312"/>
      <c r="BF73" s="312"/>
      <c r="BG73" s="312"/>
      <c r="BH73" s="312"/>
      <c r="BI73" s="312"/>
      <c r="BJ73" s="312"/>
      <c r="BK73" s="312"/>
      <c r="BL73" s="312"/>
      <c r="BM73" s="312"/>
      <c r="BN73" s="312"/>
      <c r="BO73" s="312"/>
      <c r="BP73" s="312"/>
      <c r="BQ73" s="312"/>
      <c r="BR73" s="312"/>
      <c r="BS73" s="312"/>
      <c r="BT73" s="312"/>
      <c r="BU73" s="312"/>
      <c r="BV73" s="312"/>
      <c r="BW73" s="312"/>
      <c r="BX73" s="312"/>
      <c r="BY73" s="312"/>
      <c r="BZ73" s="312"/>
      <c r="CA73" s="312"/>
      <c r="CB73" s="312"/>
      <c r="CC73" s="312"/>
      <c r="CD73" s="312"/>
      <c r="CE73" s="312"/>
      <c r="CF73" s="312"/>
      <c r="CG73" s="312"/>
      <c r="CH73" s="312"/>
      <c r="CI73" s="312"/>
      <c r="CJ73" s="312"/>
      <c r="CK73" s="312"/>
      <c r="CL73" s="312"/>
      <c r="CM73" s="312"/>
      <c r="CN73" s="312"/>
      <c r="CO73" s="312"/>
      <c r="CP73" s="312"/>
      <c r="CQ73" s="312"/>
      <c r="CR73" s="312"/>
    </row>
    <row r="74" spans="1:96" s="277" customFormat="1" ht="12" customHeight="1" thickBot="1">
      <c r="A74" s="435">
        <v>63</v>
      </c>
      <c r="B74" s="434" t="s">
        <v>7</v>
      </c>
      <c r="C74" s="437" t="s">
        <v>88</v>
      </c>
      <c r="D74" s="429">
        <v>37761253914</v>
      </c>
      <c r="E74" s="302">
        <f t="shared" si="24"/>
        <v>8.7033654600517679E-2</v>
      </c>
      <c r="F74" s="429">
        <v>4157.33</v>
      </c>
      <c r="G74" s="429">
        <v>38378424900.220001</v>
      </c>
      <c r="H74" s="302">
        <f>(G74/$G$95)</f>
        <v>8.8777355969606175E-2</v>
      </c>
      <c r="I74" s="429">
        <v>4165.96</v>
      </c>
      <c r="J74" s="154">
        <f t="shared" si="21"/>
        <v>1.6344027865853913E-2</v>
      </c>
      <c r="K74" s="154">
        <f t="shared" si="22"/>
        <v>2.0758515681940353E-3</v>
      </c>
      <c r="L74" s="309"/>
      <c r="M74" s="312"/>
      <c r="N74" s="380"/>
      <c r="O74" s="351"/>
      <c r="P74" s="312"/>
      <c r="Q74" s="312"/>
      <c r="R74" s="312"/>
      <c r="S74" s="312"/>
      <c r="T74" s="312"/>
      <c r="U74" s="312"/>
      <c r="V74" s="312"/>
      <c r="W74" s="312"/>
      <c r="X74" s="312"/>
      <c r="Y74" s="312"/>
      <c r="Z74" s="312"/>
      <c r="AA74" s="312"/>
      <c r="AB74" s="312"/>
      <c r="AC74" s="312"/>
      <c r="AD74" s="312"/>
      <c r="AE74" s="312"/>
      <c r="AF74" s="312"/>
      <c r="AG74" s="312"/>
      <c r="AH74" s="312"/>
      <c r="AI74" s="312"/>
      <c r="AJ74" s="312"/>
      <c r="AK74" s="312"/>
      <c r="AL74" s="312"/>
      <c r="AM74" s="312"/>
      <c r="AN74" s="312"/>
      <c r="AO74" s="312"/>
      <c r="AP74" s="312"/>
      <c r="AQ74" s="312"/>
      <c r="AR74" s="312"/>
      <c r="AS74" s="312"/>
      <c r="AT74" s="312"/>
      <c r="AU74" s="312"/>
      <c r="AV74" s="312"/>
      <c r="AW74" s="312"/>
      <c r="AX74" s="312"/>
      <c r="AY74" s="312"/>
      <c r="AZ74" s="312"/>
      <c r="BA74" s="312"/>
      <c r="BB74" s="312"/>
      <c r="BC74" s="312"/>
      <c r="BD74" s="312"/>
      <c r="BE74" s="312"/>
      <c r="BF74" s="312"/>
      <c r="BG74" s="312"/>
      <c r="BH74" s="312"/>
      <c r="BI74" s="312"/>
      <c r="BJ74" s="312"/>
      <c r="BK74" s="312"/>
      <c r="BL74" s="312"/>
      <c r="BM74" s="312"/>
      <c r="BN74" s="312"/>
      <c r="BO74" s="312"/>
      <c r="BP74" s="312"/>
      <c r="BQ74" s="312"/>
      <c r="BR74" s="312"/>
      <c r="BS74" s="312"/>
      <c r="BT74" s="312"/>
      <c r="BU74" s="312"/>
      <c r="BV74" s="312"/>
      <c r="BW74" s="312"/>
      <c r="BX74" s="312"/>
      <c r="BY74" s="312"/>
      <c r="BZ74" s="312"/>
      <c r="CA74" s="312"/>
      <c r="CB74" s="312"/>
      <c r="CC74" s="312"/>
      <c r="CD74" s="312"/>
      <c r="CE74" s="312"/>
      <c r="CF74" s="312"/>
      <c r="CG74" s="312"/>
      <c r="CH74" s="312"/>
      <c r="CI74" s="312"/>
      <c r="CJ74" s="312"/>
      <c r="CK74" s="312"/>
      <c r="CL74" s="312"/>
      <c r="CM74" s="312"/>
      <c r="CN74" s="312"/>
      <c r="CO74" s="312"/>
      <c r="CP74" s="312"/>
      <c r="CQ74" s="312"/>
      <c r="CR74" s="312"/>
    </row>
    <row r="75" spans="1:96" s="277" customFormat="1" ht="12.95" customHeight="1">
      <c r="A75" s="435">
        <v>64</v>
      </c>
      <c r="B75" s="434" t="s">
        <v>7</v>
      </c>
      <c r="C75" s="437" t="s">
        <v>89</v>
      </c>
      <c r="D75" s="429">
        <v>233994051</v>
      </c>
      <c r="E75" s="302">
        <f t="shared" si="24"/>
        <v>5.3931888648855108E-4</v>
      </c>
      <c r="F75" s="429">
        <v>3721.29</v>
      </c>
      <c r="G75" s="429">
        <v>233845401.24000001</v>
      </c>
      <c r="H75" s="302">
        <f t="shared" si="23"/>
        <v>5.4093351881202032E-4</v>
      </c>
      <c r="I75" s="429">
        <v>3744.64</v>
      </c>
      <c r="J75" s="154">
        <f t="shared" ref="J75:J94" si="25">((G75-D75)/D75)</f>
        <v>-6.3527153517244962E-4</v>
      </c>
      <c r="K75" s="154">
        <f t="shared" si="22"/>
        <v>6.2747058143815477E-3</v>
      </c>
      <c r="L75" s="309"/>
      <c r="M75" s="312"/>
      <c r="N75" s="476"/>
      <c r="O75" s="476"/>
      <c r="P75" s="312"/>
      <c r="Q75" s="312"/>
      <c r="R75" s="312"/>
      <c r="S75" s="312"/>
      <c r="T75" s="312"/>
      <c r="U75" s="312"/>
      <c r="V75" s="312"/>
      <c r="W75" s="312"/>
      <c r="X75" s="312"/>
      <c r="Y75" s="312"/>
      <c r="Z75" s="312"/>
      <c r="AA75" s="312"/>
      <c r="AB75" s="312"/>
      <c r="AC75" s="312"/>
      <c r="AD75" s="312"/>
      <c r="AE75" s="312"/>
      <c r="AF75" s="312"/>
      <c r="AG75" s="312"/>
      <c r="AH75" s="312"/>
      <c r="AI75" s="312"/>
      <c r="AJ75" s="312"/>
      <c r="AK75" s="312"/>
      <c r="AL75" s="312"/>
      <c r="AM75" s="312"/>
      <c r="AN75" s="312"/>
      <c r="AO75" s="312"/>
      <c r="AP75" s="312"/>
      <c r="AQ75" s="312"/>
      <c r="AR75" s="312"/>
      <c r="AS75" s="312"/>
      <c r="AT75" s="312"/>
      <c r="AU75" s="312"/>
      <c r="AV75" s="312"/>
      <c r="AW75" s="312"/>
      <c r="AX75" s="312"/>
      <c r="AY75" s="312"/>
      <c r="AZ75" s="312"/>
      <c r="BA75" s="312"/>
      <c r="BB75" s="312"/>
      <c r="BC75" s="312"/>
      <c r="BD75" s="312"/>
      <c r="BE75" s="312"/>
      <c r="BF75" s="312"/>
      <c r="BG75" s="312"/>
      <c r="BH75" s="312"/>
      <c r="BI75" s="312"/>
      <c r="BJ75" s="312"/>
      <c r="BK75" s="312"/>
      <c r="BL75" s="312"/>
      <c r="BM75" s="312"/>
      <c r="BN75" s="312"/>
      <c r="BO75" s="312"/>
      <c r="BP75" s="312"/>
      <c r="BQ75" s="312"/>
      <c r="BR75" s="312"/>
      <c r="BS75" s="312"/>
      <c r="BT75" s="312"/>
      <c r="BU75" s="312"/>
      <c r="BV75" s="312"/>
      <c r="BW75" s="312"/>
      <c r="BX75" s="312"/>
      <c r="BY75" s="312"/>
      <c r="BZ75" s="312"/>
      <c r="CA75" s="312"/>
      <c r="CB75" s="312"/>
      <c r="CC75" s="312"/>
      <c r="CD75" s="312"/>
      <c r="CE75" s="312"/>
      <c r="CF75" s="312"/>
      <c r="CG75" s="312"/>
      <c r="CH75" s="312"/>
      <c r="CI75" s="312"/>
      <c r="CJ75" s="312"/>
      <c r="CK75" s="312"/>
      <c r="CL75" s="312"/>
      <c r="CM75" s="312"/>
      <c r="CN75" s="312"/>
      <c r="CO75" s="312"/>
      <c r="CP75" s="312"/>
      <c r="CQ75" s="312"/>
      <c r="CR75" s="312"/>
    </row>
    <row r="76" spans="1:96" s="278" customFormat="1" ht="12.95" customHeight="1">
      <c r="A76" s="435">
        <v>65</v>
      </c>
      <c r="B76" s="434" t="s">
        <v>111</v>
      </c>
      <c r="C76" s="437" t="s">
        <v>112</v>
      </c>
      <c r="D76" s="431">
        <v>52681457.869999997</v>
      </c>
      <c r="E76" s="302">
        <f t="shared" si="24"/>
        <v>1.2142233990829927E-4</v>
      </c>
      <c r="F76" s="429">
        <v>11.1706</v>
      </c>
      <c r="G76" s="431">
        <v>52780326.289999999</v>
      </c>
      <c r="H76" s="302">
        <f t="shared" si="23"/>
        <v>1.2209197817319574E-4</v>
      </c>
      <c r="I76" s="429">
        <v>11.1929</v>
      </c>
      <c r="J76" s="154">
        <f t="shared" si="25"/>
        <v>1.8767214119999407E-3</v>
      </c>
      <c r="K76" s="154">
        <f t="shared" si="22"/>
        <v>1.9963117469070186E-3</v>
      </c>
      <c r="L76" s="366"/>
      <c r="M76" s="383"/>
      <c r="N76" s="384"/>
      <c r="O76" s="484"/>
      <c r="P76" s="385"/>
      <c r="Q76" s="369"/>
      <c r="R76" s="369"/>
      <c r="S76" s="369"/>
      <c r="T76" s="369"/>
      <c r="U76" s="369"/>
      <c r="V76" s="369"/>
      <c r="W76" s="369"/>
      <c r="X76" s="369"/>
      <c r="Y76" s="369"/>
      <c r="Z76" s="369"/>
      <c r="AA76" s="369"/>
      <c r="AB76" s="369"/>
      <c r="AC76" s="369"/>
      <c r="AD76" s="369"/>
      <c r="AE76" s="369"/>
      <c r="AF76" s="369"/>
      <c r="AG76" s="369"/>
      <c r="AH76" s="369"/>
      <c r="AI76" s="369"/>
      <c r="AJ76" s="369"/>
      <c r="AK76" s="369"/>
      <c r="AL76" s="369"/>
      <c r="AM76" s="369"/>
      <c r="AN76" s="369"/>
      <c r="AO76" s="369"/>
      <c r="AP76" s="369"/>
      <c r="AQ76" s="369"/>
      <c r="AR76" s="369"/>
      <c r="AS76" s="369"/>
      <c r="AT76" s="369"/>
      <c r="AU76" s="369"/>
      <c r="AV76" s="369"/>
      <c r="AW76" s="369"/>
      <c r="AX76" s="369"/>
      <c r="AY76" s="369"/>
      <c r="AZ76" s="369"/>
      <c r="BA76" s="369"/>
      <c r="BB76" s="369"/>
      <c r="BC76" s="369"/>
      <c r="BD76" s="369"/>
      <c r="BE76" s="369"/>
      <c r="BF76" s="369"/>
      <c r="BG76" s="369"/>
      <c r="BH76" s="369"/>
      <c r="BI76" s="369"/>
      <c r="BJ76" s="369"/>
      <c r="BK76" s="369"/>
      <c r="BL76" s="369"/>
      <c r="BM76" s="369"/>
      <c r="BN76" s="369"/>
      <c r="BO76" s="369"/>
      <c r="BP76" s="369"/>
      <c r="BQ76" s="369"/>
      <c r="BR76" s="369"/>
      <c r="BS76" s="369"/>
      <c r="BT76" s="369"/>
      <c r="BU76" s="369"/>
      <c r="BV76" s="369"/>
      <c r="BW76" s="369"/>
      <c r="BX76" s="369"/>
      <c r="BY76" s="369"/>
      <c r="BZ76" s="369"/>
      <c r="CA76" s="369"/>
      <c r="CB76" s="369"/>
      <c r="CC76" s="369"/>
      <c r="CD76" s="369"/>
      <c r="CE76" s="369"/>
      <c r="CF76" s="369"/>
      <c r="CG76" s="369"/>
      <c r="CH76" s="369"/>
      <c r="CI76" s="369"/>
      <c r="CJ76" s="369"/>
      <c r="CK76" s="369"/>
      <c r="CL76" s="369"/>
      <c r="CM76" s="369"/>
      <c r="CN76" s="369"/>
      <c r="CO76" s="369"/>
      <c r="CP76" s="369"/>
      <c r="CQ76" s="369"/>
      <c r="CR76" s="369"/>
    </row>
    <row r="77" spans="1:96" s="277" customFormat="1" ht="12.95" customHeight="1">
      <c r="A77" s="435">
        <v>66</v>
      </c>
      <c r="B77" s="434" t="s">
        <v>34</v>
      </c>
      <c r="C77" s="434" t="s">
        <v>106</v>
      </c>
      <c r="D77" s="429">
        <v>15290328881.84</v>
      </c>
      <c r="E77" s="302">
        <f t="shared" si="24"/>
        <v>3.5241764101933006E-2</v>
      </c>
      <c r="F77" s="429">
        <v>1157.4100000000001</v>
      </c>
      <c r="G77" s="429">
        <v>14835770153.9</v>
      </c>
      <c r="H77" s="302">
        <f t="shared" si="23"/>
        <v>3.4318251764117839E-2</v>
      </c>
      <c r="I77" s="429">
        <v>1158.8900000000001</v>
      </c>
      <c r="J77" s="154">
        <f t="shared" si="25"/>
        <v>-2.972851214991656E-2</v>
      </c>
      <c r="K77" s="154">
        <f t="shared" si="22"/>
        <v>1.2787171356736318E-3</v>
      </c>
      <c r="L77" s="309"/>
      <c r="M77" s="312"/>
      <c r="N77" s="386"/>
      <c r="O77" s="484"/>
      <c r="P77" s="312"/>
      <c r="Q77" s="312"/>
      <c r="R77" s="312"/>
      <c r="S77" s="312"/>
      <c r="T77" s="312"/>
      <c r="U77" s="312"/>
      <c r="V77" s="312"/>
      <c r="W77" s="312"/>
      <c r="X77" s="312"/>
      <c r="Y77" s="312"/>
      <c r="Z77" s="312"/>
      <c r="AA77" s="312"/>
      <c r="AB77" s="312"/>
      <c r="AC77" s="312"/>
      <c r="AD77" s="312"/>
      <c r="AE77" s="312"/>
      <c r="AF77" s="312"/>
      <c r="AG77" s="312"/>
      <c r="AH77" s="312"/>
      <c r="AI77" s="312"/>
      <c r="AJ77" s="312"/>
      <c r="AK77" s="312"/>
      <c r="AL77" s="312"/>
      <c r="AM77" s="312"/>
      <c r="AN77" s="312"/>
      <c r="AO77" s="312"/>
      <c r="AP77" s="312"/>
      <c r="AQ77" s="312"/>
      <c r="AR77" s="312"/>
      <c r="AS77" s="312"/>
      <c r="AT77" s="312"/>
      <c r="AU77" s="312"/>
      <c r="AV77" s="312"/>
      <c r="AW77" s="312"/>
      <c r="AX77" s="312"/>
      <c r="AY77" s="312"/>
      <c r="AZ77" s="312"/>
      <c r="BA77" s="312"/>
      <c r="BB77" s="312"/>
      <c r="BC77" s="312"/>
      <c r="BD77" s="312"/>
      <c r="BE77" s="312"/>
      <c r="BF77" s="312"/>
      <c r="BG77" s="312"/>
      <c r="BH77" s="312"/>
      <c r="BI77" s="312"/>
      <c r="BJ77" s="312"/>
      <c r="BK77" s="312"/>
      <c r="BL77" s="312"/>
      <c r="BM77" s="312"/>
      <c r="BN77" s="312"/>
      <c r="BO77" s="312"/>
      <c r="BP77" s="312"/>
      <c r="BQ77" s="312"/>
      <c r="BR77" s="312"/>
      <c r="BS77" s="312"/>
      <c r="BT77" s="312"/>
      <c r="BU77" s="312"/>
      <c r="BV77" s="312"/>
      <c r="BW77" s="312"/>
      <c r="BX77" s="312"/>
      <c r="BY77" s="312"/>
      <c r="BZ77" s="312"/>
      <c r="CA77" s="312"/>
      <c r="CB77" s="312"/>
      <c r="CC77" s="312"/>
      <c r="CD77" s="312"/>
      <c r="CE77" s="312"/>
      <c r="CF77" s="312"/>
      <c r="CG77" s="312"/>
      <c r="CH77" s="312"/>
      <c r="CI77" s="312"/>
      <c r="CJ77" s="312"/>
      <c r="CK77" s="312"/>
      <c r="CL77" s="312"/>
      <c r="CM77" s="312"/>
      <c r="CN77" s="312"/>
      <c r="CO77" s="312"/>
      <c r="CP77" s="312"/>
      <c r="CQ77" s="312"/>
      <c r="CR77" s="312"/>
    </row>
    <row r="78" spans="1:96" s="277" customFormat="1" ht="12.95" customHeight="1">
      <c r="A78" s="435">
        <v>67</v>
      </c>
      <c r="B78" s="434" t="s">
        <v>7</v>
      </c>
      <c r="C78" s="449" t="s">
        <v>114</v>
      </c>
      <c r="D78" s="429">
        <v>158969388683</v>
      </c>
      <c r="E78" s="302">
        <f t="shared" si="24"/>
        <v>0.36639903161589876</v>
      </c>
      <c r="F78" s="429">
        <v>527.47</v>
      </c>
      <c r="G78" s="429">
        <v>158594304020.26999</v>
      </c>
      <c r="H78" s="302">
        <f t="shared" si="23"/>
        <v>0.36686192878850382</v>
      </c>
      <c r="I78" s="429">
        <v>529.23</v>
      </c>
      <c r="J78" s="154">
        <f t="shared" si="25"/>
        <v>-2.3594772920588207E-3</v>
      </c>
      <c r="K78" s="154">
        <f t="shared" si="22"/>
        <v>3.336682654937704E-3</v>
      </c>
      <c r="L78" s="309"/>
      <c r="M78" s="387"/>
      <c r="N78" s="388"/>
      <c r="O78" s="484"/>
      <c r="P78" s="312"/>
      <c r="Q78" s="312"/>
      <c r="R78" s="312"/>
      <c r="S78" s="312"/>
      <c r="T78" s="312"/>
      <c r="U78" s="312"/>
      <c r="V78" s="312"/>
      <c r="W78" s="312"/>
      <c r="X78" s="312"/>
      <c r="Y78" s="312"/>
      <c r="Z78" s="312"/>
      <c r="AA78" s="312"/>
      <c r="AB78" s="312"/>
      <c r="AC78" s="312"/>
      <c r="AD78" s="312"/>
      <c r="AE78" s="312"/>
      <c r="AF78" s="312"/>
      <c r="AG78" s="312"/>
      <c r="AH78" s="312"/>
      <c r="AI78" s="312"/>
      <c r="AJ78" s="312"/>
      <c r="AK78" s="312"/>
      <c r="AL78" s="312"/>
      <c r="AM78" s="312"/>
      <c r="AN78" s="312"/>
      <c r="AO78" s="312"/>
      <c r="AP78" s="312"/>
      <c r="AQ78" s="312"/>
      <c r="AR78" s="312"/>
      <c r="AS78" s="312"/>
      <c r="AT78" s="312"/>
      <c r="AU78" s="312"/>
      <c r="AV78" s="312"/>
      <c r="AW78" s="312"/>
      <c r="AX78" s="312"/>
      <c r="AY78" s="312"/>
      <c r="AZ78" s="312"/>
      <c r="BA78" s="312"/>
      <c r="BB78" s="312"/>
      <c r="BC78" s="312"/>
      <c r="BD78" s="312"/>
      <c r="BE78" s="312"/>
      <c r="BF78" s="312"/>
      <c r="BG78" s="312"/>
      <c r="BH78" s="312"/>
      <c r="BI78" s="312"/>
      <c r="BJ78" s="312"/>
      <c r="BK78" s="312"/>
      <c r="BL78" s="312"/>
      <c r="BM78" s="312"/>
      <c r="BN78" s="312"/>
      <c r="BO78" s="312"/>
      <c r="BP78" s="312"/>
      <c r="BQ78" s="312"/>
      <c r="BR78" s="312"/>
      <c r="BS78" s="312"/>
      <c r="BT78" s="312"/>
      <c r="BU78" s="312"/>
      <c r="BV78" s="312"/>
      <c r="BW78" s="312"/>
      <c r="BX78" s="312"/>
      <c r="BY78" s="312"/>
      <c r="BZ78" s="312"/>
      <c r="CA78" s="312"/>
      <c r="CB78" s="312"/>
      <c r="CC78" s="312"/>
      <c r="CD78" s="312"/>
      <c r="CE78" s="312"/>
      <c r="CF78" s="312"/>
      <c r="CG78" s="312"/>
      <c r="CH78" s="312"/>
      <c r="CI78" s="312"/>
      <c r="CJ78" s="312"/>
      <c r="CK78" s="312"/>
      <c r="CL78" s="312"/>
      <c r="CM78" s="312"/>
      <c r="CN78" s="312"/>
      <c r="CO78" s="312"/>
      <c r="CP78" s="312"/>
      <c r="CQ78" s="312"/>
      <c r="CR78" s="312"/>
    </row>
    <row r="79" spans="1:96" s="277" customFormat="1" ht="12.95" customHeight="1" thickBot="1">
      <c r="A79" s="435">
        <v>68</v>
      </c>
      <c r="B79" s="434" t="s">
        <v>220</v>
      </c>
      <c r="C79" s="434" t="s">
        <v>219</v>
      </c>
      <c r="D79" s="445">
        <v>21071879</v>
      </c>
      <c r="E79" s="302">
        <f t="shared" si="24"/>
        <v>4.856731301472909E-5</v>
      </c>
      <c r="F79" s="429">
        <v>0.78</v>
      </c>
      <c r="G79" s="445">
        <v>21033196</v>
      </c>
      <c r="H79" s="302">
        <f>(G79/$G$95)</f>
        <v>4.8654199158126282E-5</v>
      </c>
      <c r="I79" s="429">
        <v>0.78</v>
      </c>
      <c r="J79" s="308">
        <f t="shared" si="25"/>
        <v>-1.8357641480382457E-3</v>
      </c>
      <c r="K79" s="308">
        <f>((I79-F79)/F79)</f>
        <v>0</v>
      </c>
      <c r="L79" s="309"/>
      <c r="M79" s="389"/>
      <c r="N79" s="388"/>
      <c r="O79" s="484"/>
      <c r="P79" s="312"/>
      <c r="Q79" s="312"/>
      <c r="R79" s="312"/>
      <c r="S79" s="312"/>
      <c r="T79" s="312"/>
      <c r="U79" s="312"/>
      <c r="V79" s="312"/>
      <c r="W79" s="312"/>
      <c r="X79" s="312"/>
      <c r="Y79" s="312"/>
      <c r="Z79" s="312"/>
      <c r="AA79" s="312"/>
      <c r="AB79" s="312"/>
      <c r="AC79" s="312"/>
      <c r="AD79" s="312"/>
      <c r="AE79" s="312"/>
      <c r="AF79" s="312"/>
      <c r="AG79" s="312"/>
      <c r="AH79" s="312"/>
      <c r="AI79" s="312"/>
      <c r="AJ79" s="312"/>
      <c r="AK79" s="312"/>
      <c r="AL79" s="312"/>
      <c r="AM79" s="312"/>
      <c r="AN79" s="312"/>
      <c r="AO79" s="312"/>
      <c r="AP79" s="312"/>
      <c r="AQ79" s="312"/>
      <c r="AR79" s="312"/>
      <c r="AS79" s="312"/>
      <c r="AT79" s="312"/>
      <c r="AU79" s="312"/>
      <c r="AV79" s="312"/>
      <c r="AW79" s="312"/>
      <c r="AX79" s="312"/>
      <c r="AY79" s="312"/>
      <c r="AZ79" s="312"/>
      <c r="BA79" s="312"/>
      <c r="BB79" s="312"/>
      <c r="BC79" s="312"/>
      <c r="BD79" s="312"/>
      <c r="BE79" s="312"/>
      <c r="BF79" s="312"/>
      <c r="BG79" s="312"/>
      <c r="BH79" s="312"/>
      <c r="BI79" s="312"/>
      <c r="BJ79" s="312"/>
      <c r="BK79" s="312"/>
      <c r="BL79" s="312"/>
      <c r="BM79" s="312"/>
      <c r="BN79" s="312"/>
      <c r="BO79" s="312"/>
      <c r="BP79" s="312"/>
      <c r="BQ79" s="312"/>
      <c r="BR79" s="312"/>
      <c r="BS79" s="312"/>
      <c r="BT79" s="312"/>
      <c r="BU79" s="312"/>
      <c r="BV79" s="312"/>
      <c r="BW79" s="312"/>
      <c r="BX79" s="312"/>
      <c r="BY79" s="312"/>
      <c r="BZ79" s="312"/>
      <c r="CA79" s="312"/>
      <c r="CB79" s="312"/>
      <c r="CC79" s="312"/>
      <c r="CD79" s="312"/>
      <c r="CE79" s="312"/>
      <c r="CF79" s="312"/>
      <c r="CG79" s="312"/>
      <c r="CH79" s="312"/>
      <c r="CI79" s="312"/>
      <c r="CJ79" s="312"/>
      <c r="CK79" s="312"/>
      <c r="CL79" s="312"/>
      <c r="CM79" s="312"/>
      <c r="CN79" s="312"/>
      <c r="CO79" s="312"/>
      <c r="CP79" s="312"/>
      <c r="CQ79" s="312"/>
      <c r="CR79" s="312"/>
    </row>
    <row r="80" spans="1:96" s="277" customFormat="1" ht="12.95" customHeight="1">
      <c r="A80" s="435">
        <v>69</v>
      </c>
      <c r="B80" s="434" t="s">
        <v>121</v>
      </c>
      <c r="C80" s="434" t="s">
        <v>124</v>
      </c>
      <c r="D80" s="444">
        <v>891899660.99000001</v>
      </c>
      <c r="E80" s="302">
        <f t="shared" si="24"/>
        <v>2.0556861594085698E-3</v>
      </c>
      <c r="F80" s="429">
        <v>1180.07</v>
      </c>
      <c r="G80" s="444">
        <v>895155841.97000003</v>
      </c>
      <c r="H80" s="302">
        <f t="shared" si="23"/>
        <v>2.0706834383499586E-3</v>
      </c>
      <c r="I80" s="429">
        <v>1184.9100000000001</v>
      </c>
      <c r="J80" s="154">
        <f t="shared" si="25"/>
        <v>3.6508377818931892E-3</v>
      </c>
      <c r="K80" s="154">
        <f t="shared" si="22"/>
        <v>4.1014516088029914E-3</v>
      </c>
      <c r="L80" s="309"/>
      <c r="M80" s="345"/>
      <c r="N80" s="388"/>
      <c r="O80" s="484"/>
      <c r="P80" s="312"/>
      <c r="Q80" s="312"/>
      <c r="R80" s="312"/>
      <c r="S80" s="312"/>
      <c r="T80" s="312"/>
      <c r="U80" s="312"/>
      <c r="V80" s="312"/>
      <c r="W80" s="312"/>
      <c r="X80" s="312"/>
      <c r="Y80" s="312"/>
      <c r="Z80" s="312"/>
      <c r="AA80" s="312"/>
      <c r="AB80" s="312"/>
      <c r="AC80" s="312"/>
      <c r="AD80" s="312"/>
      <c r="AE80" s="312"/>
      <c r="AF80" s="312"/>
      <c r="AG80" s="312"/>
      <c r="AH80" s="312"/>
      <c r="AI80" s="312"/>
      <c r="AJ80" s="312"/>
      <c r="AK80" s="312"/>
      <c r="AL80" s="312"/>
      <c r="AM80" s="312"/>
      <c r="AN80" s="312"/>
      <c r="AO80" s="312"/>
      <c r="AP80" s="312"/>
      <c r="AQ80" s="312"/>
      <c r="AR80" s="312"/>
      <c r="AS80" s="312"/>
      <c r="AT80" s="312"/>
      <c r="AU80" s="312"/>
      <c r="AV80" s="312"/>
      <c r="AW80" s="312"/>
      <c r="AX80" s="312"/>
      <c r="AY80" s="312"/>
      <c r="AZ80" s="312"/>
      <c r="BA80" s="312"/>
      <c r="BB80" s="312"/>
      <c r="BC80" s="312"/>
      <c r="BD80" s="312"/>
      <c r="BE80" s="312"/>
      <c r="BF80" s="312"/>
      <c r="BG80" s="312"/>
      <c r="BH80" s="312"/>
      <c r="BI80" s="312"/>
      <c r="BJ80" s="312"/>
      <c r="BK80" s="312"/>
      <c r="BL80" s="312"/>
      <c r="BM80" s="312"/>
      <c r="BN80" s="312"/>
      <c r="BO80" s="312"/>
      <c r="BP80" s="312"/>
      <c r="BQ80" s="312"/>
      <c r="BR80" s="312"/>
      <c r="BS80" s="312"/>
      <c r="BT80" s="312"/>
      <c r="BU80" s="312"/>
      <c r="BV80" s="312"/>
      <c r="BW80" s="312"/>
      <c r="BX80" s="312"/>
      <c r="BY80" s="312"/>
      <c r="BZ80" s="312"/>
      <c r="CA80" s="312"/>
      <c r="CB80" s="312"/>
      <c r="CC80" s="312"/>
      <c r="CD80" s="312"/>
      <c r="CE80" s="312"/>
      <c r="CF80" s="312"/>
      <c r="CG80" s="312"/>
      <c r="CH80" s="312"/>
      <c r="CI80" s="312"/>
      <c r="CJ80" s="312"/>
      <c r="CK80" s="312"/>
      <c r="CL80" s="312"/>
      <c r="CM80" s="312"/>
      <c r="CN80" s="312"/>
      <c r="CO80" s="312"/>
      <c r="CP80" s="312"/>
      <c r="CQ80" s="312"/>
      <c r="CR80" s="312"/>
    </row>
    <row r="81" spans="1:96" s="277" customFormat="1" ht="12.95" customHeight="1">
      <c r="A81" s="435">
        <v>70</v>
      </c>
      <c r="B81" s="434" t="s">
        <v>61</v>
      </c>
      <c r="C81" s="434" t="s">
        <v>125</v>
      </c>
      <c r="D81" s="429">
        <v>178138606.63</v>
      </c>
      <c r="E81" s="302">
        <f t="shared" si="24"/>
        <v>4.1058101502039306E-4</v>
      </c>
      <c r="F81" s="429">
        <v>153.88</v>
      </c>
      <c r="G81" s="429">
        <v>178407287.88</v>
      </c>
      <c r="H81" s="302">
        <f t="shared" si="23"/>
        <v>4.1269352103097829E-4</v>
      </c>
      <c r="I81" s="429">
        <v>154.11000000000001</v>
      </c>
      <c r="J81" s="154">
        <f t="shared" si="25"/>
        <v>1.508270750977974E-3</v>
      </c>
      <c r="K81" s="154">
        <f t="shared" si="22"/>
        <v>1.4946711723422029E-3</v>
      </c>
      <c r="L81" s="309"/>
      <c r="M81" s="345"/>
      <c r="N81" s="324"/>
      <c r="O81" s="484"/>
      <c r="P81" s="312"/>
      <c r="Q81" s="312"/>
      <c r="R81" s="312"/>
      <c r="S81" s="312"/>
      <c r="T81" s="312"/>
      <c r="U81" s="312"/>
      <c r="V81" s="312"/>
      <c r="W81" s="312"/>
      <c r="X81" s="312"/>
      <c r="Y81" s="312"/>
      <c r="Z81" s="312"/>
      <c r="AA81" s="312"/>
      <c r="AB81" s="312"/>
      <c r="AC81" s="312"/>
      <c r="AD81" s="312"/>
      <c r="AE81" s="312"/>
      <c r="AF81" s="312"/>
      <c r="AG81" s="312"/>
      <c r="AH81" s="312"/>
      <c r="AI81" s="312"/>
      <c r="AJ81" s="312"/>
      <c r="AK81" s="312"/>
      <c r="AL81" s="312"/>
      <c r="AM81" s="312"/>
      <c r="AN81" s="312"/>
      <c r="AO81" s="312"/>
      <c r="AP81" s="312"/>
      <c r="AQ81" s="312"/>
      <c r="AR81" s="312"/>
      <c r="AS81" s="312"/>
      <c r="AT81" s="312"/>
      <c r="AU81" s="312"/>
      <c r="AV81" s="312"/>
      <c r="AW81" s="312"/>
      <c r="AX81" s="312"/>
      <c r="AY81" s="312"/>
      <c r="AZ81" s="312"/>
      <c r="BA81" s="312"/>
      <c r="BB81" s="312"/>
      <c r="BC81" s="312"/>
      <c r="BD81" s="312"/>
      <c r="BE81" s="312"/>
      <c r="BF81" s="312"/>
      <c r="BG81" s="312"/>
      <c r="BH81" s="312"/>
      <c r="BI81" s="312"/>
      <c r="BJ81" s="312"/>
      <c r="BK81" s="312"/>
      <c r="BL81" s="312"/>
      <c r="BM81" s="312"/>
      <c r="BN81" s="312"/>
      <c r="BO81" s="312"/>
      <c r="BP81" s="312"/>
      <c r="BQ81" s="312"/>
      <c r="BR81" s="312"/>
      <c r="BS81" s="312"/>
      <c r="BT81" s="312"/>
      <c r="BU81" s="312"/>
      <c r="BV81" s="312"/>
      <c r="BW81" s="312"/>
      <c r="BX81" s="312"/>
      <c r="BY81" s="312"/>
      <c r="BZ81" s="312"/>
      <c r="CA81" s="312"/>
      <c r="CB81" s="312"/>
      <c r="CC81" s="312"/>
      <c r="CD81" s="312"/>
      <c r="CE81" s="312"/>
      <c r="CF81" s="312"/>
      <c r="CG81" s="312"/>
      <c r="CH81" s="312"/>
      <c r="CI81" s="312"/>
      <c r="CJ81" s="312"/>
      <c r="CK81" s="312"/>
      <c r="CL81" s="312"/>
      <c r="CM81" s="312"/>
      <c r="CN81" s="312"/>
      <c r="CO81" s="312"/>
      <c r="CP81" s="312"/>
      <c r="CQ81" s="312"/>
      <c r="CR81" s="312"/>
    </row>
    <row r="82" spans="1:96" s="277" customFormat="1" ht="12.95" customHeight="1">
      <c r="A82" s="435">
        <v>71</v>
      </c>
      <c r="B82" s="434" t="s">
        <v>129</v>
      </c>
      <c r="C82" s="429" t="s">
        <v>130</v>
      </c>
      <c r="D82" s="431">
        <v>696858194.69000006</v>
      </c>
      <c r="E82" s="302">
        <f t="shared" si="24"/>
        <v>1.6061467545627165E-3</v>
      </c>
      <c r="F82" s="429">
        <v>183.42271400000001</v>
      </c>
      <c r="G82" s="431">
        <v>664015290.29999995</v>
      </c>
      <c r="H82" s="302">
        <f t="shared" si="23"/>
        <v>1.5360068045910491E-3</v>
      </c>
      <c r="I82" s="429">
        <v>183.58593300000001</v>
      </c>
      <c r="J82" s="154">
        <f t="shared" si="25"/>
        <v>-4.7129967962291658E-2</v>
      </c>
      <c r="K82" s="154">
        <f t="shared" si="22"/>
        <v>8.8985162437405646E-4</v>
      </c>
      <c r="L82" s="309"/>
      <c r="M82" s="345"/>
      <c r="N82" s="390"/>
      <c r="O82" s="484"/>
      <c r="P82" s="312"/>
      <c r="Q82" s="312"/>
      <c r="R82" s="312"/>
      <c r="S82" s="312"/>
      <c r="T82" s="312"/>
      <c r="U82" s="312"/>
      <c r="V82" s="312"/>
      <c r="W82" s="312"/>
      <c r="X82" s="312"/>
      <c r="Y82" s="312"/>
      <c r="Z82" s="312"/>
      <c r="AA82" s="312"/>
      <c r="AB82" s="312"/>
      <c r="AC82" s="312"/>
      <c r="AD82" s="312"/>
      <c r="AE82" s="312"/>
      <c r="AF82" s="312"/>
      <c r="AG82" s="312"/>
      <c r="AH82" s="312"/>
      <c r="AI82" s="312"/>
      <c r="AJ82" s="312"/>
      <c r="AK82" s="312"/>
      <c r="AL82" s="312"/>
      <c r="AM82" s="312"/>
      <c r="AN82" s="312"/>
      <c r="AO82" s="312"/>
      <c r="AP82" s="312"/>
      <c r="AQ82" s="312"/>
      <c r="AR82" s="312"/>
      <c r="AS82" s="312"/>
      <c r="AT82" s="312"/>
      <c r="AU82" s="312"/>
      <c r="AV82" s="312"/>
      <c r="AW82" s="312"/>
      <c r="AX82" s="312"/>
      <c r="AY82" s="312"/>
      <c r="AZ82" s="312"/>
      <c r="BA82" s="312"/>
      <c r="BB82" s="312"/>
      <c r="BC82" s="312"/>
      <c r="BD82" s="312"/>
      <c r="BE82" s="312"/>
      <c r="BF82" s="312"/>
      <c r="BG82" s="312"/>
      <c r="BH82" s="312"/>
      <c r="BI82" s="312"/>
      <c r="BJ82" s="312"/>
      <c r="BK82" s="312"/>
      <c r="BL82" s="312"/>
      <c r="BM82" s="312"/>
      <c r="BN82" s="312"/>
      <c r="BO82" s="312"/>
      <c r="BP82" s="312"/>
      <c r="BQ82" s="312"/>
      <c r="BR82" s="312"/>
      <c r="BS82" s="312"/>
      <c r="BT82" s="312"/>
      <c r="BU82" s="312"/>
      <c r="BV82" s="312"/>
      <c r="BW82" s="312"/>
      <c r="BX82" s="312"/>
      <c r="BY82" s="312"/>
      <c r="BZ82" s="312"/>
      <c r="CA82" s="312"/>
      <c r="CB82" s="312"/>
      <c r="CC82" s="312"/>
      <c r="CD82" s="312"/>
      <c r="CE82" s="312"/>
      <c r="CF82" s="312"/>
      <c r="CG82" s="312"/>
      <c r="CH82" s="312"/>
      <c r="CI82" s="312"/>
      <c r="CJ82" s="312"/>
      <c r="CK82" s="312"/>
      <c r="CL82" s="312"/>
      <c r="CM82" s="312"/>
      <c r="CN82" s="312"/>
      <c r="CO82" s="312"/>
      <c r="CP82" s="312"/>
      <c r="CQ82" s="312"/>
      <c r="CR82" s="312"/>
    </row>
    <row r="83" spans="1:96" s="277" customFormat="1" ht="12.95" customHeight="1">
      <c r="A83" s="435">
        <v>72</v>
      </c>
      <c r="B83" s="434" t="s">
        <v>133</v>
      </c>
      <c r="C83" s="434" t="s">
        <v>136</v>
      </c>
      <c r="D83" s="429">
        <v>1129033598.99</v>
      </c>
      <c r="E83" s="302">
        <f t="shared" si="24"/>
        <v>2.6022419835598646E-3</v>
      </c>
      <c r="F83" s="429">
        <v>1.4346000000000001</v>
      </c>
      <c r="G83" s="429">
        <v>1116677476.3599999</v>
      </c>
      <c r="H83" s="302">
        <f t="shared" si="23"/>
        <v>2.5831094965412431E-3</v>
      </c>
      <c r="I83" s="429">
        <v>1.4189000000000001</v>
      </c>
      <c r="J83" s="154">
        <f t="shared" ref="J83:J93" si="26">((G83-D83)/D83)</f>
        <v>-1.0943981331515321E-2</v>
      </c>
      <c r="K83" s="154">
        <f t="shared" ref="K83:K93" si="27">((I83-F83)/F83)</f>
        <v>-1.0943817091872331E-2</v>
      </c>
      <c r="L83" s="309"/>
      <c r="M83" s="391"/>
      <c r="N83" s="390"/>
      <c r="O83" s="484"/>
      <c r="P83" s="312"/>
      <c r="Q83" s="312"/>
      <c r="R83" s="312"/>
      <c r="S83" s="312"/>
      <c r="T83" s="312"/>
      <c r="U83" s="312"/>
      <c r="V83" s="312"/>
      <c r="W83" s="312"/>
      <c r="X83" s="312"/>
      <c r="Y83" s="312"/>
      <c r="Z83" s="312"/>
      <c r="AA83" s="312"/>
      <c r="AB83" s="312"/>
      <c r="AC83" s="312"/>
      <c r="AD83" s="312"/>
      <c r="AE83" s="312"/>
      <c r="AF83" s="312"/>
      <c r="AG83" s="312"/>
      <c r="AH83" s="312"/>
      <c r="AI83" s="312"/>
      <c r="AJ83" s="312"/>
      <c r="AK83" s="312"/>
      <c r="AL83" s="312"/>
      <c r="AM83" s="312"/>
      <c r="AN83" s="312"/>
      <c r="AO83" s="312"/>
      <c r="AP83" s="312"/>
      <c r="AQ83" s="312"/>
      <c r="AR83" s="312"/>
      <c r="AS83" s="312"/>
      <c r="AT83" s="312"/>
      <c r="AU83" s="312"/>
      <c r="AV83" s="312"/>
      <c r="AW83" s="312"/>
      <c r="AX83" s="312"/>
      <c r="AY83" s="312"/>
      <c r="AZ83" s="312"/>
      <c r="BA83" s="312"/>
      <c r="BB83" s="312"/>
      <c r="BC83" s="312"/>
      <c r="BD83" s="312"/>
      <c r="BE83" s="312"/>
      <c r="BF83" s="312"/>
      <c r="BG83" s="312"/>
      <c r="BH83" s="312"/>
      <c r="BI83" s="312"/>
      <c r="BJ83" s="312"/>
      <c r="BK83" s="312"/>
      <c r="BL83" s="312"/>
      <c r="BM83" s="312"/>
      <c r="BN83" s="312"/>
      <c r="BO83" s="312"/>
      <c r="BP83" s="312"/>
      <c r="BQ83" s="312"/>
      <c r="BR83" s="312"/>
      <c r="BS83" s="312"/>
      <c r="BT83" s="312"/>
      <c r="BU83" s="312"/>
      <c r="BV83" s="312"/>
      <c r="BW83" s="312"/>
      <c r="BX83" s="312"/>
      <c r="BY83" s="312"/>
      <c r="BZ83" s="312"/>
      <c r="CA83" s="312"/>
      <c r="CB83" s="312"/>
      <c r="CC83" s="312"/>
      <c r="CD83" s="312"/>
      <c r="CE83" s="312"/>
      <c r="CF83" s="312"/>
      <c r="CG83" s="312"/>
      <c r="CH83" s="312"/>
      <c r="CI83" s="312"/>
      <c r="CJ83" s="312"/>
      <c r="CK83" s="312"/>
      <c r="CL83" s="312"/>
      <c r="CM83" s="312"/>
      <c r="CN83" s="312"/>
      <c r="CO83" s="312"/>
      <c r="CP83" s="312"/>
      <c r="CQ83" s="312"/>
      <c r="CR83" s="312"/>
    </row>
    <row r="84" spans="1:96" s="277" customFormat="1" ht="12.95" customHeight="1">
      <c r="A84" s="435">
        <v>73</v>
      </c>
      <c r="B84" s="434" t="s">
        <v>61</v>
      </c>
      <c r="C84" s="434" t="s">
        <v>155</v>
      </c>
      <c r="D84" s="429">
        <v>1642591286.51</v>
      </c>
      <c r="E84" s="302">
        <f t="shared" si="24"/>
        <v>3.7859103674236986E-3</v>
      </c>
      <c r="F84" s="429">
        <v>454.72</v>
      </c>
      <c r="G84" s="429">
        <v>1645601284.45</v>
      </c>
      <c r="H84" s="302">
        <f t="shared" si="23"/>
        <v>3.8066213346035819E-3</v>
      </c>
      <c r="I84" s="429">
        <v>455.73</v>
      </c>
      <c r="J84" s="154">
        <f t="shared" si="26"/>
        <v>1.8324691995629508E-3</v>
      </c>
      <c r="K84" s="154">
        <f t="shared" si="27"/>
        <v>2.2211470795214438E-3</v>
      </c>
      <c r="L84" s="309"/>
      <c r="M84" s="392"/>
      <c r="N84" s="390"/>
      <c r="O84" s="484"/>
      <c r="P84" s="312"/>
      <c r="Q84" s="312"/>
      <c r="R84" s="312"/>
      <c r="S84" s="312"/>
      <c r="T84" s="312"/>
      <c r="U84" s="312"/>
      <c r="V84" s="312"/>
      <c r="W84" s="312"/>
      <c r="X84" s="312"/>
      <c r="Y84" s="312"/>
      <c r="Z84" s="312"/>
      <c r="AA84" s="312"/>
      <c r="AB84" s="312"/>
      <c r="AC84" s="312"/>
      <c r="AD84" s="312"/>
      <c r="AE84" s="312"/>
      <c r="AF84" s="312"/>
      <c r="AG84" s="312"/>
      <c r="AH84" s="312"/>
      <c r="AI84" s="312"/>
      <c r="AJ84" s="312"/>
      <c r="AK84" s="312"/>
      <c r="AL84" s="312"/>
      <c r="AM84" s="312"/>
      <c r="AN84" s="312"/>
      <c r="AO84" s="312"/>
      <c r="AP84" s="312"/>
      <c r="AQ84" s="312"/>
      <c r="AR84" s="312"/>
      <c r="AS84" s="312"/>
      <c r="AT84" s="312"/>
      <c r="AU84" s="312"/>
      <c r="AV84" s="312"/>
      <c r="AW84" s="312"/>
      <c r="AX84" s="312"/>
      <c r="AY84" s="312"/>
      <c r="AZ84" s="312"/>
      <c r="BA84" s="312"/>
      <c r="BB84" s="312"/>
      <c r="BC84" s="312"/>
      <c r="BD84" s="312"/>
      <c r="BE84" s="312"/>
      <c r="BF84" s="312"/>
      <c r="BG84" s="312"/>
      <c r="BH84" s="312"/>
      <c r="BI84" s="312"/>
      <c r="BJ84" s="312"/>
      <c r="BK84" s="312"/>
      <c r="BL84" s="312"/>
      <c r="BM84" s="312"/>
      <c r="BN84" s="312"/>
      <c r="BO84" s="312"/>
      <c r="BP84" s="312"/>
      <c r="BQ84" s="312"/>
      <c r="BR84" s="312"/>
      <c r="BS84" s="312"/>
      <c r="BT84" s="312"/>
      <c r="BU84" s="312"/>
      <c r="BV84" s="312"/>
      <c r="BW84" s="312"/>
      <c r="BX84" s="312"/>
      <c r="BY84" s="312"/>
      <c r="BZ84" s="312"/>
      <c r="CA84" s="312"/>
      <c r="CB84" s="312"/>
      <c r="CC84" s="312"/>
      <c r="CD84" s="312"/>
      <c r="CE84" s="312"/>
      <c r="CF84" s="312"/>
      <c r="CG84" s="312"/>
      <c r="CH84" s="312"/>
      <c r="CI84" s="312"/>
      <c r="CJ84" s="312"/>
      <c r="CK84" s="312"/>
      <c r="CL84" s="312"/>
      <c r="CM84" s="312"/>
      <c r="CN84" s="312"/>
      <c r="CO84" s="312"/>
      <c r="CP84" s="312"/>
      <c r="CQ84" s="312"/>
      <c r="CR84" s="312"/>
    </row>
    <row r="85" spans="1:96" s="277" customFormat="1" ht="12.95" customHeight="1">
      <c r="A85" s="435">
        <v>74</v>
      </c>
      <c r="B85" s="434" t="s">
        <v>7</v>
      </c>
      <c r="C85" s="437" t="s">
        <v>163</v>
      </c>
      <c r="D85" s="429">
        <v>8155827378</v>
      </c>
      <c r="E85" s="302">
        <f t="shared" si="24"/>
        <v>1.8797878497756333E-2</v>
      </c>
      <c r="F85" s="432">
        <v>115.83</v>
      </c>
      <c r="G85" s="429">
        <v>8145122957.5699997</v>
      </c>
      <c r="H85" s="302">
        <f t="shared" si="23"/>
        <v>1.8841379814320054E-2</v>
      </c>
      <c r="I85" s="432">
        <v>115.93</v>
      </c>
      <c r="J85" s="154">
        <f t="shared" si="26"/>
        <v>-1.3124873705486985E-3</v>
      </c>
      <c r="K85" s="154">
        <f t="shared" si="27"/>
        <v>8.6333419666760364E-4</v>
      </c>
      <c r="L85" s="309"/>
      <c r="M85" s="392"/>
      <c r="N85" s="390"/>
      <c r="O85" s="484"/>
      <c r="P85" s="312"/>
      <c r="Q85" s="312"/>
      <c r="R85" s="312"/>
      <c r="S85" s="312"/>
      <c r="T85" s="312"/>
      <c r="U85" s="312"/>
      <c r="V85" s="312"/>
      <c r="W85" s="312"/>
      <c r="X85" s="312"/>
      <c r="Y85" s="312"/>
      <c r="Z85" s="312"/>
      <c r="AA85" s="312"/>
      <c r="AB85" s="312"/>
      <c r="AC85" s="312"/>
      <c r="AD85" s="312"/>
      <c r="AE85" s="312"/>
      <c r="AF85" s="312"/>
      <c r="AG85" s="312"/>
      <c r="AH85" s="312"/>
      <c r="AI85" s="312"/>
      <c r="AJ85" s="312"/>
      <c r="AK85" s="312"/>
      <c r="AL85" s="312"/>
      <c r="AM85" s="312"/>
      <c r="AN85" s="312"/>
      <c r="AO85" s="312"/>
      <c r="AP85" s="312"/>
      <c r="AQ85" s="312"/>
      <c r="AR85" s="312"/>
      <c r="AS85" s="312"/>
      <c r="AT85" s="312"/>
      <c r="AU85" s="312"/>
      <c r="AV85" s="312"/>
      <c r="AW85" s="312"/>
      <c r="AX85" s="312"/>
      <c r="AY85" s="312"/>
      <c r="AZ85" s="312"/>
      <c r="BA85" s="312"/>
      <c r="BB85" s="312"/>
      <c r="BC85" s="312"/>
      <c r="BD85" s="312"/>
      <c r="BE85" s="312"/>
      <c r="BF85" s="312"/>
      <c r="BG85" s="312"/>
      <c r="BH85" s="312"/>
      <c r="BI85" s="312"/>
      <c r="BJ85" s="312"/>
      <c r="BK85" s="312"/>
      <c r="BL85" s="312"/>
      <c r="BM85" s="312"/>
      <c r="BN85" s="312"/>
      <c r="BO85" s="312"/>
      <c r="BP85" s="312"/>
      <c r="BQ85" s="312"/>
      <c r="BR85" s="312"/>
      <c r="BS85" s="312"/>
      <c r="BT85" s="312"/>
      <c r="BU85" s="312"/>
      <c r="BV85" s="312"/>
      <c r="BW85" s="312"/>
      <c r="BX85" s="312"/>
      <c r="BY85" s="312"/>
      <c r="BZ85" s="312"/>
      <c r="CA85" s="312"/>
      <c r="CB85" s="312"/>
      <c r="CC85" s="312"/>
      <c r="CD85" s="312"/>
      <c r="CE85" s="312"/>
      <c r="CF85" s="312"/>
      <c r="CG85" s="312"/>
      <c r="CH85" s="312"/>
      <c r="CI85" s="312"/>
      <c r="CJ85" s="312"/>
      <c r="CK85" s="312"/>
      <c r="CL85" s="312"/>
      <c r="CM85" s="312"/>
      <c r="CN85" s="312"/>
      <c r="CO85" s="312"/>
      <c r="CP85" s="312"/>
      <c r="CQ85" s="312"/>
      <c r="CR85" s="312"/>
    </row>
    <row r="86" spans="1:96" s="277" customFormat="1" ht="12.95" customHeight="1">
      <c r="A86" s="435">
        <v>75</v>
      </c>
      <c r="B86" s="434" t="s">
        <v>168</v>
      </c>
      <c r="C86" s="437" t="s">
        <v>171</v>
      </c>
      <c r="D86" s="429">
        <v>557039484.84000003</v>
      </c>
      <c r="E86" s="302">
        <f t="shared" si="24"/>
        <v>1.283886976656791E-3</v>
      </c>
      <c r="F86" s="432">
        <v>1.1424000000000001</v>
      </c>
      <c r="G86" s="429">
        <v>553044775.95000005</v>
      </c>
      <c r="H86" s="302">
        <f t="shared" si="23"/>
        <v>1.2793087019410949E-3</v>
      </c>
      <c r="I86" s="432">
        <v>1.1299999999999999</v>
      </c>
      <c r="J86" s="154">
        <f t="shared" si="26"/>
        <v>-7.1713208824817814E-3</v>
      </c>
      <c r="K86" s="154">
        <f t="shared" si="27"/>
        <v>-1.0854341736694842E-2</v>
      </c>
      <c r="L86" s="309"/>
      <c r="M86" s="393"/>
      <c r="N86" s="390"/>
      <c r="O86" s="484"/>
      <c r="P86" s="312"/>
      <c r="Q86" s="312"/>
      <c r="R86" s="312"/>
      <c r="S86" s="312"/>
      <c r="T86" s="312"/>
      <c r="U86" s="312"/>
      <c r="V86" s="312"/>
      <c r="W86" s="312"/>
      <c r="X86" s="312"/>
      <c r="Y86" s="312"/>
      <c r="Z86" s="312"/>
      <c r="AA86" s="312"/>
      <c r="AB86" s="312"/>
      <c r="AC86" s="312"/>
      <c r="AD86" s="312"/>
      <c r="AE86" s="312"/>
      <c r="AF86" s="312"/>
      <c r="AG86" s="312"/>
      <c r="AH86" s="312"/>
      <c r="AI86" s="312"/>
      <c r="AJ86" s="312"/>
      <c r="AK86" s="312"/>
      <c r="AL86" s="312"/>
      <c r="AM86" s="312"/>
      <c r="AN86" s="312"/>
      <c r="AO86" s="312"/>
      <c r="AP86" s="312"/>
      <c r="AQ86" s="312"/>
      <c r="AR86" s="312"/>
      <c r="AS86" s="312"/>
      <c r="AT86" s="312"/>
      <c r="AU86" s="312"/>
      <c r="AV86" s="312"/>
      <c r="AW86" s="312"/>
      <c r="AX86" s="312"/>
      <c r="AY86" s="312"/>
      <c r="AZ86" s="312"/>
      <c r="BA86" s="312"/>
      <c r="BB86" s="312"/>
      <c r="BC86" s="312"/>
      <c r="BD86" s="312"/>
      <c r="BE86" s="312"/>
      <c r="BF86" s="312"/>
      <c r="BG86" s="312"/>
      <c r="BH86" s="312"/>
      <c r="BI86" s="312"/>
      <c r="BJ86" s="312"/>
      <c r="BK86" s="312"/>
      <c r="BL86" s="312"/>
      <c r="BM86" s="312"/>
      <c r="BN86" s="312"/>
      <c r="BO86" s="312"/>
      <c r="BP86" s="312"/>
      <c r="BQ86" s="312"/>
      <c r="BR86" s="312"/>
      <c r="BS86" s="312"/>
      <c r="BT86" s="312"/>
      <c r="BU86" s="312"/>
      <c r="BV86" s="312"/>
      <c r="BW86" s="312"/>
      <c r="BX86" s="312"/>
      <c r="BY86" s="312"/>
      <c r="BZ86" s="312"/>
      <c r="CA86" s="312"/>
      <c r="CB86" s="312"/>
      <c r="CC86" s="312"/>
      <c r="CD86" s="312"/>
      <c r="CE86" s="312"/>
      <c r="CF86" s="312"/>
      <c r="CG86" s="312"/>
      <c r="CH86" s="312"/>
      <c r="CI86" s="312"/>
      <c r="CJ86" s="312"/>
      <c r="CK86" s="312"/>
      <c r="CL86" s="312"/>
      <c r="CM86" s="312"/>
      <c r="CN86" s="312"/>
      <c r="CO86" s="312"/>
      <c r="CP86" s="312"/>
      <c r="CQ86" s="312"/>
      <c r="CR86" s="312"/>
    </row>
    <row r="87" spans="1:96" s="277" customFormat="1" ht="12.95" customHeight="1">
      <c r="A87" s="435">
        <v>76</v>
      </c>
      <c r="B87" s="451" t="s">
        <v>109</v>
      </c>
      <c r="C87" s="452" t="s">
        <v>175</v>
      </c>
      <c r="D87" s="429">
        <v>3723687331.8000002</v>
      </c>
      <c r="E87" s="302">
        <f t="shared" si="24"/>
        <v>8.5825041142516042E-3</v>
      </c>
      <c r="F87" s="439">
        <v>44202.52</v>
      </c>
      <c r="G87" s="429">
        <v>3759941260.7399998</v>
      </c>
      <c r="H87" s="302">
        <f t="shared" si="23"/>
        <v>8.6975336949696256E-3</v>
      </c>
      <c r="I87" s="439">
        <v>44251.93</v>
      </c>
      <c r="J87" s="154">
        <f t="shared" si="26"/>
        <v>9.7360292928984262E-3</v>
      </c>
      <c r="K87" s="154">
        <f t="shared" si="27"/>
        <v>1.117809572847962E-3</v>
      </c>
      <c r="L87" s="309"/>
      <c r="M87" s="392"/>
      <c r="N87" s="390"/>
      <c r="O87" s="484"/>
      <c r="P87" s="312"/>
      <c r="Q87" s="312"/>
      <c r="R87" s="312"/>
      <c r="S87" s="312"/>
      <c r="T87" s="312"/>
      <c r="U87" s="312"/>
      <c r="V87" s="312"/>
      <c r="W87" s="312"/>
      <c r="X87" s="312"/>
      <c r="Y87" s="312"/>
      <c r="Z87" s="312"/>
      <c r="AA87" s="312"/>
      <c r="AB87" s="312"/>
      <c r="AC87" s="312"/>
      <c r="AD87" s="312"/>
      <c r="AE87" s="312"/>
      <c r="AF87" s="312"/>
      <c r="AG87" s="312"/>
      <c r="AH87" s="312"/>
      <c r="AI87" s="312"/>
      <c r="AJ87" s="312"/>
      <c r="AK87" s="312"/>
      <c r="AL87" s="312"/>
      <c r="AM87" s="312"/>
      <c r="AN87" s="312"/>
      <c r="AO87" s="312"/>
      <c r="AP87" s="312"/>
      <c r="AQ87" s="312"/>
      <c r="AR87" s="312"/>
      <c r="AS87" s="312"/>
      <c r="AT87" s="312"/>
      <c r="AU87" s="312"/>
      <c r="AV87" s="312"/>
      <c r="AW87" s="312"/>
      <c r="AX87" s="312"/>
      <c r="AY87" s="312"/>
      <c r="AZ87" s="312"/>
      <c r="BA87" s="312"/>
      <c r="BB87" s="312"/>
      <c r="BC87" s="312"/>
      <c r="BD87" s="312"/>
      <c r="BE87" s="312"/>
      <c r="BF87" s="312"/>
      <c r="BG87" s="312"/>
      <c r="BH87" s="312"/>
      <c r="BI87" s="312"/>
      <c r="BJ87" s="312"/>
      <c r="BK87" s="312"/>
      <c r="BL87" s="312"/>
      <c r="BM87" s="312"/>
      <c r="BN87" s="312"/>
      <c r="BO87" s="312"/>
      <c r="BP87" s="312"/>
      <c r="BQ87" s="312"/>
      <c r="BR87" s="312"/>
      <c r="BS87" s="312"/>
      <c r="BT87" s="312"/>
      <c r="BU87" s="312"/>
      <c r="BV87" s="312"/>
      <c r="BW87" s="312"/>
      <c r="BX87" s="312"/>
      <c r="BY87" s="312"/>
      <c r="BZ87" s="312"/>
      <c r="CA87" s="312"/>
      <c r="CB87" s="312"/>
      <c r="CC87" s="312"/>
      <c r="CD87" s="312"/>
      <c r="CE87" s="312"/>
      <c r="CF87" s="312"/>
      <c r="CG87" s="312"/>
      <c r="CH87" s="312"/>
      <c r="CI87" s="312"/>
      <c r="CJ87" s="312"/>
      <c r="CK87" s="312"/>
      <c r="CL87" s="312"/>
      <c r="CM87" s="312"/>
      <c r="CN87" s="312"/>
      <c r="CO87" s="312"/>
      <c r="CP87" s="312"/>
      <c r="CQ87" s="312"/>
      <c r="CR87" s="312"/>
    </row>
    <row r="88" spans="1:96" s="277" customFormat="1" ht="12.95" customHeight="1">
      <c r="A88" s="435">
        <v>77</v>
      </c>
      <c r="B88" s="434" t="s">
        <v>9</v>
      </c>
      <c r="C88" s="434" t="s">
        <v>179</v>
      </c>
      <c r="D88" s="429">
        <v>1609086431.98</v>
      </c>
      <c r="E88" s="302">
        <f t="shared" si="24"/>
        <v>3.7086870330702948E-3</v>
      </c>
      <c r="F88" s="439">
        <v>0.98480000000000001</v>
      </c>
      <c r="G88" s="429">
        <v>1600877956.8399999</v>
      </c>
      <c r="H88" s="302">
        <f t="shared" si="23"/>
        <v>3.7031668862852626E-3</v>
      </c>
      <c r="I88" s="439">
        <v>0.9859</v>
      </c>
      <c r="J88" s="154">
        <f t="shared" si="26"/>
        <v>-5.101326427754088E-3</v>
      </c>
      <c r="K88" s="154">
        <f t="shared" si="27"/>
        <v>1.1169780666124998E-3</v>
      </c>
      <c r="L88" s="309"/>
      <c r="M88" s="393"/>
      <c r="N88" s="390"/>
      <c r="O88" s="484"/>
      <c r="P88" s="312"/>
      <c r="Q88" s="312"/>
      <c r="R88" s="312"/>
      <c r="S88" s="312"/>
      <c r="T88" s="312"/>
      <c r="U88" s="312"/>
      <c r="V88" s="312"/>
      <c r="W88" s="312"/>
      <c r="X88" s="312"/>
      <c r="Y88" s="312"/>
      <c r="Z88" s="312"/>
      <c r="AA88" s="312"/>
      <c r="AB88" s="312"/>
      <c r="AC88" s="312"/>
      <c r="AD88" s="312"/>
      <c r="AE88" s="312"/>
      <c r="AF88" s="312"/>
      <c r="AG88" s="312"/>
      <c r="AH88" s="312"/>
      <c r="AI88" s="312"/>
      <c r="AJ88" s="312"/>
      <c r="AK88" s="312"/>
      <c r="AL88" s="312"/>
      <c r="AM88" s="312"/>
      <c r="AN88" s="312"/>
      <c r="AO88" s="312"/>
      <c r="AP88" s="312"/>
      <c r="AQ88" s="312"/>
      <c r="AR88" s="312"/>
      <c r="AS88" s="312"/>
      <c r="AT88" s="312"/>
      <c r="AU88" s="312"/>
      <c r="AV88" s="312"/>
      <c r="AW88" s="312"/>
      <c r="AX88" s="312"/>
      <c r="AY88" s="312"/>
      <c r="AZ88" s="312"/>
      <c r="BA88" s="312"/>
      <c r="BB88" s="312"/>
      <c r="BC88" s="312"/>
      <c r="BD88" s="312"/>
      <c r="BE88" s="312"/>
      <c r="BF88" s="312"/>
      <c r="BG88" s="312"/>
      <c r="BH88" s="312"/>
      <c r="BI88" s="312"/>
      <c r="BJ88" s="312"/>
      <c r="BK88" s="312"/>
      <c r="BL88" s="312"/>
      <c r="BM88" s="312"/>
      <c r="BN88" s="312"/>
      <c r="BO88" s="312"/>
      <c r="BP88" s="312"/>
      <c r="BQ88" s="312"/>
      <c r="BR88" s="312"/>
      <c r="BS88" s="312"/>
      <c r="BT88" s="312"/>
      <c r="BU88" s="312"/>
      <c r="BV88" s="312"/>
      <c r="BW88" s="312"/>
      <c r="BX88" s="312"/>
      <c r="BY88" s="312"/>
      <c r="BZ88" s="312"/>
      <c r="CA88" s="312"/>
      <c r="CB88" s="312"/>
      <c r="CC88" s="312"/>
      <c r="CD88" s="312"/>
      <c r="CE88" s="312"/>
      <c r="CF88" s="312"/>
      <c r="CG88" s="312"/>
      <c r="CH88" s="312"/>
      <c r="CI88" s="312"/>
      <c r="CJ88" s="312"/>
      <c r="CK88" s="312"/>
      <c r="CL88" s="312"/>
      <c r="CM88" s="312"/>
      <c r="CN88" s="312"/>
      <c r="CO88" s="312"/>
      <c r="CP88" s="312"/>
      <c r="CQ88" s="312"/>
      <c r="CR88" s="312"/>
    </row>
    <row r="89" spans="1:96" s="277" customFormat="1" ht="12.95" customHeight="1">
      <c r="A89" s="435">
        <v>78</v>
      </c>
      <c r="B89" s="434" t="s">
        <v>182</v>
      </c>
      <c r="C89" s="434" t="s">
        <v>183</v>
      </c>
      <c r="D89" s="429">
        <v>552885093</v>
      </c>
      <c r="E89" s="302">
        <f t="shared" si="24"/>
        <v>1.2743117674939479E-3</v>
      </c>
      <c r="F89" s="439">
        <v>49517.85</v>
      </c>
      <c r="G89" s="429">
        <v>553722878.85000002</v>
      </c>
      <c r="H89" s="302">
        <f t="shared" si="23"/>
        <v>1.2808772963452122E-3</v>
      </c>
      <c r="I89" s="439">
        <v>49592.25</v>
      </c>
      <c r="J89" s="154">
        <f t="shared" si="26"/>
        <v>1.5152983153409489E-3</v>
      </c>
      <c r="K89" s="154">
        <f t="shared" si="27"/>
        <v>1.5024884965724775E-3</v>
      </c>
      <c r="L89" s="309"/>
      <c r="M89" s="392"/>
      <c r="N89" s="390"/>
      <c r="O89" s="484"/>
      <c r="P89" s="312"/>
      <c r="Q89" s="312"/>
      <c r="R89" s="312"/>
      <c r="S89" s="312"/>
      <c r="T89" s="312"/>
      <c r="U89" s="312"/>
      <c r="V89" s="312"/>
      <c r="W89" s="312"/>
      <c r="X89" s="312"/>
      <c r="Y89" s="312"/>
      <c r="Z89" s="312"/>
      <c r="AA89" s="312"/>
      <c r="AB89" s="312"/>
      <c r="AC89" s="312"/>
      <c r="AD89" s="312"/>
      <c r="AE89" s="312"/>
      <c r="AF89" s="312"/>
      <c r="AG89" s="312"/>
      <c r="AH89" s="312"/>
      <c r="AI89" s="312"/>
      <c r="AJ89" s="312"/>
      <c r="AK89" s="312"/>
      <c r="AL89" s="312"/>
      <c r="AM89" s="312"/>
      <c r="AN89" s="312"/>
      <c r="AO89" s="312"/>
      <c r="AP89" s="312"/>
      <c r="AQ89" s="312"/>
      <c r="AR89" s="312"/>
      <c r="AS89" s="312"/>
      <c r="AT89" s="312"/>
      <c r="AU89" s="312"/>
      <c r="AV89" s="312"/>
      <c r="AW89" s="312"/>
      <c r="AX89" s="312"/>
      <c r="AY89" s="312"/>
      <c r="AZ89" s="312"/>
      <c r="BA89" s="312"/>
      <c r="BB89" s="312"/>
      <c r="BC89" s="312"/>
      <c r="BD89" s="312"/>
      <c r="BE89" s="312"/>
      <c r="BF89" s="312"/>
      <c r="BG89" s="312"/>
      <c r="BH89" s="312"/>
      <c r="BI89" s="312"/>
      <c r="BJ89" s="312"/>
      <c r="BK89" s="312"/>
      <c r="BL89" s="312"/>
      <c r="BM89" s="312"/>
      <c r="BN89" s="312"/>
      <c r="BO89" s="312"/>
      <c r="BP89" s="312"/>
      <c r="BQ89" s="312"/>
      <c r="BR89" s="312"/>
      <c r="BS89" s="312"/>
      <c r="BT89" s="312"/>
      <c r="BU89" s="312"/>
      <c r="BV89" s="312"/>
      <c r="BW89" s="312"/>
      <c r="BX89" s="312"/>
      <c r="BY89" s="312"/>
      <c r="BZ89" s="312"/>
      <c r="CA89" s="312"/>
      <c r="CB89" s="312"/>
      <c r="CC89" s="312"/>
      <c r="CD89" s="312"/>
      <c r="CE89" s="312"/>
      <c r="CF89" s="312"/>
      <c r="CG89" s="312"/>
      <c r="CH89" s="312"/>
      <c r="CI89" s="312"/>
      <c r="CJ89" s="312"/>
      <c r="CK89" s="312"/>
      <c r="CL89" s="312"/>
      <c r="CM89" s="312"/>
      <c r="CN89" s="312"/>
      <c r="CO89" s="312"/>
      <c r="CP89" s="312"/>
      <c r="CQ89" s="312"/>
      <c r="CR89" s="312"/>
    </row>
    <row r="90" spans="1:96" s="277" customFormat="1" ht="12.95" customHeight="1">
      <c r="A90" s="435">
        <v>79</v>
      </c>
      <c r="B90" s="437" t="s">
        <v>11</v>
      </c>
      <c r="C90" s="434" t="s">
        <v>189</v>
      </c>
      <c r="D90" s="433">
        <v>2033011773.8099999</v>
      </c>
      <c r="E90" s="302">
        <f t="shared" ref="E90:E93" si="28">(D90/$D$95)</f>
        <v>4.6857671867449446E-3</v>
      </c>
      <c r="F90" s="439">
        <v>443.45</v>
      </c>
      <c r="G90" s="433">
        <v>2037315933.3299999</v>
      </c>
      <c r="H90" s="302">
        <f t="shared" ref="H90:H93" si="29">(G90/$G$95)</f>
        <v>4.7127395745402527E-3</v>
      </c>
      <c r="I90" s="439">
        <v>441.69</v>
      </c>
      <c r="J90" s="154">
        <f t="shared" si="26"/>
        <v>2.1171345761238254E-3</v>
      </c>
      <c r="K90" s="154">
        <f t="shared" si="27"/>
        <v>-3.9688803698274683E-3</v>
      </c>
      <c r="L90" s="309"/>
      <c r="M90" s="392"/>
      <c r="N90" s="390"/>
      <c r="O90" s="484"/>
      <c r="P90" s="312"/>
      <c r="Q90" s="312"/>
      <c r="R90" s="312"/>
      <c r="S90" s="312"/>
      <c r="T90" s="312"/>
      <c r="U90" s="312"/>
      <c r="V90" s="312"/>
      <c r="W90" s="312"/>
      <c r="X90" s="312"/>
      <c r="Y90" s="312"/>
      <c r="Z90" s="312"/>
      <c r="AA90" s="312"/>
      <c r="AB90" s="312"/>
      <c r="AC90" s="312"/>
      <c r="AD90" s="312"/>
      <c r="AE90" s="312"/>
      <c r="AF90" s="312"/>
      <c r="AG90" s="312"/>
      <c r="AH90" s="312"/>
      <c r="AI90" s="312"/>
      <c r="AJ90" s="312"/>
      <c r="AK90" s="312"/>
      <c r="AL90" s="312"/>
      <c r="AM90" s="312"/>
      <c r="AN90" s="312"/>
      <c r="AO90" s="312"/>
      <c r="AP90" s="312"/>
      <c r="AQ90" s="312"/>
      <c r="AR90" s="312"/>
      <c r="AS90" s="312"/>
      <c r="AT90" s="312"/>
      <c r="AU90" s="312"/>
      <c r="AV90" s="312"/>
      <c r="AW90" s="312"/>
      <c r="AX90" s="312"/>
      <c r="AY90" s="312"/>
      <c r="AZ90" s="312"/>
      <c r="BA90" s="312"/>
      <c r="BB90" s="312"/>
      <c r="BC90" s="312"/>
      <c r="BD90" s="312"/>
      <c r="BE90" s="312"/>
      <c r="BF90" s="312"/>
      <c r="BG90" s="312"/>
      <c r="BH90" s="312"/>
      <c r="BI90" s="312"/>
      <c r="BJ90" s="312"/>
      <c r="BK90" s="312"/>
      <c r="BL90" s="312"/>
      <c r="BM90" s="312"/>
      <c r="BN90" s="312"/>
      <c r="BO90" s="312"/>
      <c r="BP90" s="312"/>
      <c r="BQ90" s="312"/>
      <c r="BR90" s="312"/>
      <c r="BS90" s="312"/>
      <c r="BT90" s="312"/>
      <c r="BU90" s="312"/>
      <c r="BV90" s="312"/>
      <c r="BW90" s="312"/>
      <c r="BX90" s="312"/>
      <c r="BY90" s="312"/>
      <c r="BZ90" s="312"/>
      <c r="CA90" s="312"/>
      <c r="CB90" s="312"/>
      <c r="CC90" s="312"/>
      <c r="CD90" s="312"/>
      <c r="CE90" s="312"/>
      <c r="CF90" s="312"/>
      <c r="CG90" s="312"/>
      <c r="CH90" s="312"/>
      <c r="CI90" s="312"/>
      <c r="CJ90" s="312"/>
      <c r="CK90" s="312"/>
      <c r="CL90" s="312"/>
      <c r="CM90" s="312"/>
      <c r="CN90" s="312"/>
      <c r="CO90" s="312"/>
      <c r="CP90" s="312"/>
      <c r="CQ90" s="312"/>
      <c r="CR90" s="312"/>
    </row>
    <row r="91" spans="1:96" s="277" customFormat="1" ht="12.95" customHeight="1">
      <c r="A91" s="435">
        <v>80</v>
      </c>
      <c r="B91" s="434" t="s">
        <v>198</v>
      </c>
      <c r="C91" s="434" t="s">
        <v>200</v>
      </c>
      <c r="D91" s="429">
        <v>105835586.70999999</v>
      </c>
      <c r="E91" s="302">
        <f t="shared" si="28"/>
        <v>2.4393411085181686E-4</v>
      </c>
      <c r="F91" s="439">
        <v>411.03</v>
      </c>
      <c r="G91" s="429">
        <v>104127689.97</v>
      </c>
      <c r="H91" s="302">
        <f t="shared" si="29"/>
        <v>2.408692129182844E-4</v>
      </c>
      <c r="I91" s="439">
        <v>404.39</v>
      </c>
      <c r="J91" s="154">
        <f t="shared" si="26"/>
        <v>-1.6137263401579671E-2</v>
      </c>
      <c r="K91" s="154">
        <f t="shared" si="27"/>
        <v>-1.615453859815582E-2</v>
      </c>
      <c r="L91" s="309"/>
      <c r="M91" s="393"/>
      <c r="N91" s="390"/>
      <c r="O91" s="484"/>
      <c r="P91" s="312"/>
      <c r="Q91" s="312"/>
      <c r="R91" s="312"/>
      <c r="S91" s="312"/>
      <c r="T91" s="312"/>
      <c r="U91" s="312"/>
      <c r="V91" s="312"/>
      <c r="W91" s="312"/>
      <c r="X91" s="312"/>
      <c r="Y91" s="312"/>
      <c r="Z91" s="312"/>
      <c r="AA91" s="312"/>
      <c r="AB91" s="312"/>
      <c r="AC91" s="312"/>
      <c r="AD91" s="312"/>
      <c r="AE91" s="312"/>
      <c r="AF91" s="312"/>
      <c r="AG91" s="312"/>
      <c r="AH91" s="312"/>
      <c r="AI91" s="312"/>
      <c r="AJ91" s="312"/>
      <c r="AK91" s="312"/>
      <c r="AL91" s="312"/>
      <c r="AM91" s="312"/>
      <c r="AN91" s="312"/>
      <c r="AO91" s="312"/>
      <c r="AP91" s="312"/>
      <c r="AQ91" s="312"/>
      <c r="AR91" s="312"/>
      <c r="AS91" s="312"/>
      <c r="AT91" s="312"/>
      <c r="AU91" s="312"/>
      <c r="AV91" s="312"/>
      <c r="AW91" s="312"/>
      <c r="AX91" s="312"/>
      <c r="AY91" s="312"/>
      <c r="AZ91" s="312"/>
      <c r="BA91" s="312"/>
      <c r="BB91" s="312"/>
      <c r="BC91" s="312"/>
      <c r="BD91" s="312"/>
      <c r="BE91" s="312"/>
      <c r="BF91" s="312"/>
      <c r="BG91" s="312"/>
      <c r="BH91" s="312"/>
      <c r="BI91" s="312"/>
      <c r="BJ91" s="312"/>
      <c r="BK91" s="312"/>
      <c r="BL91" s="312"/>
      <c r="BM91" s="312"/>
      <c r="BN91" s="312"/>
      <c r="BO91" s="312"/>
      <c r="BP91" s="312"/>
      <c r="BQ91" s="312"/>
      <c r="BR91" s="312"/>
      <c r="BS91" s="312"/>
      <c r="BT91" s="312"/>
      <c r="BU91" s="312"/>
      <c r="BV91" s="312"/>
      <c r="BW91" s="312"/>
      <c r="BX91" s="312"/>
      <c r="BY91" s="312"/>
      <c r="BZ91" s="312"/>
      <c r="CA91" s="312"/>
      <c r="CB91" s="312"/>
      <c r="CC91" s="312"/>
      <c r="CD91" s="312"/>
      <c r="CE91" s="312"/>
      <c r="CF91" s="312"/>
      <c r="CG91" s="312"/>
      <c r="CH91" s="312"/>
      <c r="CI91" s="312"/>
      <c r="CJ91" s="312"/>
      <c r="CK91" s="312"/>
      <c r="CL91" s="312"/>
      <c r="CM91" s="312"/>
      <c r="CN91" s="312"/>
      <c r="CO91" s="312"/>
      <c r="CP91" s="312"/>
      <c r="CQ91" s="312"/>
      <c r="CR91" s="312"/>
    </row>
    <row r="92" spans="1:96" s="277" customFormat="1" ht="12.95" customHeight="1">
      <c r="A92" s="435">
        <v>81</v>
      </c>
      <c r="B92" s="434" t="s">
        <v>7</v>
      </c>
      <c r="C92" s="437" t="s">
        <v>205</v>
      </c>
      <c r="D92" s="429">
        <v>11492498308</v>
      </c>
      <c r="E92" s="302">
        <f t="shared" si="28"/>
        <v>2.648837166566306E-2</v>
      </c>
      <c r="F92" s="439">
        <v>104.16</v>
      </c>
      <c r="G92" s="429">
        <v>12384924667.049999</v>
      </c>
      <c r="H92" s="302">
        <f t="shared" si="29"/>
        <v>2.8648931494245643E-2</v>
      </c>
      <c r="I92" s="439">
        <v>104.34</v>
      </c>
      <c r="J92" s="154">
        <f t="shared" si="26"/>
        <v>7.7652946742552548E-2</v>
      </c>
      <c r="K92" s="154">
        <f t="shared" si="27"/>
        <v>1.7281105990784066E-3</v>
      </c>
      <c r="L92" s="309"/>
      <c r="M92" s="392"/>
      <c r="N92" s="390"/>
      <c r="O92" s="484"/>
      <c r="P92" s="312"/>
      <c r="Q92" s="312"/>
      <c r="R92" s="312"/>
      <c r="S92" s="312"/>
      <c r="T92" s="312"/>
      <c r="U92" s="312"/>
      <c r="V92" s="312"/>
      <c r="W92" s="312"/>
      <c r="X92" s="312"/>
      <c r="Y92" s="312"/>
      <c r="Z92" s="312"/>
      <c r="AA92" s="312"/>
      <c r="AB92" s="312"/>
      <c r="AC92" s="312"/>
      <c r="AD92" s="312"/>
      <c r="AE92" s="312"/>
      <c r="AF92" s="312"/>
      <c r="AG92" s="312"/>
      <c r="AH92" s="312"/>
      <c r="AI92" s="312"/>
      <c r="AJ92" s="312"/>
      <c r="AK92" s="312"/>
      <c r="AL92" s="312"/>
      <c r="AM92" s="312"/>
      <c r="AN92" s="312"/>
      <c r="AO92" s="312"/>
      <c r="AP92" s="312"/>
      <c r="AQ92" s="312"/>
      <c r="AR92" s="312"/>
      <c r="AS92" s="312"/>
      <c r="AT92" s="312"/>
      <c r="AU92" s="312"/>
      <c r="AV92" s="312"/>
      <c r="AW92" s="312"/>
      <c r="AX92" s="312"/>
      <c r="AY92" s="312"/>
      <c r="AZ92" s="312"/>
      <c r="BA92" s="312"/>
      <c r="BB92" s="312"/>
      <c r="BC92" s="312"/>
      <c r="BD92" s="312"/>
      <c r="BE92" s="312"/>
      <c r="BF92" s="312"/>
      <c r="BG92" s="312"/>
      <c r="BH92" s="312"/>
      <c r="BI92" s="312"/>
      <c r="BJ92" s="312"/>
      <c r="BK92" s="312"/>
      <c r="BL92" s="312"/>
      <c r="BM92" s="312"/>
      <c r="BN92" s="312"/>
      <c r="BO92" s="312"/>
      <c r="BP92" s="312"/>
      <c r="BQ92" s="312"/>
      <c r="BR92" s="312"/>
      <c r="BS92" s="312"/>
      <c r="BT92" s="312"/>
      <c r="BU92" s="312"/>
      <c r="BV92" s="312"/>
      <c r="BW92" s="312"/>
      <c r="BX92" s="312"/>
      <c r="BY92" s="312"/>
      <c r="BZ92" s="312"/>
      <c r="CA92" s="312"/>
      <c r="CB92" s="312"/>
      <c r="CC92" s="312"/>
      <c r="CD92" s="312"/>
      <c r="CE92" s="312"/>
      <c r="CF92" s="312"/>
      <c r="CG92" s="312"/>
      <c r="CH92" s="312"/>
      <c r="CI92" s="312"/>
      <c r="CJ92" s="312"/>
      <c r="CK92" s="312"/>
      <c r="CL92" s="312"/>
      <c r="CM92" s="312"/>
      <c r="CN92" s="312"/>
      <c r="CO92" s="312"/>
      <c r="CP92" s="312"/>
      <c r="CQ92" s="312"/>
      <c r="CR92" s="312"/>
    </row>
    <row r="93" spans="1:96" s="277" customFormat="1" ht="12.95" customHeight="1">
      <c r="A93" s="435">
        <v>82</v>
      </c>
      <c r="B93" s="434" t="s">
        <v>182</v>
      </c>
      <c r="C93" s="434" t="s">
        <v>211</v>
      </c>
      <c r="D93" s="429">
        <v>300859620.58999997</v>
      </c>
      <c r="E93" s="302">
        <f t="shared" si="28"/>
        <v>6.9343333675592775E-4</v>
      </c>
      <c r="F93" s="439">
        <v>1038.8399999999999</v>
      </c>
      <c r="G93" s="429">
        <v>301669504.56</v>
      </c>
      <c r="H93" s="302">
        <f t="shared" si="29"/>
        <v>6.978249123336046E-4</v>
      </c>
      <c r="I93" s="439">
        <v>1040.99</v>
      </c>
      <c r="J93" s="154">
        <f t="shared" si="26"/>
        <v>2.6918998581857137E-3</v>
      </c>
      <c r="K93" s="154">
        <f t="shared" si="27"/>
        <v>2.069616110276935E-3</v>
      </c>
      <c r="L93" s="309"/>
      <c r="M93" s="392"/>
      <c r="N93" s="390"/>
      <c r="O93" s="484"/>
      <c r="P93" s="312"/>
      <c r="Q93" s="312"/>
      <c r="R93" s="312"/>
      <c r="S93" s="312"/>
      <c r="T93" s="312"/>
      <c r="U93" s="312"/>
      <c r="V93" s="312"/>
      <c r="W93" s="312"/>
      <c r="X93" s="312"/>
      <c r="Y93" s="312"/>
      <c r="Z93" s="312"/>
      <c r="AA93" s="312"/>
      <c r="AB93" s="312"/>
      <c r="AC93" s="312"/>
      <c r="AD93" s="312"/>
      <c r="AE93" s="312"/>
      <c r="AF93" s="312"/>
      <c r="AG93" s="312"/>
      <c r="AH93" s="312"/>
      <c r="AI93" s="312"/>
      <c r="AJ93" s="312"/>
      <c r="AK93" s="312"/>
      <c r="AL93" s="312"/>
      <c r="AM93" s="312"/>
      <c r="AN93" s="312"/>
      <c r="AO93" s="312"/>
      <c r="AP93" s="312"/>
      <c r="AQ93" s="312"/>
      <c r="AR93" s="312"/>
      <c r="AS93" s="312"/>
      <c r="AT93" s="312"/>
      <c r="AU93" s="312"/>
      <c r="AV93" s="312"/>
      <c r="AW93" s="312"/>
      <c r="AX93" s="312"/>
      <c r="AY93" s="312"/>
      <c r="AZ93" s="312"/>
      <c r="BA93" s="312"/>
      <c r="BB93" s="312"/>
      <c r="BC93" s="312"/>
      <c r="BD93" s="312"/>
      <c r="BE93" s="312"/>
      <c r="BF93" s="312"/>
      <c r="BG93" s="312"/>
      <c r="BH93" s="312"/>
      <c r="BI93" s="312"/>
      <c r="BJ93" s="312"/>
      <c r="BK93" s="312"/>
      <c r="BL93" s="312"/>
      <c r="BM93" s="312"/>
      <c r="BN93" s="312"/>
      <c r="BO93" s="312"/>
      <c r="BP93" s="312"/>
      <c r="BQ93" s="312"/>
      <c r="BR93" s="312"/>
      <c r="BS93" s="312"/>
      <c r="BT93" s="312"/>
      <c r="BU93" s="312"/>
      <c r="BV93" s="312"/>
      <c r="BW93" s="312"/>
      <c r="BX93" s="312"/>
      <c r="BY93" s="312"/>
      <c r="BZ93" s="312"/>
      <c r="CA93" s="312"/>
      <c r="CB93" s="312"/>
      <c r="CC93" s="312"/>
      <c r="CD93" s="312"/>
      <c r="CE93" s="312"/>
      <c r="CF93" s="312"/>
      <c r="CG93" s="312"/>
      <c r="CH93" s="312"/>
      <c r="CI93" s="312"/>
      <c r="CJ93" s="312"/>
      <c r="CK93" s="312"/>
      <c r="CL93" s="312"/>
      <c r="CM93" s="312"/>
      <c r="CN93" s="312"/>
      <c r="CO93" s="312"/>
      <c r="CP93" s="312"/>
      <c r="CQ93" s="312"/>
      <c r="CR93" s="312"/>
    </row>
    <row r="94" spans="1:96" s="277" customFormat="1" ht="12.95" customHeight="1">
      <c r="A94" s="435">
        <v>83</v>
      </c>
      <c r="B94" s="434" t="s">
        <v>222</v>
      </c>
      <c r="C94" s="434" t="s">
        <v>221</v>
      </c>
      <c r="D94" s="431">
        <v>1859693237.6600001</v>
      </c>
      <c r="E94" s="302">
        <f t="shared" si="24"/>
        <v>4.2862956637520653E-3</v>
      </c>
      <c r="F94" s="439">
        <v>1.0196000000000001</v>
      </c>
      <c r="G94" s="431">
        <v>1866956438.96</v>
      </c>
      <c r="H94" s="302">
        <f t="shared" si="23"/>
        <v>4.318662289872926E-3</v>
      </c>
      <c r="I94" s="439">
        <v>1.0196000000000001</v>
      </c>
      <c r="J94" s="154">
        <f t="shared" si="25"/>
        <v>3.9055910689544879E-3</v>
      </c>
      <c r="K94" s="154">
        <f t="shared" si="22"/>
        <v>0</v>
      </c>
      <c r="L94" s="309"/>
      <c r="M94" s="339"/>
      <c r="N94" s="339"/>
      <c r="O94" s="484"/>
      <c r="P94" s="312"/>
      <c r="Q94" s="312"/>
      <c r="R94" s="312"/>
      <c r="S94" s="312"/>
      <c r="T94" s="312"/>
      <c r="U94" s="312"/>
      <c r="V94" s="312"/>
      <c r="W94" s="312"/>
      <c r="X94" s="312"/>
      <c r="Y94" s="312"/>
      <c r="Z94" s="312"/>
      <c r="AA94" s="312"/>
      <c r="AB94" s="312"/>
      <c r="AC94" s="312"/>
      <c r="AD94" s="312"/>
      <c r="AE94" s="312"/>
      <c r="AF94" s="312"/>
      <c r="AG94" s="312"/>
      <c r="AH94" s="312"/>
      <c r="AI94" s="312"/>
      <c r="AJ94" s="312"/>
      <c r="AK94" s="312"/>
      <c r="AL94" s="312"/>
      <c r="AM94" s="312"/>
      <c r="AN94" s="312"/>
      <c r="AO94" s="312"/>
      <c r="AP94" s="312"/>
      <c r="AQ94" s="312"/>
      <c r="AR94" s="312"/>
      <c r="AS94" s="312"/>
      <c r="AT94" s="312"/>
      <c r="AU94" s="312"/>
      <c r="AV94" s="312"/>
      <c r="AW94" s="312"/>
      <c r="AX94" s="312"/>
      <c r="AY94" s="312"/>
      <c r="AZ94" s="312"/>
      <c r="BA94" s="312"/>
      <c r="BB94" s="312"/>
      <c r="BC94" s="312"/>
      <c r="BD94" s="312"/>
      <c r="BE94" s="312"/>
      <c r="BF94" s="312"/>
      <c r="BG94" s="312"/>
      <c r="BH94" s="312"/>
      <c r="BI94" s="312"/>
      <c r="BJ94" s="312"/>
      <c r="BK94" s="312"/>
      <c r="BL94" s="312"/>
      <c r="BM94" s="312"/>
      <c r="BN94" s="312"/>
      <c r="BO94" s="312"/>
      <c r="BP94" s="312"/>
      <c r="BQ94" s="312"/>
      <c r="BR94" s="312"/>
      <c r="BS94" s="312"/>
      <c r="BT94" s="312"/>
      <c r="BU94" s="312"/>
      <c r="BV94" s="312"/>
      <c r="BW94" s="312"/>
      <c r="BX94" s="312"/>
      <c r="BY94" s="312"/>
      <c r="BZ94" s="312"/>
      <c r="CA94" s="312"/>
      <c r="CB94" s="312"/>
      <c r="CC94" s="312"/>
      <c r="CD94" s="312"/>
      <c r="CE94" s="312"/>
      <c r="CF94" s="312"/>
      <c r="CG94" s="312"/>
      <c r="CH94" s="312"/>
      <c r="CI94" s="312"/>
      <c r="CJ94" s="312"/>
      <c r="CK94" s="312"/>
      <c r="CL94" s="312"/>
      <c r="CM94" s="312"/>
      <c r="CN94" s="312"/>
      <c r="CO94" s="312"/>
      <c r="CP94" s="312"/>
      <c r="CQ94" s="312"/>
      <c r="CR94" s="312"/>
    </row>
    <row r="95" spans="1:96" ht="12.95" customHeight="1">
      <c r="A95" s="183"/>
      <c r="B95" s="184"/>
      <c r="C95" s="185" t="s">
        <v>53</v>
      </c>
      <c r="D95" s="54">
        <f>SUM(D66:D94)</f>
        <v>433869565598.77002</v>
      </c>
      <c r="E95" s="47">
        <f>(D95/$D$136)</f>
        <v>0.33933276782144567</v>
      </c>
      <c r="F95" s="62"/>
      <c r="G95" s="54">
        <f>SUM(G66:G94)</f>
        <v>432299706170.10992</v>
      </c>
      <c r="H95" s="47">
        <f>(G95/$G$136)</f>
        <v>0.33598071605803176</v>
      </c>
      <c r="I95" s="62"/>
      <c r="J95" s="154">
        <f>((G95-D95)/D95)</f>
        <v>-3.6182750603711523E-3</v>
      </c>
      <c r="K95" s="154"/>
      <c r="L95" s="309"/>
      <c r="M95" s="312"/>
      <c r="N95" s="372"/>
      <c r="O95" s="372"/>
      <c r="P95" s="312"/>
      <c r="Q95" s="312"/>
      <c r="R95" s="312"/>
      <c r="S95" s="312"/>
      <c r="T95" s="312"/>
      <c r="U95" s="312"/>
      <c r="V95" s="312"/>
      <c r="W95" s="312"/>
      <c r="X95" s="312"/>
      <c r="Y95" s="312"/>
      <c r="Z95" s="312"/>
      <c r="AA95" s="312"/>
      <c r="AB95" s="312"/>
      <c r="AC95" s="312"/>
      <c r="AD95" s="312"/>
      <c r="AE95" s="312"/>
      <c r="AF95" s="312"/>
      <c r="AG95" s="312"/>
      <c r="AH95" s="312"/>
      <c r="AI95" s="312"/>
      <c r="AJ95" s="312"/>
      <c r="AK95" s="312"/>
      <c r="AL95" s="312"/>
      <c r="AM95" s="312"/>
      <c r="AN95" s="312"/>
      <c r="AO95" s="312"/>
      <c r="AP95" s="312"/>
      <c r="AQ95" s="312"/>
      <c r="AR95" s="312"/>
      <c r="AS95" s="312"/>
      <c r="AT95" s="312"/>
      <c r="AU95" s="312"/>
      <c r="AV95" s="312"/>
      <c r="AW95" s="312"/>
      <c r="AX95" s="312"/>
      <c r="AY95" s="312"/>
      <c r="AZ95" s="312"/>
      <c r="BA95" s="312"/>
      <c r="BB95" s="312"/>
      <c r="BC95" s="312"/>
      <c r="BD95" s="312"/>
      <c r="BE95" s="312"/>
      <c r="BF95" s="312"/>
      <c r="BG95" s="312"/>
      <c r="BH95" s="312"/>
      <c r="BI95" s="312"/>
      <c r="BJ95" s="312"/>
      <c r="BK95" s="312"/>
      <c r="BL95" s="312"/>
      <c r="BM95" s="312"/>
      <c r="BN95" s="312"/>
      <c r="BO95" s="312"/>
      <c r="BP95" s="312"/>
      <c r="BQ95" s="312"/>
      <c r="BR95" s="312"/>
      <c r="BS95" s="312"/>
      <c r="BT95" s="312"/>
      <c r="BU95" s="312"/>
      <c r="BV95" s="312"/>
      <c r="BW95" s="312"/>
      <c r="BX95" s="312"/>
      <c r="BY95" s="312"/>
      <c r="BZ95" s="312"/>
      <c r="CA95" s="312"/>
      <c r="CB95" s="312"/>
      <c r="CC95" s="312"/>
      <c r="CD95" s="312"/>
      <c r="CE95" s="312"/>
      <c r="CF95" s="312"/>
      <c r="CG95" s="312"/>
      <c r="CH95" s="312"/>
      <c r="CI95" s="312"/>
      <c r="CJ95" s="312"/>
      <c r="CK95" s="312"/>
      <c r="CL95" s="312"/>
      <c r="CM95" s="312"/>
      <c r="CN95" s="312"/>
      <c r="CO95" s="312"/>
      <c r="CP95" s="312"/>
      <c r="CQ95" s="312"/>
      <c r="CR95" s="312"/>
    </row>
    <row r="96" spans="1:96" ht="12.95" customHeight="1">
      <c r="A96" s="186"/>
      <c r="B96" s="56"/>
      <c r="C96" s="231" t="s">
        <v>55</v>
      </c>
      <c r="D96" s="252"/>
      <c r="E96" s="303"/>
      <c r="F96" s="58"/>
      <c r="G96" s="57"/>
      <c r="H96" s="303"/>
      <c r="I96" s="57"/>
      <c r="J96" s="154"/>
      <c r="K96" s="154"/>
      <c r="L96" s="309"/>
      <c r="M96" s="312"/>
      <c r="N96" s="373"/>
      <c r="O96" s="372"/>
      <c r="P96" s="312"/>
      <c r="Q96" s="312"/>
      <c r="R96" s="312"/>
      <c r="S96" s="312"/>
      <c r="T96" s="312"/>
      <c r="U96" s="312"/>
      <c r="V96" s="312"/>
      <c r="W96" s="312"/>
      <c r="X96" s="312"/>
      <c r="Y96" s="312"/>
      <c r="Z96" s="312"/>
      <c r="AA96" s="312"/>
      <c r="AB96" s="312"/>
      <c r="AC96" s="312"/>
      <c r="AD96" s="312"/>
      <c r="AE96" s="312"/>
      <c r="AF96" s="312"/>
      <c r="AG96" s="312"/>
      <c r="AH96" s="312"/>
      <c r="AI96" s="312"/>
      <c r="AJ96" s="312"/>
      <c r="AK96" s="312"/>
      <c r="AL96" s="312"/>
      <c r="AM96" s="312"/>
      <c r="AN96" s="312"/>
      <c r="AO96" s="312"/>
      <c r="AP96" s="312"/>
      <c r="AQ96" s="312"/>
      <c r="AR96" s="312"/>
      <c r="AS96" s="312"/>
      <c r="AT96" s="312"/>
      <c r="AU96" s="312"/>
      <c r="AV96" s="312"/>
      <c r="AW96" s="312"/>
      <c r="AX96" s="312"/>
      <c r="AY96" s="312"/>
      <c r="AZ96" s="312"/>
      <c r="BA96" s="312"/>
      <c r="BB96" s="312"/>
      <c r="BC96" s="312"/>
      <c r="BD96" s="312"/>
      <c r="BE96" s="312"/>
      <c r="BF96" s="312"/>
      <c r="BG96" s="312"/>
      <c r="BH96" s="312"/>
      <c r="BI96" s="312"/>
      <c r="BJ96" s="312"/>
      <c r="BK96" s="312"/>
      <c r="BL96" s="312"/>
      <c r="BM96" s="312"/>
      <c r="BN96" s="312"/>
      <c r="BO96" s="312"/>
      <c r="BP96" s="312"/>
      <c r="BQ96" s="312"/>
      <c r="BR96" s="312"/>
      <c r="BS96" s="312"/>
      <c r="BT96" s="312"/>
      <c r="BU96" s="312"/>
      <c r="BV96" s="312"/>
      <c r="BW96" s="312"/>
      <c r="BX96" s="312"/>
      <c r="BY96" s="312"/>
      <c r="BZ96" s="312"/>
      <c r="CA96" s="312"/>
      <c r="CB96" s="312"/>
      <c r="CC96" s="312"/>
      <c r="CD96" s="312"/>
      <c r="CE96" s="312"/>
      <c r="CF96" s="312"/>
      <c r="CG96" s="312"/>
      <c r="CH96" s="312"/>
      <c r="CI96" s="312"/>
      <c r="CJ96" s="312"/>
      <c r="CK96" s="312"/>
      <c r="CL96" s="312"/>
      <c r="CM96" s="312"/>
      <c r="CN96" s="312"/>
      <c r="CO96" s="312"/>
      <c r="CP96" s="312"/>
      <c r="CQ96" s="312"/>
      <c r="CR96" s="312"/>
    </row>
    <row r="97" spans="1:96" s="277" customFormat="1" ht="12.95" customHeight="1">
      <c r="A97" s="435">
        <v>84</v>
      </c>
      <c r="B97" s="434" t="s">
        <v>27</v>
      </c>
      <c r="C97" s="434" t="s">
        <v>173</v>
      </c>
      <c r="D97" s="429">
        <v>2367856431.1599998</v>
      </c>
      <c r="E97" s="302">
        <f>(D97/$D$101)</f>
        <v>4.6559416068112904E-2</v>
      </c>
      <c r="F97" s="432">
        <v>67.900000000000006</v>
      </c>
      <c r="G97" s="429">
        <v>2370621118.9400001</v>
      </c>
      <c r="H97" s="302">
        <f>(G97/$G$101)</f>
        <v>4.738744095789546E-2</v>
      </c>
      <c r="I97" s="432">
        <v>67.900000000000006</v>
      </c>
      <c r="J97" s="154">
        <f>((G97-D97)/D97)</f>
        <v>1.1675909669260668E-3</v>
      </c>
      <c r="K97" s="154">
        <f>((I97-F97)/F97)</f>
        <v>0</v>
      </c>
      <c r="L97" s="309"/>
      <c r="M97" s="312"/>
      <c r="N97" s="394"/>
      <c r="O97" s="372"/>
      <c r="P97" s="312"/>
      <c r="Q97" s="312"/>
      <c r="R97" s="312"/>
      <c r="S97" s="312"/>
      <c r="T97" s="312"/>
      <c r="U97" s="312"/>
      <c r="V97" s="312"/>
      <c r="W97" s="312"/>
      <c r="X97" s="312"/>
      <c r="Y97" s="312"/>
      <c r="Z97" s="312"/>
      <c r="AA97" s="312"/>
      <c r="AB97" s="312"/>
      <c r="AC97" s="312"/>
      <c r="AD97" s="312"/>
      <c r="AE97" s="312"/>
      <c r="AF97" s="312"/>
      <c r="AG97" s="312"/>
      <c r="AH97" s="312"/>
      <c r="AI97" s="312"/>
      <c r="AJ97" s="312"/>
      <c r="AK97" s="312"/>
      <c r="AL97" s="312"/>
      <c r="AM97" s="312"/>
      <c r="AN97" s="312"/>
      <c r="AO97" s="312"/>
      <c r="AP97" s="312"/>
      <c r="AQ97" s="312"/>
      <c r="AR97" s="312"/>
      <c r="AS97" s="312"/>
      <c r="AT97" s="312"/>
      <c r="AU97" s="312"/>
      <c r="AV97" s="312"/>
      <c r="AW97" s="312"/>
      <c r="AX97" s="312"/>
      <c r="AY97" s="312"/>
      <c r="AZ97" s="312"/>
      <c r="BA97" s="312"/>
      <c r="BB97" s="312"/>
      <c r="BC97" s="312"/>
      <c r="BD97" s="312"/>
      <c r="BE97" s="312"/>
      <c r="BF97" s="312"/>
      <c r="BG97" s="312"/>
      <c r="BH97" s="312"/>
      <c r="BI97" s="312"/>
      <c r="BJ97" s="312"/>
      <c r="BK97" s="312"/>
      <c r="BL97" s="312"/>
      <c r="BM97" s="312"/>
      <c r="BN97" s="312"/>
      <c r="BO97" s="312"/>
      <c r="BP97" s="312"/>
      <c r="BQ97" s="312"/>
      <c r="BR97" s="312"/>
      <c r="BS97" s="312"/>
      <c r="BT97" s="312"/>
      <c r="BU97" s="312"/>
      <c r="BV97" s="312"/>
      <c r="BW97" s="312"/>
      <c r="BX97" s="312"/>
      <c r="BY97" s="312"/>
      <c r="BZ97" s="312"/>
      <c r="CA97" s="312"/>
      <c r="CB97" s="312"/>
      <c r="CC97" s="312"/>
      <c r="CD97" s="312"/>
      <c r="CE97" s="312"/>
      <c r="CF97" s="312"/>
      <c r="CG97" s="312"/>
      <c r="CH97" s="312"/>
      <c r="CI97" s="312"/>
      <c r="CJ97" s="312"/>
      <c r="CK97" s="312"/>
      <c r="CL97" s="312"/>
      <c r="CM97" s="312"/>
      <c r="CN97" s="312"/>
      <c r="CO97" s="312"/>
      <c r="CP97" s="312"/>
      <c r="CQ97" s="312"/>
      <c r="CR97" s="312"/>
    </row>
    <row r="98" spans="1:96" s="277" customFormat="1" ht="12.95" customHeight="1">
      <c r="A98" s="435">
        <v>85</v>
      </c>
      <c r="B98" s="434" t="s">
        <v>27</v>
      </c>
      <c r="C98" s="434" t="s">
        <v>29</v>
      </c>
      <c r="D98" s="429">
        <v>9817808287.2800007</v>
      </c>
      <c r="E98" s="302">
        <f t="shared" ref="E98:E100" si="30">(D98/$D$101)</f>
        <v>0.19304862191349165</v>
      </c>
      <c r="F98" s="432">
        <v>36.6</v>
      </c>
      <c r="G98" s="429">
        <v>9835804025.8999996</v>
      </c>
      <c r="H98" s="302">
        <f>(G98/$G$101)</f>
        <v>0.19661243158045258</v>
      </c>
      <c r="I98" s="432">
        <v>36.6</v>
      </c>
      <c r="J98" s="154">
        <f>((G98-D98)/D98)</f>
        <v>1.8329690388550668E-3</v>
      </c>
      <c r="K98" s="154">
        <f>((I98-F98)/F98)</f>
        <v>0</v>
      </c>
      <c r="L98" s="309"/>
      <c r="M98" s="312"/>
      <c r="N98" s="394"/>
      <c r="O98" s="372"/>
      <c r="P98" s="312"/>
      <c r="Q98" s="312"/>
      <c r="R98" s="312"/>
      <c r="S98" s="312"/>
      <c r="T98" s="312"/>
      <c r="U98" s="312"/>
      <c r="V98" s="312"/>
      <c r="W98" s="312"/>
      <c r="X98" s="312"/>
      <c r="Y98" s="312"/>
      <c r="Z98" s="312"/>
      <c r="AA98" s="312"/>
      <c r="AB98" s="312"/>
      <c r="AC98" s="312"/>
      <c r="AD98" s="312"/>
      <c r="AE98" s="312"/>
      <c r="AF98" s="312"/>
      <c r="AG98" s="312"/>
      <c r="AH98" s="312"/>
      <c r="AI98" s="312"/>
      <c r="AJ98" s="312"/>
      <c r="AK98" s="312"/>
      <c r="AL98" s="312"/>
      <c r="AM98" s="312"/>
      <c r="AN98" s="312"/>
      <c r="AO98" s="312"/>
      <c r="AP98" s="312"/>
      <c r="AQ98" s="312"/>
      <c r="AR98" s="312"/>
      <c r="AS98" s="312"/>
      <c r="AT98" s="312"/>
      <c r="AU98" s="312"/>
      <c r="AV98" s="312"/>
      <c r="AW98" s="312"/>
      <c r="AX98" s="312"/>
      <c r="AY98" s="312"/>
      <c r="AZ98" s="312"/>
      <c r="BA98" s="312"/>
      <c r="BB98" s="312"/>
      <c r="BC98" s="312"/>
      <c r="BD98" s="312"/>
      <c r="BE98" s="312"/>
      <c r="BF98" s="312"/>
      <c r="BG98" s="312"/>
      <c r="BH98" s="312"/>
      <c r="BI98" s="312"/>
      <c r="BJ98" s="312"/>
      <c r="BK98" s="312"/>
      <c r="BL98" s="312"/>
      <c r="BM98" s="312"/>
      <c r="BN98" s="312"/>
      <c r="BO98" s="312"/>
      <c r="BP98" s="312"/>
      <c r="BQ98" s="312"/>
      <c r="BR98" s="312"/>
      <c r="BS98" s="312"/>
      <c r="BT98" s="312"/>
      <c r="BU98" s="312"/>
      <c r="BV98" s="312"/>
      <c r="BW98" s="312"/>
      <c r="BX98" s="312"/>
      <c r="BY98" s="312"/>
      <c r="BZ98" s="312"/>
      <c r="CA98" s="312"/>
      <c r="CB98" s="312"/>
      <c r="CC98" s="312"/>
      <c r="CD98" s="312"/>
      <c r="CE98" s="312"/>
      <c r="CF98" s="312"/>
      <c r="CG98" s="312"/>
      <c r="CH98" s="312"/>
      <c r="CI98" s="312"/>
      <c r="CJ98" s="312"/>
      <c r="CK98" s="312"/>
      <c r="CL98" s="312"/>
      <c r="CM98" s="312"/>
      <c r="CN98" s="312"/>
      <c r="CO98" s="312"/>
      <c r="CP98" s="312"/>
      <c r="CQ98" s="312"/>
      <c r="CR98" s="312"/>
    </row>
    <row r="99" spans="1:96" s="277" customFormat="1" ht="12.95" customHeight="1">
      <c r="A99" s="435">
        <v>86</v>
      </c>
      <c r="B99" s="434" t="s">
        <v>7</v>
      </c>
      <c r="C99" s="434" t="s">
        <v>227</v>
      </c>
      <c r="D99" s="429">
        <v>31270996106</v>
      </c>
      <c r="E99" s="302">
        <f t="shared" ref="E99" si="31">(D99/$D$101)</f>
        <v>0.61488496490064892</v>
      </c>
      <c r="F99" s="432">
        <v>11.72</v>
      </c>
      <c r="G99" s="429">
        <v>30419933548.939999</v>
      </c>
      <c r="H99" s="302">
        <f>(G99/$G$101)</f>
        <v>0.6080781080858928</v>
      </c>
      <c r="I99" s="432">
        <v>11.4</v>
      </c>
      <c r="J99" s="154">
        <f>((G99-D99)/D99)</f>
        <v>-2.7215716255892055E-2</v>
      </c>
      <c r="K99" s="154">
        <f>((I99-F99)/F99)</f>
        <v>-2.7303754266211625E-2</v>
      </c>
      <c r="L99" s="309"/>
      <c r="M99" s="312"/>
      <c r="N99" s="394"/>
      <c r="O99" s="324"/>
      <c r="P99" s="312"/>
      <c r="Q99" s="312"/>
      <c r="R99" s="312"/>
      <c r="S99" s="312"/>
      <c r="T99" s="312"/>
      <c r="U99" s="312"/>
      <c r="V99" s="312"/>
      <c r="W99" s="312"/>
      <c r="X99" s="312"/>
      <c r="Y99" s="312"/>
      <c r="Z99" s="312"/>
      <c r="AA99" s="312"/>
      <c r="AB99" s="312"/>
      <c r="AC99" s="312"/>
      <c r="AD99" s="312"/>
      <c r="AE99" s="312"/>
      <c r="AF99" s="312"/>
      <c r="AG99" s="312"/>
      <c r="AH99" s="312"/>
      <c r="AI99" s="312"/>
      <c r="AJ99" s="312"/>
      <c r="AK99" s="312"/>
      <c r="AL99" s="312"/>
      <c r="AM99" s="312"/>
      <c r="AN99" s="312"/>
      <c r="AO99" s="312"/>
      <c r="AP99" s="312"/>
      <c r="AQ99" s="312"/>
      <c r="AR99" s="312"/>
      <c r="AS99" s="312"/>
      <c r="AT99" s="312"/>
      <c r="AU99" s="312"/>
      <c r="AV99" s="312"/>
      <c r="AW99" s="312"/>
      <c r="AX99" s="312"/>
      <c r="AY99" s="312"/>
      <c r="AZ99" s="312"/>
      <c r="BA99" s="312"/>
      <c r="BB99" s="312"/>
      <c r="BC99" s="312"/>
      <c r="BD99" s="312"/>
      <c r="BE99" s="312"/>
      <c r="BF99" s="312"/>
      <c r="BG99" s="312"/>
      <c r="BH99" s="312"/>
      <c r="BI99" s="312"/>
      <c r="BJ99" s="312"/>
      <c r="BK99" s="312"/>
      <c r="BL99" s="312"/>
      <c r="BM99" s="312"/>
      <c r="BN99" s="312"/>
      <c r="BO99" s="312"/>
      <c r="BP99" s="312"/>
      <c r="BQ99" s="312"/>
      <c r="BR99" s="312"/>
      <c r="BS99" s="312"/>
      <c r="BT99" s="312"/>
      <c r="BU99" s="312"/>
      <c r="BV99" s="312"/>
      <c r="BW99" s="312"/>
      <c r="BX99" s="312"/>
      <c r="BY99" s="312"/>
      <c r="BZ99" s="312"/>
      <c r="CA99" s="312"/>
      <c r="CB99" s="312"/>
      <c r="CC99" s="312"/>
      <c r="CD99" s="312"/>
      <c r="CE99" s="312"/>
      <c r="CF99" s="312"/>
      <c r="CG99" s="312"/>
      <c r="CH99" s="312"/>
      <c r="CI99" s="312"/>
      <c r="CJ99" s="312"/>
      <c r="CK99" s="312"/>
      <c r="CL99" s="312"/>
      <c r="CM99" s="312"/>
      <c r="CN99" s="312"/>
      <c r="CO99" s="312"/>
      <c r="CP99" s="312"/>
      <c r="CQ99" s="312"/>
      <c r="CR99" s="312"/>
    </row>
    <row r="100" spans="1:96" s="277" customFormat="1" ht="12.95" customHeight="1">
      <c r="A100" s="435">
        <v>87</v>
      </c>
      <c r="B100" s="434" t="s">
        <v>14</v>
      </c>
      <c r="C100" s="434" t="s">
        <v>202</v>
      </c>
      <c r="D100" s="429">
        <v>7400000000</v>
      </c>
      <c r="E100" s="302">
        <f t="shared" si="30"/>
        <v>0.14550699711774645</v>
      </c>
      <c r="F100" s="432">
        <v>100</v>
      </c>
      <c r="G100" s="429">
        <v>7400000000</v>
      </c>
      <c r="H100" s="302">
        <f>(G100/$G$101)</f>
        <v>0.14792201937575911</v>
      </c>
      <c r="I100" s="432">
        <v>100</v>
      </c>
      <c r="J100" s="154">
        <f>((G100-D100)/D100)</f>
        <v>0</v>
      </c>
      <c r="K100" s="154">
        <f>((I100-F100)/F100)</f>
        <v>0</v>
      </c>
      <c r="L100" s="309"/>
      <c r="M100" s="312"/>
      <c r="N100" s="394"/>
      <c r="O100" s="324"/>
      <c r="P100" s="312"/>
      <c r="Q100" s="312"/>
      <c r="R100" s="312"/>
      <c r="S100" s="312"/>
      <c r="T100" s="312"/>
      <c r="U100" s="312"/>
      <c r="V100" s="312"/>
      <c r="W100" s="312"/>
      <c r="X100" s="312"/>
      <c r="Y100" s="312"/>
      <c r="Z100" s="312"/>
      <c r="AA100" s="312"/>
      <c r="AB100" s="312"/>
      <c r="AC100" s="312"/>
      <c r="AD100" s="312"/>
      <c r="AE100" s="312"/>
      <c r="AF100" s="312"/>
      <c r="AG100" s="312"/>
      <c r="AH100" s="312"/>
      <c r="AI100" s="312"/>
      <c r="AJ100" s="312"/>
      <c r="AK100" s="312"/>
      <c r="AL100" s="312"/>
      <c r="AM100" s="312"/>
      <c r="AN100" s="312"/>
      <c r="AO100" s="312"/>
      <c r="AP100" s="312"/>
      <c r="AQ100" s="312"/>
      <c r="AR100" s="312"/>
      <c r="AS100" s="312"/>
      <c r="AT100" s="312"/>
      <c r="AU100" s="312"/>
      <c r="AV100" s="312"/>
      <c r="AW100" s="312"/>
      <c r="AX100" s="312"/>
      <c r="AY100" s="312"/>
      <c r="AZ100" s="312"/>
      <c r="BA100" s="312"/>
      <c r="BB100" s="312"/>
      <c r="BC100" s="312"/>
      <c r="BD100" s="312"/>
      <c r="BE100" s="312"/>
      <c r="BF100" s="312"/>
      <c r="BG100" s="312"/>
      <c r="BH100" s="312"/>
      <c r="BI100" s="312"/>
      <c r="BJ100" s="312"/>
      <c r="BK100" s="312"/>
      <c r="BL100" s="312"/>
      <c r="BM100" s="312"/>
      <c r="BN100" s="312"/>
      <c r="BO100" s="312"/>
      <c r="BP100" s="312"/>
      <c r="BQ100" s="312"/>
      <c r="BR100" s="312"/>
      <c r="BS100" s="312"/>
      <c r="BT100" s="312"/>
      <c r="BU100" s="312"/>
      <c r="BV100" s="312"/>
      <c r="BW100" s="312"/>
      <c r="BX100" s="312"/>
      <c r="BY100" s="312"/>
      <c r="BZ100" s="312"/>
      <c r="CA100" s="312"/>
      <c r="CB100" s="312"/>
      <c r="CC100" s="312"/>
      <c r="CD100" s="312"/>
      <c r="CE100" s="312"/>
      <c r="CF100" s="312"/>
      <c r="CG100" s="312"/>
      <c r="CH100" s="312"/>
      <c r="CI100" s="312"/>
      <c r="CJ100" s="312"/>
      <c r="CK100" s="312"/>
      <c r="CL100" s="312"/>
      <c r="CM100" s="312"/>
      <c r="CN100" s="312"/>
      <c r="CO100" s="312"/>
      <c r="CP100" s="312"/>
      <c r="CQ100" s="312"/>
      <c r="CR100" s="312"/>
    </row>
    <row r="101" spans="1:96" ht="12.95" customHeight="1">
      <c r="A101" s="183"/>
      <c r="B101" s="187"/>
      <c r="C101" s="185" t="s">
        <v>53</v>
      </c>
      <c r="D101" s="54">
        <f>SUM(D97:D100)</f>
        <v>50856660824.440002</v>
      </c>
      <c r="E101" s="47">
        <f>(D101/$D$136)</f>
        <v>3.9775390688898397E-2</v>
      </c>
      <c r="F101" s="62"/>
      <c r="G101" s="54">
        <f>SUM(G97:G100)</f>
        <v>50026358693.779999</v>
      </c>
      <c r="H101" s="47">
        <f>(G101/$G$136)</f>
        <v>3.8880183298339421E-2</v>
      </c>
      <c r="I101" s="62"/>
      <c r="J101" s="154">
        <f>((G101-D101)/D101)</f>
        <v>-1.6326320234162688E-2</v>
      </c>
      <c r="K101" s="154"/>
      <c r="L101" s="309"/>
      <c r="M101" s="312"/>
      <c r="N101" s="372"/>
      <c r="O101" s="372"/>
      <c r="P101" s="312"/>
      <c r="Q101" s="312"/>
      <c r="R101" s="312"/>
      <c r="S101" s="312"/>
      <c r="T101" s="312"/>
      <c r="U101" s="312"/>
      <c r="V101" s="312"/>
      <c r="W101" s="312"/>
      <c r="X101" s="312"/>
      <c r="Y101" s="312"/>
      <c r="Z101" s="312"/>
      <c r="AA101" s="312"/>
      <c r="AB101" s="312"/>
      <c r="AC101" s="312"/>
      <c r="AD101" s="312"/>
      <c r="AE101" s="312"/>
      <c r="AF101" s="312"/>
      <c r="AG101" s="312"/>
      <c r="AH101" s="312"/>
      <c r="AI101" s="312"/>
      <c r="AJ101" s="312"/>
      <c r="AK101" s="312"/>
      <c r="AL101" s="312"/>
      <c r="AM101" s="312"/>
      <c r="AN101" s="312"/>
      <c r="AO101" s="312"/>
      <c r="AP101" s="312"/>
      <c r="AQ101" s="312"/>
      <c r="AR101" s="312"/>
      <c r="AS101" s="312"/>
      <c r="AT101" s="312"/>
      <c r="AU101" s="312"/>
      <c r="AV101" s="312"/>
      <c r="AW101" s="312"/>
      <c r="AX101" s="312"/>
      <c r="AY101" s="312"/>
      <c r="AZ101" s="312"/>
      <c r="BA101" s="312"/>
      <c r="BB101" s="312"/>
      <c r="BC101" s="312"/>
      <c r="BD101" s="312"/>
      <c r="BE101" s="312"/>
      <c r="BF101" s="312"/>
      <c r="BG101" s="312"/>
      <c r="BH101" s="312"/>
      <c r="BI101" s="312"/>
      <c r="BJ101" s="312"/>
      <c r="BK101" s="312"/>
      <c r="BL101" s="312"/>
      <c r="BM101" s="312"/>
      <c r="BN101" s="312"/>
      <c r="BO101" s="312"/>
      <c r="BP101" s="312"/>
      <c r="BQ101" s="312"/>
      <c r="BR101" s="312"/>
      <c r="BS101" s="312"/>
      <c r="BT101" s="312"/>
      <c r="BU101" s="312"/>
      <c r="BV101" s="312"/>
      <c r="BW101" s="312"/>
      <c r="BX101" s="312"/>
      <c r="BY101" s="312"/>
      <c r="BZ101" s="312"/>
      <c r="CA101" s="312"/>
      <c r="CB101" s="312"/>
      <c r="CC101" s="312"/>
      <c r="CD101" s="312"/>
      <c r="CE101" s="312"/>
      <c r="CF101" s="312"/>
      <c r="CG101" s="312"/>
      <c r="CH101" s="312"/>
      <c r="CI101" s="312"/>
      <c r="CJ101" s="312"/>
      <c r="CK101" s="312"/>
      <c r="CL101" s="312"/>
      <c r="CM101" s="312"/>
      <c r="CN101" s="312"/>
      <c r="CO101" s="312"/>
      <c r="CP101" s="312"/>
      <c r="CQ101" s="312"/>
      <c r="CR101" s="312"/>
    </row>
    <row r="102" spans="1:96" ht="12.95" customHeight="1">
      <c r="A102" s="186"/>
      <c r="B102" s="56"/>
      <c r="C102" s="56" t="s">
        <v>78</v>
      </c>
      <c r="D102" s="56"/>
      <c r="E102" s="304"/>
      <c r="F102" s="56"/>
      <c r="G102" s="56"/>
      <c r="H102" s="304"/>
      <c r="I102" s="56"/>
      <c r="J102" s="154"/>
      <c r="K102" s="154"/>
      <c r="L102" s="309"/>
      <c r="M102" s="312"/>
      <c r="N102" s="372"/>
      <c r="O102" s="372"/>
      <c r="P102" s="312"/>
      <c r="Q102" s="312"/>
      <c r="R102" s="312"/>
      <c r="S102" s="312"/>
      <c r="T102" s="312"/>
      <c r="U102" s="312"/>
      <c r="V102" s="312"/>
      <c r="W102" s="312"/>
      <c r="X102" s="312"/>
      <c r="Y102" s="312"/>
      <c r="Z102" s="312"/>
      <c r="AA102" s="312"/>
      <c r="AB102" s="312"/>
      <c r="AC102" s="312"/>
      <c r="AD102" s="312"/>
      <c r="AE102" s="312"/>
      <c r="AF102" s="312"/>
      <c r="AG102" s="312"/>
      <c r="AH102" s="312"/>
      <c r="AI102" s="312"/>
      <c r="AJ102" s="312"/>
      <c r="AK102" s="312"/>
      <c r="AL102" s="312"/>
      <c r="AM102" s="312"/>
      <c r="AN102" s="312"/>
      <c r="AO102" s="312"/>
      <c r="AP102" s="312"/>
      <c r="AQ102" s="312"/>
      <c r="AR102" s="312"/>
      <c r="AS102" s="312"/>
      <c r="AT102" s="312"/>
      <c r="AU102" s="312"/>
      <c r="AV102" s="312"/>
      <c r="AW102" s="312"/>
      <c r="AX102" s="312"/>
      <c r="AY102" s="312"/>
      <c r="AZ102" s="312"/>
      <c r="BA102" s="312"/>
      <c r="BB102" s="312"/>
      <c r="BC102" s="312"/>
      <c r="BD102" s="312"/>
      <c r="BE102" s="312"/>
      <c r="BF102" s="312"/>
      <c r="BG102" s="312"/>
      <c r="BH102" s="312"/>
      <c r="BI102" s="312"/>
      <c r="BJ102" s="312"/>
      <c r="BK102" s="312"/>
      <c r="BL102" s="312"/>
      <c r="BM102" s="312"/>
      <c r="BN102" s="312"/>
      <c r="BO102" s="312"/>
      <c r="BP102" s="312"/>
      <c r="BQ102" s="312"/>
      <c r="BR102" s="312"/>
      <c r="BS102" s="312"/>
      <c r="BT102" s="312"/>
      <c r="BU102" s="312"/>
      <c r="BV102" s="312"/>
      <c r="BW102" s="312"/>
      <c r="BX102" s="312"/>
      <c r="BY102" s="312"/>
      <c r="BZ102" s="312"/>
      <c r="CA102" s="312"/>
      <c r="CB102" s="312"/>
      <c r="CC102" s="312"/>
      <c r="CD102" s="312"/>
      <c r="CE102" s="312"/>
      <c r="CF102" s="312"/>
      <c r="CG102" s="312"/>
      <c r="CH102" s="312"/>
      <c r="CI102" s="312"/>
      <c r="CJ102" s="312"/>
      <c r="CK102" s="312"/>
      <c r="CL102" s="312"/>
      <c r="CM102" s="312"/>
      <c r="CN102" s="312"/>
      <c r="CO102" s="312"/>
      <c r="CP102" s="312"/>
      <c r="CQ102" s="312"/>
      <c r="CR102" s="312"/>
    </row>
    <row r="103" spans="1:96" s="277" customFormat="1" ht="12.95" customHeight="1">
      <c r="A103" s="435">
        <v>88</v>
      </c>
      <c r="B103" s="434" t="s">
        <v>7</v>
      </c>
      <c r="C103" s="434" t="s">
        <v>32</v>
      </c>
      <c r="D103" s="429">
        <v>1667682575</v>
      </c>
      <c r="E103" s="302">
        <f>(D103/$D$125)</f>
        <v>5.6966055847360406E-2</v>
      </c>
      <c r="F103" s="429">
        <v>3476.25</v>
      </c>
      <c r="G103" s="429">
        <v>1677788999.24</v>
      </c>
      <c r="H103" s="302">
        <f t="shared" ref="H103:H124" si="32">(G103/$G$125)</f>
        <v>5.714612006091694E-2</v>
      </c>
      <c r="I103" s="429">
        <v>3501.02</v>
      </c>
      <c r="J103" s="154">
        <f>((G103-D103)/D103)</f>
        <v>6.0601606034050032E-3</v>
      </c>
      <c r="K103" s="154">
        <f t="shared" ref="K103:K113" si="33">((I103-F103)/F103)</f>
        <v>7.1254944264652949E-3</v>
      </c>
      <c r="L103" s="309"/>
      <c r="M103" s="312"/>
      <c r="N103" s="395"/>
      <c r="O103" s="324"/>
      <c r="P103" s="312"/>
      <c r="Q103" s="312"/>
      <c r="R103" s="312"/>
      <c r="S103" s="312"/>
      <c r="T103" s="312"/>
      <c r="U103" s="312"/>
      <c r="V103" s="312"/>
      <c r="W103" s="312"/>
      <c r="X103" s="312"/>
      <c r="Y103" s="312"/>
      <c r="Z103" s="312"/>
      <c r="AA103" s="312"/>
      <c r="AB103" s="312"/>
      <c r="AC103" s="312"/>
      <c r="AD103" s="312"/>
      <c r="AE103" s="312"/>
      <c r="AF103" s="312"/>
      <c r="AG103" s="312"/>
      <c r="AH103" s="312"/>
      <c r="AI103" s="312"/>
      <c r="AJ103" s="312"/>
      <c r="AK103" s="312"/>
      <c r="AL103" s="312"/>
      <c r="AM103" s="312"/>
      <c r="AN103" s="312"/>
      <c r="AO103" s="312"/>
      <c r="AP103" s="312"/>
      <c r="AQ103" s="312"/>
      <c r="AR103" s="312"/>
      <c r="AS103" s="312"/>
      <c r="AT103" s="312"/>
      <c r="AU103" s="312"/>
      <c r="AV103" s="312"/>
      <c r="AW103" s="312"/>
      <c r="AX103" s="312"/>
      <c r="AY103" s="312"/>
      <c r="AZ103" s="312"/>
      <c r="BA103" s="312"/>
      <c r="BB103" s="312"/>
      <c r="BC103" s="312"/>
      <c r="BD103" s="312"/>
      <c r="BE103" s="312"/>
      <c r="BF103" s="312"/>
      <c r="BG103" s="312"/>
      <c r="BH103" s="312"/>
      <c r="BI103" s="312"/>
      <c r="BJ103" s="312"/>
      <c r="BK103" s="312"/>
      <c r="BL103" s="312"/>
      <c r="BM103" s="312"/>
      <c r="BN103" s="312"/>
      <c r="BO103" s="312"/>
      <c r="BP103" s="312"/>
      <c r="BQ103" s="312"/>
      <c r="BR103" s="312"/>
      <c r="BS103" s="312"/>
      <c r="BT103" s="312"/>
      <c r="BU103" s="312"/>
      <c r="BV103" s="312"/>
      <c r="BW103" s="312"/>
      <c r="BX103" s="312"/>
      <c r="BY103" s="312"/>
      <c r="BZ103" s="312"/>
      <c r="CA103" s="312"/>
      <c r="CB103" s="312"/>
      <c r="CC103" s="312"/>
      <c r="CD103" s="312"/>
      <c r="CE103" s="312"/>
      <c r="CF103" s="312"/>
      <c r="CG103" s="312"/>
      <c r="CH103" s="312"/>
      <c r="CI103" s="312"/>
      <c r="CJ103" s="312"/>
      <c r="CK103" s="312"/>
      <c r="CL103" s="312"/>
      <c r="CM103" s="312"/>
      <c r="CN103" s="312"/>
      <c r="CO103" s="312"/>
      <c r="CP103" s="312"/>
      <c r="CQ103" s="312"/>
      <c r="CR103" s="312"/>
    </row>
    <row r="104" spans="1:96" s="277" customFormat="1" ht="12.95" customHeight="1">
      <c r="A104" s="435">
        <v>89</v>
      </c>
      <c r="B104" s="434" t="s">
        <v>14</v>
      </c>
      <c r="C104" s="434" t="s">
        <v>31</v>
      </c>
      <c r="D104" s="429">
        <v>188440268</v>
      </c>
      <c r="E104" s="302">
        <f t="shared" ref="E104:E124" si="34">(D104/$D$125)</f>
        <v>6.4368957208655623E-3</v>
      </c>
      <c r="F104" s="429">
        <v>141.01</v>
      </c>
      <c r="G104" s="429">
        <v>190039247</v>
      </c>
      <c r="H104" s="307">
        <f t="shared" si="32"/>
        <v>6.4728077429686229E-3</v>
      </c>
      <c r="I104" s="429">
        <v>142.21</v>
      </c>
      <c r="J104" s="154">
        <f>((G104-D104)/D104)</f>
        <v>8.4853360535445642E-3</v>
      </c>
      <c r="K104" s="154">
        <f t="shared" si="33"/>
        <v>8.5100347493086807E-3</v>
      </c>
      <c r="L104" s="309"/>
      <c r="M104" s="396"/>
      <c r="N104" s="395"/>
      <c r="O104" s="324"/>
      <c r="P104" s="312"/>
      <c r="Q104" s="312"/>
      <c r="R104" s="312"/>
      <c r="S104" s="312"/>
      <c r="T104" s="312"/>
      <c r="U104" s="312"/>
      <c r="V104" s="312"/>
      <c r="W104" s="312"/>
      <c r="X104" s="312"/>
      <c r="Y104" s="312"/>
      <c r="Z104" s="312">
        <v>136.96</v>
      </c>
      <c r="AA104" s="312"/>
      <c r="AB104" s="312"/>
      <c r="AC104" s="312"/>
      <c r="AD104" s="312"/>
      <c r="AE104" s="312"/>
      <c r="AF104" s="312"/>
      <c r="AG104" s="312"/>
      <c r="AH104" s="312"/>
      <c r="AI104" s="312"/>
      <c r="AJ104" s="342">
        <v>185280902</v>
      </c>
      <c r="AK104" s="312"/>
      <c r="AL104" s="312"/>
      <c r="AM104" s="312"/>
      <c r="AN104" s="312"/>
      <c r="AO104" s="312"/>
      <c r="AP104" s="312"/>
      <c r="AQ104" s="312"/>
      <c r="AR104" s="312"/>
      <c r="AS104" s="312"/>
      <c r="AT104" s="312"/>
      <c r="AU104" s="312"/>
      <c r="AV104" s="312"/>
      <c r="AW104" s="312"/>
      <c r="AX104" s="312"/>
      <c r="AY104" s="312"/>
      <c r="AZ104" s="312"/>
      <c r="BA104" s="312"/>
      <c r="BB104" s="312"/>
      <c r="BC104" s="312"/>
      <c r="BD104" s="312"/>
      <c r="BE104" s="312"/>
      <c r="BF104" s="312"/>
      <c r="BG104" s="312"/>
      <c r="BH104" s="312"/>
      <c r="BI104" s="312"/>
      <c r="BJ104" s="312"/>
      <c r="BK104" s="312"/>
      <c r="BL104" s="312"/>
      <c r="BM104" s="312"/>
      <c r="BN104" s="312"/>
      <c r="BO104" s="312"/>
      <c r="BP104" s="312"/>
      <c r="BQ104" s="312"/>
      <c r="BR104" s="312"/>
      <c r="BS104" s="312"/>
      <c r="BT104" s="312"/>
      <c r="BU104" s="312"/>
      <c r="BV104" s="312"/>
      <c r="BW104" s="312"/>
      <c r="BX104" s="312"/>
      <c r="BY104" s="312"/>
      <c r="BZ104" s="312"/>
      <c r="CA104" s="312"/>
      <c r="CB104" s="312"/>
      <c r="CC104" s="312"/>
      <c r="CD104" s="312"/>
      <c r="CE104" s="312"/>
      <c r="CF104" s="312"/>
      <c r="CG104" s="312"/>
      <c r="CH104" s="312"/>
      <c r="CI104" s="312"/>
      <c r="CJ104" s="312"/>
      <c r="CK104" s="312"/>
      <c r="CL104" s="312"/>
      <c r="CM104" s="312"/>
      <c r="CN104" s="312"/>
      <c r="CO104" s="312"/>
      <c r="CP104" s="312"/>
      <c r="CQ104" s="312"/>
      <c r="CR104" s="312"/>
    </row>
    <row r="105" spans="1:96" s="277" customFormat="1" ht="12.95" customHeight="1">
      <c r="A105" s="435">
        <v>90</v>
      </c>
      <c r="B105" s="434" t="s">
        <v>52</v>
      </c>
      <c r="C105" s="434" t="s">
        <v>95</v>
      </c>
      <c r="D105" s="429">
        <v>940503483.64999998</v>
      </c>
      <c r="E105" s="302">
        <f t="shared" si="34"/>
        <v>3.2126481848167611E-2</v>
      </c>
      <c r="F105" s="429">
        <v>1.3338000000000001</v>
      </c>
      <c r="G105" s="429">
        <v>949938807.37</v>
      </c>
      <c r="H105" s="307">
        <f t="shared" si="32"/>
        <v>3.2355270633601885E-2</v>
      </c>
      <c r="I105" s="429">
        <v>1.33473</v>
      </c>
      <c r="J105" s="154">
        <f t="shared" ref="J105:J110" si="35">((G105-D105)/D105)</f>
        <v>1.0032204966835934E-2</v>
      </c>
      <c r="K105" s="154">
        <f t="shared" si="33"/>
        <v>6.9725596041376168E-4</v>
      </c>
      <c r="L105" s="309"/>
      <c r="M105" s="312"/>
      <c r="N105" s="499"/>
      <c r="O105" s="397"/>
      <c r="P105" s="312"/>
      <c r="Q105" s="312"/>
      <c r="R105" s="312"/>
      <c r="S105" s="312"/>
      <c r="T105" s="312"/>
      <c r="U105" s="312"/>
      <c r="V105" s="312"/>
      <c r="W105" s="312"/>
      <c r="X105" s="312"/>
      <c r="Y105" s="312"/>
      <c r="Z105" s="312"/>
      <c r="AA105" s="312"/>
      <c r="AB105" s="312"/>
      <c r="AC105" s="312"/>
      <c r="AD105" s="312"/>
      <c r="AE105" s="312"/>
      <c r="AF105" s="312"/>
      <c r="AG105" s="312"/>
      <c r="AH105" s="312"/>
      <c r="AI105" s="312"/>
      <c r="AJ105" s="312"/>
      <c r="AK105" s="312"/>
      <c r="AL105" s="312"/>
      <c r="AM105" s="312"/>
      <c r="AN105" s="312"/>
      <c r="AO105" s="312"/>
      <c r="AP105" s="312"/>
      <c r="AQ105" s="312"/>
      <c r="AR105" s="312"/>
      <c r="AS105" s="312"/>
      <c r="AT105" s="312"/>
      <c r="AU105" s="312"/>
      <c r="AV105" s="312"/>
      <c r="AW105" s="312"/>
      <c r="AX105" s="312"/>
      <c r="AY105" s="312"/>
      <c r="AZ105" s="312"/>
      <c r="BA105" s="312"/>
      <c r="BB105" s="312"/>
      <c r="BC105" s="312"/>
      <c r="BD105" s="312"/>
      <c r="BE105" s="312"/>
      <c r="BF105" s="312"/>
      <c r="BG105" s="312"/>
      <c r="BH105" s="312"/>
      <c r="BI105" s="312"/>
      <c r="BJ105" s="312"/>
      <c r="BK105" s="312"/>
      <c r="BL105" s="312"/>
      <c r="BM105" s="312"/>
      <c r="BN105" s="312"/>
      <c r="BO105" s="312"/>
      <c r="BP105" s="312"/>
      <c r="BQ105" s="312"/>
      <c r="BR105" s="312"/>
      <c r="BS105" s="312"/>
      <c r="BT105" s="312"/>
      <c r="BU105" s="312"/>
      <c r="BV105" s="312"/>
      <c r="BW105" s="312"/>
      <c r="BX105" s="312"/>
      <c r="BY105" s="312"/>
      <c r="BZ105" s="312"/>
      <c r="CA105" s="312"/>
      <c r="CB105" s="312"/>
      <c r="CC105" s="312"/>
      <c r="CD105" s="312"/>
      <c r="CE105" s="312"/>
      <c r="CF105" s="312"/>
      <c r="CG105" s="312"/>
      <c r="CH105" s="312"/>
      <c r="CI105" s="312"/>
      <c r="CJ105" s="312"/>
      <c r="CK105" s="312"/>
      <c r="CL105" s="312"/>
      <c r="CM105" s="312"/>
      <c r="CN105" s="312"/>
      <c r="CO105" s="312"/>
      <c r="CP105" s="312"/>
      <c r="CQ105" s="312"/>
      <c r="CR105" s="312"/>
    </row>
    <row r="106" spans="1:96" s="277" customFormat="1" ht="12.95" customHeight="1">
      <c r="A106" s="435">
        <v>91</v>
      </c>
      <c r="B106" s="434" t="s">
        <v>9</v>
      </c>
      <c r="C106" s="434" t="s">
        <v>191</v>
      </c>
      <c r="D106" s="429">
        <v>4470757845.1899996</v>
      </c>
      <c r="E106" s="302">
        <f t="shared" si="34"/>
        <v>0.15271577751486562</v>
      </c>
      <c r="F106" s="429">
        <v>448.6857</v>
      </c>
      <c r="G106" s="429">
        <v>4515151101.4499998</v>
      </c>
      <c r="H106" s="307">
        <f t="shared" si="32"/>
        <v>0.15378773317355265</v>
      </c>
      <c r="I106" s="429">
        <v>456.41419999999999</v>
      </c>
      <c r="J106" s="154">
        <f>((G106-D106)/D106)</f>
        <v>9.9296937560065038E-3</v>
      </c>
      <c r="K106" s="154">
        <f t="shared" si="33"/>
        <v>1.7224752204048396E-2</v>
      </c>
      <c r="L106" s="309"/>
      <c r="M106" s="312"/>
      <c r="N106" s="499"/>
      <c r="O106" s="398"/>
      <c r="P106" s="312"/>
      <c r="Q106" s="312"/>
      <c r="R106" s="312"/>
      <c r="S106" s="312"/>
      <c r="T106" s="312"/>
      <c r="U106" s="312"/>
      <c r="V106" s="312"/>
      <c r="W106" s="312"/>
      <c r="X106" s="312"/>
      <c r="Y106" s="312"/>
      <c r="Z106" s="312"/>
      <c r="AA106" s="312"/>
      <c r="AB106" s="312"/>
      <c r="AC106" s="312"/>
      <c r="AD106" s="312"/>
      <c r="AE106" s="312"/>
      <c r="AF106" s="312"/>
      <c r="AG106" s="312"/>
      <c r="AH106" s="312"/>
      <c r="AI106" s="312"/>
      <c r="AJ106" s="312"/>
      <c r="AK106" s="312"/>
      <c r="AL106" s="312"/>
      <c r="AM106" s="312"/>
      <c r="AN106" s="312"/>
      <c r="AO106" s="312"/>
      <c r="AP106" s="312"/>
      <c r="AQ106" s="312"/>
      <c r="AR106" s="312"/>
      <c r="AS106" s="312"/>
      <c r="AT106" s="312"/>
      <c r="AU106" s="312"/>
      <c r="AV106" s="312"/>
      <c r="AW106" s="312"/>
      <c r="AX106" s="312"/>
      <c r="AY106" s="312"/>
      <c r="AZ106" s="312"/>
      <c r="BA106" s="312"/>
      <c r="BB106" s="312"/>
      <c r="BC106" s="312"/>
      <c r="BD106" s="312"/>
      <c r="BE106" s="312"/>
      <c r="BF106" s="312"/>
      <c r="BG106" s="312"/>
      <c r="BH106" s="312"/>
      <c r="BI106" s="312"/>
      <c r="BJ106" s="312"/>
      <c r="BK106" s="312"/>
      <c r="BL106" s="312"/>
      <c r="BM106" s="312"/>
      <c r="BN106" s="312"/>
      <c r="BO106" s="312"/>
      <c r="BP106" s="312"/>
      <c r="BQ106" s="312"/>
      <c r="BR106" s="312"/>
      <c r="BS106" s="312"/>
      <c r="BT106" s="312"/>
      <c r="BU106" s="312"/>
      <c r="BV106" s="312"/>
      <c r="BW106" s="312"/>
      <c r="BX106" s="312"/>
      <c r="BY106" s="312"/>
      <c r="BZ106" s="312"/>
      <c r="CA106" s="312"/>
      <c r="CB106" s="312"/>
      <c r="CC106" s="312"/>
      <c r="CD106" s="312"/>
      <c r="CE106" s="312"/>
      <c r="CF106" s="312"/>
      <c r="CG106" s="312"/>
      <c r="CH106" s="312"/>
      <c r="CI106" s="312"/>
      <c r="CJ106" s="312"/>
      <c r="CK106" s="312"/>
      <c r="CL106" s="312"/>
      <c r="CM106" s="312"/>
      <c r="CN106" s="312"/>
      <c r="CO106" s="312"/>
      <c r="CP106" s="312"/>
      <c r="CQ106" s="312"/>
      <c r="CR106" s="312"/>
    </row>
    <row r="107" spans="1:96" s="277" customFormat="1" ht="12.75" customHeight="1">
      <c r="A107" s="435">
        <v>92</v>
      </c>
      <c r="B107" s="434" t="s">
        <v>17</v>
      </c>
      <c r="C107" s="434" t="s">
        <v>18</v>
      </c>
      <c r="D107" s="429">
        <v>2443501343.2600002</v>
      </c>
      <c r="E107" s="302">
        <f t="shared" si="34"/>
        <v>8.3467103434386694E-2</v>
      </c>
      <c r="F107" s="429">
        <v>13.153700000000001</v>
      </c>
      <c r="G107" s="429">
        <v>2457918145.5</v>
      </c>
      <c r="H107" s="307">
        <f t="shared" si="32"/>
        <v>8.3717610203830575E-2</v>
      </c>
      <c r="I107" s="429">
        <v>13.2217</v>
      </c>
      <c r="J107" s="154">
        <f>((G107-D107)/D107)</f>
        <v>5.9000590606451547E-3</v>
      </c>
      <c r="K107" s="154">
        <f t="shared" si="33"/>
        <v>5.1696480838090888E-3</v>
      </c>
      <c r="L107" s="309"/>
      <c r="M107" s="348"/>
      <c r="N107" s="399"/>
      <c r="O107" s="400"/>
      <c r="P107" s="349"/>
      <c r="Q107" s="379"/>
      <c r="R107" s="349"/>
      <c r="S107" s="312"/>
      <c r="T107" s="312"/>
      <c r="U107" s="312"/>
      <c r="V107" s="312"/>
      <c r="W107" s="312"/>
      <c r="X107" s="312"/>
      <c r="Y107" s="312"/>
      <c r="Z107" s="312"/>
      <c r="AA107" s="312"/>
      <c r="AB107" s="312"/>
      <c r="AC107" s="312"/>
      <c r="AD107" s="312"/>
      <c r="AE107" s="312"/>
      <c r="AF107" s="312"/>
      <c r="AG107" s="312"/>
      <c r="AH107" s="312"/>
      <c r="AI107" s="312"/>
      <c r="AJ107" s="312"/>
      <c r="AK107" s="312"/>
      <c r="AL107" s="312"/>
      <c r="AM107" s="312"/>
      <c r="AN107" s="312"/>
      <c r="AO107" s="312"/>
      <c r="AP107" s="312"/>
      <c r="AQ107" s="312"/>
      <c r="AR107" s="312"/>
      <c r="AS107" s="312"/>
      <c r="AT107" s="312"/>
      <c r="AU107" s="312"/>
      <c r="AV107" s="312"/>
      <c r="AW107" s="312"/>
      <c r="AX107" s="312"/>
      <c r="AY107" s="312"/>
      <c r="AZ107" s="312"/>
      <c r="BA107" s="312"/>
      <c r="BB107" s="312"/>
      <c r="BC107" s="312"/>
      <c r="BD107" s="312"/>
      <c r="BE107" s="312"/>
      <c r="BF107" s="312"/>
      <c r="BG107" s="312"/>
      <c r="BH107" s="312"/>
      <c r="BI107" s="312"/>
      <c r="BJ107" s="312"/>
      <c r="BK107" s="312"/>
      <c r="BL107" s="312"/>
      <c r="BM107" s="312"/>
      <c r="BN107" s="312"/>
      <c r="BO107" s="312"/>
      <c r="BP107" s="312"/>
      <c r="BQ107" s="312"/>
      <c r="BR107" s="312"/>
      <c r="BS107" s="312"/>
      <c r="BT107" s="312"/>
      <c r="BU107" s="312"/>
      <c r="BV107" s="312"/>
      <c r="BW107" s="312"/>
      <c r="BX107" s="312"/>
      <c r="BY107" s="312"/>
      <c r="BZ107" s="312"/>
      <c r="CA107" s="312"/>
      <c r="CB107" s="312"/>
      <c r="CC107" s="312"/>
      <c r="CD107" s="312"/>
      <c r="CE107" s="312"/>
      <c r="CF107" s="312"/>
      <c r="CG107" s="312"/>
      <c r="CH107" s="312"/>
      <c r="CI107" s="312"/>
      <c r="CJ107" s="312"/>
      <c r="CK107" s="312"/>
      <c r="CL107" s="312"/>
      <c r="CM107" s="312"/>
      <c r="CN107" s="312"/>
      <c r="CO107" s="312"/>
      <c r="CP107" s="312"/>
      <c r="CQ107" s="312"/>
      <c r="CR107" s="312"/>
    </row>
    <row r="108" spans="1:96" s="277" customFormat="1" ht="12.95" customHeight="1" thickBot="1">
      <c r="A108" s="435">
        <v>93</v>
      </c>
      <c r="B108" s="436" t="s">
        <v>235</v>
      </c>
      <c r="C108" s="437" t="s">
        <v>158</v>
      </c>
      <c r="D108" s="429">
        <v>4166759505.25</v>
      </c>
      <c r="E108" s="302">
        <f t="shared" si="34"/>
        <v>0.14233155531926772</v>
      </c>
      <c r="F108" s="429">
        <v>194.91</v>
      </c>
      <c r="G108" s="429">
        <v>4182090939.1500001</v>
      </c>
      <c r="H108" s="307">
        <f t="shared" si="32"/>
        <v>0.14244357962925963</v>
      </c>
      <c r="I108" s="429">
        <v>196.69</v>
      </c>
      <c r="J108" s="154">
        <f t="shared" si="35"/>
        <v>3.6794621529471329E-3</v>
      </c>
      <c r="K108" s="154">
        <f t="shared" si="33"/>
        <v>9.1324200913242073E-3</v>
      </c>
      <c r="L108" s="309"/>
      <c r="M108" s="380"/>
      <c r="N108" s="353"/>
      <c r="O108" s="401"/>
      <c r="P108" s="351"/>
      <c r="Q108" s="381"/>
      <c r="R108" s="351"/>
      <c r="S108" s="312"/>
      <c r="T108" s="312"/>
      <c r="U108" s="312"/>
      <c r="V108" s="312"/>
      <c r="W108" s="312"/>
      <c r="X108" s="312"/>
      <c r="Y108" s="312"/>
      <c r="Z108" s="312"/>
      <c r="AA108" s="312"/>
      <c r="AB108" s="312"/>
      <c r="AC108" s="312"/>
      <c r="AD108" s="312"/>
      <c r="AE108" s="312"/>
      <c r="AF108" s="312"/>
      <c r="AG108" s="312"/>
      <c r="AH108" s="312"/>
      <c r="AI108" s="312"/>
      <c r="AJ108" s="312"/>
      <c r="AK108" s="312"/>
      <c r="AL108" s="312"/>
      <c r="AM108" s="312"/>
      <c r="AN108" s="312"/>
      <c r="AO108" s="312"/>
      <c r="AP108" s="312"/>
      <c r="AQ108" s="312"/>
      <c r="AR108" s="312"/>
      <c r="AS108" s="312"/>
      <c r="AT108" s="312"/>
      <c r="AU108" s="312"/>
      <c r="AV108" s="312"/>
      <c r="AW108" s="312"/>
      <c r="AX108" s="312"/>
      <c r="AY108" s="312"/>
      <c r="AZ108" s="312"/>
      <c r="BA108" s="312"/>
      <c r="BB108" s="312"/>
      <c r="BC108" s="312"/>
      <c r="BD108" s="312"/>
      <c r="BE108" s="312"/>
      <c r="BF108" s="312"/>
      <c r="BG108" s="312"/>
      <c r="BH108" s="312"/>
      <c r="BI108" s="312"/>
      <c r="BJ108" s="312"/>
      <c r="BK108" s="312"/>
      <c r="BL108" s="312"/>
      <c r="BM108" s="312"/>
      <c r="BN108" s="312"/>
      <c r="BO108" s="312"/>
      <c r="BP108" s="312"/>
      <c r="BQ108" s="312"/>
      <c r="BR108" s="312"/>
      <c r="BS108" s="312"/>
      <c r="BT108" s="312"/>
      <c r="BU108" s="312"/>
      <c r="BV108" s="312"/>
      <c r="BW108" s="312"/>
      <c r="BX108" s="312"/>
      <c r="BY108" s="312"/>
      <c r="BZ108" s="312"/>
      <c r="CA108" s="312"/>
      <c r="CB108" s="312"/>
      <c r="CC108" s="312"/>
      <c r="CD108" s="312"/>
      <c r="CE108" s="312"/>
      <c r="CF108" s="312"/>
      <c r="CG108" s="312"/>
      <c r="CH108" s="312"/>
      <c r="CI108" s="312"/>
      <c r="CJ108" s="312"/>
      <c r="CK108" s="312"/>
      <c r="CL108" s="312"/>
      <c r="CM108" s="312"/>
      <c r="CN108" s="312"/>
      <c r="CO108" s="312"/>
      <c r="CP108" s="312"/>
      <c r="CQ108" s="312"/>
      <c r="CR108" s="312"/>
    </row>
    <row r="109" spans="1:96" s="277" customFormat="1" ht="12.75" customHeight="1">
      <c r="A109" s="435">
        <v>94</v>
      </c>
      <c r="B109" s="447" t="s">
        <v>132</v>
      </c>
      <c r="C109" s="447" t="s">
        <v>194</v>
      </c>
      <c r="D109" s="453">
        <v>5065481957.6899996</v>
      </c>
      <c r="E109" s="302">
        <f t="shared" si="34"/>
        <v>0.1730308467698447</v>
      </c>
      <c r="F109" s="429">
        <v>175.3544</v>
      </c>
      <c r="G109" s="453">
        <v>5186433610.1000004</v>
      </c>
      <c r="H109" s="307">
        <f t="shared" si="32"/>
        <v>0.17665186617924239</v>
      </c>
      <c r="I109" s="429">
        <v>179.54150000000001</v>
      </c>
      <c r="J109" s="154">
        <f>((G109-D109)/D109)</f>
        <v>2.387761982379227E-2</v>
      </c>
      <c r="K109" s="154">
        <f t="shared" si="33"/>
        <v>2.387792949592377E-2</v>
      </c>
      <c r="L109" s="309"/>
      <c r="M109" s="312"/>
      <c r="N109" s="402"/>
      <c r="O109" s="402"/>
      <c r="P109" s="402"/>
      <c r="Q109" s="349"/>
      <c r="R109" s="312"/>
      <c r="S109" s="312"/>
      <c r="T109" s="312"/>
      <c r="U109" s="312"/>
      <c r="V109" s="312"/>
      <c r="W109" s="312"/>
      <c r="X109" s="312"/>
      <c r="Y109" s="312"/>
      <c r="Z109" s="312"/>
      <c r="AA109" s="312"/>
      <c r="AB109" s="312"/>
      <c r="AC109" s="312"/>
      <c r="AD109" s="312"/>
      <c r="AE109" s="312"/>
      <c r="AF109" s="312"/>
      <c r="AG109" s="312"/>
      <c r="AH109" s="312"/>
      <c r="AI109" s="312"/>
      <c r="AJ109" s="312"/>
      <c r="AK109" s="312"/>
      <c r="AL109" s="312"/>
      <c r="AM109" s="312"/>
      <c r="AN109" s="312"/>
      <c r="AO109" s="312"/>
      <c r="AP109" s="312"/>
      <c r="AQ109" s="312"/>
      <c r="AR109" s="312"/>
      <c r="AS109" s="312"/>
      <c r="AT109" s="312"/>
      <c r="AU109" s="312"/>
      <c r="AV109" s="312"/>
      <c r="AW109" s="312"/>
      <c r="AX109" s="312"/>
      <c r="AY109" s="312"/>
      <c r="AZ109" s="312"/>
      <c r="BA109" s="312"/>
      <c r="BB109" s="312"/>
      <c r="BC109" s="312"/>
      <c r="BD109" s="312"/>
      <c r="BE109" s="312"/>
      <c r="BF109" s="312"/>
      <c r="BG109" s="312"/>
      <c r="BH109" s="312"/>
      <c r="BI109" s="312"/>
      <c r="BJ109" s="312"/>
      <c r="BK109" s="312"/>
      <c r="BL109" s="312"/>
      <c r="BM109" s="312"/>
      <c r="BN109" s="312"/>
      <c r="BO109" s="312"/>
      <c r="BP109" s="312"/>
      <c r="BQ109" s="312"/>
      <c r="BR109" s="312"/>
      <c r="BS109" s="312"/>
      <c r="BT109" s="312"/>
      <c r="BU109" s="312"/>
      <c r="BV109" s="312"/>
      <c r="BW109" s="312"/>
      <c r="BX109" s="312"/>
      <c r="BY109" s="312"/>
      <c r="BZ109" s="312"/>
      <c r="CA109" s="312"/>
      <c r="CB109" s="312"/>
      <c r="CC109" s="312"/>
      <c r="CD109" s="312"/>
      <c r="CE109" s="312"/>
      <c r="CF109" s="312"/>
      <c r="CG109" s="312"/>
      <c r="CH109" s="312"/>
      <c r="CI109" s="312"/>
      <c r="CJ109" s="312"/>
      <c r="CK109" s="312"/>
      <c r="CL109" s="312"/>
      <c r="CM109" s="312"/>
      <c r="CN109" s="312"/>
      <c r="CO109" s="312"/>
      <c r="CP109" s="312"/>
      <c r="CQ109" s="312"/>
      <c r="CR109" s="312"/>
    </row>
    <row r="110" spans="1:96" s="277" customFormat="1" ht="12.95" customHeight="1" thickBot="1">
      <c r="A110" s="435">
        <v>95</v>
      </c>
      <c r="B110" s="434" t="s">
        <v>11</v>
      </c>
      <c r="C110" s="429" t="s">
        <v>209</v>
      </c>
      <c r="D110" s="445">
        <v>2093346982.5799999</v>
      </c>
      <c r="E110" s="302">
        <f t="shared" si="34"/>
        <v>7.1506246395574208E-2</v>
      </c>
      <c r="F110" s="429">
        <v>3880.03</v>
      </c>
      <c r="G110" s="445">
        <v>2111082474.75</v>
      </c>
      <c r="H110" s="307">
        <f t="shared" si="32"/>
        <v>7.1904257695817764E-2</v>
      </c>
      <c r="I110" s="429">
        <v>3913.48</v>
      </c>
      <c r="J110" s="154">
        <f t="shared" si="35"/>
        <v>8.4723136286472232E-3</v>
      </c>
      <c r="K110" s="154">
        <f t="shared" si="33"/>
        <v>8.6210673628811674E-3</v>
      </c>
      <c r="L110" s="309"/>
      <c r="M110" s="312"/>
      <c r="N110" s="381"/>
      <c r="O110" s="381"/>
      <c r="P110" s="381"/>
      <c r="Q110" s="351"/>
      <c r="R110" s="312"/>
      <c r="S110" s="312"/>
      <c r="T110" s="312"/>
      <c r="U110" s="312"/>
      <c r="V110" s="312"/>
      <c r="W110" s="312"/>
      <c r="X110" s="312"/>
      <c r="Y110" s="312"/>
      <c r="Z110" s="312"/>
      <c r="AA110" s="312"/>
      <c r="AB110" s="312"/>
      <c r="AC110" s="312"/>
      <c r="AD110" s="312"/>
      <c r="AE110" s="312"/>
      <c r="AF110" s="312"/>
      <c r="AG110" s="312"/>
      <c r="AH110" s="312"/>
      <c r="AI110" s="312"/>
      <c r="AJ110" s="312"/>
      <c r="AK110" s="312"/>
      <c r="AL110" s="312"/>
      <c r="AM110" s="312"/>
      <c r="AN110" s="312"/>
      <c r="AO110" s="312"/>
      <c r="AP110" s="312"/>
      <c r="AQ110" s="312"/>
      <c r="AR110" s="312"/>
      <c r="AS110" s="312"/>
      <c r="AT110" s="312"/>
      <c r="AU110" s="312"/>
      <c r="AV110" s="312"/>
      <c r="AW110" s="312"/>
      <c r="AX110" s="312"/>
      <c r="AY110" s="312"/>
      <c r="AZ110" s="312"/>
      <c r="BA110" s="312"/>
      <c r="BB110" s="312"/>
      <c r="BC110" s="312"/>
      <c r="BD110" s="312"/>
      <c r="BE110" s="312"/>
      <c r="BF110" s="312"/>
      <c r="BG110" s="312"/>
      <c r="BH110" s="312"/>
      <c r="BI110" s="312"/>
      <c r="BJ110" s="312"/>
      <c r="BK110" s="312"/>
      <c r="BL110" s="312"/>
      <c r="BM110" s="312"/>
      <c r="BN110" s="312"/>
      <c r="BO110" s="312"/>
      <c r="BP110" s="312"/>
      <c r="BQ110" s="312"/>
      <c r="BR110" s="312"/>
      <c r="BS110" s="312"/>
      <c r="BT110" s="312"/>
      <c r="BU110" s="312"/>
      <c r="BV110" s="312"/>
      <c r="BW110" s="312"/>
      <c r="BX110" s="312"/>
      <c r="BY110" s="312"/>
      <c r="BZ110" s="312"/>
      <c r="CA110" s="312"/>
      <c r="CB110" s="312"/>
      <c r="CC110" s="312"/>
      <c r="CD110" s="312"/>
      <c r="CE110" s="312"/>
      <c r="CF110" s="312"/>
      <c r="CG110" s="312"/>
      <c r="CH110" s="312"/>
      <c r="CI110" s="312"/>
      <c r="CJ110" s="312"/>
      <c r="CK110" s="312"/>
      <c r="CL110" s="312"/>
      <c r="CM110" s="312"/>
      <c r="CN110" s="312"/>
      <c r="CO110" s="312"/>
      <c r="CP110" s="312"/>
      <c r="CQ110" s="312"/>
      <c r="CR110" s="312"/>
    </row>
    <row r="111" spans="1:96" s="277" customFormat="1" ht="13.5" customHeight="1">
      <c r="A111" s="435">
        <v>96</v>
      </c>
      <c r="B111" s="434" t="s">
        <v>220</v>
      </c>
      <c r="C111" s="429" t="s">
        <v>226</v>
      </c>
      <c r="D111" s="445">
        <v>1908000000</v>
      </c>
      <c r="E111" s="302">
        <f t="shared" si="34"/>
        <v>6.5175013630374867E-2</v>
      </c>
      <c r="F111" s="429">
        <v>1.1299999999999999</v>
      </c>
      <c r="G111" s="445">
        <v>1841000000</v>
      </c>
      <c r="H111" s="307">
        <f t="shared" si="32"/>
        <v>6.2705147715120313E-2</v>
      </c>
      <c r="I111" s="429">
        <v>1.1299999999999999</v>
      </c>
      <c r="J111" s="154">
        <f>((G111-D111)/D111)</f>
        <v>-3.5115303983228513E-2</v>
      </c>
      <c r="K111" s="154">
        <f t="shared" si="33"/>
        <v>0</v>
      </c>
      <c r="L111" s="309"/>
      <c r="M111" s="312"/>
      <c r="N111" s="402"/>
      <c r="O111" s="402"/>
      <c r="P111" s="402"/>
      <c r="Q111" s="402"/>
      <c r="R111" s="312"/>
      <c r="S111" s="312"/>
      <c r="T111" s="312"/>
      <c r="U111" s="312"/>
      <c r="V111" s="312"/>
      <c r="W111" s="312"/>
      <c r="X111" s="312"/>
      <c r="Y111" s="312"/>
      <c r="Z111" s="312"/>
      <c r="AA111" s="312"/>
      <c r="AB111" s="312"/>
      <c r="AC111" s="312"/>
      <c r="AD111" s="312"/>
      <c r="AE111" s="312"/>
      <c r="AF111" s="312"/>
      <c r="AG111" s="312"/>
      <c r="AH111" s="312"/>
      <c r="AI111" s="312"/>
      <c r="AJ111" s="312"/>
      <c r="AK111" s="312"/>
      <c r="AL111" s="312"/>
      <c r="AM111" s="312"/>
      <c r="AN111" s="312"/>
      <c r="AO111" s="312"/>
      <c r="AP111" s="312"/>
      <c r="AQ111" s="312"/>
      <c r="AR111" s="312"/>
      <c r="AS111" s="312"/>
      <c r="AT111" s="312"/>
      <c r="AU111" s="312"/>
      <c r="AV111" s="312"/>
      <c r="AW111" s="312"/>
      <c r="AX111" s="312"/>
      <c r="AY111" s="312"/>
      <c r="AZ111" s="312"/>
      <c r="BA111" s="312"/>
      <c r="BB111" s="312"/>
      <c r="BC111" s="312"/>
      <c r="BD111" s="312"/>
      <c r="BE111" s="312"/>
      <c r="BF111" s="312"/>
      <c r="BG111" s="312"/>
      <c r="BH111" s="312"/>
      <c r="BI111" s="312"/>
      <c r="BJ111" s="312"/>
      <c r="BK111" s="312"/>
      <c r="BL111" s="312"/>
      <c r="BM111" s="312"/>
      <c r="BN111" s="312"/>
      <c r="BO111" s="312"/>
      <c r="BP111" s="312"/>
      <c r="BQ111" s="312"/>
      <c r="BR111" s="312"/>
      <c r="BS111" s="312"/>
      <c r="BT111" s="312"/>
      <c r="BU111" s="312"/>
      <c r="BV111" s="312"/>
      <c r="BW111" s="312"/>
      <c r="BX111" s="312"/>
      <c r="BY111" s="312"/>
      <c r="BZ111" s="312"/>
      <c r="CA111" s="312"/>
      <c r="CB111" s="312"/>
      <c r="CC111" s="312"/>
      <c r="CD111" s="312"/>
      <c r="CE111" s="312"/>
      <c r="CF111" s="312"/>
      <c r="CG111" s="312"/>
      <c r="CH111" s="312"/>
      <c r="CI111" s="312"/>
      <c r="CJ111" s="312"/>
      <c r="CK111" s="312"/>
      <c r="CL111" s="312"/>
      <c r="CM111" s="312"/>
      <c r="CN111" s="312"/>
      <c r="CO111" s="312"/>
      <c r="CP111" s="312"/>
      <c r="CQ111" s="312"/>
      <c r="CR111" s="312"/>
    </row>
    <row r="112" spans="1:96" s="277" customFormat="1" ht="12.95" customHeight="1">
      <c r="A112" s="435">
        <v>97</v>
      </c>
      <c r="B112" s="437" t="s">
        <v>72</v>
      </c>
      <c r="C112" s="434" t="s">
        <v>38</v>
      </c>
      <c r="D112" s="429">
        <v>1187077896.8699999</v>
      </c>
      <c r="E112" s="302">
        <f t="shared" si="34"/>
        <v>4.0549170916571793E-2</v>
      </c>
      <c r="F112" s="430">
        <v>552.20000000000005</v>
      </c>
      <c r="G112" s="429">
        <v>1188169125.3800001</v>
      </c>
      <c r="H112" s="307">
        <f t="shared" si="32"/>
        <v>4.0469484257196209E-2</v>
      </c>
      <c r="I112" s="430">
        <v>552.20000000000005</v>
      </c>
      <c r="J112" s="154">
        <f>((G112-D112)/D112)</f>
        <v>9.1925602597563345E-4</v>
      </c>
      <c r="K112" s="154">
        <f t="shared" si="33"/>
        <v>0</v>
      </c>
      <c r="L112" s="309"/>
      <c r="M112" s="403"/>
      <c r="N112" s="404"/>
      <c r="O112" s="312"/>
      <c r="P112" s="312"/>
      <c r="Q112" s="312"/>
      <c r="R112" s="312"/>
      <c r="S112" s="312"/>
      <c r="T112" s="312"/>
      <c r="U112" s="312"/>
      <c r="V112" s="312"/>
      <c r="W112" s="312"/>
      <c r="X112" s="312"/>
      <c r="Y112" s="312"/>
      <c r="Z112" s="312"/>
      <c r="AA112" s="312"/>
      <c r="AB112" s="312"/>
      <c r="AC112" s="312"/>
      <c r="AD112" s="312"/>
      <c r="AE112" s="312"/>
      <c r="AF112" s="312"/>
      <c r="AG112" s="312"/>
      <c r="AH112" s="312"/>
      <c r="AI112" s="312"/>
      <c r="AJ112" s="312"/>
      <c r="AK112" s="312"/>
      <c r="AL112" s="312"/>
      <c r="AM112" s="312"/>
      <c r="AN112" s="312"/>
      <c r="AO112" s="312"/>
      <c r="AP112" s="312"/>
      <c r="AQ112" s="312"/>
      <c r="AR112" s="312"/>
      <c r="AS112" s="312"/>
      <c r="AT112" s="312"/>
      <c r="AU112" s="312"/>
      <c r="AV112" s="312"/>
      <c r="AW112" s="312"/>
      <c r="AX112" s="312"/>
      <c r="AY112" s="312"/>
      <c r="AZ112" s="312"/>
      <c r="BA112" s="312"/>
      <c r="BB112" s="312"/>
      <c r="BC112" s="312"/>
      <c r="BD112" s="312"/>
      <c r="BE112" s="312"/>
      <c r="BF112" s="312"/>
      <c r="BG112" s="312"/>
      <c r="BH112" s="312"/>
      <c r="BI112" s="312"/>
      <c r="BJ112" s="312"/>
      <c r="BK112" s="312"/>
      <c r="BL112" s="312"/>
      <c r="BM112" s="312"/>
      <c r="BN112" s="312"/>
      <c r="BO112" s="312"/>
      <c r="BP112" s="312"/>
      <c r="BQ112" s="312"/>
      <c r="BR112" s="312"/>
      <c r="BS112" s="312"/>
      <c r="BT112" s="312"/>
      <c r="BU112" s="312"/>
      <c r="BV112" s="312"/>
      <c r="BW112" s="312"/>
      <c r="BX112" s="312"/>
      <c r="BY112" s="312"/>
      <c r="BZ112" s="312"/>
      <c r="CA112" s="312"/>
      <c r="CB112" s="312"/>
      <c r="CC112" s="312"/>
      <c r="CD112" s="312"/>
      <c r="CE112" s="312"/>
      <c r="CF112" s="312"/>
      <c r="CG112" s="312"/>
      <c r="CH112" s="312"/>
      <c r="CI112" s="312"/>
      <c r="CJ112" s="312"/>
      <c r="CK112" s="312"/>
      <c r="CL112" s="312"/>
      <c r="CM112" s="312"/>
      <c r="CN112" s="312"/>
      <c r="CO112" s="312"/>
      <c r="CP112" s="312"/>
      <c r="CQ112" s="312"/>
      <c r="CR112" s="312"/>
    </row>
    <row r="113" spans="1:96" s="277" customFormat="1" ht="12.95" customHeight="1">
      <c r="A113" s="435">
        <v>98</v>
      </c>
      <c r="B113" s="437" t="s">
        <v>61</v>
      </c>
      <c r="C113" s="434" t="s">
        <v>67</v>
      </c>
      <c r="D113" s="429">
        <v>2014644816.6199999</v>
      </c>
      <c r="E113" s="302">
        <f t="shared" si="34"/>
        <v>6.88178738907613E-2</v>
      </c>
      <c r="F113" s="430">
        <v>2.93</v>
      </c>
      <c r="G113" s="429">
        <v>2046777293.6400001</v>
      </c>
      <c r="H113" s="307">
        <f t="shared" si="32"/>
        <v>6.9713999205676475E-2</v>
      </c>
      <c r="I113" s="430">
        <v>2.93</v>
      </c>
      <c r="J113" s="154">
        <f>((G113-D113)/D113)</f>
        <v>1.5949450123873131E-2</v>
      </c>
      <c r="K113" s="154">
        <f t="shared" si="33"/>
        <v>0</v>
      </c>
      <c r="L113" s="309"/>
      <c r="M113" s="405"/>
      <c r="N113" s="312"/>
      <c r="O113" s="312"/>
      <c r="P113" s="312"/>
      <c r="Q113" s="312"/>
      <c r="R113" s="312"/>
      <c r="S113" s="312"/>
      <c r="T113" s="312"/>
      <c r="U113" s="312"/>
      <c r="V113" s="312"/>
      <c r="W113" s="312"/>
      <c r="X113" s="312"/>
      <c r="Y113" s="312"/>
      <c r="Z113" s="312"/>
      <c r="AA113" s="312"/>
      <c r="AB113" s="312"/>
      <c r="AC113" s="312"/>
      <c r="AD113" s="312"/>
      <c r="AE113" s="312"/>
      <c r="AF113" s="312"/>
      <c r="AG113" s="312"/>
      <c r="AH113" s="312"/>
      <c r="AI113" s="312"/>
      <c r="AJ113" s="312"/>
      <c r="AK113" s="312"/>
      <c r="AL113" s="312"/>
      <c r="AM113" s="312"/>
      <c r="AN113" s="312"/>
      <c r="AO113" s="312"/>
      <c r="AP113" s="312"/>
      <c r="AQ113" s="312"/>
      <c r="AR113" s="312"/>
      <c r="AS113" s="312"/>
      <c r="AT113" s="312"/>
      <c r="AU113" s="312"/>
      <c r="AV113" s="312"/>
      <c r="AW113" s="312"/>
      <c r="AX113" s="312"/>
      <c r="AY113" s="312"/>
      <c r="AZ113" s="312"/>
      <c r="BA113" s="312"/>
      <c r="BB113" s="312"/>
      <c r="BC113" s="312"/>
      <c r="BD113" s="312"/>
      <c r="BE113" s="312"/>
      <c r="BF113" s="312"/>
      <c r="BG113" s="312"/>
      <c r="BH113" s="312"/>
      <c r="BI113" s="312"/>
      <c r="BJ113" s="312"/>
      <c r="BK113" s="312"/>
      <c r="BL113" s="312"/>
      <c r="BM113" s="312"/>
      <c r="BN113" s="312"/>
      <c r="BO113" s="312"/>
      <c r="BP113" s="312"/>
      <c r="BQ113" s="312"/>
      <c r="BR113" s="312"/>
      <c r="BS113" s="312"/>
      <c r="BT113" s="312"/>
      <c r="BU113" s="312"/>
      <c r="BV113" s="312"/>
      <c r="BW113" s="312"/>
      <c r="BX113" s="312"/>
      <c r="BY113" s="312"/>
      <c r="BZ113" s="312"/>
      <c r="CA113" s="312"/>
      <c r="CB113" s="312"/>
      <c r="CC113" s="312"/>
      <c r="CD113" s="312"/>
      <c r="CE113" s="312"/>
      <c r="CF113" s="312"/>
      <c r="CG113" s="312"/>
      <c r="CH113" s="312"/>
      <c r="CI113" s="312"/>
      <c r="CJ113" s="312"/>
      <c r="CK113" s="312"/>
      <c r="CL113" s="312"/>
      <c r="CM113" s="312"/>
      <c r="CN113" s="312"/>
      <c r="CO113" s="312"/>
      <c r="CP113" s="312"/>
      <c r="CQ113" s="312"/>
      <c r="CR113" s="312"/>
    </row>
    <row r="114" spans="1:96" s="277" customFormat="1" ht="12.95" customHeight="1" thickBot="1">
      <c r="A114" s="435">
        <v>99</v>
      </c>
      <c r="B114" s="437" t="s">
        <v>111</v>
      </c>
      <c r="C114" s="454" t="s">
        <v>63</v>
      </c>
      <c r="D114" s="431">
        <v>153425974.52000001</v>
      </c>
      <c r="E114" s="302">
        <f t="shared" si="34"/>
        <v>5.2408490464332016E-3</v>
      </c>
      <c r="F114" s="430">
        <v>1.5446</v>
      </c>
      <c r="G114" s="431">
        <v>155579210.47999999</v>
      </c>
      <c r="H114" s="307">
        <f t="shared" si="32"/>
        <v>5.2990860263716424E-3</v>
      </c>
      <c r="I114" s="430">
        <v>1.5663</v>
      </c>
      <c r="J114" s="154">
        <f>((G114-D114)/D114)</f>
        <v>1.4034363912215471E-2</v>
      </c>
      <c r="K114" s="154">
        <f t="shared" ref="K114:K124" si="36">((I114-F114)/F114)</f>
        <v>1.4048944710604722E-2</v>
      </c>
      <c r="L114" s="309"/>
      <c r="M114" s="403"/>
      <c r="N114" s="406"/>
      <c r="O114" s="404"/>
      <c r="P114" s="312"/>
      <c r="Q114" s="312"/>
      <c r="R114" s="312"/>
      <c r="S114" s="312"/>
      <c r="T114" s="312"/>
      <c r="U114" s="312"/>
      <c r="V114" s="312"/>
      <c r="W114" s="312"/>
      <c r="X114" s="312"/>
      <c r="Y114" s="312"/>
      <c r="Z114" s="312"/>
      <c r="AA114" s="312"/>
      <c r="AB114" s="312"/>
      <c r="AC114" s="312"/>
      <c r="AD114" s="312"/>
      <c r="AE114" s="312"/>
      <c r="AF114" s="312"/>
      <c r="AG114" s="312"/>
      <c r="AH114" s="312"/>
      <c r="AI114" s="312"/>
      <c r="AJ114" s="312"/>
      <c r="AK114" s="312"/>
      <c r="AL114" s="312"/>
      <c r="AM114" s="312"/>
      <c r="AN114" s="312"/>
      <c r="AO114" s="312"/>
      <c r="AP114" s="312"/>
      <c r="AQ114" s="312"/>
      <c r="AR114" s="312"/>
      <c r="AS114" s="312"/>
      <c r="AT114" s="312"/>
      <c r="AU114" s="312"/>
      <c r="AV114" s="312"/>
      <c r="AW114" s="312"/>
      <c r="AX114" s="312"/>
      <c r="AY114" s="312"/>
      <c r="AZ114" s="312"/>
      <c r="BA114" s="312"/>
      <c r="BB114" s="312"/>
      <c r="BC114" s="312"/>
      <c r="BD114" s="312"/>
      <c r="BE114" s="312"/>
      <c r="BF114" s="312"/>
      <c r="BG114" s="312"/>
      <c r="BH114" s="312"/>
      <c r="BI114" s="312"/>
      <c r="BJ114" s="312"/>
      <c r="BK114" s="312"/>
      <c r="BL114" s="312"/>
      <c r="BM114" s="312"/>
      <c r="BN114" s="312"/>
      <c r="BO114" s="312"/>
      <c r="BP114" s="312"/>
      <c r="BQ114" s="312"/>
      <c r="BR114" s="312"/>
      <c r="BS114" s="312"/>
      <c r="BT114" s="312"/>
      <c r="BU114" s="312"/>
      <c r="BV114" s="312"/>
      <c r="BW114" s="312"/>
      <c r="BX114" s="312"/>
      <c r="BY114" s="312"/>
      <c r="BZ114" s="312"/>
      <c r="CA114" s="312"/>
      <c r="CB114" s="312"/>
      <c r="CC114" s="312"/>
      <c r="CD114" s="312"/>
      <c r="CE114" s="312"/>
      <c r="CF114" s="312"/>
      <c r="CG114" s="312"/>
      <c r="CH114" s="312"/>
      <c r="CI114" s="312"/>
      <c r="CJ114" s="312"/>
      <c r="CK114" s="312"/>
      <c r="CL114" s="312"/>
      <c r="CM114" s="312"/>
      <c r="CN114" s="312"/>
      <c r="CO114" s="312"/>
      <c r="CP114" s="312"/>
      <c r="CQ114" s="312"/>
      <c r="CR114" s="312"/>
    </row>
    <row r="115" spans="1:96" s="277" customFormat="1" ht="12.95" customHeight="1">
      <c r="A115" s="435">
        <v>100</v>
      </c>
      <c r="B115" s="434" t="s">
        <v>52</v>
      </c>
      <c r="C115" s="434" t="s">
        <v>126</v>
      </c>
      <c r="D115" s="429">
        <v>574498914.19000006</v>
      </c>
      <c r="E115" s="302">
        <f t="shared" si="34"/>
        <v>1.9624200504700637E-2</v>
      </c>
      <c r="F115" s="430">
        <v>1.0859000000000001</v>
      </c>
      <c r="G115" s="429">
        <v>579413179.15999997</v>
      </c>
      <c r="H115" s="307">
        <f t="shared" si="32"/>
        <v>1.9735029324994713E-2</v>
      </c>
      <c r="I115" s="430">
        <v>1.0946</v>
      </c>
      <c r="J115" s="154">
        <f t="shared" ref="J115:J124" si="37">((G115-D115)/D115)</f>
        <v>8.5540021897667993E-3</v>
      </c>
      <c r="K115" s="154">
        <f t="shared" si="36"/>
        <v>8.0117874574085358E-3</v>
      </c>
      <c r="L115" s="309"/>
      <c r="M115" s="312"/>
      <c r="N115" s="407"/>
      <c r="O115" s="312"/>
      <c r="P115" s="312"/>
      <c r="Q115" s="402"/>
      <c r="R115" s="312"/>
      <c r="S115" s="312"/>
      <c r="T115" s="312"/>
      <c r="U115" s="312"/>
      <c r="V115" s="312"/>
      <c r="W115" s="312"/>
      <c r="X115" s="312"/>
      <c r="Y115" s="312"/>
      <c r="Z115" s="312"/>
      <c r="AA115" s="312"/>
      <c r="AB115" s="312"/>
      <c r="AC115" s="312"/>
      <c r="AD115" s="312"/>
      <c r="AE115" s="312"/>
      <c r="AF115" s="312"/>
      <c r="AG115" s="312"/>
      <c r="AH115" s="312"/>
      <c r="AI115" s="312"/>
      <c r="AJ115" s="312"/>
      <c r="AK115" s="312"/>
      <c r="AL115" s="312"/>
      <c r="AM115" s="312"/>
      <c r="AN115" s="312"/>
      <c r="AO115" s="312"/>
      <c r="AP115" s="312"/>
      <c r="AQ115" s="312"/>
      <c r="AR115" s="312"/>
      <c r="AS115" s="312"/>
      <c r="AT115" s="312"/>
      <c r="AU115" s="312"/>
      <c r="AV115" s="312"/>
      <c r="AW115" s="312"/>
      <c r="AX115" s="312"/>
      <c r="AY115" s="312"/>
      <c r="AZ115" s="312"/>
      <c r="BA115" s="312"/>
      <c r="BB115" s="312"/>
      <c r="BC115" s="312"/>
      <c r="BD115" s="312"/>
      <c r="BE115" s="312"/>
      <c r="BF115" s="312"/>
      <c r="BG115" s="312"/>
      <c r="BH115" s="312"/>
      <c r="BI115" s="312"/>
      <c r="BJ115" s="312"/>
      <c r="BK115" s="312"/>
      <c r="BL115" s="312"/>
      <c r="BM115" s="312"/>
      <c r="BN115" s="312"/>
      <c r="BO115" s="312"/>
      <c r="BP115" s="312"/>
      <c r="BQ115" s="312"/>
      <c r="BR115" s="312"/>
      <c r="BS115" s="312"/>
      <c r="BT115" s="312"/>
      <c r="BU115" s="312"/>
      <c r="BV115" s="312"/>
      <c r="BW115" s="312"/>
      <c r="BX115" s="312"/>
      <c r="BY115" s="312"/>
      <c r="BZ115" s="312"/>
      <c r="CA115" s="312"/>
      <c r="CB115" s="312"/>
      <c r="CC115" s="312"/>
      <c r="CD115" s="312"/>
      <c r="CE115" s="312"/>
      <c r="CF115" s="312"/>
      <c r="CG115" s="312"/>
      <c r="CH115" s="312"/>
      <c r="CI115" s="312"/>
      <c r="CJ115" s="312"/>
      <c r="CK115" s="312"/>
      <c r="CL115" s="312"/>
      <c r="CM115" s="312"/>
      <c r="CN115" s="312"/>
      <c r="CO115" s="312"/>
      <c r="CP115" s="312"/>
      <c r="CQ115" s="312"/>
      <c r="CR115" s="312"/>
    </row>
    <row r="116" spans="1:96" s="300" customFormat="1" ht="12.95" customHeight="1">
      <c r="A116" s="435">
        <v>101</v>
      </c>
      <c r="B116" s="434" t="s">
        <v>133</v>
      </c>
      <c r="C116" s="434" t="s">
        <v>135</v>
      </c>
      <c r="D116" s="429">
        <v>248027432.80000001</v>
      </c>
      <c r="E116" s="302">
        <f t="shared" si="34"/>
        <v>8.472322491324364E-3</v>
      </c>
      <c r="F116" s="430">
        <v>1.2390000000000001</v>
      </c>
      <c r="G116" s="429">
        <v>124666242.52</v>
      </c>
      <c r="H116" s="307">
        <f t="shared" si="32"/>
        <v>4.2461787899541626E-3</v>
      </c>
      <c r="I116" s="430">
        <v>1.1724000000000001</v>
      </c>
      <c r="J116" s="154">
        <f t="shared" si="37"/>
        <v>-0.49736913730616983</v>
      </c>
      <c r="K116" s="154">
        <f t="shared" si="36"/>
        <v>-5.3753026634382556E-2</v>
      </c>
      <c r="L116" s="309"/>
      <c r="M116" s="312"/>
      <c r="N116" s="312"/>
      <c r="O116" s="312"/>
      <c r="P116" s="312"/>
      <c r="Q116" s="312"/>
      <c r="R116" s="312"/>
      <c r="S116" s="312"/>
      <c r="T116" s="312"/>
      <c r="U116" s="312"/>
      <c r="V116" s="312"/>
      <c r="W116" s="312"/>
      <c r="X116" s="312"/>
      <c r="Y116" s="312"/>
      <c r="Z116" s="312"/>
      <c r="AA116" s="312"/>
      <c r="AB116" s="312"/>
      <c r="AC116" s="312"/>
      <c r="AD116" s="312"/>
      <c r="AE116" s="312"/>
      <c r="AF116" s="312"/>
      <c r="AG116" s="312"/>
      <c r="AH116" s="312"/>
      <c r="AI116" s="312"/>
      <c r="AJ116" s="312"/>
      <c r="AK116" s="312"/>
      <c r="AL116" s="312"/>
      <c r="AM116" s="312"/>
      <c r="AN116" s="312"/>
      <c r="AO116" s="312"/>
      <c r="AP116" s="312"/>
      <c r="AQ116" s="312"/>
      <c r="AR116" s="312"/>
      <c r="AS116" s="312"/>
      <c r="AT116" s="312"/>
      <c r="AU116" s="312"/>
      <c r="AV116" s="312"/>
      <c r="AW116" s="312"/>
      <c r="AX116" s="312"/>
      <c r="AY116" s="312"/>
      <c r="AZ116" s="312"/>
      <c r="BA116" s="312"/>
      <c r="BB116" s="312"/>
      <c r="BC116" s="312"/>
      <c r="BD116" s="312"/>
      <c r="BE116" s="312"/>
      <c r="BF116" s="312"/>
      <c r="BG116" s="312"/>
      <c r="BH116" s="312"/>
      <c r="BI116" s="312"/>
      <c r="BJ116" s="312"/>
      <c r="BK116" s="312"/>
      <c r="BL116" s="312"/>
      <c r="BM116" s="312"/>
      <c r="BN116" s="312"/>
      <c r="BO116" s="312"/>
      <c r="BP116" s="312"/>
      <c r="BQ116" s="312"/>
      <c r="BR116" s="312"/>
      <c r="BS116" s="312"/>
      <c r="BT116" s="312"/>
      <c r="BU116" s="312"/>
      <c r="BV116" s="312"/>
      <c r="BW116" s="312"/>
      <c r="BX116" s="312"/>
      <c r="BY116" s="312"/>
      <c r="BZ116" s="312"/>
      <c r="CA116" s="312"/>
      <c r="CB116" s="312"/>
      <c r="CC116" s="312"/>
      <c r="CD116" s="312"/>
      <c r="CE116" s="312"/>
      <c r="CF116" s="312"/>
      <c r="CG116" s="312"/>
      <c r="CH116" s="312"/>
      <c r="CI116" s="312"/>
      <c r="CJ116" s="312"/>
      <c r="CK116" s="312"/>
      <c r="CL116" s="312"/>
      <c r="CM116" s="312"/>
      <c r="CN116" s="312"/>
      <c r="CO116" s="312"/>
      <c r="CP116" s="312"/>
      <c r="CQ116" s="312"/>
      <c r="CR116" s="312"/>
    </row>
    <row r="117" spans="1:96" s="277" customFormat="1" ht="12.95" customHeight="1">
      <c r="A117" s="435">
        <v>102</v>
      </c>
      <c r="B117" s="434" t="s">
        <v>108</v>
      </c>
      <c r="C117" s="434" t="s">
        <v>137</v>
      </c>
      <c r="D117" s="429">
        <v>214959655.68723571</v>
      </c>
      <c r="E117" s="302">
        <f t="shared" si="34"/>
        <v>7.342766503876455E-3</v>
      </c>
      <c r="F117" s="430">
        <v>138.51174954135669</v>
      </c>
      <c r="G117" s="429">
        <v>219330683.80000001</v>
      </c>
      <c r="H117" s="307">
        <f t="shared" si="32"/>
        <v>7.4704850223451099E-3</v>
      </c>
      <c r="I117" s="430">
        <v>141.37</v>
      </c>
      <c r="J117" s="154">
        <f t="shared" si="37"/>
        <v>2.033417898251616E-2</v>
      </c>
      <c r="K117" s="154">
        <f t="shared" si="36"/>
        <v>2.0635436835558116E-2</v>
      </c>
      <c r="L117" s="309"/>
      <c r="M117" s="331"/>
      <c r="N117" s="408"/>
      <c r="O117" s="312"/>
      <c r="P117" s="312"/>
      <c r="Q117" s="312"/>
      <c r="R117" s="312"/>
      <c r="S117" s="312"/>
      <c r="T117" s="312"/>
      <c r="U117" s="312"/>
      <c r="V117" s="312"/>
      <c r="W117" s="312"/>
      <c r="X117" s="312"/>
      <c r="Y117" s="312"/>
      <c r="Z117" s="312"/>
      <c r="AA117" s="312"/>
      <c r="AB117" s="312"/>
      <c r="AC117" s="312"/>
      <c r="AD117" s="312"/>
      <c r="AE117" s="312"/>
      <c r="AF117" s="312"/>
      <c r="AG117" s="312"/>
      <c r="AH117" s="312"/>
      <c r="AI117" s="312"/>
      <c r="AJ117" s="312"/>
      <c r="AK117" s="312"/>
      <c r="AL117" s="312"/>
      <c r="AM117" s="312"/>
      <c r="AN117" s="312"/>
      <c r="AO117" s="312"/>
      <c r="AP117" s="312"/>
      <c r="AQ117" s="312"/>
      <c r="AR117" s="312"/>
      <c r="AS117" s="312"/>
      <c r="AT117" s="312"/>
      <c r="AU117" s="312"/>
      <c r="AV117" s="312"/>
      <c r="AW117" s="312"/>
      <c r="AX117" s="312"/>
      <c r="AY117" s="312"/>
      <c r="AZ117" s="312"/>
      <c r="BA117" s="312"/>
      <c r="BB117" s="312"/>
      <c r="BC117" s="312"/>
      <c r="BD117" s="312"/>
      <c r="BE117" s="312"/>
      <c r="BF117" s="312"/>
      <c r="BG117" s="312"/>
      <c r="BH117" s="312"/>
      <c r="BI117" s="312"/>
      <c r="BJ117" s="312"/>
      <c r="BK117" s="312"/>
      <c r="BL117" s="312"/>
      <c r="BM117" s="312"/>
      <c r="BN117" s="312"/>
      <c r="BO117" s="312"/>
      <c r="BP117" s="312"/>
      <c r="BQ117" s="312"/>
      <c r="BR117" s="312"/>
      <c r="BS117" s="312"/>
      <c r="BT117" s="312"/>
      <c r="BU117" s="312"/>
      <c r="BV117" s="312"/>
      <c r="BW117" s="312"/>
      <c r="BX117" s="312"/>
      <c r="BY117" s="312"/>
      <c r="BZ117" s="312"/>
      <c r="CA117" s="312"/>
      <c r="CB117" s="312"/>
      <c r="CC117" s="312"/>
      <c r="CD117" s="312"/>
      <c r="CE117" s="312"/>
      <c r="CF117" s="312"/>
      <c r="CG117" s="312"/>
      <c r="CH117" s="312"/>
      <c r="CI117" s="312"/>
      <c r="CJ117" s="312"/>
      <c r="CK117" s="312"/>
      <c r="CL117" s="312"/>
      <c r="CM117" s="312"/>
      <c r="CN117" s="312"/>
      <c r="CO117" s="312"/>
      <c r="CP117" s="312"/>
      <c r="CQ117" s="312"/>
      <c r="CR117" s="312"/>
    </row>
    <row r="118" spans="1:96" s="277" customFormat="1" ht="12.95" customHeight="1">
      <c r="A118" s="435">
        <v>103</v>
      </c>
      <c r="B118" s="434" t="s">
        <v>47</v>
      </c>
      <c r="C118" s="434" t="s">
        <v>143</v>
      </c>
      <c r="D118" s="431">
        <v>150936140.44999999</v>
      </c>
      <c r="E118" s="302">
        <f t="shared" si="34"/>
        <v>5.1557992720885348E-3</v>
      </c>
      <c r="F118" s="430">
        <v>3.5074000000000001</v>
      </c>
      <c r="G118" s="431">
        <v>152244352.53999999</v>
      </c>
      <c r="H118" s="307">
        <f t="shared" si="32"/>
        <v>5.1854995191817233E-3</v>
      </c>
      <c r="I118" s="430">
        <v>3.5352999999999999</v>
      </c>
      <c r="J118" s="154">
        <f t="shared" si="37"/>
        <v>8.667321730234448E-3</v>
      </c>
      <c r="K118" s="154">
        <f t="shared" si="36"/>
        <v>7.954610252608716E-3</v>
      </c>
      <c r="L118" s="309"/>
      <c r="M118" s="312"/>
      <c r="N118" s="312"/>
      <c r="O118" s="312"/>
      <c r="P118" s="312"/>
      <c r="Q118" s="312"/>
      <c r="R118" s="312"/>
      <c r="S118" s="312"/>
      <c r="T118" s="312"/>
      <c r="U118" s="312"/>
      <c r="V118" s="312"/>
      <c r="W118" s="312"/>
      <c r="X118" s="312"/>
      <c r="Y118" s="312"/>
      <c r="Z118" s="312"/>
      <c r="AA118" s="312"/>
      <c r="AB118" s="312"/>
      <c r="AC118" s="312"/>
      <c r="AD118" s="312"/>
      <c r="AE118" s="312"/>
      <c r="AF118" s="312"/>
      <c r="AG118" s="312"/>
      <c r="AH118" s="312"/>
      <c r="AI118" s="312"/>
      <c r="AJ118" s="312"/>
      <c r="AK118" s="312"/>
      <c r="AL118" s="312"/>
      <c r="AM118" s="312"/>
      <c r="AN118" s="312"/>
      <c r="AO118" s="312"/>
      <c r="AP118" s="312"/>
      <c r="AQ118" s="312"/>
      <c r="AR118" s="312"/>
      <c r="AS118" s="312"/>
      <c r="AT118" s="312"/>
      <c r="AU118" s="312"/>
      <c r="AV118" s="312"/>
      <c r="AW118" s="312"/>
      <c r="AX118" s="312"/>
      <c r="AY118" s="312"/>
      <c r="AZ118" s="312"/>
      <c r="BA118" s="312"/>
      <c r="BB118" s="312"/>
      <c r="BC118" s="312"/>
      <c r="BD118" s="312"/>
      <c r="BE118" s="312"/>
      <c r="BF118" s="312"/>
      <c r="BG118" s="312"/>
      <c r="BH118" s="312"/>
      <c r="BI118" s="312"/>
      <c r="BJ118" s="312"/>
      <c r="BK118" s="312"/>
      <c r="BL118" s="312"/>
      <c r="BM118" s="312"/>
      <c r="BN118" s="312"/>
      <c r="BO118" s="312"/>
      <c r="BP118" s="312"/>
      <c r="BQ118" s="312"/>
      <c r="BR118" s="312"/>
      <c r="BS118" s="312"/>
      <c r="BT118" s="312"/>
      <c r="BU118" s="312"/>
      <c r="BV118" s="312"/>
      <c r="BW118" s="312"/>
      <c r="BX118" s="312"/>
      <c r="BY118" s="312"/>
      <c r="BZ118" s="312"/>
      <c r="CA118" s="312"/>
      <c r="CB118" s="312"/>
      <c r="CC118" s="312"/>
      <c r="CD118" s="312"/>
      <c r="CE118" s="312"/>
      <c r="CF118" s="312"/>
      <c r="CG118" s="312"/>
      <c r="CH118" s="312"/>
      <c r="CI118" s="312"/>
      <c r="CJ118" s="312"/>
      <c r="CK118" s="312"/>
      <c r="CL118" s="312"/>
      <c r="CM118" s="312"/>
      <c r="CN118" s="312"/>
      <c r="CO118" s="312"/>
      <c r="CP118" s="312"/>
      <c r="CQ118" s="312"/>
      <c r="CR118" s="312"/>
    </row>
    <row r="119" spans="1:96" s="277" customFormat="1" ht="12.95" customHeight="1">
      <c r="A119" s="435">
        <v>104</v>
      </c>
      <c r="B119" s="434" t="s">
        <v>109</v>
      </c>
      <c r="C119" s="434" t="s">
        <v>192</v>
      </c>
      <c r="D119" s="429">
        <v>334537462.25999999</v>
      </c>
      <c r="E119" s="302">
        <f t="shared" si="34"/>
        <v>1.1427402338923752E-2</v>
      </c>
      <c r="F119" s="430">
        <v>112.43</v>
      </c>
      <c r="G119" s="429">
        <v>336599664.22000003</v>
      </c>
      <c r="H119" s="307">
        <f t="shared" si="32"/>
        <v>1.1464710301887561E-2</v>
      </c>
      <c r="I119" s="430">
        <v>123.34</v>
      </c>
      <c r="J119" s="154">
        <f>((G119-D119)/D119)</f>
        <v>6.1643379072365608E-3</v>
      </c>
      <c r="K119" s="154">
        <f t="shared" si="36"/>
        <v>9.7038157075513623E-2</v>
      </c>
      <c r="L119" s="309"/>
      <c r="M119" s="312"/>
      <c r="N119" s="312"/>
      <c r="O119" s="312"/>
      <c r="P119" s="312"/>
      <c r="Q119" s="312"/>
      <c r="R119" s="312"/>
      <c r="S119" s="312"/>
      <c r="T119" s="312"/>
      <c r="U119" s="312"/>
      <c r="V119" s="312"/>
      <c r="W119" s="312"/>
      <c r="X119" s="312"/>
      <c r="Y119" s="312"/>
      <c r="Z119" s="312"/>
      <c r="AA119" s="312"/>
      <c r="AB119" s="312"/>
      <c r="AC119" s="312"/>
      <c r="AD119" s="312"/>
      <c r="AE119" s="312"/>
      <c r="AF119" s="312"/>
      <c r="AG119" s="312"/>
      <c r="AH119" s="312"/>
      <c r="AI119" s="312"/>
      <c r="AJ119" s="312"/>
      <c r="AK119" s="312"/>
      <c r="AL119" s="312"/>
      <c r="AM119" s="312"/>
      <c r="AN119" s="312"/>
      <c r="AO119" s="312"/>
      <c r="AP119" s="312"/>
      <c r="AQ119" s="312"/>
      <c r="AR119" s="312"/>
      <c r="AS119" s="312"/>
      <c r="AT119" s="312"/>
      <c r="AU119" s="312"/>
      <c r="AV119" s="312"/>
      <c r="AW119" s="312"/>
      <c r="AX119" s="312"/>
      <c r="AY119" s="312"/>
      <c r="AZ119" s="312"/>
      <c r="BA119" s="312"/>
      <c r="BB119" s="312"/>
      <c r="BC119" s="312"/>
      <c r="BD119" s="312"/>
      <c r="BE119" s="312"/>
      <c r="BF119" s="312"/>
      <c r="BG119" s="312"/>
      <c r="BH119" s="312"/>
      <c r="BI119" s="312"/>
      <c r="BJ119" s="312"/>
      <c r="BK119" s="312"/>
      <c r="BL119" s="312"/>
      <c r="BM119" s="312"/>
      <c r="BN119" s="312"/>
      <c r="BO119" s="312"/>
      <c r="BP119" s="312"/>
      <c r="BQ119" s="312"/>
      <c r="BR119" s="312"/>
      <c r="BS119" s="312"/>
      <c r="BT119" s="312"/>
      <c r="BU119" s="312"/>
      <c r="BV119" s="312"/>
      <c r="BW119" s="312"/>
      <c r="BX119" s="312"/>
      <c r="BY119" s="312"/>
      <c r="BZ119" s="312"/>
      <c r="CA119" s="312"/>
      <c r="CB119" s="312"/>
      <c r="CC119" s="312"/>
      <c r="CD119" s="312"/>
      <c r="CE119" s="312"/>
      <c r="CF119" s="312"/>
      <c r="CG119" s="312"/>
      <c r="CH119" s="312"/>
      <c r="CI119" s="312"/>
      <c r="CJ119" s="312"/>
      <c r="CK119" s="312"/>
      <c r="CL119" s="312"/>
      <c r="CM119" s="312"/>
      <c r="CN119" s="312"/>
      <c r="CO119" s="312"/>
      <c r="CP119" s="312"/>
      <c r="CQ119" s="312"/>
      <c r="CR119" s="312"/>
    </row>
    <row r="120" spans="1:96" s="277" customFormat="1" ht="12.95" customHeight="1">
      <c r="A120" s="435">
        <v>105</v>
      </c>
      <c r="B120" s="434" t="s">
        <v>129</v>
      </c>
      <c r="C120" s="434" t="s">
        <v>161</v>
      </c>
      <c r="D120" s="433">
        <v>172773992.43000001</v>
      </c>
      <c r="E120" s="302">
        <f t="shared" si="34"/>
        <v>5.9017543561842422E-3</v>
      </c>
      <c r="F120" s="430">
        <v>134.859004</v>
      </c>
      <c r="G120" s="433">
        <v>121270524.81999999</v>
      </c>
      <c r="H120" s="307">
        <f t="shared" si="32"/>
        <v>4.1305193766041628E-3</v>
      </c>
      <c r="I120" s="430">
        <v>139.60860099999999</v>
      </c>
      <c r="J120" s="154">
        <f>((G120-D120)/D120)</f>
        <v>-0.29809734026298446</v>
      </c>
      <c r="K120" s="154">
        <f>((I120-F120)/F120)</f>
        <v>3.5218983227845835E-2</v>
      </c>
      <c r="L120" s="309"/>
      <c r="M120" s="312"/>
      <c r="N120" s="312"/>
      <c r="O120" s="312"/>
      <c r="P120" s="312"/>
      <c r="Q120" s="312"/>
      <c r="R120" s="312"/>
      <c r="S120" s="312"/>
      <c r="T120" s="312"/>
      <c r="U120" s="312"/>
      <c r="V120" s="312"/>
      <c r="W120" s="312"/>
      <c r="X120" s="312"/>
      <c r="Y120" s="312"/>
      <c r="Z120" s="312"/>
      <c r="AA120" s="312"/>
      <c r="AB120" s="312"/>
      <c r="AC120" s="312"/>
      <c r="AD120" s="312"/>
      <c r="AE120" s="312"/>
      <c r="AF120" s="312"/>
      <c r="AG120" s="312"/>
      <c r="AH120" s="312"/>
      <c r="AI120" s="312"/>
      <c r="AJ120" s="312"/>
      <c r="AK120" s="312"/>
      <c r="AL120" s="312"/>
      <c r="AM120" s="312"/>
      <c r="AN120" s="312"/>
      <c r="AO120" s="312"/>
      <c r="AP120" s="312"/>
      <c r="AQ120" s="312"/>
      <c r="AR120" s="312"/>
      <c r="AS120" s="312"/>
      <c r="AT120" s="312"/>
      <c r="AU120" s="312"/>
      <c r="AV120" s="312"/>
      <c r="AW120" s="312"/>
      <c r="AX120" s="312"/>
      <c r="AY120" s="312"/>
      <c r="AZ120" s="312"/>
      <c r="BA120" s="312"/>
      <c r="BB120" s="312"/>
      <c r="BC120" s="312"/>
      <c r="BD120" s="312"/>
      <c r="BE120" s="312"/>
      <c r="BF120" s="312"/>
      <c r="BG120" s="312"/>
      <c r="BH120" s="312"/>
      <c r="BI120" s="312"/>
      <c r="BJ120" s="312"/>
      <c r="BK120" s="312"/>
      <c r="BL120" s="312"/>
      <c r="BM120" s="312"/>
      <c r="BN120" s="312"/>
      <c r="BO120" s="312"/>
      <c r="BP120" s="312"/>
      <c r="BQ120" s="312"/>
      <c r="BR120" s="312"/>
      <c r="BS120" s="312"/>
      <c r="BT120" s="312"/>
      <c r="BU120" s="312"/>
      <c r="BV120" s="312"/>
      <c r="BW120" s="312"/>
      <c r="BX120" s="312"/>
      <c r="BY120" s="312"/>
      <c r="BZ120" s="312"/>
      <c r="CA120" s="312"/>
      <c r="CB120" s="312"/>
      <c r="CC120" s="312"/>
      <c r="CD120" s="312"/>
      <c r="CE120" s="312"/>
      <c r="CF120" s="312"/>
      <c r="CG120" s="312"/>
      <c r="CH120" s="312"/>
      <c r="CI120" s="312"/>
      <c r="CJ120" s="312"/>
      <c r="CK120" s="312"/>
      <c r="CL120" s="312"/>
      <c r="CM120" s="312"/>
      <c r="CN120" s="312"/>
      <c r="CO120" s="312"/>
      <c r="CP120" s="312"/>
      <c r="CQ120" s="312"/>
      <c r="CR120" s="312"/>
    </row>
    <row r="121" spans="1:96" s="277" customFormat="1" ht="12.95" customHeight="1">
      <c r="A121" s="435">
        <v>106</v>
      </c>
      <c r="B121" s="434" t="s">
        <v>7</v>
      </c>
      <c r="C121" s="434" t="s">
        <v>178</v>
      </c>
      <c r="D121" s="429">
        <v>1080537403.3900001</v>
      </c>
      <c r="E121" s="302">
        <f t="shared" ref="E121:E123" si="38">(D121/$D$125)</f>
        <v>3.6909874210730151E-2</v>
      </c>
      <c r="F121" s="430">
        <v>2.1427</v>
      </c>
      <c r="G121" s="429">
        <v>1119478581.6500001</v>
      </c>
      <c r="H121" s="307">
        <f t="shared" ref="H121:H123" si="39">(G121/$G$125)</f>
        <v>3.8129858678042715E-2</v>
      </c>
      <c r="I121" s="430">
        <v>2.2198000000000002</v>
      </c>
      <c r="J121" s="154">
        <f t="shared" ref="J121:J123" si="40">((G121-D121)/D121)</f>
        <v>3.6038713826868692E-2</v>
      </c>
      <c r="K121" s="154">
        <f t="shared" ref="K121:K123" si="41">((I121-F121)/F121)</f>
        <v>3.5982638726840044E-2</v>
      </c>
      <c r="L121" s="309"/>
      <c r="M121" s="312"/>
      <c r="N121" s="312"/>
      <c r="O121" s="312"/>
      <c r="P121" s="312"/>
      <c r="Q121" s="312"/>
      <c r="R121" s="312"/>
      <c r="S121" s="312"/>
      <c r="T121" s="312"/>
      <c r="U121" s="312"/>
      <c r="V121" s="312"/>
      <c r="W121" s="312"/>
      <c r="X121" s="312"/>
      <c r="Y121" s="312"/>
      <c r="Z121" s="312"/>
      <c r="AA121" s="312"/>
      <c r="AB121" s="312"/>
      <c r="AC121" s="312"/>
      <c r="AD121" s="312"/>
      <c r="AE121" s="312"/>
      <c r="AF121" s="312"/>
      <c r="AG121" s="312"/>
      <c r="AH121" s="312"/>
      <c r="AI121" s="312"/>
      <c r="AJ121" s="312"/>
      <c r="AK121" s="312"/>
      <c r="AL121" s="312"/>
      <c r="AM121" s="312"/>
      <c r="AN121" s="312"/>
      <c r="AO121" s="312"/>
      <c r="AP121" s="312"/>
      <c r="AQ121" s="312"/>
      <c r="AR121" s="312"/>
      <c r="AS121" s="312"/>
      <c r="AT121" s="312"/>
      <c r="AU121" s="312"/>
      <c r="AV121" s="312"/>
      <c r="AW121" s="312"/>
      <c r="AX121" s="312"/>
      <c r="AY121" s="312"/>
      <c r="AZ121" s="312"/>
      <c r="BA121" s="312"/>
      <c r="BB121" s="312"/>
      <c r="BC121" s="312"/>
      <c r="BD121" s="312"/>
      <c r="BE121" s="312"/>
      <c r="BF121" s="312"/>
      <c r="BG121" s="312"/>
      <c r="BH121" s="312"/>
      <c r="BI121" s="312"/>
      <c r="BJ121" s="312"/>
      <c r="BK121" s="312"/>
      <c r="BL121" s="312"/>
      <c r="BM121" s="312"/>
      <c r="BN121" s="312"/>
      <c r="BO121" s="312"/>
      <c r="BP121" s="312"/>
      <c r="BQ121" s="312"/>
      <c r="BR121" s="312"/>
      <c r="BS121" s="312"/>
      <c r="BT121" s="312"/>
      <c r="BU121" s="312"/>
      <c r="BV121" s="312"/>
      <c r="BW121" s="312"/>
      <c r="BX121" s="312"/>
      <c r="BY121" s="312"/>
      <c r="BZ121" s="312"/>
      <c r="CA121" s="312"/>
      <c r="CB121" s="312"/>
      <c r="CC121" s="312"/>
      <c r="CD121" s="312"/>
      <c r="CE121" s="312"/>
      <c r="CF121" s="312"/>
      <c r="CG121" s="312"/>
      <c r="CH121" s="312"/>
      <c r="CI121" s="312"/>
      <c r="CJ121" s="312"/>
      <c r="CK121" s="312"/>
      <c r="CL121" s="312"/>
      <c r="CM121" s="312"/>
      <c r="CN121" s="312"/>
      <c r="CO121" s="312"/>
      <c r="CP121" s="312"/>
      <c r="CQ121" s="312"/>
      <c r="CR121" s="312"/>
    </row>
    <row r="122" spans="1:96" s="277" customFormat="1" ht="12.95" customHeight="1">
      <c r="A122" s="435">
        <v>107</v>
      </c>
      <c r="B122" s="434" t="s">
        <v>198</v>
      </c>
      <c r="C122" s="434" t="s">
        <v>239</v>
      </c>
      <c r="D122" s="429">
        <v>17126660.879999999</v>
      </c>
      <c r="E122" s="302">
        <f t="shared" si="38"/>
        <v>5.8502639218910269E-4</v>
      </c>
      <c r="F122" s="430">
        <v>1.1003000000000001</v>
      </c>
      <c r="G122" s="429">
        <v>17179119.629999999</v>
      </c>
      <c r="H122" s="307">
        <f t="shared" si="39"/>
        <v>5.8512723194724229E-4</v>
      </c>
      <c r="I122" s="430">
        <v>1.1036999999999999</v>
      </c>
      <c r="J122" s="154">
        <f t="shared" si="40"/>
        <v>3.0629876055559527E-3</v>
      </c>
      <c r="K122" s="154">
        <f t="shared" si="41"/>
        <v>3.0900663455419863E-3</v>
      </c>
      <c r="L122" s="309"/>
      <c r="M122" s="312"/>
      <c r="N122" s="312"/>
      <c r="O122" s="312"/>
      <c r="P122" s="312"/>
      <c r="Q122" s="312"/>
      <c r="R122" s="312"/>
      <c r="S122" s="312"/>
      <c r="T122" s="312"/>
      <c r="U122" s="312"/>
      <c r="V122" s="312"/>
      <c r="W122" s="312"/>
      <c r="X122" s="312"/>
      <c r="Y122" s="312"/>
      <c r="Z122" s="312"/>
      <c r="AA122" s="312"/>
      <c r="AB122" s="312"/>
      <c r="AC122" s="312"/>
      <c r="AD122" s="312"/>
      <c r="AE122" s="312"/>
      <c r="AF122" s="312"/>
      <c r="AG122" s="312"/>
      <c r="AH122" s="312"/>
      <c r="AI122" s="312"/>
      <c r="AJ122" s="312"/>
      <c r="AK122" s="312"/>
      <c r="AL122" s="312"/>
      <c r="AM122" s="312"/>
      <c r="AN122" s="312"/>
      <c r="AO122" s="312"/>
      <c r="AP122" s="312"/>
      <c r="AQ122" s="312"/>
      <c r="AR122" s="312"/>
      <c r="AS122" s="312"/>
      <c r="AT122" s="312"/>
      <c r="AU122" s="312"/>
      <c r="AV122" s="312"/>
      <c r="AW122" s="312"/>
      <c r="AX122" s="312"/>
      <c r="AY122" s="312"/>
      <c r="AZ122" s="312"/>
      <c r="BA122" s="312"/>
      <c r="BB122" s="312"/>
      <c r="BC122" s="312"/>
      <c r="BD122" s="312"/>
      <c r="BE122" s="312"/>
      <c r="BF122" s="312"/>
      <c r="BG122" s="312"/>
      <c r="BH122" s="312"/>
      <c r="BI122" s="312"/>
      <c r="BJ122" s="312"/>
      <c r="BK122" s="312"/>
      <c r="BL122" s="312"/>
      <c r="BM122" s="312"/>
      <c r="BN122" s="312"/>
      <c r="BO122" s="312"/>
      <c r="BP122" s="312"/>
      <c r="BQ122" s="312"/>
      <c r="BR122" s="312"/>
      <c r="BS122" s="312"/>
      <c r="BT122" s="312"/>
      <c r="BU122" s="312"/>
      <c r="BV122" s="312"/>
      <c r="BW122" s="312"/>
      <c r="BX122" s="312"/>
      <c r="BY122" s="312"/>
      <c r="BZ122" s="312"/>
      <c r="CA122" s="312"/>
      <c r="CB122" s="312"/>
      <c r="CC122" s="312"/>
      <c r="CD122" s="312"/>
      <c r="CE122" s="312"/>
      <c r="CF122" s="312"/>
      <c r="CG122" s="312"/>
      <c r="CH122" s="312"/>
      <c r="CI122" s="312"/>
      <c r="CJ122" s="312"/>
      <c r="CK122" s="312"/>
      <c r="CL122" s="312"/>
      <c r="CM122" s="312"/>
      <c r="CN122" s="312"/>
      <c r="CO122" s="312"/>
      <c r="CP122" s="312"/>
      <c r="CQ122" s="312"/>
      <c r="CR122" s="312"/>
    </row>
    <row r="123" spans="1:96" s="277" customFormat="1" ht="12.95" customHeight="1">
      <c r="A123" s="435">
        <v>108</v>
      </c>
      <c r="B123" s="434" t="s">
        <v>212</v>
      </c>
      <c r="C123" s="434" t="s">
        <v>216</v>
      </c>
      <c r="D123" s="433">
        <v>177211673.5</v>
      </c>
      <c r="E123" s="302">
        <f t="shared" si="38"/>
        <v>6.0533402703480295E-3</v>
      </c>
      <c r="F123" s="430">
        <v>1.5</v>
      </c>
      <c r="G123" s="433">
        <v>182699516.28999999</v>
      </c>
      <c r="H123" s="307">
        <f t="shared" si="39"/>
        <v>6.2228137731914612E-3</v>
      </c>
      <c r="I123" s="430">
        <v>1.0845</v>
      </c>
      <c r="J123" s="154">
        <f t="shared" si="40"/>
        <v>3.0967727360240699E-2</v>
      </c>
      <c r="K123" s="154">
        <f t="shared" si="41"/>
        <v>-0.27699999999999997</v>
      </c>
      <c r="L123" s="309"/>
      <c r="M123" s="312"/>
      <c r="N123" s="312"/>
      <c r="O123" s="312"/>
      <c r="P123" s="312"/>
      <c r="Q123" s="312"/>
      <c r="R123" s="312"/>
      <c r="S123" s="312"/>
      <c r="T123" s="312"/>
      <c r="U123" s="312"/>
      <c r="V123" s="312"/>
      <c r="W123" s="312"/>
      <c r="X123" s="312"/>
      <c r="Y123" s="312"/>
      <c r="Z123" s="312"/>
      <c r="AA123" s="312"/>
      <c r="AB123" s="312"/>
      <c r="AC123" s="312"/>
      <c r="AD123" s="312"/>
      <c r="AE123" s="312"/>
      <c r="AF123" s="312"/>
      <c r="AG123" s="312"/>
      <c r="AH123" s="312"/>
      <c r="AI123" s="312"/>
      <c r="AJ123" s="312"/>
      <c r="AK123" s="312"/>
      <c r="AL123" s="312"/>
      <c r="AM123" s="312"/>
      <c r="AN123" s="312"/>
      <c r="AO123" s="312"/>
      <c r="AP123" s="312"/>
      <c r="AQ123" s="312"/>
      <c r="AR123" s="312"/>
      <c r="AS123" s="312"/>
      <c r="AT123" s="312"/>
      <c r="AU123" s="312"/>
      <c r="AV123" s="312"/>
      <c r="AW123" s="312"/>
      <c r="AX123" s="312"/>
      <c r="AY123" s="312"/>
      <c r="AZ123" s="312"/>
      <c r="BA123" s="312"/>
      <c r="BB123" s="312"/>
      <c r="BC123" s="312"/>
      <c r="BD123" s="312"/>
      <c r="BE123" s="312"/>
      <c r="BF123" s="312"/>
      <c r="BG123" s="312"/>
      <c r="BH123" s="312"/>
      <c r="BI123" s="312"/>
      <c r="BJ123" s="312"/>
      <c r="BK123" s="312"/>
      <c r="BL123" s="312"/>
      <c r="BM123" s="312"/>
      <c r="BN123" s="312"/>
      <c r="BO123" s="312"/>
      <c r="BP123" s="312"/>
      <c r="BQ123" s="312"/>
      <c r="BR123" s="312"/>
      <c r="BS123" s="312"/>
      <c r="BT123" s="312"/>
      <c r="BU123" s="312"/>
      <c r="BV123" s="312"/>
      <c r="BW123" s="312"/>
      <c r="BX123" s="312"/>
      <c r="BY123" s="312"/>
      <c r="BZ123" s="312"/>
      <c r="CA123" s="312"/>
      <c r="CB123" s="312"/>
      <c r="CC123" s="312"/>
      <c r="CD123" s="312"/>
      <c r="CE123" s="312"/>
      <c r="CF123" s="312"/>
      <c r="CG123" s="312"/>
      <c r="CH123" s="312"/>
      <c r="CI123" s="312"/>
      <c r="CJ123" s="312"/>
      <c r="CK123" s="312"/>
      <c r="CL123" s="312"/>
      <c r="CM123" s="312"/>
      <c r="CN123" s="312"/>
      <c r="CO123" s="312"/>
      <c r="CP123" s="312"/>
      <c r="CQ123" s="312"/>
      <c r="CR123" s="312"/>
    </row>
    <row r="124" spans="1:96" s="277" customFormat="1" ht="12.95" customHeight="1">
      <c r="A124" s="435">
        <v>109</v>
      </c>
      <c r="B124" s="434" t="s">
        <v>223</v>
      </c>
      <c r="C124" s="434" t="s">
        <v>225</v>
      </c>
      <c r="D124" s="429">
        <v>4790662.05</v>
      </c>
      <c r="E124" s="302">
        <f t="shared" si="34"/>
        <v>1.6364332516104278E-4</v>
      </c>
      <c r="F124" s="430">
        <v>100.251</v>
      </c>
      <c r="G124" s="429">
        <v>4780201.78</v>
      </c>
      <c r="H124" s="307">
        <f t="shared" si="32"/>
        <v>1.6281545829602449E-4</v>
      </c>
      <c r="I124" s="430">
        <v>100.02200000000001</v>
      </c>
      <c r="J124" s="154">
        <f t="shared" si="37"/>
        <v>-2.1834706541237975E-3</v>
      </c>
      <c r="K124" s="154">
        <f t="shared" si="36"/>
        <v>-2.2842664911073124E-3</v>
      </c>
      <c r="L124" s="309"/>
      <c r="M124" s="409"/>
      <c r="N124" s="377"/>
      <c r="O124" s="312"/>
      <c r="P124" s="312"/>
      <c r="Q124" s="312"/>
      <c r="R124" s="312"/>
      <c r="S124" s="312"/>
      <c r="T124" s="312"/>
      <c r="U124" s="312"/>
      <c r="V124" s="312"/>
      <c r="W124" s="312"/>
      <c r="X124" s="312"/>
      <c r="Y124" s="312"/>
      <c r="Z124" s="312"/>
      <c r="AA124" s="312"/>
      <c r="AB124" s="312"/>
      <c r="AC124" s="312"/>
      <c r="AD124" s="312"/>
      <c r="AE124" s="312"/>
      <c r="AF124" s="312"/>
      <c r="AG124" s="312"/>
      <c r="AH124" s="312"/>
      <c r="AI124" s="312"/>
      <c r="AJ124" s="312"/>
      <c r="AK124" s="312"/>
      <c r="AL124" s="312"/>
      <c r="AM124" s="312"/>
      <c r="AN124" s="312"/>
      <c r="AO124" s="312"/>
      <c r="AP124" s="312"/>
      <c r="AQ124" s="312"/>
      <c r="AR124" s="312"/>
      <c r="AS124" s="312"/>
      <c r="AT124" s="312"/>
      <c r="AU124" s="312"/>
      <c r="AV124" s="312"/>
      <c r="AW124" s="312"/>
      <c r="AX124" s="312"/>
      <c r="AY124" s="312"/>
      <c r="AZ124" s="312"/>
      <c r="BA124" s="312"/>
      <c r="BB124" s="312"/>
      <c r="BC124" s="312"/>
      <c r="BD124" s="312"/>
      <c r="BE124" s="312"/>
      <c r="BF124" s="312"/>
      <c r="BG124" s="312"/>
      <c r="BH124" s="312"/>
      <c r="BI124" s="312"/>
      <c r="BJ124" s="312"/>
      <c r="BK124" s="312"/>
      <c r="BL124" s="312"/>
      <c r="BM124" s="312"/>
      <c r="BN124" s="312"/>
      <c r="BO124" s="312"/>
      <c r="BP124" s="312"/>
      <c r="BQ124" s="312"/>
      <c r="BR124" s="312"/>
      <c r="BS124" s="312"/>
      <c r="BT124" s="312"/>
      <c r="BU124" s="312"/>
      <c r="BV124" s="312"/>
      <c r="BW124" s="312"/>
      <c r="BX124" s="312"/>
      <c r="BY124" s="312"/>
      <c r="BZ124" s="312"/>
      <c r="CA124" s="312"/>
      <c r="CB124" s="312"/>
      <c r="CC124" s="312"/>
      <c r="CD124" s="312"/>
      <c r="CE124" s="312"/>
      <c r="CF124" s="312"/>
      <c r="CG124" s="312"/>
      <c r="CH124" s="312"/>
      <c r="CI124" s="312"/>
      <c r="CJ124" s="312"/>
      <c r="CK124" s="312"/>
      <c r="CL124" s="312"/>
      <c r="CM124" s="312"/>
      <c r="CN124" s="312"/>
      <c r="CO124" s="312"/>
      <c r="CP124" s="312"/>
      <c r="CQ124" s="312"/>
      <c r="CR124" s="312"/>
    </row>
    <row r="125" spans="1:96" ht="12.95" customHeight="1">
      <c r="A125" s="188"/>
      <c r="B125" s="49"/>
      <c r="C125" s="33" t="s">
        <v>53</v>
      </c>
      <c r="D125" s="50">
        <f>SUM(D103:D124)</f>
        <v>29275022646.267235</v>
      </c>
      <c r="E125" s="47">
        <f>(D125/$D$136)</f>
        <v>2.2896223312837791E-2</v>
      </c>
      <c r="F125" s="49"/>
      <c r="G125" s="50">
        <f>SUM(G103:G124)</f>
        <v>29359631020.470001</v>
      </c>
      <c r="H125" s="47">
        <f>(G125/$G$136)</f>
        <v>2.2818127592193004E-2</v>
      </c>
      <c r="I125" s="49"/>
      <c r="J125" s="154">
        <f>((G125-D125)/D125)</f>
        <v>2.890121562845471E-3</v>
      </c>
      <c r="K125" s="175"/>
      <c r="L125" s="309"/>
      <c r="M125" s="410"/>
      <c r="N125" s="314"/>
      <c r="O125" s="312"/>
      <c r="P125" s="312"/>
      <c r="Q125" s="312"/>
      <c r="R125" s="312"/>
      <c r="S125" s="312"/>
      <c r="T125" s="312"/>
      <c r="U125" s="312"/>
      <c r="V125" s="312"/>
      <c r="W125" s="312"/>
      <c r="X125" s="312"/>
      <c r="Y125" s="312"/>
      <c r="Z125" s="312"/>
      <c r="AA125" s="312"/>
      <c r="AB125" s="312"/>
      <c r="AC125" s="312"/>
      <c r="AD125" s="312"/>
      <c r="AE125" s="312"/>
      <c r="AF125" s="312"/>
      <c r="AG125" s="312"/>
      <c r="AH125" s="312"/>
      <c r="AI125" s="312"/>
      <c r="AJ125" s="312"/>
      <c r="AK125" s="312"/>
      <c r="AL125" s="312"/>
      <c r="AM125" s="312"/>
      <c r="AN125" s="312"/>
      <c r="AO125" s="312"/>
      <c r="AP125" s="312"/>
      <c r="AQ125" s="312"/>
      <c r="AR125" s="312"/>
      <c r="AS125" s="312"/>
      <c r="AT125" s="312"/>
      <c r="AU125" s="312"/>
      <c r="AV125" s="312"/>
      <c r="AW125" s="312"/>
      <c r="AX125" s="312"/>
      <c r="AY125" s="312"/>
      <c r="AZ125" s="312"/>
      <c r="BA125" s="312"/>
      <c r="BB125" s="312"/>
      <c r="BC125" s="312"/>
      <c r="BD125" s="312"/>
      <c r="BE125" s="312"/>
      <c r="BF125" s="312"/>
      <c r="BG125" s="312"/>
      <c r="BH125" s="312"/>
      <c r="BI125" s="312"/>
      <c r="BJ125" s="312"/>
      <c r="BK125" s="312"/>
      <c r="BL125" s="312"/>
      <c r="BM125" s="312"/>
      <c r="BN125" s="312"/>
      <c r="BO125" s="312"/>
      <c r="BP125" s="312"/>
      <c r="BQ125" s="312"/>
      <c r="BR125" s="312"/>
      <c r="BS125" s="312"/>
      <c r="BT125" s="312"/>
      <c r="BU125" s="312"/>
      <c r="BV125" s="312"/>
      <c r="BW125" s="312"/>
      <c r="BX125" s="312"/>
      <c r="BY125" s="312"/>
      <c r="BZ125" s="312"/>
      <c r="CA125" s="312"/>
      <c r="CB125" s="312"/>
      <c r="CC125" s="312"/>
      <c r="CD125" s="312"/>
      <c r="CE125" s="312"/>
      <c r="CF125" s="312"/>
      <c r="CG125" s="312"/>
      <c r="CH125" s="312"/>
      <c r="CI125" s="312"/>
      <c r="CJ125" s="312"/>
      <c r="CK125" s="312"/>
      <c r="CL125" s="312"/>
      <c r="CM125" s="312"/>
      <c r="CN125" s="312"/>
      <c r="CO125" s="312"/>
      <c r="CP125" s="312"/>
      <c r="CQ125" s="312"/>
      <c r="CR125" s="312"/>
    </row>
    <row r="126" spans="1:96" s="9" customFormat="1" ht="12.95" customHeight="1" thickBot="1">
      <c r="A126" s="182"/>
      <c r="B126" s="182"/>
      <c r="C126" s="56" t="s">
        <v>86</v>
      </c>
      <c r="D126" s="56"/>
      <c r="E126" s="304"/>
      <c r="F126" s="56"/>
      <c r="G126" s="56"/>
      <c r="H126" s="304"/>
      <c r="I126" s="56"/>
      <c r="J126" s="154"/>
      <c r="K126" s="154"/>
      <c r="L126" s="309"/>
      <c r="M126" s="410"/>
      <c r="N126" s="353"/>
      <c r="O126" s="411"/>
      <c r="P126" s="411"/>
      <c r="Q126" s="411"/>
      <c r="R126" s="411"/>
      <c r="S126" s="411"/>
      <c r="T126" s="411"/>
      <c r="U126" s="411"/>
      <c r="V126" s="411"/>
      <c r="W126" s="411"/>
      <c r="X126" s="411"/>
      <c r="Y126" s="411"/>
      <c r="Z126" s="411"/>
      <c r="AA126" s="411"/>
      <c r="AB126" s="411"/>
      <c r="AC126" s="411"/>
      <c r="AD126" s="411"/>
      <c r="AE126" s="411"/>
      <c r="AF126" s="411"/>
      <c r="AG126" s="411"/>
      <c r="AH126" s="411"/>
      <c r="AI126" s="411"/>
      <c r="AJ126" s="411"/>
      <c r="AK126" s="411"/>
      <c r="AL126" s="411"/>
      <c r="AM126" s="411"/>
      <c r="AN126" s="411"/>
      <c r="AO126" s="411"/>
      <c r="AP126" s="411"/>
      <c r="AQ126" s="411"/>
      <c r="AR126" s="411"/>
      <c r="AS126" s="411"/>
      <c r="AT126" s="411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411"/>
      <c r="BE126" s="411"/>
      <c r="BF126" s="411"/>
      <c r="BG126" s="411"/>
      <c r="BH126" s="411"/>
      <c r="BI126" s="411"/>
      <c r="BJ126" s="411"/>
      <c r="BK126" s="411"/>
      <c r="BL126" s="411"/>
      <c r="BM126" s="411"/>
      <c r="BN126" s="411"/>
      <c r="BO126" s="411"/>
      <c r="BP126" s="411"/>
      <c r="BQ126" s="411"/>
      <c r="BR126" s="411"/>
      <c r="BS126" s="411"/>
      <c r="BT126" s="411"/>
      <c r="BU126" s="411"/>
      <c r="BV126" s="411"/>
      <c r="BW126" s="411"/>
      <c r="BX126" s="411"/>
      <c r="BY126" s="411"/>
      <c r="BZ126" s="411"/>
      <c r="CA126" s="411"/>
      <c r="CB126" s="411"/>
      <c r="CC126" s="411"/>
      <c r="CD126" s="411"/>
      <c r="CE126" s="411"/>
      <c r="CF126" s="411"/>
      <c r="CG126" s="411"/>
      <c r="CH126" s="411"/>
      <c r="CI126" s="411"/>
      <c r="CJ126" s="411"/>
      <c r="CK126" s="411"/>
      <c r="CL126" s="411"/>
      <c r="CM126" s="411"/>
      <c r="CN126" s="411"/>
      <c r="CO126" s="411"/>
      <c r="CP126" s="411"/>
      <c r="CQ126" s="411"/>
      <c r="CR126" s="411"/>
    </row>
    <row r="127" spans="1:96" s="277" customFormat="1" ht="16.5" customHeight="1" thickBot="1">
      <c r="A127" s="435">
        <v>110</v>
      </c>
      <c r="B127" s="434" t="s">
        <v>17</v>
      </c>
      <c r="C127" s="434" t="s">
        <v>33</v>
      </c>
      <c r="D127" s="443">
        <v>548144785.64999998</v>
      </c>
      <c r="E127" s="302">
        <f>(D127/$D$135)</f>
        <v>4.2173019755892709E-2</v>
      </c>
      <c r="F127" s="461">
        <v>14.601800000000001</v>
      </c>
      <c r="G127" s="443">
        <v>544421541.95000005</v>
      </c>
      <c r="H127" s="302">
        <f t="shared" ref="H127:H134" si="42">(G127/$G$135)</f>
        <v>4.1791773989207873E-2</v>
      </c>
      <c r="I127" s="461">
        <v>14.7698</v>
      </c>
      <c r="J127" s="154">
        <f t="shared" ref="J127:J135" si="43">((G127-D127)/D127)</f>
        <v>-6.7924457141097109E-3</v>
      </c>
      <c r="K127" s="308">
        <f t="shared" ref="K127:K134" si="44">((I127-F127)/F127)</f>
        <v>1.1505430837293981E-2</v>
      </c>
      <c r="L127" s="309"/>
      <c r="M127" s="412"/>
      <c r="N127" s="353"/>
      <c r="O127" s="413"/>
      <c r="P127" s="487"/>
      <c r="Q127" s="312"/>
      <c r="R127" s="312"/>
      <c r="S127" s="312"/>
      <c r="T127" s="312"/>
      <c r="U127" s="312"/>
      <c r="V127" s="312"/>
      <c r="W127" s="312"/>
      <c r="X127" s="312"/>
      <c r="Y127" s="312"/>
      <c r="Z127" s="312"/>
      <c r="AA127" s="312"/>
      <c r="AB127" s="312"/>
      <c r="AC127" s="312"/>
      <c r="AD127" s="312"/>
      <c r="AE127" s="312"/>
      <c r="AF127" s="312"/>
      <c r="AG127" s="312"/>
      <c r="AH127" s="312"/>
      <c r="AI127" s="312"/>
      <c r="AJ127" s="312"/>
      <c r="AK127" s="312"/>
      <c r="AL127" s="312"/>
      <c r="AM127" s="312"/>
      <c r="AN127" s="312"/>
      <c r="AO127" s="312"/>
      <c r="AP127" s="312"/>
      <c r="AQ127" s="312"/>
      <c r="AR127" s="312"/>
      <c r="AS127" s="312"/>
      <c r="AT127" s="312"/>
      <c r="AU127" s="312"/>
      <c r="AV127" s="312"/>
      <c r="AW127" s="312"/>
      <c r="AX127" s="312"/>
      <c r="AY127" s="312"/>
      <c r="AZ127" s="312"/>
      <c r="BA127" s="312"/>
      <c r="BB127" s="312"/>
      <c r="BC127" s="312"/>
      <c r="BD127" s="312"/>
      <c r="BE127" s="312"/>
      <c r="BF127" s="312"/>
      <c r="BG127" s="312"/>
      <c r="BH127" s="312"/>
      <c r="BI127" s="312"/>
      <c r="BJ127" s="312"/>
      <c r="BK127" s="312"/>
      <c r="BL127" s="312"/>
      <c r="BM127" s="312"/>
      <c r="BN127" s="312"/>
      <c r="BO127" s="312"/>
      <c r="BP127" s="312"/>
      <c r="BQ127" s="312"/>
      <c r="BR127" s="312"/>
      <c r="BS127" s="312"/>
      <c r="BT127" s="312"/>
      <c r="BU127" s="312"/>
      <c r="BV127" s="312"/>
      <c r="BW127" s="312"/>
      <c r="BX127" s="312"/>
      <c r="BY127" s="312"/>
      <c r="BZ127" s="312"/>
      <c r="CA127" s="312"/>
      <c r="CB127" s="312"/>
      <c r="CC127" s="312"/>
      <c r="CD127" s="312"/>
      <c r="CE127" s="312"/>
      <c r="CF127" s="312"/>
      <c r="CG127" s="312"/>
      <c r="CH127" s="312"/>
      <c r="CI127" s="312"/>
      <c r="CJ127" s="312"/>
      <c r="CK127" s="312"/>
      <c r="CL127" s="312"/>
      <c r="CM127" s="312"/>
      <c r="CN127" s="312"/>
      <c r="CO127" s="312"/>
      <c r="CP127" s="312"/>
      <c r="CQ127" s="312"/>
      <c r="CR127" s="312"/>
    </row>
    <row r="128" spans="1:96" s="277" customFormat="1" ht="12" customHeight="1" thickBot="1">
      <c r="A128" s="435">
        <v>111</v>
      </c>
      <c r="B128" s="434" t="s">
        <v>34</v>
      </c>
      <c r="C128" s="437" t="s">
        <v>160</v>
      </c>
      <c r="D128" s="443">
        <v>2897019873.23</v>
      </c>
      <c r="E128" s="302">
        <f t="shared" ref="E128:E134" si="45">(D128/$D$135)</f>
        <v>0.22289015520245073</v>
      </c>
      <c r="F128" s="461">
        <v>1.47</v>
      </c>
      <c r="G128" s="443">
        <v>2912291393.5900002</v>
      </c>
      <c r="H128" s="302">
        <f t="shared" si="42"/>
        <v>0.22355805994687553</v>
      </c>
      <c r="I128" s="461">
        <v>1.48</v>
      </c>
      <c r="J128" s="308">
        <f t="shared" si="43"/>
        <v>5.2714586120437348E-3</v>
      </c>
      <c r="K128" s="308">
        <f t="shared" si="44"/>
        <v>6.80272108843538E-3</v>
      </c>
      <c r="L128" s="309"/>
      <c r="M128" s="376"/>
      <c r="N128" s="351"/>
      <c r="O128" s="414"/>
      <c r="P128" s="488"/>
      <c r="Q128" s="312"/>
      <c r="R128" s="312"/>
      <c r="S128" s="312"/>
      <c r="T128" s="312"/>
      <c r="U128" s="312"/>
      <c r="V128" s="312"/>
      <c r="W128" s="312"/>
      <c r="X128" s="312"/>
      <c r="Y128" s="312"/>
      <c r="Z128" s="312"/>
      <c r="AA128" s="312"/>
      <c r="AB128" s="312"/>
      <c r="AC128" s="312"/>
      <c r="AD128" s="312"/>
      <c r="AE128" s="312"/>
      <c r="AF128" s="312"/>
      <c r="AG128" s="312"/>
      <c r="AH128" s="312"/>
      <c r="AI128" s="312"/>
      <c r="AJ128" s="312"/>
      <c r="AK128" s="312"/>
      <c r="AL128" s="312"/>
      <c r="AM128" s="312"/>
      <c r="AN128" s="312"/>
      <c r="AO128" s="312"/>
      <c r="AP128" s="312"/>
      <c r="AQ128" s="312"/>
      <c r="AR128" s="312"/>
      <c r="AS128" s="312"/>
      <c r="AT128" s="312"/>
      <c r="AU128" s="312"/>
      <c r="AV128" s="312"/>
      <c r="AW128" s="312"/>
      <c r="AX128" s="312"/>
      <c r="AY128" s="312"/>
      <c r="AZ128" s="312"/>
      <c r="BA128" s="312"/>
      <c r="BB128" s="312"/>
      <c r="BC128" s="312"/>
      <c r="BD128" s="312"/>
      <c r="BE128" s="312"/>
      <c r="BF128" s="312"/>
      <c r="BG128" s="312"/>
      <c r="BH128" s="312"/>
      <c r="BI128" s="312"/>
      <c r="BJ128" s="312"/>
      <c r="BK128" s="312"/>
      <c r="BL128" s="312"/>
      <c r="BM128" s="312"/>
      <c r="BN128" s="312"/>
      <c r="BO128" s="312"/>
      <c r="BP128" s="312"/>
      <c r="BQ128" s="312"/>
      <c r="BR128" s="312"/>
      <c r="BS128" s="312"/>
      <c r="BT128" s="312"/>
      <c r="BU128" s="312"/>
      <c r="BV128" s="312"/>
      <c r="BW128" s="312"/>
      <c r="BX128" s="312"/>
      <c r="BY128" s="312"/>
      <c r="BZ128" s="312"/>
      <c r="CA128" s="312"/>
      <c r="CB128" s="312"/>
      <c r="CC128" s="312"/>
      <c r="CD128" s="312"/>
      <c r="CE128" s="312"/>
      <c r="CF128" s="312"/>
      <c r="CG128" s="312"/>
      <c r="CH128" s="312"/>
      <c r="CI128" s="312"/>
      <c r="CJ128" s="312"/>
      <c r="CK128" s="312"/>
      <c r="CL128" s="312"/>
      <c r="CM128" s="312"/>
      <c r="CN128" s="312"/>
      <c r="CO128" s="312"/>
      <c r="CP128" s="312"/>
      <c r="CQ128" s="312"/>
      <c r="CR128" s="312"/>
    </row>
    <row r="129" spans="1:96" s="277" customFormat="1" ht="12" customHeight="1" thickBot="1">
      <c r="A129" s="435">
        <v>112</v>
      </c>
      <c r="B129" s="434" t="s">
        <v>7</v>
      </c>
      <c r="C129" s="437" t="s">
        <v>36</v>
      </c>
      <c r="D129" s="455">
        <v>1551304737</v>
      </c>
      <c r="E129" s="302">
        <f t="shared" si="45"/>
        <v>0.11935387699315779</v>
      </c>
      <c r="F129" s="455">
        <v>1.27</v>
      </c>
      <c r="G129" s="455">
        <v>1572484551.9100001</v>
      </c>
      <c r="H129" s="302">
        <f t="shared" si="42"/>
        <v>0.12070962284034495</v>
      </c>
      <c r="I129" s="455">
        <v>1.29</v>
      </c>
      <c r="J129" s="154">
        <f t="shared" si="43"/>
        <v>1.3652904168241501E-2</v>
      </c>
      <c r="K129" s="154">
        <f t="shared" si="44"/>
        <v>1.5748031496063006E-2</v>
      </c>
      <c r="L129" s="309"/>
      <c r="M129" s="485"/>
      <c r="N129" s="415"/>
      <c r="O129" s="381"/>
      <c r="P129" s="312"/>
      <c r="Q129" s="312"/>
      <c r="R129" s="312"/>
      <c r="S129" s="312"/>
      <c r="T129" s="312"/>
      <c r="U129" s="312"/>
      <c r="V129" s="312"/>
      <c r="W129" s="312"/>
      <c r="X129" s="312"/>
      <c r="Y129" s="312"/>
      <c r="Z129" s="312"/>
      <c r="AA129" s="312"/>
      <c r="AB129" s="312"/>
      <c r="AC129" s="312"/>
      <c r="AD129" s="312"/>
      <c r="AE129" s="312"/>
      <c r="AF129" s="312"/>
      <c r="AG129" s="312"/>
      <c r="AH129" s="312"/>
      <c r="AI129" s="312"/>
      <c r="AJ129" s="312"/>
      <c r="AK129" s="312"/>
      <c r="AL129" s="312"/>
      <c r="AM129" s="312"/>
      <c r="AN129" s="312"/>
      <c r="AO129" s="312"/>
      <c r="AP129" s="312"/>
      <c r="AQ129" s="312"/>
      <c r="AR129" s="312"/>
      <c r="AS129" s="312"/>
      <c r="AT129" s="312"/>
      <c r="AU129" s="312"/>
      <c r="AV129" s="312"/>
      <c r="AW129" s="312"/>
      <c r="AX129" s="312"/>
      <c r="AY129" s="312"/>
      <c r="AZ129" s="312"/>
      <c r="BA129" s="312"/>
      <c r="BB129" s="312"/>
      <c r="BC129" s="312"/>
      <c r="BD129" s="312"/>
      <c r="BE129" s="312"/>
      <c r="BF129" s="312"/>
      <c r="BG129" s="312"/>
      <c r="BH129" s="312"/>
      <c r="BI129" s="312"/>
      <c r="BJ129" s="312"/>
      <c r="BK129" s="312"/>
      <c r="BL129" s="312"/>
      <c r="BM129" s="312"/>
      <c r="BN129" s="312"/>
      <c r="BO129" s="312"/>
      <c r="BP129" s="312"/>
      <c r="BQ129" s="312"/>
      <c r="BR129" s="312"/>
      <c r="BS129" s="312"/>
      <c r="BT129" s="312"/>
      <c r="BU129" s="312"/>
      <c r="BV129" s="312"/>
      <c r="BW129" s="312"/>
      <c r="BX129" s="312"/>
      <c r="BY129" s="312"/>
      <c r="BZ129" s="312"/>
      <c r="CA129" s="312"/>
      <c r="CB129" s="312"/>
      <c r="CC129" s="312"/>
      <c r="CD129" s="312"/>
      <c r="CE129" s="312"/>
      <c r="CF129" s="312"/>
      <c r="CG129" s="312"/>
      <c r="CH129" s="312"/>
      <c r="CI129" s="312"/>
      <c r="CJ129" s="312"/>
      <c r="CK129" s="312"/>
      <c r="CL129" s="312"/>
      <c r="CM129" s="312"/>
      <c r="CN129" s="312"/>
      <c r="CO129" s="312"/>
      <c r="CP129" s="312"/>
      <c r="CQ129" s="312"/>
      <c r="CR129" s="312"/>
    </row>
    <row r="130" spans="1:96" s="277" customFormat="1" ht="12" customHeight="1" thickBot="1">
      <c r="A130" s="435">
        <v>113</v>
      </c>
      <c r="B130" s="449" t="s">
        <v>9</v>
      </c>
      <c r="C130" s="434" t="s">
        <v>37</v>
      </c>
      <c r="D130" s="455">
        <v>408835434.92000002</v>
      </c>
      <c r="E130" s="302">
        <f t="shared" si="45"/>
        <v>3.1454873466222034E-2</v>
      </c>
      <c r="F130" s="455">
        <v>39.949399999999997</v>
      </c>
      <c r="G130" s="455">
        <v>410951452.62</v>
      </c>
      <c r="H130" s="302">
        <f t="shared" si="42"/>
        <v>3.1546125391946768E-2</v>
      </c>
      <c r="I130" s="455">
        <v>40.328000000000003</v>
      </c>
      <c r="J130" s="154">
        <f t="shared" si="43"/>
        <v>5.1757199089507632E-3</v>
      </c>
      <c r="K130" s="154">
        <f t="shared" si="44"/>
        <v>9.4769883903138927E-3</v>
      </c>
      <c r="L130" s="309"/>
      <c r="M130" s="486"/>
      <c r="N130" s="312"/>
      <c r="O130" s="312"/>
      <c r="P130" s="416"/>
      <c r="Q130" s="312"/>
      <c r="R130" s="312"/>
      <c r="S130" s="312"/>
      <c r="T130" s="312"/>
      <c r="U130" s="312"/>
      <c r="V130" s="312"/>
      <c r="W130" s="312"/>
      <c r="X130" s="312"/>
      <c r="Y130" s="312"/>
      <c r="Z130" s="312"/>
      <c r="AA130" s="312"/>
      <c r="AB130" s="312"/>
      <c r="AC130" s="312"/>
      <c r="AD130" s="312"/>
      <c r="AE130" s="312"/>
      <c r="AF130" s="312"/>
      <c r="AG130" s="312"/>
      <c r="AH130" s="312"/>
      <c r="AI130" s="312"/>
      <c r="AJ130" s="312"/>
      <c r="AK130" s="312"/>
      <c r="AL130" s="312"/>
      <c r="AM130" s="312"/>
      <c r="AN130" s="312"/>
      <c r="AO130" s="312"/>
      <c r="AP130" s="312"/>
      <c r="AQ130" s="312"/>
      <c r="AR130" s="312"/>
      <c r="AS130" s="312"/>
      <c r="AT130" s="312"/>
      <c r="AU130" s="312"/>
      <c r="AV130" s="312"/>
      <c r="AW130" s="312"/>
      <c r="AX130" s="312"/>
      <c r="AY130" s="312"/>
      <c r="AZ130" s="312"/>
      <c r="BA130" s="312"/>
      <c r="BB130" s="312"/>
      <c r="BC130" s="312"/>
      <c r="BD130" s="312"/>
      <c r="BE130" s="312"/>
      <c r="BF130" s="312"/>
      <c r="BG130" s="312"/>
      <c r="BH130" s="312"/>
      <c r="BI130" s="312"/>
      <c r="BJ130" s="312"/>
      <c r="BK130" s="312"/>
      <c r="BL130" s="312"/>
      <c r="BM130" s="312"/>
      <c r="BN130" s="312"/>
      <c r="BO130" s="312"/>
      <c r="BP130" s="312"/>
      <c r="BQ130" s="312"/>
      <c r="BR130" s="312"/>
      <c r="BS130" s="312"/>
      <c r="BT130" s="312"/>
      <c r="BU130" s="312"/>
      <c r="BV130" s="312"/>
      <c r="BW130" s="312"/>
      <c r="BX130" s="312"/>
      <c r="BY130" s="312"/>
      <c r="BZ130" s="312"/>
      <c r="CA130" s="312"/>
      <c r="CB130" s="312"/>
      <c r="CC130" s="312"/>
      <c r="CD130" s="312"/>
      <c r="CE130" s="312"/>
      <c r="CF130" s="312"/>
      <c r="CG130" s="312"/>
      <c r="CH130" s="312"/>
      <c r="CI130" s="312"/>
      <c r="CJ130" s="312"/>
      <c r="CK130" s="312"/>
      <c r="CL130" s="312"/>
      <c r="CM130" s="312"/>
      <c r="CN130" s="312"/>
      <c r="CO130" s="312"/>
      <c r="CP130" s="312"/>
      <c r="CQ130" s="312"/>
      <c r="CR130" s="312"/>
    </row>
    <row r="131" spans="1:96" s="277" customFormat="1" ht="12" customHeight="1">
      <c r="A131" s="435">
        <v>114</v>
      </c>
      <c r="B131" s="434" t="s">
        <v>7</v>
      </c>
      <c r="C131" s="434" t="s">
        <v>85</v>
      </c>
      <c r="D131" s="429">
        <v>297435850</v>
      </c>
      <c r="E131" s="302">
        <f t="shared" si="45"/>
        <v>2.2884041418520681E-2</v>
      </c>
      <c r="F131" s="432">
        <v>235.91</v>
      </c>
      <c r="G131" s="429">
        <v>267642011.75</v>
      </c>
      <c r="H131" s="302">
        <f t="shared" si="42"/>
        <v>2.0545172450395388E-2</v>
      </c>
      <c r="I131" s="432">
        <v>237.61</v>
      </c>
      <c r="J131" s="154">
        <f>((G131-D131)/D131)</f>
        <v>-0.10016895491918677</v>
      </c>
      <c r="K131" s="154">
        <f t="shared" si="44"/>
        <v>7.2061379339579375E-3</v>
      </c>
      <c r="L131" s="309"/>
      <c r="M131" s="417"/>
      <c r="N131" s="314"/>
      <c r="O131" s="312"/>
      <c r="P131" s="416"/>
      <c r="Q131" s="312"/>
      <c r="R131" s="312"/>
      <c r="S131" s="312"/>
      <c r="T131" s="312"/>
      <c r="U131" s="312"/>
      <c r="V131" s="312"/>
      <c r="W131" s="312"/>
      <c r="X131" s="312"/>
      <c r="Y131" s="312"/>
      <c r="Z131" s="312"/>
      <c r="AA131" s="312"/>
      <c r="AB131" s="312"/>
      <c r="AC131" s="312"/>
      <c r="AD131" s="312"/>
      <c r="AE131" s="312"/>
      <c r="AF131" s="312"/>
      <c r="AG131" s="312"/>
      <c r="AH131" s="312"/>
      <c r="AI131" s="312"/>
      <c r="AJ131" s="312"/>
      <c r="AK131" s="312"/>
      <c r="AL131" s="312"/>
      <c r="AM131" s="312"/>
      <c r="AN131" s="312"/>
      <c r="AO131" s="312"/>
      <c r="AP131" s="312"/>
      <c r="AQ131" s="312"/>
      <c r="AR131" s="312"/>
      <c r="AS131" s="312"/>
      <c r="AT131" s="312"/>
      <c r="AU131" s="312"/>
      <c r="AV131" s="312"/>
      <c r="AW131" s="312"/>
      <c r="AX131" s="312"/>
      <c r="AY131" s="312"/>
      <c r="AZ131" s="312"/>
      <c r="BA131" s="312"/>
      <c r="BB131" s="312"/>
      <c r="BC131" s="312"/>
      <c r="BD131" s="312"/>
      <c r="BE131" s="312"/>
      <c r="BF131" s="312"/>
      <c r="BG131" s="312"/>
      <c r="BH131" s="312"/>
      <c r="BI131" s="312"/>
      <c r="BJ131" s="312"/>
      <c r="BK131" s="312"/>
      <c r="BL131" s="312"/>
      <c r="BM131" s="312"/>
      <c r="BN131" s="312"/>
      <c r="BO131" s="312"/>
      <c r="BP131" s="312"/>
      <c r="BQ131" s="312"/>
      <c r="BR131" s="312"/>
      <c r="BS131" s="312"/>
      <c r="BT131" s="312"/>
      <c r="BU131" s="312"/>
      <c r="BV131" s="312"/>
      <c r="BW131" s="312"/>
      <c r="BX131" s="312"/>
      <c r="BY131" s="312"/>
      <c r="BZ131" s="312"/>
      <c r="CA131" s="312"/>
      <c r="CB131" s="312"/>
      <c r="CC131" s="312"/>
      <c r="CD131" s="312"/>
      <c r="CE131" s="312"/>
      <c r="CF131" s="312"/>
      <c r="CG131" s="312"/>
      <c r="CH131" s="312"/>
      <c r="CI131" s="312"/>
      <c r="CJ131" s="312"/>
      <c r="CK131" s="312"/>
      <c r="CL131" s="312"/>
      <c r="CM131" s="312"/>
      <c r="CN131" s="312"/>
      <c r="CO131" s="312"/>
      <c r="CP131" s="312"/>
      <c r="CQ131" s="312"/>
      <c r="CR131" s="312"/>
    </row>
    <row r="132" spans="1:96" s="277" customFormat="1" ht="12" customHeight="1">
      <c r="A132" s="435">
        <v>115</v>
      </c>
      <c r="B132" s="436" t="s">
        <v>235</v>
      </c>
      <c r="C132" s="437" t="s">
        <v>236</v>
      </c>
      <c r="D132" s="429">
        <v>5189365712.9499998</v>
      </c>
      <c r="E132" s="302">
        <f t="shared" ref="E132:E133" si="46">(D132/$D$135)</f>
        <v>0.39925805820313487</v>
      </c>
      <c r="F132" s="432">
        <v>113.12</v>
      </c>
      <c r="G132" s="429">
        <v>5197256689.1099997</v>
      </c>
      <c r="H132" s="302">
        <f t="shared" ref="H132:H133" si="47">(G132/$G$135)</f>
        <v>0.39896029120598597</v>
      </c>
      <c r="I132" s="432">
        <v>113.33</v>
      </c>
      <c r="J132" s="154">
        <f t="shared" ref="J132:J133" si="48">((G132-D132)/D132)</f>
        <v>1.5206051368297307E-3</v>
      </c>
      <c r="K132" s="154">
        <f t="shared" ref="K132:K133" si="49">((I132-F132)/F132)</f>
        <v>1.8564356435643011E-3</v>
      </c>
      <c r="L132" s="309"/>
      <c r="M132" s="417"/>
      <c r="N132" s="314"/>
      <c r="O132" s="312"/>
      <c r="P132" s="416"/>
      <c r="Q132" s="312"/>
      <c r="R132" s="312"/>
      <c r="S132" s="312"/>
      <c r="T132" s="312"/>
      <c r="U132" s="312"/>
      <c r="V132" s="312"/>
      <c r="W132" s="312"/>
      <c r="X132" s="312"/>
      <c r="Y132" s="312"/>
      <c r="Z132" s="312"/>
      <c r="AA132" s="312"/>
      <c r="AB132" s="312"/>
      <c r="AC132" s="312"/>
      <c r="AD132" s="312"/>
      <c r="AE132" s="312"/>
      <c r="AF132" s="312"/>
      <c r="AG132" s="312"/>
      <c r="AH132" s="312"/>
      <c r="AI132" s="312"/>
      <c r="AJ132" s="312"/>
      <c r="AK132" s="312"/>
      <c r="AL132" s="312"/>
      <c r="AM132" s="312"/>
      <c r="AN132" s="312"/>
      <c r="AO132" s="312"/>
      <c r="AP132" s="312"/>
      <c r="AQ132" s="312"/>
      <c r="AR132" s="312"/>
      <c r="AS132" s="312"/>
      <c r="AT132" s="312"/>
      <c r="AU132" s="312"/>
      <c r="AV132" s="312"/>
      <c r="AW132" s="312"/>
      <c r="AX132" s="312"/>
      <c r="AY132" s="312"/>
      <c r="AZ132" s="312"/>
      <c r="BA132" s="312"/>
      <c r="BB132" s="312"/>
      <c r="BC132" s="312"/>
      <c r="BD132" s="312"/>
      <c r="BE132" s="312"/>
      <c r="BF132" s="312"/>
      <c r="BG132" s="312"/>
      <c r="BH132" s="312"/>
      <c r="BI132" s="312"/>
      <c r="BJ132" s="312"/>
      <c r="BK132" s="312"/>
      <c r="BL132" s="312"/>
      <c r="BM132" s="312"/>
      <c r="BN132" s="312"/>
      <c r="BO132" s="312"/>
      <c r="BP132" s="312"/>
      <c r="BQ132" s="312"/>
      <c r="BR132" s="312"/>
      <c r="BS132" s="312"/>
      <c r="BT132" s="312"/>
      <c r="BU132" s="312"/>
      <c r="BV132" s="312"/>
      <c r="BW132" s="312"/>
      <c r="BX132" s="312"/>
      <c r="BY132" s="312"/>
      <c r="BZ132" s="312"/>
      <c r="CA132" s="312"/>
      <c r="CB132" s="312"/>
      <c r="CC132" s="312"/>
      <c r="CD132" s="312"/>
      <c r="CE132" s="312"/>
      <c r="CF132" s="312"/>
      <c r="CG132" s="312"/>
      <c r="CH132" s="312"/>
      <c r="CI132" s="312"/>
      <c r="CJ132" s="312"/>
      <c r="CK132" s="312"/>
      <c r="CL132" s="312"/>
      <c r="CM132" s="312"/>
      <c r="CN132" s="312"/>
      <c r="CO132" s="312"/>
      <c r="CP132" s="312"/>
      <c r="CQ132" s="312"/>
      <c r="CR132" s="312"/>
    </row>
    <row r="133" spans="1:96" s="277" customFormat="1" ht="12" customHeight="1">
      <c r="A133" s="435">
        <v>116</v>
      </c>
      <c r="B133" s="434" t="s">
        <v>52</v>
      </c>
      <c r="C133" s="434" t="s">
        <v>203</v>
      </c>
      <c r="D133" s="429">
        <v>1856653188.9300001</v>
      </c>
      <c r="E133" s="302">
        <f t="shared" si="46"/>
        <v>0.14284669610372328</v>
      </c>
      <c r="F133" s="432">
        <v>1.0641</v>
      </c>
      <c r="G133" s="429">
        <v>1871742602.3699999</v>
      </c>
      <c r="H133" s="302">
        <f t="shared" si="47"/>
        <v>0.1436817571987313</v>
      </c>
      <c r="I133" s="432">
        <v>1.0648</v>
      </c>
      <c r="J133" s="154">
        <f t="shared" si="48"/>
        <v>8.1272116569578272E-3</v>
      </c>
      <c r="K133" s="154">
        <f t="shared" si="49"/>
        <v>6.5783291044067555E-4</v>
      </c>
      <c r="L133" s="309"/>
      <c r="M133" s="417"/>
      <c r="N133" s="314"/>
      <c r="O133" s="312"/>
      <c r="P133" s="416"/>
      <c r="Q133" s="312"/>
      <c r="R133" s="312"/>
      <c r="S133" s="312"/>
      <c r="T133" s="312"/>
      <c r="U133" s="312"/>
      <c r="V133" s="312"/>
      <c r="W133" s="312"/>
      <c r="X133" s="312"/>
      <c r="Y133" s="312"/>
      <c r="Z133" s="312"/>
      <c r="AA133" s="312"/>
      <c r="AB133" s="312"/>
      <c r="AC133" s="312"/>
      <c r="AD133" s="312"/>
      <c r="AE133" s="312"/>
      <c r="AF133" s="312"/>
      <c r="AG133" s="312"/>
      <c r="AH133" s="312"/>
      <c r="AI133" s="312"/>
      <c r="AJ133" s="312"/>
      <c r="AK133" s="312"/>
      <c r="AL133" s="312"/>
      <c r="AM133" s="312"/>
      <c r="AN133" s="312"/>
      <c r="AO133" s="312"/>
      <c r="AP133" s="312"/>
      <c r="AQ133" s="312"/>
      <c r="AR133" s="312"/>
      <c r="AS133" s="312"/>
      <c r="AT133" s="312"/>
      <c r="AU133" s="312"/>
      <c r="AV133" s="312"/>
      <c r="AW133" s="312"/>
      <c r="AX133" s="312"/>
      <c r="AY133" s="312"/>
      <c r="AZ133" s="312"/>
      <c r="BA133" s="312"/>
      <c r="BB133" s="312"/>
      <c r="BC133" s="312"/>
      <c r="BD133" s="312"/>
      <c r="BE133" s="312"/>
      <c r="BF133" s="312"/>
      <c r="BG133" s="312"/>
      <c r="BH133" s="312"/>
      <c r="BI133" s="312"/>
      <c r="BJ133" s="312"/>
      <c r="BK133" s="312"/>
      <c r="BL133" s="312"/>
      <c r="BM133" s="312"/>
      <c r="BN133" s="312"/>
      <c r="BO133" s="312"/>
      <c r="BP133" s="312"/>
      <c r="BQ133" s="312"/>
      <c r="BR133" s="312"/>
      <c r="BS133" s="312"/>
      <c r="BT133" s="312"/>
      <c r="BU133" s="312"/>
      <c r="BV133" s="312"/>
      <c r="BW133" s="312"/>
      <c r="BX133" s="312"/>
      <c r="BY133" s="312"/>
      <c r="BZ133" s="312"/>
      <c r="CA133" s="312"/>
      <c r="CB133" s="312"/>
      <c r="CC133" s="312"/>
      <c r="CD133" s="312"/>
      <c r="CE133" s="312"/>
      <c r="CF133" s="312"/>
      <c r="CG133" s="312"/>
      <c r="CH133" s="312"/>
      <c r="CI133" s="312"/>
      <c r="CJ133" s="312"/>
      <c r="CK133" s="312"/>
      <c r="CL133" s="312"/>
      <c r="CM133" s="312"/>
      <c r="CN133" s="312"/>
      <c r="CO133" s="312"/>
      <c r="CP133" s="312"/>
      <c r="CQ133" s="312"/>
      <c r="CR133" s="312"/>
    </row>
    <row r="134" spans="1:96" s="277" customFormat="1" ht="12" customHeight="1" thickBot="1">
      <c r="A134" s="435">
        <v>117</v>
      </c>
      <c r="B134" s="434" t="s">
        <v>217</v>
      </c>
      <c r="C134" s="434" t="s">
        <v>218</v>
      </c>
      <c r="D134" s="429">
        <v>248763213.24000001</v>
      </c>
      <c r="E134" s="302">
        <f t="shared" si="45"/>
        <v>1.9139278856897889E-2</v>
      </c>
      <c r="F134" s="432">
        <v>100.0001</v>
      </c>
      <c r="G134" s="429">
        <v>250212201.97999999</v>
      </c>
      <c r="H134" s="302">
        <f t="shared" si="42"/>
        <v>1.9207196976512273E-2</v>
      </c>
      <c r="I134" s="432">
        <v>100.1344</v>
      </c>
      <c r="J134" s="154">
        <f t="shared" si="43"/>
        <v>5.8247709584054721E-3</v>
      </c>
      <c r="K134" s="154">
        <f t="shared" si="44"/>
        <v>1.3429986570013038E-3</v>
      </c>
      <c r="L134" s="309"/>
      <c r="M134" s="312"/>
      <c r="N134" s="314"/>
      <c r="O134" s="312"/>
      <c r="P134" s="418"/>
      <c r="Q134" s="312"/>
      <c r="R134" s="312"/>
      <c r="S134" s="312"/>
      <c r="T134" s="312"/>
      <c r="U134" s="312"/>
      <c r="V134" s="312"/>
      <c r="W134" s="312"/>
      <c r="X134" s="312"/>
      <c r="Y134" s="312"/>
      <c r="Z134" s="312"/>
      <c r="AA134" s="312"/>
      <c r="AB134" s="312"/>
      <c r="AC134" s="312"/>
      <c r="AD134" s="312"/>
      <c r="AE134" s="312"/>
      <c r="AF134" s="312"/>
      <c r="AG134" s="312"/>
      <c r="AH134" s="312"/>
      <c r="AI134" s="312"/>
      <c r="AJ134" s="312"/>
      <c r="AK134" s="312"/>
      <c r="AL134" s="312"/>
      <c r="AM134" s="312"/>
      <c r="AN134" s="312"/>
      <c r="AO134" s="312"/>
      <c r="AP134" s="312"/>
      <c r="AQ134" s="312"/>
      <c r="AR134" s="312"/>
      <c r="AS134" s="312"/>
      <c r="AT134" s="312"/>
      <c r="AU134" s="312"/>
      <c r="AV134" s="312"/>
      <c r="AW134" s="312"/>
      <c r="AX134" s="312"/>
      <c r="AY134" s="312"/>
      <c r="AZ134" s="312"/>
      <c r="BA134" s="312"/>
      <c r="BB134" s="312"/>
      <c r="BC134" s="312"/>
      <c r="BD134" s="312"/>
      <c r="BE134" s="312"/>
      <c r="BF134" s="312"/>
      <c r="BG134" s="312"/>
      <c r="BH134" s="312"/>
      <c r="BI134" s="312"/>
      <c r="BJ134" s="312"/>
      <c r="BK134" s="312"/>
      <c r="BL134" s="312"/>
      <c r="BM134" s="312"/>
      <c r="BN134" s="312"/>
      <c r="BO134" s="312"/>
      <c r="BP134" s="312"/>
      <c r="BQ134" s="312"/>
      <c r="BR134" s="312"/>
      <c r="BS134" s="312"/>
      <c r="BT134" s="312"/>
      <c r="BU134" s="312"/>
      <c r="BV134" s="312"/>
      <c r="BW134" s="312"/>
      <c r="BX134" s="312"/>
      <c r="BY134" s="312"/>
      <c r="BZ134" s="312"/>
      <c r="CA134" s="312"/>
      <c r="CB134" s="312"/>
      <c r="CC134" s="312"/>
      <c r="CD134" s="312"/>
      <c r="CE134" s="312"/>
      <c r="CF134" s="312"/>
      <c r="CG134" s="312"/>
      <c r="CH134" s="312"/>
      <c r="CI134" s="312"/>
      <c r="CJ134" s="312"/>
      <c r="CK134" s="312"/>
      <c r="CL134" s="312"/>
      <c r="CM134" s="312"/>
      <c r="CN134" s="312"/>
      <c r="CO134" s="312"/>
      <c r="CP134" s="312"/>
      <c r="CQ134" s="312"/>
      <c r="CR134" s="312"/>
    </row>
    <row r="135" spans="1:96" ht="12" customHeight="1">
      <c r="A135" s="189"/>
      <c r="B135" s="190"/>
      <c r="C135" s="185" t="s">
        <v>53</v>
      </c>
      <c r="D135" s="63">
        <f>SUM(D127:D134)</f>
        <v>12997522795.92</v>
      </c>
      <c r="E135" s="47">
        <f>(D135/$D$136)</f>
        <v>1.0165463851042637E-2</v>
      </c>
      <c r="F135" s="62"/>
      <c r="G135" s="63">
        <f>SUM(G127:G134)</f>
        <v>13027002445.279999</v>
      </c>
      <c r="H135" s="47">
        <f>(G135/$G$136)</f>
        <v>1.0124507482160133E-2</v>
      </c>
      <c r="I135" s="62"/>
      <c r="J135" s="154">
        <f t="shared" si="43"/>
        <v>2.2680975308042961E-3</v>
      </c>
      <c r="K135" s="154"/>
      <c r="L135" s="309"/>
      <c r="M135" s="419" t="s">
        <v>208</v>
      </c>
      <c r="N135" s="314"/>
      <c r="O135" s="312"/>
      <c r="P135" s="312"/>
      <c r="Q135" s="312"/>
      <c r="R135" s="312"/>
      <c r="S135" s="312"/>
      <c r="T135" s="312"/>
      <c r="U135" s="312"/>
      <c r="V135" s="312"/>
      <c r="W135" s="312"/>
      <c r="X135" s="312"/>
      <c r="Y135" s="312"/>
      <c r="Z135" s="312"/>
      <c r="AA135" s="312"/>
      <c r="AB135" s="312"/>
      <c r="AC135" s="312"/>
      <c r="AD135" s="312"/>
      <c r="AE135" s="312"/>
      <c r="AF135" s="312"/>
      <c r="AG135" s="312"/>
      <c r="AH135" s="312"/>
      <c r="AI135" s="312"/>
      <c r="AJ135" s="312"/>
      <c r="AK135" s="312"/>
      <c r="AL135" s="312"/>
      <c r="AM135" s="312"/>
      <c r="AN135" s="312"/>
      <c r="AO135" s="312"/>
      <c r="AP135" s="312"/>
      <c r="AQ135" s="312"/>
      <c r="AR135" s="312"/>
      <c r="AS135" s="312"/>
      <c r="AT135" s="312"/>
      <c r="AU135" s="312"/>
      <c r="AV135" s="312"/>
      <c r="AW135" s="312"/>
      <c r="AX135" s="312"/>
      <c r="AY135" s="312"/>
      <c r="AZ135" s="312"/>
      <c r="BA135" s="312"/>
      <c r="BB135" s="312"/>
      <c r="BC135" s="312"/>
      <c r="BD135" s="312"/>
      <c r="BE135" s="312"/>
      <c r="BF135" s="312"/>
      <c r="BG135" s="312"/>
      <c r="BH135" s="312"/>
      <c r="BI135" s="312"/>
      <c r="BJ135" s="312"/>
      <c r="BK135" s="312"/>
      <c r="BL135" s="312"/>
      <c r="BM135" s="312"/>
      <c r="BN135" s="312"/>
      <c r="BO135" s="312"/>
      <c r="BP135" s="312"/>
      <c r="BQ135" s="312"/>
      <c r="BR135" s="312"/>
      <c r="BS135" s="312"/>
      <c r="BT135" s="312"/>
      <c r="BU135" s="312"/>
      <c r="BV135" s="312"/>
      <c r="BW135" s="312"/>
      <c r="BX135" s="312"/>
      <c r="BY135" s="312"/>
      <c r="BZ135" s="312"/>
      <c r="CA135" s="312"/>
      <c r="CB135" s="312"/>
      <c r="CC135" s="312"/>
      <c r="CD135" s="312"/>
      <c r="CE135" s="312"/>
      <c r="CF135" s="312"/>
      <c r="CG135" s="312"/>
      <c r="CH135" s="312"/>
      <c r="CI135" s="312"/>
      <c r="CJ135" s="312"/>
      <c r="CK135" s="312"/>
      <c r="CL135" s="312"/>
      <c r="CM135" s="312"/>
      <c r="CN135" s="312"/>
      <c r="CO135" s="312"/>
      <c r="CP135" s="312"/>
      <c r="CQ135" s="312"/>
      <c r="CR135" s="312"/>
    </row>
    <row r="136" spans="1:96" ht="15" customHeight="1">
      <c r="A136" s="191"/>
      <c r="B136" s="192"/>
      <c r="C136" s="193" t="s">
        <v>39</v>
      </c>
      <c r="D136" s="32">
        <f>SUM(D19,D50,D64,D95,D101,D125,D135)</f>
        <v>1278596135540.5232</v>
      </c>
      <c r="E136" s="305"/>
      <c r="F136" s="31"/>
      <c r="G136" s="32">
        <f>SUM(G19,G50,G64,G95,G101,G125,G135)</f>
        <v>1286680114389.189</v>
      </c>
      <c r="H136" s="305"/>
      <c r="I136" s="31"/>
      <c r="J136" s="154">
        <f>((G136-D136)/D136)</f>
        <v>6.3225428452028682E-3</v>
      </c>
      <c r="K136" s="154"/>
      <c r="L136" s="309"/>
      <c r="M136" s="420">
        <f>((G136-D136)/D136)</f>
        <v>6.3225428452028682E-3</v>
      </c>
      <c r="N136" s="310"/>
      <c r="O136" s="312"/>
      <c r="P136" s="312"/>
      <c r="Q136" s="312"/>
      <c r="R136" s="312"/>
      <c r="S136" s="312"/>
      <c r="T136" s="312"/>
      <c r="U136" s="312"/>
      <c r="V136" s="312"/>
      <c r="W136" s="312"/>
      <c r="X136" s="312"/>
      <c r="Y136" s="312"/>
      <c r="Z136" s="312"/>
      <c r="AA136" s="312"/>
      <c r="AB136" s="312"/>
      <c r="AC136" s="312"/>
      <c r="AD136" s="312"/>
      <c r="AE136" s="312"/>
      <c r="AF136" s="312"/>
      <c r="AG136" s="312"/>
      <c r="AH136" s="312"/>
      <c r="AI136" s="312"/>
      <c r="AJ136" s="312"/>
      <c r="AK136" s="312"/>
      <c r="AL136" s="312"/>
      <c r="AM136" s="312"/>
      <c r="AN136" s="312"/>
      <c r="AO136" s="312"/>
      <c r="AP136" s="312"/>
      <c r="AQ136" s="312"/>
      <c r="AR136" s="312"/>
      <c r="AS136" s="312"/>
      <c r="AT136" s="312"/>
      <c r="AU136" s="312"/>
      <c r="AV136" s="312"/>
      <c r="AW136" s="312"/>
      <c r="AX136" s="312"/>
      <c r="AY136" s="312"/>
      <c r="AZ136" s="312"/>
      <c r="BA136" s="312"/>
      <c r="BB136" s="312"/>
      <c r="BC136" s="312"/>
      <c r="BD136" s="312"/>
      <c r="BE136" s="312"/>
      <c r="BF136" s="312"/>
      <c r="BG136" s="312"/>
      <c r="BH136" s="312"/>
      <c r="BI136" s="312"/>
      <c r="BJ136" s="312"/>
      <c r="BK136" s="312"/>
      <c r="BL136" s="312"/>
      <c r="BM136" s="312"/>
      <c r="BN136" s="312"/>
      <c r="BO136" s="312"/>
      <c r="BP136" s="312"/>
      <c r="BQ136" s="312"/>
      <c r="BR136" s="312"/>
      <c r="BS136" s="312"/>
      <c r="BT136" s="312"/>
      <c r="BU136" s="312"/>
      <c r="BV136" s="312"/>
      <c r="BW136" s="312"/>
      <c r="BX136" s="312"/>
      <c r="BY136" s="312"/>
      <c r="BZ136" s="312"/>
      <c r="CA136" s="312"/>
      <c r="CB136" s="312"/>
      <c r="CC136" s="312"/>
      <c r="CD136" s="312"/>
      <c r="CE136" s="312"/>
      <c r="CF136" s="312"/>
      <c r="CG136" s="312"/>
      <c r="CH136" s="312"/>
      <c r="CI136" s="312"/>
      <c r="CJ136" s="312"/>
      <c r="CK136" s="312"/>
      <c r="CL136" s="312"/>
      <c r="CM136" s="312"/>
      <c r="CN136" s="312"/>
      <c r="CO136" s="312"/>
      <c r="CP136" s="312"/>
      <c r="CQ136" s="312"/>
      <c r="CR136" s="312"/>
    </row>
    <row r="137" spans="1:96" ht="11.25" customHeight="1">
      <c r="A137" s="232"/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309"/>
      <c r="M137" s="312"/>
      <c r="N137" s="312"/>
      <c r="O137" s="312"/>
      <c r="P137" s="312"/>
      <c r="Q137" s="312"/>
      <c r="R137" s="312"/>
      <c r="S137" s="312"/>
      <c r="T137" s="312"/>
      <c r="U137" s="312"/>
      <c r="V137" s="312"/>
      <c r="W137" s="312"/>
      <c r="X137" s="312"/>
      <c r="Y137" s="312"/>
      <c r="Z137" s="312"/>
      <c r="AA137" s="312"/>
      <c r="AB137" s="312"/>
      <c r="AC137" s="312"/>
      <c r="AD137" s="312"/>
      <c r="AE137" s="312"/>
      <c r="AF137" s="312"/>
      <c r="AG137" s="312"/>
      <c r="AH137" s="312"/>
      <c r="AI137" s="312"/>
      <c r="AJ137" s="312"/>
      <c r="AK137" s="312"/>
      <c r="AL137" s="312"/>
      <c r="AM137" s="312"/>
      <c r="AN137" s="312"/>
      <c r="AO137" s="312"/>
      <c r="AP137" s="312"/>
      <c r="AQ137" s="312"/>
      <c r="AR137" s="312"/>
      <c r="AS137" s="312"/>
      <c r="AT137" s="312"/>
      <c r="AU137" s="312"/>
      <c r="AV137" s="312"/>
      <c r="AW137" s="312"/>
      <c r="AX137" s="312"/>
      <c r="AY137" s="312"/>
      <c r="AZ137" s="312"/>
      <c r="BA137" s="312"/>
      <c r="BB137" s="312"/>
      <c r="BC137" s="312"/>
      <c r="BD137" s="312"/>
      <c r="BE137" s="312"/>
      <c r="BF137" s="312"/>
      <c r="BG137" s="312"/>
      <c r="BH137" s="312"/>
      <c r="BI137" s="312"/>
      <c r="BJ137" s="312"/>
      <c r="BK137" s="312"/>
      <c r="BL137" s="312"/>
      <c r="BM137" s="312"/>
      <c r="BN137" s="312"/>
      <c r="BO137" s="312"/>
      <c r="BP137" s="312"/>
      <c r="BQ137" s="312"/>
      <c r="BR137" s="312"/>
      <c r="BS137" s="312"/>
      <c r="BT137" s="312"/>
      <c r="BU137" s="312"/>
      <c r="BV137" s="312"/>
      <c r="BW137" s="312"/>
      <c r="BX137" s="312"/>
      <c r="BY137" s="312"/>
      <c r="BZ137" s="312"/>
      <c r="CA137" s="312"/>
      <c r="CB137" s="312"/>
      <c r="CC137" s="312"/>
      <c r="CD137" s="312"/>
      <c r="CE137" s="312"/>
      <c r="CF137" s="312"/>
      <c r="CG137" s="312"/>
      <c r="CH137" s="312"/>
      <c r="CI137" s="312"/>
      <c r="CJ137" s="312"/>
      <c r="CK137" s="312"/>
      <c r="CL137" s="312"/>
      <c r="CM137" s="312"/>
      <c r="CN137" s="312"/>
      <c r="CO137" s="312"/>
      <c r="CP137" s="312"/>
      <c r="CQ137" s="312"/>
      <c r="CR137" s="312"/>
    </row>
    <row r="138" spans="1:96" ht="12" customHeight="1">
      <c r="A138" s="493" t="s">
        <v>243</v>
      </c>
      <c r="B138" s="494"/>
      <c r="C138" s="494"/>
      <c r="D138" s="494"/>
      <c r="E138" s="494"/>
      <c r="F138" s="494"/>
      <c r="G138" s="494"/>
      <c r="H138" s="494"/>
      <c r="I138" s="494"/>
      <c r="J138" s="494"/>
      <c r="K138" s="495"/>
      <c r="L138" s="309"/>
      <c r="M138" s="312"/>
      <c r="N138" s="312"/>
      <c r="O138" s="312"/>
      <c r="P138" s="312"/>
      <c r="Q138" s="312"/>
      <c r="R138" s="312"/>
      <c r="S138" s="312"/>
      <c r="T138" s="312"/>
      <c r="U138" s="312"/>
      <c r="V138" s="312"/>
      <c r="W138" s="312"/>
      <c r="X138" s="312"/>
      <c r="Y138" s="312"/>
      <c r="Z138" s="312"/>
      <c r="AA138" s="312"/>
      <c r="AB138" s="312"/>
      <c r="AC138" s="312"/>
      <c r="AD138" s="312"/>
      <c r="AE138" s="312"/>
      <c r="AF138" s="312"/>
      <c r="AG138" s="312"/>
      <c r="AH138" s="312"/>
      <c r="AI138" s="312"/>
      <c r="AJ138" s="312"/>
      <c r="AK138" s="312"/>
      <c r="AL138" s="312"/>
      <c r="AM138" s="312"/>
      <c r="AN138" s="312"/>
      <c r="AO138" s="312"/>
      <c r="AP138" s="312"/>
      <c r="AQ138" s="312"/>
      <c r="AR138" s="312"/>
      <c r="AS138" s="312"/>
      <c r="AT138" s="312"/>
      <c r="AU138" s="312"/>
      <c r="AV138" s="312"/>
      <c r="AW138" s="312"/>
      <c r="AX138" s="312"/>
      <c r="AY138" s="312"/>
      <c r="AZ138" s="312"/>
      <c r="BA138" s="312"/>
      <c r="BB138" s="312"/>
      <c r="BC138" s="312"/>
      <c r="BD138" s="312"/>
      <c r="BE138" s="312"/>
      <c r="BF138" s="312"/>
      <c r="BG138" s="312"/>
      <c r="BH138" s="312"/>
      <c r="BI138" s="312"/>
      <c r="BJ138" s="312"/>
      <c r="BK138" s="312"/>
      <c r="BL138" s="312"/>
      <c r="BM138" s="312"/>
      <c r="BN138" s="312"/>
      <c r="BO138" s="312"/>
      <c r="BP138" s="312"/>
      <c r="BQ138" s="312"/>
      <c r="BR138" s="312"/>
      <c r="BS138" s="312"/>
      <c r="BT138" s="312"/>
      <c r="BU138" s="312"/>
      <c r="BV138" s="312"/>
      <c r="BW138" s="312"/>
      <c r="BX138" s="312"/>
      <c r="BY138" s="312"/>
      <c r="BZ138" s="312"/>
      <c r="CA138" s="312"/>
      <c r="CB138" s="312"/>
      <c r="CC138" s="312"/>
      <c r="CD138" s="312"/>
      <c r="CE138" s="312"/>
      <c r="CF138" s="312"/>
      <c r="CG138" s="312"/>
      <c r="CH138" s="312"/>
      <c r="CI138" s="312"/>
      <c r="CJ138" s="312"/>
      <c r="CK138" s="312"/>
      <c r="CL138" s="312"/>
      <c r="CM138" s="312"/>
      <c r="CN138" s="312"/>
      <c r="CO138" s="312"/>
      <c r="CP138" s="312"/>
      <c r="CQ138" s="312"/>
      <c r="CR138" s="312"/>
    </row>
    <row r="139" spans="1:96" ht="27" customHeight="1">
      <c r="A139" s="206"/>
      <c r="B139" s="207"/>
      <c r="C139" s="206" t="s">
        <v>59</v>
      </c>
      <c r="D139" s="466" t="s">
        <v>240</v>
      </c>
      <c r="E139" s="467"/>
      <c r="F139" s="468"/>
      <c r="G139" s="466" t="s">
        <v>242</v>
      </c>
      <c r="H139" s="467"/>
      <c r="I139" s="468"/>
      <c r="J139" s="491" t="s">
        <v>80</v>
      </c>
      <c r="K139" s="492"/>
      <c r="L139" s="312"/>
      <c r="M139" s="312"/>
      <c r="N139" s="312"/>
      <c r="O139" s="312"/>
      <c r="P139" s="312"/>
      <c r="Q139" s="312"/>
      <c r="R139" s="312"/>
      <c r="S139" s="312"/>
      <c r="T139" s="312"/>
      <c r="U139" s="312"/>
      <c r="V139" s="312"/>
      <c r="W139" s="312"/>
      <c r="X139" s="312"/>
      <c r="Y139" s="312"/>
      <c r="Z139" s="312"/>
      <c r="AA139" s="312"/>
      <c r="AB139" s="312"/>
      <c r="AC139" s="312"/>
      <c r="AD139" s="312"/>
      <c r="AE139" s="312"/>
      <c r="AF139" s="312"/>
      <c r="AG139" s="312"/>
      <c r="AH139" s="312"/>
      <c r="AI139" s="312"/>
      <c r="AJ139" s="312"/>
      <c r="AK139" s="312"/>
      <c r="AL139" s="312"/>
      <c r="AM139" s="312"/>
      <c r="AN139" s="312"/>
      <c r="AO139" s="312"/>
      <c r="AP139" s="312"/>
      <c r="AQ139" s="312"/>
      <c r="AR139" s="312"/>
      <c r="AS139" s="312"/>
      <c r="AT139" s="312"/>
      <c r="AU139" s="312"/>
      <c r="AV139" s="312"/>
      <c r="AW139" s="312"/>
      <c r="AX139" s="312"/>
      <c r="AY139" s="312"/>
      <c r="AZ139" s="312"/>
      <c r="BA139" s="312"/>
      <c r="BB139" s="312"/>
      <c r="BC139" s="312"/>
      <c r="BD139" s="312"/>
      <c r="BE139" s="312"/>
      <c r="BF139" s="312"/>
      <c r="BG139" s="312"/>
      <c r="BH139" s="312"/>
      <c r="BI139" s="312"/>
      <c r="BJ139" s="312"/>
      <c r="BK139" s="312"/>
      <c r="BL139" s="312"/>
      <c r="BM139" s="312"/>
      <c r="BN139" s="312"/>
      <c r="BO139" s="312"/>
      <c r="BP139" s="312"/>
      <c r="BQ139" s="312"/>
      <c r="BR139" s="312"/>
      <c r="BS139" s="312"/>
      <c r="BT139" s="312"/>
      <c r="BU139" s="312"/>
      <c r="BV139" s="312"/>
      <c r="BW139" s="312"/>
      <c r="BX139" s="312"/>
      <c r="BY139" s="312"/>
      <c r="BZ139" s="312"/>
      <c r="CA139" s="312"/>
      <c r="CB139" s="312"/>
      <c r="CC139" s="312"/>
      <c r="CD139" s="312"/>
      <c r="CE139" s="312"/>
      <c r="CF139" s="312"/>
      <c r="CG139" s="312"/>
      <c r="CH139" s="312"/>
      <c r="CI139" s="312"/>
      <c r="CJ139" s="312"/>
      <c r="CK139" s="312"/>
      <c r="CL139" s="312"/>
      <c r="CM139" s="312"/>
      <c r="CN139" s="312"/>
      <c r="CO139" s="312"/>
      <c r="CP139" s="312"/>
      <c r="CQ139" s="312"/>
      <c r="CR139" s="312"/>
    </row>
    <row r="140" spans="1:96" ht="27" customHeight="1">
      <c r="A140" s="194"/>
      <c r="B140" s="238"/>
      <c r="C140" s="195"/>
      <c r="D140" s="64" t="s">
        <v>93</v>
      </c>
      <c r="E140" s="65" t="s">
        <v>79</v>
      </c>
      <c r="F140" s="65" t="s">
        <v>94</v>
      </c>
      <c r="G140" s="64" t="s">
        <v>93</v>
      </c>
      <c r="H140" s="65" t="s">
        <v>79</v>
      </c>
      <c r="I140" s="65" t="s">
        <v>94</v>
      </c>
      <c r="J140" s="253" t="s">
        <v>150</v>
      </c>
      <c r="K140" s="176" t="s">
        <v>149</v>
      </c>
      <c r="L140" s="312"/>
      <c r="M140" s="312"/>
      <c r="N140" s="312"/>
      <c r="O140" s="312"/>
      <c r="P140" s="312"/>
      <c r="Q140" s="312"/>
      <c r="R140" s="312"/>
      <c r="S140" s="312"/>
      <c r="T140" s="312"/>
      <c r="U140" s="312"/>
      <c r="V140" s="312"/>
      <c r="W140" s="312"/>
      <c r="X140" s="312"/>
      <c r="Y140" s="312"/>
      <c r="Z140" s="312"/>
      <c r="AA140" s="312"/>
      <c r="AB140" s="312"/>
      <c r="AC140" s="312"/>
      <c r="AD140" s="312"/>
      <c r="AE140" s="312"/>
      <c r="AF140" s="312"/>
      <c r="AG140" s="312"/>
      <c r="AH140" s="312"/>
      <c r="AI140" s="312"/>
      <c r="AJ140" s="312"/>
      <c r="AK140" s="312"/>
      <c r="AL140" s="312"/>
      <c r="AM140" s="312"/>
      <c r="AN140" s="312"/>
      <c r="AO140" s="312"/>
      <c r="AP140" s="312"/>
      <c r="AQ140" s="312"/>
      <c r="AR140" s="312"/>
      <c r="AS140" s="312"/>
      <c r="AT140" s="312"/>
      <c r="AU140" s="312"/>
      <c r="AV140" s="312"/>
      <c r="AW140" s="312"/>
      <c r="AX140" s="312"/>
      <c r="AY140" s="312"/>
      <c r="AZ140" s="312"/>
      <c r="BA140" s="312"/>
      <c r="BB140" s="312"/>
      <c r="BC140" s="312"/>
      <c r="BD140" s="312"/>
      <c r="BE140" s="312"/>
      <c r="BF140" s="312"/>
      <c r="BG140" s="312"/>
      <c r="BH140" s="312"/>
      <c r="BI140" s="312"/>
      <c r="BJ140" s="312"/>
      <c r="BK140" s="312"/>
      <c r="BL140" s="312"/>
      <c r="BM140" s="312"/>
      <c r="BN140" s="312"/>
      <c r="BO140" s="312"/>
      <c r="BP140" s="312"/>
      <c r="BQ140" s="312"/>
      <c r="BR140" s="312"/>
      <c r="BS140" s="312"/>
      <c r="BT140" s="312"/>
      <c r="BU140" s="312"/>
      <c r="BV140" s="312"/>
      <c r="BW140" s="312"/>
      <c r="BX140" s="312"/>
      <c r="BY140" s="312"/>
      <c r="BZ140" s="312"/>
      <c r="CA140" s="312"/>
      <c r="CB140" s="312"/>
      <c r="CC140" s="312"/>
      <c r="CD140" s="312"/>
      <c r="CE140" s="312"/>
      <c r="CF140" s="312"/>
      <c r="CG140" s="312"/>
      <c r="CH140" s="312"/>
      <c r="CI140" s="312"/>
      <c r="CJ140" s="312"/>
      <c r="CK140" s="312"/>
      <c r="CL140" s="312"/>
      <c r="CM140" s="312"/>
      <c r="CN140" s="312"/>
      <c r="CO140" s="312"/>
      <c r="CP140" s="312"/>
      <c r="CQ140" s="312"/>
      <c r="CR140" s="312"/>
    </row>
    <row r="141" spans="1:96" s="277" customFormat="1" ht="12" customHeight="1">
      <c r="A141" s="435">
        <v>1</v>
      </c>
      <c r="B141" s="437" t="s">
        <v>40</v>
      </c>
      <c r="C141" s="437" t="s">
        <v>41</v>
      </c>
      <c r="D141" s="456">
        <v>2513945000</v>
      </c>
      <c r="E141" s="463">
        <f>(D141/$D$153)</f>
        <v>0.34570470513077067</v>
      </c>
      <c r="F141" s="460">
        <v>16.55</v>
      </c>
      <c r="G141" s="456">
        <v>2513945000</v>
      </c>
      <c r="H141" s="463">
        <f t="shared" ref="H141:H148" si="50">(G141/$G$153)</f>
        <v>0.3425091363066165</v>
      </c>
      <c r="I141" s="460">
        <v>16.55</v>
      </c>
      <c r="J141" s="154">
        <f t="shared" ref="J141:J152" si="51">((G141-D141)/D141)</f>
        <v>0</v>
      </c>
      <c r="K141" s="154">
        <f t="shared" ref="K141:K147" si="52">((I141-F141)/F141)</f>
        <v>0</v>
      </c>
      <c r="L141" s="312"/>
      <c r="M141" s="312"/>
      <c r="N141" s="312"/>
      <c r="O141" s="312"/>
      <c r="P141" s="312"/>
      <c r="Q141" s="312"/>
      <c r="R141" s="312"/>
      <c r="S141" s="312"/>
      <c r="T141" s="312"/>
      <c r="U141" s="312"/>
      <c r="V141" s="312"/>
      <c r="W141" s="312"/>
      <c r="X141" s="312"/>
      <c r="Y141" s="312"/>
      <c r="Z141" s="312"/>
      <c r="AA141" s="312"/>
      <c r="AB141" s="312"/>
      <c r="AC141" s="312"/>
      <c r="AD141" s="312"/>
      <c r="AE141" s="312"/>
      <c r="AF141" s="312"/>
      <c r="AG141" s="312"/>
      <c r="AH141" s="312"/>
      <c r="AI141" s="312"/>
      <c r="AJ141" s="312"/>
      <c r="AK141" s="312"/>
      <c r="AL141" s="312"/>
      <c r="AM141" s="312"/>
      <c r="AN141" s="312"/>
      <c r="AO141" s="312"/>
      <c r="AP141" s="312"/>
      <c r="AQ141" s="312"/>
      <c r="AR141" s="312"/>
      <c r="AS141" s="312"/>
      <c r="AT141" s="312"/>
      <c r="AU141" s="312"/>
      <c r="AV141" s="312"/>
      <c r="AW141" s="312"/>
      <c r="AX141" s="312"/>
      <c r="AY141" s="312"/>
      <c r="AZ141" s="312"/>
      <c r="BA141" s="312"/>
      <c r="BB141" s="312"/>
      <c r="BC141" s="312"/>
      <c r="BD141" s="312"/>
      <c r="BE141" s="312"/>
      <c r="BF141" s="312"/>
      <c r="BG141" s="312"/>
      <c r="BH141" s="312"/>
      <c r="BI141" s="312"/>
      <c r="BJ141" s="312"/>
      <c r="BK141" s="312"/>
      <c r="BL141" s="312"/>
      <c r="BM141" s="312"/>
      <c r="BN141" s="312"/>
      <c r="BO141" s="312"/>
      <c r="BP141" s="312"/>
      <c r="BQ141" s="312"/>
      <c r="BR141" s="312"/>
      <c r="BS141" s="312"/>
      <c r="BT141" s="312"/>
      <c r="BU141" s="312"/>
      <c r="BV141" s="312"/>
      <c r="BW141" s="312"/>
      <c r="BX141" s="312"/>
      <c r="BY141" s="312"/>
      <c r="BZ141" s="312"/>
      <c r="CA141" s="312"/>
      <c r="CB141" s="312"/>
      <c r="CC141" s="312"/>
      <c r="CD141" s="312"/>
      <c r="CE141" s="312"/>
      <c r="CF141" s="312"/>
      <c r="CG141" s="312"/>
      <c r="CH141" s="312"/>
      <c r="CI141" s="312"/>
      <c r="CJ141" s="312"/>
      <c r="CK141" s="312"/>
      <c r="CL141" s="312"/>
      <c r="CM141" s="312"/>
      <c r="CN141" s="312"/>
      <c r="CO141" s="312"/>
      <c r="CP141" s="312"/>
      <c r="CQ141" s="312"/>
      <c r="CR141" s="312"/>
    </row>
    <row r="142" spans="1:96" s="277" customFormat="1" ht="12" customHeight="1">
      <c r="A142" s="435">
        <v>2</v>
      </c>
      <c r="B142" s="437" t="s">
        <v>40</v>
      </c>
      <c r="C142" s="454" t="s">
        <v>76</v>
      </c>
      <c r="D142" s="456">
        <v>316107556.02999997</v>
      </c>
      <c r="E142" s="463">
        <f t="shared" ref="E142:E152" si="53">(D142/$D$153)</f>
        <v>4.3469475046971871E-2</v>
      </c>
      <c r="F142" s="460">
        <v>3.71</v>
      </c>
      <c r="G142" s="456">
        <v>316107556.02999997</v>
      </c>
      <c r="H142" s="463">
        <f t="shared" si="50"/>
        <v>4.306765899645007E-2</v>
      </c>
      <c r="I142" s="460">
        <v>3.71</v>
      </c>
      <c r="J142" s="154">
        <f t="shared" si="51"/>
        <v>0</v>
      </c>
      <c r="K142" s="154">
        <f t="shared" si="52"/>
        <v>0</v>
      </c>
      <c r="L142" s="312"/>
      <c r="M142" s="312"/>
      <c r="N142" s="312"/>
      <c r="O142" s="312"/>
      <c r="P142" s="312"/>
      <c r="Q142" s="312"/>
      <c r="R142" s="312"/>
      <c r="S142" s="312"/>
      <c r="T142" s="312"/>
      <c r="U142" s="312"/>
      <c r="V142" s="312"/>
      <c r="W142" s="312"/>
      <c r="X142" s="312"/>
      <c r="Y142" s="312"/>
      <c r="Z142" s="312"/>
      <c r="AA142" s="312"/>
      <c r="AB142" s="312"/>
      <c r="AC142" s="312"/>
      <c r="AD142" s="312"/>
      <c r="AE142" s="312"/>
      <c r="AF142" s="312"/>
      <c r="AG142" s="312"/>
      <c r="AH142" s="312"/>
      <c r="AI142" s="312"/>
      <c r="AJ142" s="312"/>
      <c r="AK142" s="312"/>
      <c r="AL142" s="312"/>
      <c r="AM142" s="312"/>
      <c r="AN142" s="312"/>
      <c r="AO142" s="312"/>
      <c r="AP142" s="312"/>
      <c r="AQ142" s="312"/>
      <c r="AR142" s="312"/>
      <c r="AS142" s="312"/>
      <c r="AT142" s="312"/>
      <c r="AU142" s="312"/>
      <c r="AV142" s="312"/>
      <c r="AW142" s="312"/>
      <c r="AX142" s="312"/>
      <c r="AY142" s="312"/>
      <c r="AZ142" s="312"/>
      <c r="BA142" s="312"/>
      <c r="BB142" s="312"/>
      <c r="BC142" s="312"/>
      <c r="BD142" s="312"/>
      <c r="BE142" s="312"/>
      <c r="BF142" s="312"/>
      <c r="BG142" s="312"/>
      <c r="BH142" s="312"/>
      <c r="BI142" s="312"/>
      <c r="BJ142" s="312"/>
      <c r="BK142" s="312"/>
      <c r="BL142" s="312"/>
      <c r="BM142" s="312"/>
      <c r="BN142" s="312"/>
      <c r="BO142" s="312"/>
      <c r="BP142" s="312"/>
      <c r="BQ142" s="312"/>
      <c r="BR142" s="312"/>
      <c r="BS142" s="312"/>
      <c r="BT142" s="312"/>
      <c r="BU142" s="312"/>
      <c r="BV142" s="312"/>
      <c r="BW142" s="312"/>
      <c r="BX142" s="312"/>
      <c r="BY142" s="312"/>
      <c r="BZ142" s="312"/>
      <c r="CA142" s="312"/>
      <c r="CB142" s="312"/>
      <c r="CC142" s="312"/>
      <c r="CD142" s="312"/>
      <c r="CE142" s="312"/>
      <c r="CF142" s="312"/>
      <c r="CG142" s="312"/>
      <c r="CH142" s="312"/>
      <c r="CI142" s="312"/>
      <c r="CJ142" s="312"/>
      <c r="CK142" s="312"/>
      <c r="CL142" s="312"/>
      <c r="CM142" s="312"/>
      <c r="CN142" s="312"/>
      <c r="CO142" s="312"/>
      <c r="CP142" s="312"/>
      <c r="CQ142" s="312"/>
      <c r="CR142" s="312"/>
    </row>
    <row r="143" spans="1:96" s="277" customFormat="1" ht="12" customHeight="1">
      <c r="A143" s="435">
        <v>3</v>
      </c>
      <c r="B143" s="437" t="s">
        <v>40</v>
      </c>
      <c r="C143" s="437" t="s">
        <v>65</v>
      </c>
      <c r="D143" s="456">
        <v>141760312.31999999</v>
      </c>
      <c r="E143" s="463">
        <f t="shared" si="53"/>
        <v>1.9494144450189464E-2</v>
      </c>
      <c r="F143" s="460">
        <v>5.52</v>
      </c>
      <c r="G143" s="456">
        <v>141760312.31999999</v>
      </c>
      <c r="H143" s="463">
        <f t="shared" si="50"/>
        <v>1.9313947654097208E-2</v>
      </c>
      <c r="I143" s="460">
        <v>5.52</v>
      </c>
      <c r="J143" s="154">
        <f t="shared" si="51"/>
        <v>0</v>
      </c>
      <c r="K143" s="154">
        <f t="shared" si="52"/>
        <v>0</v>
      </c>
      <c r="L143" s="312"/>
      <c r="M143" s="312"/>
      <c r="N143" s="312"/>
      <c r="O143" s="310"/>
      <c r="P143" s="312"/>
      <c r="Q143" s="312"/>
      <c r="R143" s="312"/>
      <c r="S143" s="312"/>
      <c r="T143" s="312"/>
      <c r="U143" s="312"/>
      <c r="V143" s="312"/>
      <c r="W143" s="312"/>
      <c r="X143" s="312"/>
      <c r="Y143" s="312"/>
      <c r="Z143" s="312"/>
      <c r="AA143" s="312"/>
      <c r="AB143" s="312"/>
      <c r="AC143" s="312"/>
      <c r="AD143" s="312"/>
      <c r="AE143" s="312"/>
      <c r="AF143" s="312"/>
      <c r="AG143" s="312"/>
      <c r="AH143" s="312"/>
      <c r="AI143" s="312"/>
      <c r="AJ143" s="312"/>
      <c r="AK143" s="312"/>
      <c r="AL143" s="312"/>
      <c r="AM143" s="312"/>
      <c r="AN143" s="312"/>
      <c r="AO143" s="312"/>
      <c r="AP143" s="312"/>
      <c r="AQ143" s="312"/>
      <c r="AR143" s="312"/>
      <c r="AS143" s="312"/>
      <c r="AT143" s="312"/>
      <c r="AU143" s="312"/>
      <c r="AV143" s="312"/>
      <c r="AW143" s="312"/>
      <c r="AX143" s="312"/>
      <c r="AY143" s="312"/>
      <c r="AZ143" s="312"/>
      <c r="BA143" s="312"/>
      <c r="BB143" s="312"/>
      <c r="BC143" s="312"/>
      <c r="BD143" s="312"/>
      <c r="BE143" s="312"/>
      <c r="BF143" s="312"/>
      <c r="BG143" s="312"/>
      <c r="BH143" s="312"/>
      <c r="BI143" s="312"/>
      <c r="BJ143" s="312"/>
      <c r="BK143" s="312"/>
      <c r="BL143" s="312"/>
      <c r="BM143" s="312"/>
      <c r="BN143" s="312"/>
      <c r="BO143" s="312"/>
      <c r="BP143" s="312"/>
      <c r="BQ143" s="312"/>
      <c r="BR143" s="312"/>
      <c r="BS143" s="312"/>
      <c r="BT143" s="312"/>
      <c r="BU143" s="312"/>
      <c r="BV143" s="312"/>
      <c r="BW143" s="312"/>
      <c r="BX143" s="312"/>
      <c r="BY143" s="312"/>
      <c r="BZ143" s="312"/>
      <c r="CA143" s="312"/>
      <c r="CB143" s="312"/>
      <c r="CC143" s="312"/>
      <c r="CD143" s="312"/>
      <c r="CE143" s="312"/>
      <c r="CF143" s="312"/>
      <c r="CG143" s="312"/>
      <c r="CH143" s="312"/>
      <c r="CI143" s="312"/>
      <c r="CJ143" s="312"/>
      <c r="CK143" s="312"/>
      <c r="CL143" s="312"/>
      <c r="CM143" s="312"/>
      <c r="CN143" s="312"/>
      <c r="CO143" s="312"/>
      <c r="CP143" s="312"/>
      <c r="CQ143" s="312"/>
      <c r="CR143" s="312"/>
    </row>
    <row r="144" spans="1:96" s="277" customFormat="1" ht="12" customHeight="1">
      <c r="A144" s="435">
        <v>4</v>
      </c>
      <c r="B144" s="437" t="s">
        <v>40</v>
      </c>
      <c r="C144" s="437" t="s">
        <v>66</v>
      </c>
      <c r="D144" s="456">
        <v>206004055.11000001</v>
      </c>
      <c r="E144" s="463">
        <f t="shared" si="53"/>
        <v>2.832861145631491E-2</v>
      </c>
      <c r="F144" s="460">
        <v>19.57</v>
      </c>
      <c r="G144" s="456">
        <v>206004055.11000001</v>
      </c>
      <c r="H144" s="463">
        <f t="shared" si="50"/>
        <v>2.8066752053599715E-2</v>
      </c>
      <c r="I144" s="460">
        <v>19.57</v>
      </c>
      <c r="J144" s="154">
        <f t="shared" si="51"/>
        <v>0</v>
      </c>
      <c r="K144" s="154">
        <f t="shared" si="52"/>
        <v>0</v>
      </c>
      <c r="L144" s="312"/>
      <c r="M144" s="312"/>
      <c r="N144" s="312"/>
      <c r="O144" s="310"/>
      <c r="P144" s="312"/>
      <c r="Q144" s="312"/>
      <c r="R144" s="312"/>
      <c r="S144" s="312"/>
      <c r="T144" s="312"/>
      <c r="U144" s="312"/>
      <c r="V144" s="312"/>
      <c r="W144" s="312"/>
      <c r="X144" s="312"/>
      <c r="Y144" s="312"/>
      <c r="Z144" s="312"/>
      <c r="AA144" s="312"/>
      <c r="AB144" s="312"/>
      <c r="AC144" s="312"/>
      <c r="AD144" s="312"/>
      <c r="AE144" s="312"/>
      <c r="AF144" s="312"/>
      <c r="AG144" s="312"/>
      <c r="AH144" s="312"/>
      <c r="AI144" s="312"/>
      <c r="AJ144" s="312"/>
      <c r="AK144" s="312"/>
      <c r="AL144" s="312"/>
      <c r="AM144" s="312"/>
      <c r="AN144" s="312"/>
      <c r="AO144" s="312"/>
      <c r="AP144" s="312"/>
      <c r="AQ144" s="312"/>
      <c r="AR144" s="312"/>
      <c r="AS144" s="312"/>
      <c r="AT144" s="312"/>
      <c r="AU144" s="312"/>
      <c r="AV144" s="312"/>
      <c r="AW144" s="312"/>
      <c r="AX144" s="312"/>
      <c r="AY144" s="312"/>
      <c r="AZ144" s="312"/>
      <c r="BA144" s="312"/>
      <c r="BB144" s="312"/>
      <c r="BC144" s="312"/>
      <c r="BD144" s="312"/>
      <c r="BE144" s="312"/>
      <c r="BF144" s="312"/>
      <c r="BG144" s="312"/>
      <c r="BH144" s="312"/>
      <c r="BI144" s="312"/>
      <c r="BJ144" s="312"/>
      <c r="BK144" s="312"/>
      <c r="BL144" s="312"/>
      <c r="BM144" s="312"/>
      <c r="BN144" s="312"/>
      <c r="BO144" s="312"/>
      <c r="BP144" s="312"/>
      <c r="BQ144" s="312"/>
      <c r="BR144" s="312"/>
      <c r="BS144" s="312"/>
      <c r="BT144" s="312"/>
      <c r="BU144" s="312"/>
      <c r="BV144" s="312"/>
      <c r="BW144" s="312"/>
      <c r="BX144" s="312"/>
      <c r="BY144" s="312"/>
      <c r="BZ144" s="312"/>
      <c r="CA144" s="312"/>
      <c r="CB144" s="312"/>
      <c r="CC144" s="312"/>
      <c r="CD144" s="312"/>
      <c r="CE144" s="312"/>
      <c r="CF144" s="312"/>
      <c r="CG144" s="312"/>
      <c r="CH144" s="312"/>
      <c r="CI144" s="312"/>
      <c r="CJ144" s="312"/>
      <c r="CK144" s="312"/>
      <c r="CL144" s="312"/>
      <c r="CM144" s="312"/>
      <c r="CN144" s="312"/>
      <c r="CO144" s="312"/>
      <c r="CP144" s="312"/>
      <c r="CQ144" s="312"/>
      <c r="CR144" s="312"/>
    </row>
    <row r="145" spans="1:96" s="277" customFormat="1" ht="12" customHeight="1">
      <c r="A145" s="435">
        <v>5</v>
      </c>
      <c r="B145" s="437" t="s">
        <v>40</v>
      </c>
      <c r="C145" s="437" t="s">
        <v>113</v>
      </c>
      <c r="D145" s="456">
        <v>635354392.32000005</v>
      </c>
      <c r="E145" s="463">
        <f t="shared" si="53"/>
        <v>8.7370647667520798E-2</v>
      </c>
      <c r="F145" s="460">
        <v>180.48</v>
      </c>
      <c r="G145" s="456">
        <v>635354392.32000005</v>
      </c>
      <c r="H145" s="463">
        <f t="shared" si="50"/>
        <v>8.6563025110787395E-2</v>
      </c>
      <c r="I145" s="460">
        <v>180.48</v>
      </c>
      <c r="J145" s="154">
        <f t="shared" si="51"/>
        <v>0</v>
      </c>
      <c r="K145" s="154">
        <f t="shared" si="52"/>
        <v>0</v>
      </c>
      <c r="L145" s="312"/>
      <c r="M145" s="312"/>
      <c r="N145" s="312"/>
      <c r="O145" s="312"/>
      <c r="P145" s="312"/>
      <c r="Q145" s="312"/>
      <c r="R145" s="312"/>
      <c r="S145" s="312"/>
      <c r="T145" s="312"/>
      <c r="U145" s="312"/>
      <c r="V145" s="312"/>
      <c r="W145" s="312"/>
      <c r="X145" s="312"/>
      <c r="Y145" s="312"/>
      <c r="Z145" s="312"/>
      <c r="AA145" s="312"/>
      <c r="AB145" s="312"/>
      <c r="AC145" s="312"/>
      <c r="AD145" s="312"/>
      <c r="AE145" s="312"/>
      <c r="AF145" s="312"/>
      <c r="AG145" s="312"/>
      <c r="AH145" s="312"/>
      <c r="AI145" s="312"/>
      <c r="AJ145" s="312"/>
      <c r="AK145" s="312"/>
      <c r="AL145" s="312"/>
      <c r="AM145" s="312"/>
      <c r="AN145" s="312"/>
      <c r="AO145" s="312"/>
      <c r="AP145" s="312"/>
      <c r="AQ145" s="312"/>
      <c r="AR145" s="312"/>
      <c r="AS145" s="312"/>
      <c r="AT145" s="312"/>
      <c r="AU145" s="312"/>
      <c r="AV145" s="312"/>
      <c r="AW145" s="312"/>
      <c r="AX145" s="312"/>
      <c r="AY145" s="312"/>
      <c r="AZ145" s="312"/>
      <c r="BA145" s="312"/>
      <c r="BB145" s="312"/>
      <c r="BC145" s="312"/>
      <c r="BD145" s="312"/>
      <c r="BE145" s="312"/>
      <c r="BF145" s="312"/>
      <c r="BG145" s="312"/>
      <c r="BH145" s="312"/>
      <c r="BI145" s="312"/>
      <c r="BJ145" s="312"/>
      <c r="BK145" s="312"/>
      <c r="BL145" s="312"/>
      <c r="BM145" s="312"/>
      <c r="BN145" s="312"/>
      <c r="BO145" s="312"/>
      <c r="BP145" s="312"/>
      <c r="BQ145" s="312"/>
      <c r="BR145" s="312"/>
      <c r="BS145" s="312"/>
      <c r="BT145" s="312"/>
      <c r="BU145" s="312"/>
      <c r="BV145" s="312"/>
      <c r="BW145" s="312"/>
      <c r="BX145" s="312"/>
      <c r="BY145" s="312"/>
      <c r="BZ145" s="312"/>
      <c r="CA145" s="312"/>
      <c r="CB145" s="312"/>
      <c r="CC145" s="312"/>
      <c r="CD145" s="312"/>
      <c r="CE145" s="312"/>
      <c r="CF145" s="312"/>
      <c r="CG145" s="312"/>
      <c r="CH145" s="312"/>
      <c r="CI145" s="312"/>
      <c r="CJ145" s="312"/>
      <c r="CK145" s="312"/>
      <c r="CL145" s="312"/>
      <c r="CM145" s="312"/>
      <c r="CN145" s="312"/>
      <c r="CO145" s="312"/>
      <c r="CP145" s="312"/>
      <c r="CQ145" s="312"/>
      <c r="CR145" s="312"/>
    </row>
    <row r="146" spans="1:96" s="277" customFormat="1" ht="12" customHeight="1">
      <c r="A146" s="435">
        <v>6</v>
      </c>
      <c r="B146" s="437" t="s">
        <v>42</v>
      </c>
      <c r="C146" s="437" t="s">
        <v>43</v>
      </c>
      <c r="D146" s="456">
        <v>575874000</v>
      </c>
      <c r="E146" s="463">
        <f t="shared" si="53"/>
        <v>7.9191211964652133E-2</v>
      </c>
      <c r="F146" s="460">
        <v>9000</v>
      </c>
      <c r="G146" s="456">
        <v>563454000</v>
      </c>
      <c r="H146" s="463">
        <f t="shared" si="50"/>
        <v>7.6767050547449645E-2</v>
      </c>
      <c r="I146" s="460">
        <v>9000</v>
      </c>
      <c r="J146" s="154">
        <f t="shared" si="51"/>
        <v>-2.1567217828900073E-2</v>
      </c>
      <c r="K146" s="154">
        <f t="shared" si="52"/>
        <v>0</v>
      </c>
      <c r="L146" s="312"/>
      <c r="M146" s="310"/>
      <c r="N146" s="312"/>
      <c r="O146" s="421"/>
      <c r="P146" s="312"/>
      <c r="Q146" s="312"/>
      <c r="R146" s="312"/>
      <c r="S146" s="312"/>
      <c r="T146" s="312"/>
      <c r="U146" s="312"/>
      <c r="V146" s="312"/>
      <c r="W146" s="312"/>
      <c r="X146" s="312"/>
      <c r="Y146" s="312"/>
      <c r="Z146" s="312"/>
      <c r="AA146" s="312"/>
      <c r="AB146" s="312"/>
      <c r="AC146" s="312"/>
      <c r="AD146" s="312"/>
      <c r="AE146" s="312"/>
      <c r="AF146" s="312"/>
      <c r="AG146" s="312"/>
      <c r="AH146" s="312"/>
      <c r="AI146" s="312"/>
      <c r="AJ146" s="312"/>
      <c r="AK146" s="312"/>
      <c r="AL146" s="312"/>
      <c r="AM146" s="312"/>
      <c r="AN146" s="312"/>
      <c r="AO146" s="312"/>
      <c r="AP146" s="312"/>
      <c r="AQ146" s="312"/>
      <c r="AR146" s="312"/>
      <c r="AS146" s="312"/>
      <c r="AT146" s="312"/>
      <c r="AU146" s="312"/>
      <c r="AV146" s="312"/>
      <c r="AW146" s="312"/>
      <c r="AX146" s="312"/>
      <c r="AY146" s="312"/>
      <c r="AZ146" s="312"/>
      <c r="BA146" s="312"/>
      <c r="BB146" s="312"/>
      <c r="BC146" s="312"/>
      <c r="BD146" s="312"/>
      <c r="BE146" s="312"/>
      <c r="BF146" s="312"/>
      <c r="BG146" s="312"/>
      <c r="BH146" s="312"/>
      <c r="BI146" s="312"/>
      <c r="BJ146" s="312"/>
      <c r="BK146" s="312"/>
      <c r="BL146" s="312"/>
      <c r="BM146" s="312"/>
      <c r="BN146" s="312"/>
      <c r="BO146" s="312"/>
      <c r="BP146" s="312"/>
      <c r="BQ146" s="312"/>
      <c r="BR146" s="312"/>
      <c r="BS146" s="312"/>
      <c r="BT146" s="312"/>
      <c r="BU146" s="312"/>
      <c r="BV146" s="312"/>
      <c r="BW146" s="312"/>
      <c r="BX146" s="312"/>
      <c r="BY146" s="312"/>
      <c r="BZ146" s="312"/>
      <c r="CA146" s="312"/>
      <c r="CB146" s="312"/>
      <c r="CC146" s="312"/>
      <c r="CD146" s="312"/>
      <c r="CE146" s="312"/>
      <c r="CF146" s="312"/>
      <c r="CG146" s="312"/>
      <c r="CH146" s="312"/>
      <c r="CI146" s="312"/>
      <c r="CJ146" s="312"/>
      <c r="CK146" s="312"/>
      <c r="CL146" s="312"/>
      <c r="CM146" s="312"/>
      <c r="CN146" s="312"/>
      <c r="CO146" s="312"/>
      <c r="CP146" s="312"/>
      <c r="CQ146" s="312"/>
      <c r="CR146" s="312"/>
    </row>
    <row r="147" spans="1:96" s="277" customFormat="1" ht="12" customHeight="1">
      <c r="A147" s="435">
        <v>7</v>
      </c>
      <c r="B147" s="437" t="s">
        <v>34</v>
      </c>
      <c r="C147" s="437" t="s">
        <v>117</v>
      </c>
      <c r="D147" s="456">
        <v>550800000</v>
      </c>
      <c r="E147" s="463">
        <f t="shared" si="53"/>
        <v>7.5743165258598921E-2</v>
      </c>
      <c r="F147" s="460">
        <v>13.5</v>
      </c>
      <c r="G147" s="456">
        <v>550800000</v>
      </c>
      <c r="H147" s="463">
        <f t="shared" si="50"/>
        <v>7.5043022929174807E-2</v>
      </c>
      <c r="I147" s="460">
        <v>13.5</v>
      </c>
      <c r="J147" s="154">
        <f t="shared" si="51"/>
        <v>0</v>
      </c>
      <c r="K147" s="154">
        <f t="shared" si="52"/>
        <v>0</v>
      </c>
      <c r="L147" s="312"/>
      <c r="M147" s="331"/>
      <c r="N147" s="312"/>
      <c r="O147" s="421"/>
      <c r="P147" s="312"/>
      <c r="Q147" s="312"/>
      <c r="R147" s="312"/>
      <c r="S147" s="312"/>
      <c r="T147" s="312"/>
      <c r="U147" s="312"/>
      <c r="V147" s="312"/>
      <c r="W147" s="312"/>
      <c r="X147" s="312"/>
      <c r="Y147" s="312"/>
      <c r="Z147" s="312"/>
      <c r="AA147" s="312"/>
      <c r="AB147" s="312"/>
      <c r="AC147" s="312"/>
      <c r="AD147" s="312"/>
      <c r="AE147" s="312"/>
      <c r="AF147" s="312"/>
      <c r="AG147" s="312"/>
      <c r="AH147" s="312"/>
      <c r="AI147" s="312"/>
      <c r="AJ147" s="312"/>
      <c r="AK147" s="312"/>
      <c r="AL147" s="312"/>
      <c r="AM147" s="312"/>
      <c r="AN147" s="312"/>
      <c r="AO147" s="312"/>
      <c r="AP147" s="312"/>
      <c r="AQ147" s="312"/>
      <c r="AR147" s="312"/>
      <c r="AS147" s="312"/>
      <c r="AT147" s="312"/>
      <c r="AU147" s="312"/>
      <c r="AV147" s="312"/>
      <c r="AW147" s="312"/>
      <c r="AX147" s="312"/>
      <c r="AY147" s="312"/>
      <c r="AZ147" s="312"/>
      <c r="BA147" s="312"/>
      <c r="BB147" s="312"/>
      <c r="BC147" s="312"/>
      <c r="BD147" s="312"/>
      <c r="BE147" s="312"/>
      <c r="BF147" s="312"/>
      <c r="BG147" s="312"/>
      <c r="BH147" s="312"/>
      <c r="BI147" s="312"/>
      <c r="BJ147" s="312"/>
      <c r="BK147" s="312"/>
      <c r="BL147" s="312"/>
      <c r="BM147" s="312"/>
      <c r="BN147" s="312"/>
      <c r="BO147" s="312"/>
      <c r="BP147" s="312"/>
      <c r="BQ147" s="312"/>
      <c r="BR147" s="312"/>
      <c r="BS147" s="312"/>
      <c r="BT147" s="312"/>
      <c r="BU147" s="312"/>
      <c r="BV147" s="312"/>
      <c r="BW147" s="312"/>
      <c r="BX147" s="312"/>
      <c r="BY147" s="312"/>
      <c r="BZ147" s="312"/>
      <c r="CA147" s="312"/>
      <c r="CB147" s="312"/>
      <c r="CC147" s="312"/>
      <c r="CD147" s="312"/>
      <c r="CE147" s="312"/>
      <c r="CF147" s="312"/>
      <c r="CG147" s="312"/>
      <c r="CH147" s="312"/>
      <c r="CI147" s="312"/>
      <c r="CJ147" s="312"/>
      <c r="CK147" s="312"/>
      <c r="CL147" s="312"/>
      <c r="CM147" s="312"/>
      <c r="CN147" s="312"/>
      <c r="CO147" s="312"/>
      <c r="CP147" s="312"/>
      <c r="CQ147" s="312"/>
      <c r="CR147" s="312"/>
    </row>
    <row r="148" spans="1:96" s="277" customFormat="1" ht="12" customHeight="1">
      <c r="A148" s="435">
        <v>8</v>
      </c>
      <c r="B148" s="437" t="s">
        <v>50</v>
      </c>
      <c r="C148" s="437" t="s">
        <v>51</v>
      </c>
      <c r="D148" s="456">
        <v>506122815</v>
      </c>
      <c r="E148" s="463">
        <f t="shared" si="53"/>
        <v>6.9599390010334591E-2</v>
      </c>
      <c r="F148" s="432">
        <v>40</v>
      </c>
      <c r="G148" s="456">
        <v>511280533.44999999</v>
      </c>
      <c r="H148" s="463">
        <f t="shared" si="50"/>
        <v>6.9658745088832755E-2</v>
      </c>
      <c r="I148" s="432">
        <v>40</v>
      </c>
      <c r="J148" s="154">
        <f t="shared" si="51"/>
        <v>1.0190646019385607E-2</v>
      </c>
      <c r="K148" s="154">
        <f>((I148-F148)/F148)</f>
        <v>0</v>
      </c>
      <c r="L148" s="312"/>
      <c r="M148" s="310"/>
      <c r="N148" s="312"/>
      <c r="O148" s="421"/>
      <c r="P148" s="312"/>
      <c r="Q148" s="312"/>
      <c r="R148" s="312"/>
      <c r="S148" s="312"/>
      <c r="T148" s="312"/>
      <c r="U148" s="312"/>
      <c r="V148" s="312"/>
      <c r="W148" s="312"/>
      <c r="X148" s="312"/>
      <c r="Y148" s="312"/>
      <c r="Z148" s="312"/>
      <c r="AA148" s="312"/>
      <c r="AB148" s="312"/>
      <c r="AC148" s="312"/>
      <c r="AD148" s="312"/>
      <c r="AE148" s="312"/>
      <c r="AF148" s="312"/>
      <c r="AG148" s="312"/>
      <c r="AH148" s="312"/>
      <c r="AI148" s="312"/>
      <c r="AJ148" s="312"/>
      <c r="AK148" s="312"/>
      <c r="AL148" s="312"/>
      <c r="AM148" s="312"/>
      <c r="AN148" s="312"/>
      <c r="AO148" s="312"/>
      <c r="AP148" s="312"/>
      <c r="AQ148" s="312"/>
      <c r="AR148" s="312"/>
      <c r="AS148" s="312"/>
      <c r="AT148" s="312"/>
      <c r="AU148" s="312"/>
      <c r="AV148" s="312"/>
      <c r="AW148" s="312"/>
      <c r="AX148" s="312"/>
      <c r="AY148" s="312"/>
      <c r="AZ148" s="312"/>
      <c r="BA148" s="312"/>
      <c r="BB148" s="312"/>
      <c r="BC148" s="312"/>
      <c r="BD148" s="312"/>
      <c r="BE148" s="312"/>
      <c r="BF148" s="312"/>
      <c r="BG148" s="312"/>
      <c r="BH148" s="312"/>
      <c r="BI148" s="312"/>
      <c r="BJ148" s="312"/>
      <c r="BK148" s="312"/>
      <c r="BL148" s="312"/>
      <c r="BM148" s="312"/>
      <c r="BN148" s="312"/>
      <c r="BO148" s="312"/>
      <c r="BP148" s="312"/>
      <c r="BQ148" s="312"/>
      <c r="BR148" s="312"/>
      <c r="BS148" s="312"/>
      <c r="BT148" s="312"/>
      <c r="BU148" s="312"/>
      <c r="BV148" s="312"/>
      <c r="BW148" s="312"/>
      <c r="BX148" s="312"/>
      <c r="BY148" s="312"/>
      <c r="BZ148" s="312"/>
      <c r="CA148" s="312"/>
      <c r="CB148" s="312"/>
      <c r="CC148" s="312"/>
      <c r="CD148" s="312"/>
      <c r="CE148" s="312"/>
      <c r="CF148" s="312"/>
      <c r="CG148" s="312"/>
      <c r="CH148" s="312"/>
      <c r="CI148" s="312"/>
      <c r="CJ148" s="312"/>
      <c r="CK148" s="312"/>
      <c r="CL148" s="312"/>
      <c r="CM148" s="312"/>
      <c r="CN148" s="312"/>
      <c r="CO148" s="312"/>
      <c r="CP148" s="312"/>
      <c r="CQ148" s="312"/>
      <c r="CR148" s="312"/>
    </row>
    <row r="149" spans="1:96" s="277" customFormat="1" ht="12" customHeight="1">
      <c r="A149" s="435">
        <v>9</v>
      </c>
      <c r="B149" s="437" t="s">
        <v>50</v>
      </c>
      <c r="C149" s="437" t="s">
        <v>115</v>
      </c>
      <c r="D149" s="456">
        <v>779131466</v>
      </c>
      <c r="E149" s="463">
        <f t="shared" si="53"/>
        <v>0.10714212670191077</v>
      </c>
      <c r="F149" s="437">
        <v>118.21</v>
      </c>
      <c r="G149" s="456">
        <v>825999925.69000006</v>
      </c>
      <c r="H149" s="463">
        <f>(G149/$G$153)</f>
        <v>0.11253727553204677</v>
      </c>
      <c r="I149" s="437">
        <v>118.21</v>
      </c>
      <c r="J149" s="154">
        <f>((G149-D149)/D149)</f>
        <v>6.015475145756731E-2</v>
      </c>
      <c r="K149" s="154">
        <f>((I149-F149)/F149)</f>
        <v>0</v>
      </c>
      <c r="L149" s="312"/>
      <c r="M149" s="310"/>
      <c r="N149" s="422"/>
      <c r="O149" s="421"/>
      <c r="P149" s="312"/>
      <c r="Q149" s="312"/>
      <c r="R149" s="312"/>
      <c r="S149" s="312"/>
      <c r="T149" s="312"/>
      <c r="U149" s="312"/>
      <c r="V149" s="312"/>
      <c r="W149" s="312"/>
      <c r="X149" s="312"/>
      <c r="Y149" s="312"/>
      <c r="Z149" s="312"/>
      <c r="AA149" s="312"/>
      <c r="AB149" s="312"/>
      <c r="AC149" s="312"/>
      <c r="AD149" s="312"/>
      <c r="AE149" s="312"/>
      <c r="AF149" s="312"/>
      <c r="AG149" s="312"/>
      <c r="AH149" s="312"/>
      <c r="AI149" s="312"/>
      <c r="AJ149" s="312"/>
      <c r="AK149" s="312"/>
      <c r="AL149" s="312"/>
      <c r="AM149" s="312"/>
      <c r="AN149" s="312"/>
      <c r="AO149" s="312"/>
      <c r="AP149" s="312"/>
      <c r="AQ149" s="312"/>
      <c r="AR149" s="312"/>
      <c r="AS149" s="312"/>
      <c r="AT149" s="312"/>
      <c r="AU149" s="312"/>
      <c r="AV149" s="312"/>
      <c r="AW149" s="312"/>
      <c r="AX149" s="312"/>
      <c r="AY149" s="312"/>
      <c r="AZ149" s="312"/>
      <c r="BA149" s="312"/>
      <c r="BB149" s="312"/>
      <c r="BC149" s="312"/>
      <c r="BD149" s="312"/>
      <c r="BE149" s="312"/>
      <c r="BF149" s="312"/>
      <c r="BG149" s="312"/>
      <c r="BH149" s="312"/>
      <c r="BI149" s="312"/>
      <c r="BJ149" s="312"/>
      <c r="BK149" s="312"/>
      <c r="BL149" s="312"/>
      <c r="BM149" s="312"/>
      <c r="BN149" s="312"/>
      <c r="BO149" s="312"/>
      <c r="BP149" s="312"/>
      <c r="BQ149" s="312"/>
      <c r="BR149" s="312"/>
      <c r="BS149" s="312"/>
      <c r="BT149" s="312"/>
      <c r="BU149" s="312"/>
      <c r="BV149" s="312"/>
      <c r="BW149" s="312"/>
      <c r="BX149" s="312"/>
      <c r="BY149" s="312"/>
      <c r="BZ149" s="312"/>
      <c r="CA149" s="312"/>
      <c r="CB149" s="312"/>
      <c r="CC149" s="312"/>
      <c r="CD149" s="312"/>
      <c r="CE149" s="312"/>
      <c r="CF149" s="312"/>
      <c r="CG149" s="312"/>
      <c r="CH149" s="312"/>
      <c r="CI149" s="312"/>
      <c r="CJ149" s="312"/>
      <c r="CK149" s="312"/>
      <c r="CL149" s="312"/>
      <c r="CM149" s="312"/>
      <c r="CN149" s="312"/>
      <c r="CO149" s="312"/>
      <c r="CP149" s="312"/>
      <c r="CQ149" s="312"/>
      <c r="CR149" s="312"/>
    </row>
    <row r="150" spans="1:96" s="277" customFormat="1" ht="12" customHeight="1">
      <c r="A150" s="435">
        <v>10</v>
      </c>
      <c r="B150" s="434" t="s">
        <v>108</v>
      </c>
      <c r="C150" s="437" t="s">
        <v>174</v>
      </c>
      <c r="D150" s="456">
        <v>699705176.16774738</v>
      </c>
      <c r="E150" s="463">
        <f t="shared" ref="E150:E151" si="54">(D150/$D$153)</f>
        <v>9.62198344059019E-2</v>
      </c>
      <c r="F150" s="432">
        <v>122.26775500652911</v>
      </c>
      <c r="G150" s="456">
        <v>706700420.00999999</v>
      </c>
      <c r="H150" s="463">
        <f t="shared" ref="H150:H152" si="55">(G150/$G$153)</f>
        <v>9.6283470992861109E-2</v>
      </c>
      <c r="I150" s="432">
        <v>123.54</v>
      </c>
      <c r="J150" s="154">
        <f t="shared" ref="J150" si="56">((G150-D150)/D150)</f>
        <v>9.9974161697148449E-3</v>
      </c>
      <c r="K150" s="154">
        <f>((I150-F150)/F150)</f>
        <v>1.0405400781284926E-2</v>
      </c>
      <c r="L150" s="312"/>
      <c r="M150" s="310"/>
      <c r="N150" s="422"/>
      <c r="O150" s="421"/>
      <c r="P150" s="312"/>
      <c r="Q150" s="312"/>
      <c r="R150" s="312"/>
      <c r="S150" s="312"/>
      <c r="T150" s="312"/>
      <c r="U150" s="312"/>
      <c r="V150" s="312"/>
      <c r="W150" s="312"/>
      <c r="X150" s="312"/>
      <c r="Y150" s="312"/>
      <c r="Z150" s="312"/>
      <c r="AA150" s="312"/>
      <c r="AB150" s="312"/>
      <c r="AC150" s="312"/>
      <c r="AD150" s="312"/>
      <c r="AE150" s="312"/>
      <c r="AF150" s="312"/>
      <c r="AG150" s="312"/>
      <c r="AH150" s="312"/>
      <c r="AI150" s="312"/>
      <c r="AJ150" s="312"/>
      <c r="AK150" s="312"/>
      <c r="AL150" s="312"/>
      <c r="AM150" s="312"/>
      <c r="AN150" s="312"/>
      <c r="AO150" s="312"/>
      <c r="AP150" s="312"/>
      <c r="AQ150" s="312"/>
      <c r="AR150" s="312"/>
      <c r="AS150" s="312"/>
      <c r="AT150" s="312"/>
      <c r="AU150" s="312"/>
      <c r="AV150" s="312"/>
      <c r="AW150" s="312"/>
      <c r="AX150" s="312"/>
      <c r="AY150" s="312"/>
      <c r="AZ150" s="312"/>
      <c r="BA150" s="312"/>
      <c r="BB150" s="312"/>
      <c r="BC150" s="312"/>
      <c r="BD150" s="312"/>
      <c r="BE150" s="312"/>
      <c r="BF150" s="312"/>
      <c r="BG150" s="312"/>
      <c r="BH150" s="312"/>
      <c r="BI150" s="312"/>
      <c r="BJ150" s="312"/>
      <c r="BK150" s="312"/>
      <c r="BL150" s="312"/>
      <c r="BM150" s="312"/>
      <c r="BN150" s="312"/>
      <c r="BO150" s="312"/>
      <c r="BP150" s="312"/>
      <c r="BQ150" s="312"/>
      <c r="BR150" s="312"/>
      <c r="BS150" s="312"/>
      <c r="BT150" s="312"/>
      <c r="BU150" s="312"/>
      <c r="BV150" s="312"/>
      <c r="BW150" s="312"/>
      <c r="BX150" s="312"/>
      <c r="BY150" s="312"/>
      <c r="BZ150" s="312"/>
      <c r="CA150" s="312"/>
      <c r="CB150" s="312"/>
      <c r="CC150" s="312"/>
      <c r="CD150" s="312"/>
      <c r="CE150" s="312"/>
      <c r="CF150" s="312"/>
      <c r="CG150" s="312"/>
      <c r="CH150" s="312"/>
      <c r="CI150" s="312"/>
      <c r="CJ150" s="312"/>
      <c r="CK150" s="312"/>
      <c r="CL150" s="312"/>
      <c r="CM150" s="312"/>
      <c r="CN150" s="312"/>
      <c r="CO150" s="312"/>
      <c r="CP150" s="312"/>
      <c r="CQ150" s="312"/>
      <c r="CR150" s="312"/>
    </row>
    <row r="151" spans="1:96" s="277" customFormat="1" ht="12" customHeight="1">
      <c r="A151" s="435">
        <v>11</v>
      </c>
      <c r="B151" s="434" t="s">
        <v>70</v>
      </c>
      <c r="C151" s="434" t="s">
        <v>233</v>
      </c>
      <c r="D151" s="445">
        <v>190836259.09999999</v>
      </c>
      <c r="E151" s="463">
        <f t="shared" si="54"/>
        <v>2.6242814652040855E-2</v>
      </c>
      <c r="F151" s="432">
        <v>18.72</v>
      </c>
      <c r="G151" s="445">
        <v>206702342.73675501</v>
      </c>
      <c r="H151" s="463">
        <f t="shared" si="55"/>
        <v>2.8161889334619567E-2</v>
      </c>
      <c r="I151" s="432">
        <v>20.239999999999998</v>
      </c>
      <c r="J151" s="154">
        <f t="shared" ref="J151" si="57">((G151-D151)/D151)</f>
        <v>8.3139774965097391E-2</v>
      </c>
      <c r="K151" s="154">
        <f>((I151-F151)/F151)</f>
        <v>8.1196581196581186E-2</v>
      </c>
      <c r="L151" s="312"/>
      <c r="M151" s="310"/>
      <c r="N151" s="422"/>
      <c r="O151" s="421"/>
      <c r="P151" s="312"/>
      <c r="Q151" s="312"/>
      <c r="R151" s="312"/>
      <c r="S151" s="312"/>
      <c r="T151" s="312"/>
      <c r="U151" s="312"/>
      <c r="V151" s="312"/>
      <c r="W151" s="312"/>
      <c r="X151" s="312"/>
      <c r="Y151" s="312"/>
      <c r="Z151" s="312"/>
      <c r="AA151" s="312"/>
      <c r="AB151" s="312"/>
      <c r="AC151" s="312"/>
      <c r="AD151" s="312"/>
      <c r="AE151" s="312"/>
      <c r="AF151" s="312"/>
      <c r="AG151" s="312"/>
      <c r="AH151" s="312"/>
      <c r="AI151" s="312"/>
      <c r="AJ151" s="312"/>
      <c r="AK151" s="312"/>
      <c r="AL151" s="312"/>
      <c r="AM151" s="312"/>
      <c r="AN151" s="312"/>
      <c r="AO151" s="312"/>
      <c r="AP151" s="312"/>
      <c r="AQ151" s="312"/>
      <c r="AR151" s="312"/>
      <c r="AS151" s="312"/>
      <c r="AT151" s="312"/>
      <c r="AU151" s="312"/>
      <c r="AV151" s="312"/>
      <c r="AW151" s="312"/>
      <c r="AX151" s="312"/>
      <c r="AY151" s="312"/>
      <c r="AZ151" s="312"/>
      <c r="BA151" s="312"/>
      <c r="BB151" s="312"/>
      <c r="BC151" s="312"/>
      <c r="BD151" s="312"/>
      <c r="BE151" s="312"/>
      <c r="BF151" s="312"/>
      <c r="BG151" s="312"/>
      <c r="BH151" s="312"/>
      <c r="BI151" s="312"/>
      <c r="BJ151" s="312"/>
      <c r="BK151" s="312"/>
      <c r="BL151" s="312"/>
      <c r="BM151" s="312"/>
      <c r="BN151" s="312"/>
      <c r="BO151" s="312"/>
      <c r="BP151" s="312"/>
      <c r="BQ151" s="312"/>
      <c r="BR151" s="312"/>
      <c r="BS151" s="312"/>
      <c r="BT151" s="312"/>
      <c r="BU151" s="312"/>
      <c r="BV151" s="312"/>
      <c r="BW151" s="312"/>
      <c r="BX151" s="312"/>
      <c r="BY151" s="312"/>
      <c r="BZ151" s="312"/>
      <c r="CA151" s="312"/>
      <c r="CB151" s="312"/>
      <c r="CC151" s="312"/>
      <c r="CD151" s="312"/>
      <c r="CE151" s="312"/>
      <c r="CF151" s="312"/>
      <c r="CG151" s="312"/>
      <c r="CH151" s="312"/>
      <c r="CI151" s="312"/>
      <c r="CJ151" s="312"/>
      <c r="CK151" s="312"/>
      <c r="CL151" s="312"/>
      <c r="CM151" s="312"/>
      <c r="CN151" s="312"/>
      <c r="CO151" s="312"/>
      <c r="CP151" s="312"/>
      <c r="CQ151" s="312"/>
      <c r="CR151" s="312"/>
    </row>
    <row r="152" spans="1:96" s="277" customFormat="1" ht="12" customHeight="1">
      <c r="A152" s="435">
        <v>12</v>
      </c>
      <c r="B152" s="434" t="s">
        <v>70</v>
      </c>
      <c r="C152" s="434" t="s">
        <v>234</v>
      </c>
      <c r="D152" s="445">
        <v>156302226.72</v>
      </c>
      <c r="E152" s="463">
        <f t="shared" si="53"/>
        <v>2.1493873254792951E-2</v>
      </c>
      <c r="F152" s="432">
        <v>17.66</v>
      </c>
      <c r="G152" s="445">
        <v>161681072.352579</v>
      </c>
      <c r="H152" s="463">
        <f t="shared" si="55"/>
        <v>2.2028025453464339E-2</v>
      </c>
      <c r="I152" s="432">
        <v>17.84</v>
      </c>
      <c r="J152" s="154">
        <f t="shared" si="51"/>
        <v>3.4413109431989539E-2</v>
      </c>
      <c r="K152" s="154">
        <f>((I152-F152)/F152)</f>
        <v>1.0192525481313688E-2</v>
      </c>
      <c r="L152" s="312"/>
      <c r="M152" s="423" t="s">
        <v>207</v>
      </c>
      <c r="N152" s="424"/>
      <c r="O152" s="421"/>
      <c r="P152" s="312"/>
      <c r="Q152" s="312"/>
      <c r="R152" s="312"/>
      <c r="S152" s="312"/>
      <c r="T152" s="312"/>
      <c r="U152" s="312"/>
      <c r="V152" s="312"/>
      <c r="W152" s="312"/>
      <c r="X152" s="312"/>
      <c r="Y152" s="312"/>
      <c r="Z152" s="312"/>
      <c r="AA152" s="312"/>
      <c r="AB152" s="312"/>
      <c r="AC152" s="312"/>
      <c r="AD152" s="312"/>
      <c r="AE152" s="312"/>
      <c r="AF152" s="312"/>
      <c r="AG152" s="312"/>
      <c r="AH152" s="312"/>
      <c r="AI152" s="312"/>
      <c r="AJ152" s="312"/>
      <c r="AK152" s="312"/>
      <c r="AL152" s="312"/>
      <c r="AM152" s="312"/>
      <c r="AN152" s="312"/>
      <c r="AO152" s="312"/>
      <c r="AP152" s="312"/>
      <c r="AQ152" s="312"/>
      <c r="AR152" s="312"/>
      <c r="AS152" s="312"/>
      <c r="AT152" s="312"/>
      <c r="AU152" s="312"/>
      <c r="AV152" s="312"/>
      <c r="AW152" s="312"/>
      <c r="AX152" s="312"/>
      <c r="AY152" s="312"/>
      <c r="AZ152" s="312"/>
      <c r="BA152" s="312"/>
      <c r="BB152" s="312"/>
      <c r="BC152" s="312"/>
      <c r="BD152" s="312"/>
      <c r="BE152" s="312"/>
      <c r="BF152" s="312"/>
      <c r="BG152" s="312"/>
      <c r="BH152" s="312"/>
      <c r="BI152" s="312"/>
      <c r="BJ152" s="312"/>
      <c r="BK152" s="312"/>
      <c r="BL152" s="312"/>
      <c r="BM152" s="312"/>
      <c r="BN152" s="312"/>
      <c r="BO152" s="312"/>
      <c r="BP152" s="312"/>
      <c r="BQ152" s="312"/>
      <c r="BR152" s="312"/>
      <c r="BS152" s="312"/>
      <c r="BT152" s="312"/>
      <c r="BU152" s="312"/>
      <c r="BV152" s="312"/>
      <c r="BW152" s="312"/>
      <c r="BX152" s="312"/>
      <c r="BY152" s="312"/>
      <c r="BZ152" s="312"/>
      <c r="CA152" s="312"/>
      <c r="CB152" s="312"/>
      <c r="CC152" s="312"/>
      <c r="CD152" s="312"/>
      <c r="CE152" s="312"/>
      <c r="CF152" s="312"/>
      <c r="CG152" s="312"/>
      <c r="CH152" s="312"/>
      <c r="CI152" s="312"/>
      <c r="CJ152" s="312"/>
      <c r="CK152" s="312"/>
      <c r="CL152" s="312"/>
      <c r="CM152" s="312"/>
      <c r="CN152" s="312"/>
      <c r="CO152" s="312"/>
      <c r="CP152" s="312"/>
      <c r="CQ152" s="312"/>
      <c r="CR152" s="312"/>
    </row>
    <row r="153" spans="1:96" ht="12" customHeight="1">
      <c r="A153" s="33"/>
      <c r="B153" s="33"/>
      <c r="C153" s="33" t="s">
        <v>44</v>
      </c>
      <c r="D153" s="34">
        <f>SUM(D141:D152)</f>
        <v>7271943258.7677488</v>
      </c>
      <c r="E153" s="34"/>
      <c r="F153" s="35"/>
      <c r="G153" s="34">
        <f>SUM(G141:G152)</f>
        <v>7339789610.0193348</v>
      </c>
      <c r="H153" s="34"/>
      <c r="I153" s="35"/>
      <c r="J153" s="154">
        <f>((G153-D153)/D153)</f>
        <v>9.3298790759655508E-3</v>
      </c>
      <c r="K153" s="177"/>
      <c r="L153" s="312"/>
      <c r="M153" s="420">
        <f>((G153-D153)/D153)</f>
        <v>9.3298790759655508E-3</v>
      </c>
      <c r="N153" s="314"/>
      <c r="O153" s="421"/>
      <c r="P153" s="312"/>
      <c r="Q153" s="312"/>
      <c r="R153" s="312"/>
      <c r="S153" s="312"/>
      <c r="T153" s="312"/>
      <c r="U153" s="312"/>
      <c r="V153" s="312"/>
      <c r="W153" s="312"/>
      <c r="X153" s="312"/>
      <c r="Y153" s="312"/>
      <c r="Z153" s="312"/>
      <c r="AA153" s="312"/>
      <c r="AB153" s="312"/>
      <c r="AC153" s="312"/>
      <c r="AD153" s="312"/>
      <c r="AE153" s="312"/>
      <c r="AF153" s="312"/>
      <c r="AG153" s="312"/>
      <c r="AH153" s="312"/>
      <c r="AI153" s="312"/>
      <c r="AJ153" s="312"/>
      <c r="AK153" s="312"/>
      <c r="AL153" s="312"/>
      <c r="AM153" s="312"/>
      <c r="AN153" s="312"/>
      <c r="AO153" s="312"/>
      <c r="AP153" s="312"/>
      <c r="AQ153" s="312"/>
      <c r="AR153" s="312"/>
      <c r="AS153" s="312"/>
      <c r="AT153" s="312"/>
      <c r="AU153" s="312"/>
      <c r="AV153" s="312"/>
      <c r="AW153" s="312"/>
      <c r="AX153" s="312"/>
      <c r="AY153" s="312"/>
      <c r="AZ153" s="312"/>
      <c r="BA153" s="312"/>
      <c r="BB153" s="312"/>
      <c r="BC153" s="312"/>
      <c r="BD153" s="312"/>
      <c r="BE153" s="312"/>
      <c r="BF153" s="312"/>
      <c r="BG153" s="312"/>
      <c r="BH153" s="312"/>
      <c r="BI153" s="312"/>
      <c r="BJ153" s="312"/>
      <c r="BK153" s="312"/>
      <c r="BL153" s="312"/>
      <c r="BM153" s="312"/>
      <c r="BN153" s="312"/>
      <c r="BO153" s="312"/>
      <c r="BP153" s="312"/>
      <c r="BQ153" s="312"/>
      <c r="BR153" s="312"/>
      <c r="BS153" s="312"/>
      <c r="BT153" s="312"/>
      <c r="BU153" s="312"/>
      <c r="BV153" s="312"/>
      <c r="BW153" s="312"/>
      <c r="BX153" s="312"/>
      <c r="BY153" s="312"/>
      <c r="BZ153" s="312"/>
      <c r="CA153" s="312"/>
      <c r="CB153" s="312"/>
      <c r="CC153" s="312"/>
      <c r="CD153" s="312"/>
      <c r="CE153" s="312"/>
      <c r="CF153" s="312"/>
      <c r="CG153" s="312"/>
      <c r="CH153" s="312"/>
      <c r="CI153" s="312"/>
      <c r="CJ153" s="312"/>
      <c r="CK153" s="312"/>
      <c r="CL153" s="312"/>
      <c r="CM153" s="312"/>
      <c r="CN153" s="312"/>
      <c r="CO153" s="312"/>
      <c r="CP153" s="312"/>
      <c r="CQ153" s="312"/>
      <c r="CR153" s="312"/>
    </row>
    <row r="154" spans="1:96" ht="12" customHeight="1" thickBot="1">
      <c r="A154" s="36"/>
      <c r="B154" s="36"/>
      <c r="C154" s="36" t="s">
        <v>54</v>
      </c>
      <c r="D154" s="37">
        <f>SUM(D136,D153)</f>
        <v>1285868078799.291</v>
      </c>
      <c r="E154" s="39"/>
      <c r="F154" s="41"/>
      <c r="G154" s="37">
        <f>SUM(G136,G153)</f>
        <v>1294019903999.2083</v>
      </c>
      <c r="H154" s="39"/>
      <c r="I154" s="41"/>
      <c r="J154" s="161">
        <f>((G154-D154)/D154)</f>
        <v>6.3395501718412602E-3</v>
      </c>
      <c r="K154" s="48"/>
      <c r="L154" s="312"/>
      <c r="M154" s="310"/>
      <c r="N154" s="312"/>
      <c r="O154" s="312"/>
      <c r="P154" s="312"/>
      <c r="Q154" s="312"/>
      <c r="R154" s="312"/>
      <c r="S154" s="312"/>
      <c r="T154" s="312"/>
      <c r="U154" s="312"/>
      <c r="V154" s="312"/>
      <c r="W154" s="312"/>
      <c r="X154" s="312"/>
      <c r="Y154" s="312"/>
      <c r="Z154" s="312"/>
      <c r="AA154" s="312"/>
      <c r="AB154" s="312"/>
      <c r="AC154" s="312"/>
      <c r="AD154" s="312"/>
      <c r="AE154" s="312"/>
      <c r="AF154" s="312"/>
      <c r="AG154" s="312"/>
      <c r="AH154" s="312"/>
      <c r="AI154" s="312"/>
      <c r="AJ154" s="312"/>
      <c r="AK154" s="312"/>
      <c r="AL154" s="312"/>
      <c r="AM154" s="312"/>
      <c r="AN154" s="312"/>
      <c r="AO154" s="312"/>
      <c r="AP154" s="312"/>
      <c r="AQ154" s="312"/>
      <c r="AR154" s="312"/>
      <c r="AS154" s="312"/>
      <c r="AT154" s="312"/>
      <c r="AU154" s="312"/>
      <c r="AV154" s="312"/>
      <c r="AW154" s="312"/>
      <c r="AX154" s="312"/>
      <c r="AY154" s="312"/>
      <c r="AZ154" s="312"/>
      <c r="BA154" s="312"/>
      <c r="BB154" s="312"/>
      <c r="BC154" s="312"/>
      <c r="BD154" s="312"/>
      <c r="BE154" s="312"/>
      <c r="BF154" s="312"/>
      <c r="BG154" s="312"/>
      <c r="BH154" s="312"/>
      <c r="BI154" s="312"/>
      <c r="BJ154" s="312"/>
      <c r="BK154" s="312"/>
      <c r="BL154" s="312"/>
      <c r="BM154" s="312"/>
      <c r="BN154" s="312"/>
      <c r="BO154" s="312"/>
      <c r="BP154" s="312"/>
      <c r="BQ154" s="312"/>
      <c r="BR154" s="312"/>
      <c r="BS154" s="312"/>
      <c r="BT154" s="312"/>
      <c r="BU154" s="312"/>
      <c r="BV154" s="312"/>
      <c r="BW154" s="312"/>
      <c r="BX154" s="312"/>
      <c r="BY154" s="312"/>
      <c r="BZ154" s="312"/>
      <c r="CA154" s="312"/>
      <c r="CB154" s="312"/>
      <c r="CC154" s="312"/>
      <c r="CD154" s="312"/>
      <c r="CE154" s="312"/>
      <c r="CF154" s="312"/>
      <c r="CG154" s="312"/>
      <c r="CH154" s="312"/>
      <c r="CI154" s="312"/>
      <c r="CJ154" s="312"/>
      <c r="CK154" s="312"/>
      <c r="CL154" s="312"/>
      <c r="CM154" s="312"/>
      <c r="CN154" s="312"/>
      <c r="CO154" s="312"/>
      <c r="CP154" s="312"/>
      <c r="CQ154" s="312"/>
      <c r="CR154" s="312"/>
    </row>
    <row r="155" spans="1:96" ht="7.5" customHeight="1" thickBot="1">
      <c r="A155" s="224"/>
      <c r="B155" s="225"/>
      <c r="C155" s="225"/>
      <c r="D155" s="226"/>
      <c r="E155" s="226"/>
      <c r="F155" s="227"/>
      <c r="G155" s="226"/>
      <c r="H155" s="226"/>
      <c r="I155" s="227"/>
      <c r="J155" s="228"/>
      <c r="K155" s="229"/>
      <c r="L155" s="312"/>
      <c r="M155" s="312"/>
      <c r="N155" s="312"/>
      <c r="O155" s="312"/>
      <c r="P155" s="312"/>
      <c r="Q155" s="312"/>
      <c r="R155" s="312"/>
      <c r="S155" s="312"/>
      <c r="T155" s="312"/>
      <c r="U155" s="312"/>
      <c r="V155" s="312"/>
      <c r="W155" s="312"/>
      <c r="X155" s="312"/>
      <c r="Y155" s="312"/>
      <c r="Z155" s="312"/>
      <c r="AA155" s="312"/>
      <c r="AB155" s="312"/>
      <c r="AC155" s="312"/>
      <c r="AD155" s="312"/>
      <c r="AE155" s="312"/>
      <c r="AF155" s="312"/>
      <c r="AG155" s="312"/>
      <c r="AH155" s="312"/>
      <c r="AI155" s="312"/>
      <c r="AJ155" s="312"/>
      <c r="AK155" s="312"/>
      <c r="AL155" s="312"/>
      <c r="AM155" s="312"/>
      <c r="AN155" s="312"/>
      <c r="AO155" s="312"/>
      <c r="AP155" s="312"/>
      <c r="AQ155" s="312"/>
      <c r="AR155" s="312"/>
      <c r="AS155" s="312"/>
      <c r="AT155" s="312"/>
      <c r="AU155" s="312"/>
      <c r="AV155" s="312"/>
      <c r="AW155" s="312"/>
      <c r="AX155" s="312"/>
      <c r="AY155" s="312"/>
      <c r="AZ155" s="312"/>
      <c r="BA155" s="312"/>
      <c r="BB155" s="312"/>
      <c r="BC155" s="312"/>
      <c r="BD155" s="312"/>
      <c r="BE155" s="312"/>
      <c r="BF155" s="312"/>
      <c r="BG155" s="312"/>
      <c r="BH155" s="312"/>
      <c r="BI155" s="312"/>
      <c r="BJ155" s="312"/>
      <c r="BK155" s="312"/>
      <c r="BL155" s="312"/>
      <c r="BM155" s="312"/>
      <c r="BN155" s="312"/>
      <c r="BO155" s="312"/>
      <c r="BP155" s="312"/>
      <c r="BQ155" s="312"/>
      <c r="BR155" s="312"/>
      <c r="BS155" s="312"/>
      <c r="BT155" s="312"/>
      <c r="BU155" s="312"/>
      <c r="BV155" s="312"/>
      <c r="BW155" s="312"/>
      <c r="BX155" s="312"/>
      <c r="BY155" s="312"/>
      <c r="BZ155" s="312"/>
      <c r="CA155" s="312"/>
      <c r="CB155" s="312"/>
      <c r="CC155" s="312"/>
      <c r="CD155" s="312"/>
      <c r="CE155" s="312"/>
      <c r="CF155" s="312"/>
      <c r="CG155" s="312"/>
      <c r="CH155" s="312"/>
      <c r="CI155" s="312"/>
      <c r="CJ155" s="312"/>
      <c r="CK155" s="312"/>
      <c r="CL155" s="312"/>
      <c r="CM155" s="312"/>
      <c r="CN155" s="312"/>
      <c r="CO155" s="312"/>
      <c r="CP155" s="312"/>
      <c r="CQ155" s="312"/>
      <c r="CR155" s="312"/>
    </row>
    <row r="156" spans="1:96" ht="12" customHeight="1" thickBot="1">
      <c r="A156" s="496" t="s">
        <v>144</v>
      </c>
      <c r="B156" s="497"/>
      <c r="C156" s="497"/>
      <c r="D156" s="497"/>
      <c r="E156" s="497"/>
      <c r="F156" s="497"/>
      <c r="G156" s="497"/>
      <c r="H156" s="497"/>
      <c r="I156" s="497"/>
      <c r="J156" s="497"/>
      <c r="K156" s="498"/>
      <c r="L156" s="312"/>
      <c r="M156" s="312"/>
      <c r="N156" s="312"/>
      <c r="O156" s="312"/>
      <c r="P156" s="425"/>
      <c r="Q156" s="426"/>
      <c r="R156" s="309"/>
      <c r="S156" s="312"/>
      <c r="T156" s="312"/>
      <c r="U156" s="312"/>
      <c r="V156" s="312"/>
      <c r="W156" s="312"/>
      <c r="X156" s="312"/>
      <c r="Y156" s="312"/>
      <c r="Z156" s="312"/>
      <c r="AA156" s="312"/>
      <c r="AB156" s="312"/>
      <c r="AC156" s="312"/>
      <c r="AD156" s="312"/>
      <c r="AE156" s="312"/>
      <c r="AF156" s="312"/>
      <c r="AG156" s="312"/>
      <c r="AH156" s="312"/>
      <c r="AI156" s="312"/>
      <c r="AJ156" s="312"/>
      <c r="AK156" s="312"/>
      <c r="AL156" s="312"/>
      <c r="AM156" s="312"/>
      <c r="AN156" s="312"/>
      <c r="AO156" s="312"/>
      <c r="AP156" s="312"/>
      <c r="AQ156" s="312"/>
      <c r="AR156" s="312"/>
      <c r="AS156" s="312"/>
      <c r="AT156" s="312"/>
      <c r="AU156" s="312"/>
      <c r="AV156" s="312"/>
      <c r="AW156" s="312"/>
      <c r="AX156" s="312"/>
      <c r="AY156" s="312"/>
      <c r="AZ156" s="312"/>
      <c r="BA156" s="312"/>
      <c r="BB156" s="312"/>
      <c r="BC156" s="312"/>
      <c r="BD156" s="312"/>
      <c r="BE156" s="312"/>
      <c r="BF156" s="312"/>
      <c r="BG156" s="312"/>
      <c r="BH156" s="312"/>
      <c r="BI156" s="312"/>
      <c r="BJ156" s="312"/>
      <c r="BK156" s="312"/>
      <c r="BL156" s="312"/>
      <c r="BM156" s="312"/>
      <c r="BN156" s="312"/>
      <c r="BO156" s="312"/>
      <c r="BP156" s="312"/>
      <c r="BQ156" s="312"/>
      <c r="BR156" s="312"/>
      <c r="BS156" s="312"/>
      <c r="BT156" s="312"/>
      <c r="BU156" s="312"/>
      <c r="BV156" s="312"/>
      <c r="BW156" s="312"/>
      <c r="BX156" s="312"/>
      <c r="BY156" s="312"/>
      <c r="BZ156" s="312"/>
      <c r="CA156" s="312"/>
      <c r="CB156" s="312"/>
      <c r="CC156" s="312"/>
      <c r="CD156" s="312"/>
      <c r="CE156" s="312"/>
      <c r="CF156" s="312"/>
      <c r="CG156" s="312"/>
      <c r="CH156" s="312"/>
      <c r="CI156" s="312"/>
      <c r="CJ156" s="312"/>
      <c r="CK156" s="312"/>
      <c r="CL156" s="312"/>
      <c r="CM156" s="312"/>
      <c r="CN156" s="312"/>
      <c r="CO156" s="312"/>
      <c r="CP156" s="312"/>
      <c r="CQ156" s="312"/>
      <c r="CR156" s="312"/>
    </row>
    <row r="157" spans="1:96" ht="25.5" customHeight="1" thickBot="1">
      <c r="A157" s="155"/>
      <c r="B157" s="158"/>
      <c r="C157" s="156"/>
      <c r="D157" s="466" t="s">
        <v>240</v>
      </c>
      <c r="E157" s="467"/>
      <c r="F157" s="468"/>
      <c r="G157" s="466" t="s">
        <v>242</v>
      </c>
      <c r="H157" s="467"/>
      <c r="I157" s="468"/>
      <c r="J157" s="482" t="s">
        <v>80</v>
      </c>
      <c r="K157" s="483"/>
      <c r="L157" s="309"/>
      <c r="M157" s="312"/>
      <c r="N157" s="314"/>
      <c r="O157" s="312"/>
      <c r="P157" s="427"/>
      <c r="Q157" s="428"/>
      <c r="R157" s="312"/>
      <c r="S157" s="312"/>
      <c r="T157" s="310"/>
      <c r="U157" s="421"/>
      <c r="V157" s="312"/>
      <c r="W157" s="312"/>
      <c r="X157" s="312"/>
      <c r="Y157" s="312"/>
      <c r="Z157" s="312"/>
      <c r="AA157" s="312"/>
      <c r="AB157" s="312"/>
      <c r="AC157" s="312"/>
      <c r="AD157" s="312"/>
      <c r="AE157" s="312"/>
      <c r="AF157" s="312"/>
      <c r="AG157" s="312"/>
      <c r="AH157" s="312"/>
      <c r="AI157" s="312"/>
      <c r="AJ157" s="312"/>
      <c r="AK157" s="312"/>
      <c r="AL157" s="312"/>
      <c r="AM157" s="312"/>
      <c r="AN157" s="312"/>
      <c r="AO157" s="312"/>
      <c r="AP157" s="312"/>
      <c r="AQ157" s="312"/>
      <c r="AR157" s="312"/>
      <c r="AS157" s="312"/>
      <c r="AT157" s="312"/>
      <c r="AU157" s="312"/>
      <c r="AV157" s="312"/>
      <c r="AW157" s="312"/>
      <c r="AX157" s="312"/>
      <c r="AY157" s="312"/>
      <c r="AZ157" s="312"/>
      <c r="BA157" s="312"/>
      <c r="BB157" s="312"/>
      <c r="BC157" s="312"/>
      <c r="BD157" s="312"/>
      <c r="BE157" s="312"/>
      <c r="BF157" s="312"/>
      <c r="BG157" s="312"/>
      <c r="BH157" s="312"/>
      <c r="BI157" s="312"/>
      <c r="BJ157" s="312"/>
      <c r="BK157" s="312"/>
      <c r="BL157" s="312"/>
      <c r="BM157" s="312"/>
      <c r="BN157" s="312"/>
      <c r="BO157" s="312"/>
      <c r="BP157" s="312"/>
      <c r="BQ157" s="312"/>
      <c r="BR157" s="312"/>
      <c r="BS157" s="312"/>
      <c r="BT157" s="312"/>
      <c r="BU157" s="312"/>
      <c r="BV157" s="312"/>
      <c r="BW157" s="312"/>
      <c r="BX157" s="312"/>
      <c r="BY157" s="312"/>
      <c r="BZ157" s="312"/>
      <c r="CA157" s="312"/>
      <c r="CB157" s="312"/>
      <c r="CC157" s="312"/>
      <c r="CD157" s="312"/>
      <c r="CE157" s="312"/>
      <c r="CF157" s="312"/>
      <c r="CG157" s="312"/>
      <c r="CH157" s="312"/>
      <c r="CI157" s="312"/>
      <c r="CJ157" s="312"/>
      <c r="CK157" s="312"/>
      <c r="CL157" s="312"/>
      <c r="CM157" s="312"/>
      <c r="CN157" s="312"/>
      <c r="CO157" s="312"/>
      <c r="CP157" s="312"/>
      <c r="CQ157" s="312"/>
      <c r="CR157" s="312"/>
    </row>
    <row r="158" spans="1:96" ht="12.75" customHeight="1">
      <c r="A158" s="159" t="s">
        <v>2</v>
      </c>
      <c r="B158" s="157" t="s">
        <v>3</v>
      </c>
      <c r="C158" s="27" t="s">
        <v>4</v>
      </c>
      <c r="D158" s="489" t="s">
        <v>148</v>
      </c>
      <c r="E158" s="490"/>
      <c r="F158" s="28" t="s">
        <v>162</v>
      </c>
      <c r="G158" s="489" t="s">
        <v>148</v>
      </c>
      <c r="H158" s="490"/>
      <c r="I158" s="28" t="s">
        <v>162</v>
      </c>
      <c r="J158" s="51" t="s">
        <v>75</v>
      </c>
      <c r="K158" s="40" t="s">
        <v>5</v>
      </c>
      <c r="L158" s="312"/>
      <c r="M158" s="331"/>
      <c r="N158" s="312"/>
      <c r="O158" s="312"/>
      <c r="P158" s="312"/>
      <c r="Q158" s="312"/>
      <c r="R158" s="312"/>
      <c r="S158" s="312"/>
      <c r="T158" s="312"/>
      <c r="U158" s="312"/>
      <c r="V158" s="312"/>
      <c r="W158" s="312"/>
      <c r="X158" s="312"/>
      <c r="Y158" s="312"/>
      <c r="Z158" s="312"/>
      <c r="AA158" s="312"/>
      <c r="AB158" s="312"/>
      <c r="AC158" s="312"/>
      <c r="AD158" s="312"/>
      <c r="AE158" s="312"/>
      <c r="AF158" s="312"/>
      <c r="AG158" s="312"/>
      <c r="AH158" s="312"/>
      <c r="AI158" s="312"/>
      <c r="AJ158" s="312"/>
      <c r="AK158" s="312"/>
      <c r="AL158" s="312"/>
      <c r="AM158" s="312"/>
      <c r="AN158" s="312"/>
      <c r="AO158" s="312"/>
      <c r="AP158" s="312"/>
      <c r="AQ158" s="312"/>
      <c r="AR158" s="312"/>
      <c r="AS158" s="312"/>
      <c r="AT158" s="312"/>
      <c r="AU158" s="312"/>
      <c r="AV158" s="312"/>
      <c r="AW158" s="312"/>
      <c r="AX158" s="312"/>
      <c r="AY158" s="312"/>
      <c r="AZ158" s="312"/>
      <c r="BA158" s="312"/>
      <c r="BB158" s="312"/>
      <c r="BC158" s="312"/>
      <c r="BD158" s="312"/>
      <c r="BE158" s="312"/>
      <c r="BF158" s="312"/>
      <c r="BG158" s="312"/>
      <c r="BH158" s="312"/>
      <c r="BI158" s="312"/>
      <c r="BJ158" s="312"/>
      <c r="BK158" s="312"/>
      <c r="BL158" s="312"/>
      <c r="BM158" s="312"/>
      <c r="BN158" s="312"/>
      <c r="BO158" s="312"/>
      <c r="BP158" s="312"/>
      <c r="BQ158" s="312"/>
      <c r="BR158" s="312"/>
      <c r="BS158" s="312"/>
      <c r="BT158" s="312"/>
      <c r="BU158" s="312"/>
      <c r="BV158" s="312"/>
      <c r="BW158" s="312"/>
      <c r="BX158" s="312"/>
      <c r="BY158" s="312"/>
      <c r="BZ158" s="312"/>
      <c r="CA158" s="312"/>
      <c r="CB158" s="312"/>
      <c r="CC158" s="312"/>
      <c r="CD158" s="312"/>
      <c r="CE158" s="312"/>
      <c r="CF158" s="312"/>
      <c r="CG158" s="312"/>
      <c r="CH158" s="312"/>
      <c r="CI158" s="312"/>
      <c r="CJ158" s="312"/>
      <c r="CK158" s="312"/>
      <c r="CL158" s="312"/>
      <c r="CM158" s="312"/>
      <c r="CN158" s="312"/>
      <c r="CO158" s="312"/>
      <c r="CP158" s="312"/>
      <c r="CQ158" s="312"/>
      <c r="CR158" s="312"/>
    </row>
    <row r="159" spans="1:96" ht="12.75" customHeight="1">
      <c r="A159" s="160"/>
      <c r="B159" s="29"/>
      <c r="C159" s="29" t="s">
        <v>145</v>
      </c>
      <c r="D159" s="471" t="s">
        <v>6</v>
      </c>
      <c r="E159" s="472"/>
      <c r="F159" s="205" t="s">
        <v>6</v>
      </c>
      <c r="G159" s="471" t="s">
        <v>6</v>
      </c>
      <c r="H159" s="472"/>
      <c r="I159" s="205" t="s">
        <v>6</v>
      </c>
      <c r="J159" s="153" t="s">
        <v>98</v>
      </c>
      <c r="K159" s="42" t="s">
        <v>98</v>
      </c>
      <c r="L159" s="312"/>
      <c r="M159" s="331"/>
      <c r="N159" s="312"/>
      <c r="O159" s="312"/>
      <c r="P159" s="312"/>
      <c r="Q159" s="312"/>
      <c r="R159" s="312"/>
      <c r="S159" s="312"/>
      <c r="T159" s="312"/>
      <c r="U159" s="312"/>
      <c r="V159" s="312"/>
      <c r="W159" s="312"/>
      <c r="X159" s="312"/>
      <c r="Y159" s="312"/>
      <c r="Z159" s="312"/>
      <c r="AA159" s="312"/>
      <c r="AB159" s="312"/>
      <c r="AC159" s="312"/>
      <c r="AD159" s="312"/>
      <c r="AE159" s="312"/>
      <c r="AF159" s="312"/>
      <c r="AG159" s="312"/>
      <c r="AH159" s="312"/>
      <c r="AI159" s="312"/>
      <c r="AJ159" s="312"/>
      <c r="AK159" s="312"/>
      <c r="AL159" s="312"/>
      <c r="AM159" s="312"/>
      <c r="AN159" s="312"/>
      <c r="AO159" s="312"/>
      <c r="AP159" s="312"/>
      <c r="AQ159" s="312"/>
      <c r="AR159" s="312"/>
      <c r="AS159" s="312"/>
      <c r="AT159" s="312"/>
      <c r="AU159" s="312"/>
      <c r="AV159" s="312"/>
      <c r="AW159" s="312"/>
      <c r="AX159" s="312"/>
      <c r="AY159" s="312"/>
      <c r="AZ159" s="312"/>
      <c r="BA159" s="312"/>
      <c r="BB159" s="312"/>
      <c r="BC159" s="312"/>
      <c r="BD159" s="312"/>
      <c r="BE159" s="312"/>
      <c r="BF159" s="312"/>
      <c r="BG159" s="312"/>
      <c r="BH159" s="312"/>
      <c r="BI159" s="312"/>
      <c r="BJ159" s="312"/>
      <c r="BK159" s="312"/>
      <c r="BL159" s="312"/>
      <c r="BM159" s="312"/>
      <c r="BN159" s="312"/>
      <c r="BO159" s="312"/>
      <c r="BP159" s="312"/>
      <c r="BQ159" s="312"/>
      <c r="BR159" s="312"/>
      <c r="BS159" s="312"/>
      <c r="BT159" s="312"/>
      <c r="BU159" s="312"/>
      <c r="BV159" s="312"/>
      <c r="BW159" s="312"/>
      <c r="BX159" s="312"/>
      <c r="BY159" s="312"/>
      <c r="BZ159" s="312"/>
      <c r="CA159" s="312"/>
      <c r="CB159" s="312"/>
      <c r="CC159" s="312"/>
      <c r="CD159" s="312"/>
      <c r="CE159" s="312"/>
      <c r="CF159" s="312"/>
      <c r="CG159" s="312"/>
      <c r="CH159" s="312"/>
      <c r="CI159" s="312"/>
      <c r="CJ159" s="312"/>
      <c r="CK159" s="312"/>
      <c r="CL159" s="312"/>
      <c r="CM159" s="312"/>
      <c r="CN159" s="312"/>
      <c r="CO159" s="312"/>
      <c r="CP159" s="312"/>
      <c r="CQ159" s="312"/>
      <c r="CR159" s="312"/>
    </row>
    <row r="160" spans="1:96" s="277" customFormat="1" ht="12.75" customHeight="1" thickBot="1">
      <c r="A160" s="457">
        <v>1</v>
      </c>
      <c r="B160" s="458" t="s">
        <v>146</v>
      </c>
      <c r="C160" s="458" t="s">
        <v>147</v>
      </c>
      <c r="D160" s="469">
        <v>77723084061</v>
      </c>
      <c r="E160" s="470"/>
      <c r="F160" s="459">
        <v>107.4</v>
      </c>
      <c r="G160" s="469">
        <v>77723084061</v>
      </c>
      <c r="H160" s="470"/>
      <c r="I160" s="459">
        <v>107.4</v>
      </c>
      <c r="J160" s="161">
        <f>((G160-D160)/D160)</f>
        <v>0</v>
      </c>
      <c r="K160" s="462">
        <f>((I160-F160)/F160)</f>
        <v>0</v>
      </c>
      <c r="L160" s="312"/>
      <c r="M160" s="312"/>
      <c r="N160" s="312"/>
      <c r="O160" s="310"/>
      <c r="P160" s="312"/>
      <c r="Q160" s="312"/>
      <c r="R160" s="312"/>
      <c r="S160" s="312"/>
      <c r="T160" s="312"/>
      <c r="U160" s="312"/>
      <c r="V160" s="312"/>
      <c r="W160" s="312"/>
      <c r="X160" s="312"/>
      <c r="Y160" s="312"/>
      <c r="Z160" s="312"/>
      <c r="AA160" s="312"/>
      <c r="AB160" s="312"/>
      <c r="AC160" s="312"/>
      <c r="AD160" s="312"/>
      <c r="AE160" s="312"/>
      <c r="AF160" s="312"/>
      <c r="AG160" s="312"/>
      <c r="AH160" s="312"/>
      <c r="AI160" s="312"/>
      <c r="AJ160" s="312"/>
      <c r="AK160" s="312"/>
      <c r="AL160" s="312"/>
      <c r="AM160" s="312"/>
      <c r="AN160" s="312"/>
      <c r="AO160" s="312"/>
      <c r="AP160" s="312"/>
      <c r="AQ160" s="312"/>
      <c r="AR160" s="312"/>
      <c r="AS160" s="312"/>
      <c r="AT160" s="312"/>
      <c r="AU160" s="312"/>
      <c r="AV160" s="312"/>
      <c r="AW160" s="312"/>
      <c r="AX160" s="312"/>
      <c r="AY160" s="312"/>
      <c r="AZ160" s="312"/>
      <c r="BA160" s="312"/>
      <c r="BB160" s="312"/>
      <c r="BC160" s="312"/>
      <c r="BD160" s="312"/>
      <c r="BE160" s="312"/>
      <c r="BF160" s="312"/>
      <c r="BG160" s="312"/>
      <c r="BH160" s="312"/>
      <c r="BI160" s="312"/>
      <c r="BJ160" s="312"/>
      <c r="BK160" s="312"/>
      <c r="BL160" s="312"/>
      <c r="BM160" s="312"/>
      <c r="BN160" s="312"/>
      <c r="BO160" s="312"/>
      <c r="BP160" s="312"/>
      <c r="BQ160" s="312"/>
      <c r="BR160" s="312"/>
      <c r="BS160" s="312"/>
      <c r="BT160" s="312"/>
      <c r="BU160" s="312"/>
      <c r="BV160" s="312"/>
      <c r="BW160" s="312"/>
      <c r="BX160" s="312"/>
      <c r="BY160" s="312"/>
      <c r="BZ160" s="312"/>
      <c r="CA160" s="312"/>
      <c r="CB160" s="312"/>
      <c r="CC160" s="312"/>
      <c r="CD160" s="312"/>
      <c r="CE160" s="312"/>
      <c r="CF160" s="312"/>
      <c r="CG160" s="312"/>
      <c r="CH160" s="312"/>
      <c r="CI160" s="312"/>
      <c r="CJ160" s="312"/>
      <c r="CK160" s="312"/>
      <c r="CL160" s="312"/>
      <c r="CM160" s="312"/>
      <c r="CN160" s="312"/>
      <c r="CO160" s="312"/>
      <c r="CP160" s="312"/>
      <c r="CQ160" s="312"/>
      <c r="CR160" s="312"/>
    </row>
    <row r="161" spans="1:15" ht="12" customHeight="1">
      <c r="A161" s="13"/>
      <c r="B161" s="13"/>
      <c r="C161" s="16"/>
      <c r="D161" s="465"/>
      <c r="E161" s="465"/>
      <c r="F161" s="465"/>
      <c r="G161" s="17"/>
      <c r="H161" s="17"/>
      <c r="I161" s="18"/>
      <c r="K161" s="6"/>
      <c r="M161" s="279"/>
      <c r="O161" s="282"/>
    </row>
    <row r="162" spans="1:15" ht="12" customHeight="1">
      <c r="A162" s="13"/>
      <c r="B162" s="266"/>
      <c r="C162" s="235"/>
      <c r="D162" s="181"/>
      <c r="E162" s="16"/>
      <c r="F162" s="16"/>
      <c r="G162" s="214"/>
      <c r="H162" s="16"/>
      <c r="I162" s="8"/>
      <c r="M162" s="285"/>
    </row>
    <row r="163" spans="1:15" ht="9.75" customHeight="1">
      <c r="A163" s="14"/>
      <c r="B163" s="265"/>
      <c r="C163" s="239"/>
      <c r="D163" s="130"/>
      <c r="E163" s="130"/>
      <c r="F163" s="22"/>
      <c r="G163" s="210"/>
      <c r="H163"/>
      <c r="I163" s="8"/>
      <c r="L163" s="286"/>
      <c r="M163" s="284"/>
    </row>
    <row r="164" spans="1:15" ht="10.5" customHeight="1">
      <c r="A164" s="15"/>
      <c r="B164" s="254"/>
      <c r="C164" s="268"/>
      <c r="D164"/>
      <c r="E164"/>
      <c r="F164" s="22"/>
      <c r="G164" s="23"/>
      <c r="H164" s="23"/>
      <c r="I164" s="24"/>
      <c r="J164" s="25"/>
      <c r="K164" s="25"/>
      <c r="L164" s="287"/>
      <c r="M164" s="288"/>
    </row>
    <row r="165" spans="1:15" ht="9.75" customHeight="1">
      <c r="A165" s="15"/>
      <c r="B165" s="254"/>
      <c r="C165" s="213"/>
      <c r="D165" s="210"/>
      <c r="E165"/>
      <c r="F165" s="23"/>
      <c r="G165" s="23"/>
      <c r="H165" s="23"/>
      <c r="I165" s="24"/>
      <c r="J165" s="26"/>
      <c r="K165" s="26"/>
      <c r="M165" s="288"/>
    </row>
    <row r="166" spans="1:15" ht="12" customHeight="1">
      <c r="A166" s="15"/>
      <c r="B166" s="8"/>
      <c r="C166" s="256"/>
      <c r="D166" s="230"/>
      <c r="E166" s="19"/>
      <c r="F166" s="8"/>
      <c r="G166" s="8"/>
      <c r="H166" s="8"/>
      <c r="I166" s="8"/>
      <c r="J166" s="9"/>
      <c r="M166" s="288"/>
    </row>
    <row r="167" spans="1:15" ht="12" customHeight="1">
      <c r="A167" s="15"/>
      <c r="B167" s="8"/>
      <c r="C167" s="269"/>
      <c r="D167" s="19"/>
      <c r="E167" s="19"/>
      <c r="F167" s="8"/>
      <c r="G167" s="8"/>
      <c r="H167" s="8"/>
      <c r="I167" s="8"/>
      <c r="J167" s="9"/>
      <c r="M167" s="288"/>
    </row>
    <row r="168" spans="1:15" ht="12" customHeight="1">
      <c r="A168" s="15"/>
      <c r="B168" s="256"/>
      <c r="C168" s="8"/>
      <c r="D168" s="8"/>
      <c r="E168" s="8"/>
      <c r="F168" s="8"/>
      <c r="G168" s="8"/>
      <c r="H168" s="8"/>
      <c r="I168" s="8"/>
      <c r="J168" s="9"/>
      <c r="M168" s="288"/>
    </row>
    <row r="169" spans="1:15" ht="12" customHeight="1">
      <c r="A169" s="15"/>
      <c r="B169" s="8"/>
      <c r="C169" s="256"/>
      <c r="D169" s="8"/>
      <c r="E169" s="8"/>
      <c r="F169" s="8"/>
      <c r="G169" s="8"/>
      <c r="H169" s="8"/>
      <c r="I169" s="8"/>
      <c r="J169" s="9"/>
      <c r="M169" s="288"/>
    </row>
    <row r="170" spans="1:15" ht="12" customHeight="1">
      <c r="A170" s="15"/>
      <c r="B170" s="7"/>
      <c r="C170" s="20"/>
      <c r="D170" s="8"/>
      <c r="E170" s="8"/>
      <c r="F170" s="8"/>
      <c r="G170" s="8"/>
      <c r="H170" s="8"/>
      <c r="I170" s="8"/>
      <c r="J170" s="9"/>
      <c r="M170" s="288"/>
    </row>
    <row r="171" spans="1:15" ht="12" customHeight="1">
      <c r="A171" s="15"/>
      <c r="B171" s="7"/>
      <c r="C171" s="7"/>
      <c r="D171" s="8"/>
      <c r="E171" s="8"/>
      <c r="F171" s="8"/>
      <c r="G171" s="8"/>
      <c r="H171" s="8"/>
      <c r="I171" s="8"/>
      <c r="J171" s="9"/>
      <c r="M171" s="288"/>
    </row>
    <row r="172" spans="1:15" ht="12" customHeight="1">
      <c r="A172" s="15"/>
      <c r="B172" s="7"/>
      <c r="C172" s="7"/>
      <c r="D172" s="8"/>
      <c r="E172" s="8"/>
      <c r="F172" s="8"/>
      <c r="G172" s="8"/>
      <c r="H172" s="8"/>
      <c r="I172" s="8"/>
      <c r="J172" s="9"/>
      <c r="M172" s="288"/>
    </row>
    <row r="173" spans="1:15" ht="12" customHeight="1">
      <c r="A173" s="15"/>
      <c r="B173" s="7"/>
      <c r="C173" s="7"/>
      <c r="D173" s="8"/>
      <c r="E173" s="8"/>
      <c r="F173" s="8"/>
      <c r="G173" s="8"/>
      <c r="H173" s="8"/>
      <c r="I173" s="8"/>
      <c r="J173" s="9"/>
      <c r="M173" s="288"/>
    </row>
    <row r="174" spans="1:15" ht="12" customHeight="1">
      <c r="A174" s="15"/>
      <c r="B174" s="7"/>
      <c r="C174" s="20"/>
      <c r="D174" s="8"/>
      <c r="E174" s="8"/>
      <c r="F174" s="8"/>
      <c r="G174" s="8"/>
      <c r="H174" s="8"/>
      <c r="I174" s="8"/>
      <c r="J174" s="9"/>
      <c r="M174" s="288"/>
    </row>
    <row r="175" spans="1:15" ht="12" customHeight="1">
      <c r="A175" s="5"/>
      <c r="B175" s="7"/>
      <c r="C175" s="7"/>
      <c r="D175" s="8"/>
      <c r="E175" s="8"/>
      <c r="F175" s="8"/>
      <c r="G175" s="8"/>
      <c r="H175" s="8"/>
      <c r="I175" s="8"/>
      <c r="M175" s="288"/>
    </row>
    <row r="176" spans="1:15" ht="12" customHeight="1">
      <c r="B176" s="10"/>
      <c r="C176" s="10"/>
      <c r="D176" s="9"/>
      <c r="E176" s="9"/>
      <c r="F176" s="9"/>
      <c r="G176" s="9"/>
      <c r="H176" s="9"/>
      <c r="I176" s="9"/>
      <c r="M176" s="288"/>
    </row>
    <row r="177" spans="2:13" ht="12" customHeight="1">
      <c r="B177" s="11"/>
      <c r="C177" s="11"/>
      <c r="M177" s="288"/>
    </row>
    <row r="178" spans="2:13" ht="12" customHeight="1">
      <c r="B178" s="11"/>
      <c r="C178" s="21"/>
      <c r="M178" s="288"/>
    </row>
    <row r="179" spans="2:13" ht="12" customHeight="1">
      <c r="B179" s="11"/>
      <c r="C179" s="11"/>
      <c r="M179" s="288"/>
    </row>
    <row r="180" spans="2:13" ht="12" customHeight="1">
      <c r="B180" s="11"/>
      <c r="C180" s="11"/>
      <c r="M180" s="288"/>
    </row>
    <row r="181" spans="2:13" ht="12" customHeight="1">
      <c r="B181" s="11"/>
      <c r="C181" s="11"/>
      <c r="M181" s="288"/>
    </row>
    <row r="182" spans="2:13" ht="12" customHeight="1">
      <c r="B182" s="11"/>
      <c r="C182" s="11"/>
      <c r="M182" s="288"/>
    </row>
    <row r="183" spans="2:13" ht="12" customHeight="1">
      <c r="B183" s="11"/>
      <c r="C183" s="11"/>
      <c r="M183" s="288"/>
    </row>
    <row r="184" spans="2:13" ht="12" customHeight="1">
      <c r="B184" s="11"/>
      <c r="C184" s="11"/>
      <c r="M184" s="288"/>
    </row>
    <row r="185" spans="2:13" ht="12" customHeight="1">
      <c r="B185" s="11"/>
      <c r="C185" s="11"/>
      <c r="M185" s="288"/>
    </row>
    <row r="186" spans="2:13" ht="12" customHeight="1">
      <c r="B186" s="11"/>
      <c r="C186" s="11"/>
      <c r="M186" s="288"/>
    </row>
    <row r="187" spans="2:13" ht="12" customHeight="1">
      <c r="B187" s="11"/>
      <c r="C187" s="11"/>
      <c r="M187" s="288"/>
    </row>
    <row r="188" spans="2:13" ht="12" customHeight="1">
      <c r="B188" s="11"/>
      <c r="C188" s="11"/>
      <c r="M188" s="288"/>
    </row>
    <row r="189" spans="2:13" ht="12" customHeight="1">
      <c r="B189" s="11"/>
      <c r="C189" s="11"/>
      <c r="M189" s="288"/>
    </row>
    <row r="190" spans="2:13" ht="12" customHeight="1">
      <c r="B190" s="11"/>
      <c r="C190" s="11"/>
      <c r="M190" s="288"/>
    </row>
    <row r="191" spans="2:13" ht="12" customHeight="1">
      <c r="B191" s="11"/>
      <c r="C191" s="11"/>
      <c r="M191" s="288"/>
    </row>
    <row r="192" spans="2:13" ht="12" customHeight="1">
      <c r="B192" s="11"/>
      <c r="C192" s="11"/>
      <c r="M192" s="288"/>
    </row>
    <row r="193" spans="2:13" ht="12" customHeight="1">
      <c r="B193" s="11"/>
      <c r="C193" s="11"/>
      <c r="M193" s="288"/>
    </row>
    <row r="194" spans="2:13" ht="12" customHeight="1">
      <c r="B194" s="11"/>
      <c r="C194" s="11"/>
      <c r="M194" s="288"/>
    </row>
    <row r="195" spans="2:13" ht="12" customHeight="1">
      <c r="B195" s="11"/>
      <c r="C195" s="11"/>
      <c r="M195" s="288"/>
    </row>
    <row r="196" spans="2:13" ht="12" customHeight="1">
      <c r="B196" s="11"/>
      <c r="C196" s="11"/>
      <c r="M196" s="288"/>
    </row>
    <row r="197" spans="2:13" ht="12" customHeight="1">
      <c r="B197" s="11"/>
      <c r="C197" s="11"/>
      <c r="M197" s="288"/>
    </row>
    <row r="198" spans="2:13" ht="12" customHeight="1">
      <c r="B198" s="11"/>
      <c r="C198" s="11"/>
      <c r="M198" s="288"/>
    </row>
    <row r="199" spans="2:13" ht="12" customHeight="1">
      <c r="B199" s="11"/>
      <c r="C199" s="11"/>
      <c r="M199" s="288"/>
    </row>
    <row r="200" spans="2:13" ht="12" customHeight="1">
      <c r="B200" s="11"/>
      <c r="C200" s="11"/>
      <c r="M200" s="288"/>
    </row>
    <row r="201" spans="2:13" ht="12" customHeight="1">
      <c r="B201" s="11"/>
      <c r="C201" s="11"/>
      <c r="M201" s="288"/>
    </row>
    <row r="202" spans="2:13" ht="12" customHeight="1">
      <c r="B202" s="11"/>
      <c r="C202" s="11"/>
      <c r="M202" s="288"/>
    </row>
    <row r="203" spans="2:13" ht="12" customHeight="1">
      <c r="B203" s="11"/>
      <c r="C203" s="11"/>
      <c r="M203" s="289"/>
    </row>
    <row r="204" spans="2:13" ht="12" customHeight="1">
      <c r="B204" s="11"/>
      <c r="C204" s="11"/>
      <c r="M204" s="289"/>
    </row>
    <row r="205" spans="2:13" ht="12" customHeight="1">
      <c r="B205" s="11"/>
      <c r="C205" s="11"/>
      <c r="M205" s="289"/>
    </row>
    <row r="206" spans="2:13" ht="12" customHeight="1">
      <c r="B206" s="11"/>
      <c r="C206" s="11"/>
    </row>
    <row r="207" spans="2:13" ht="12" customHeight="1">
      <c r="B207" s="11"/>
      <c r="C207" s="11"/>
    </row>
    <row r="208" spans="2:13" ht="12" customHeight="1">
      <c r="B208" s="11"/>
      <c r="C208" s="11"/>
    </row>
    <row r="209" spans="2:3" ht="12" customHeight="1">
      <c r="B209" s="11"/>
      <c r="C209" s="11"/>
    </row>
    <row r="210" spans="2:3" ht="12" customHeight="1">
      <c r="B210" s="11"/>
      <c r="C210" s="11"/>
    </row>
    <row r="211" spans="2:3" ht="12" customHeight="1">
      <c r="B211" s="12"/>
      <c r="C211" s="12"/>
    </row>
    <row r="212" spans="2:3" ht="12" customHeight="1">
      <c r="B212" s="12"/>
      <c r="C212" s="12"/>
    </row>
    <row r="213" spans="2:3" ht="12" customHeight="1">
      <c r="B213" s="12"/>
      <c r="C213" s="12"/>
    </row>
  </sheetData>
  <protectedRanges>
    <protectedRange password="CADF" sqref="G44:G47 D44:D47" name="Yield_2_1_2"/>
    <protectedRange password="CADF" sqref="G43 D43" name="Yield_2_1_2_4"/>
    <protectedRange password="CADF" sqref="I83 F83" name="BidOffer Prices_2_1_1_1_1_1_1_1_1"/>
    <protectedRange password="CADF" sqref="G18 D18" name="Fund Name_1_1_1_1"/>
    <protectedRange password="CADF" sqref="I18 F18" name="Fund Name_1_1_1_1_1"/>
    <protectedRange password="CADF" sqref="G86 D86" name="Yield_2_1_2_2_1"/>
    <protectedRange password="CADF" sqref="I86 F86" name="Fund Name_2_2_1"/>
    <protectedRange password="CADF" sqref="G48:G49 D48:D49" name="Yield_2_1_2_1"/>
    <protectedRange password="CADF" sqref="G124 D124" name="Fund Name_1_1_1_2"/>
    <protectedRange password="CADF" sqref="I124 F124" name="Fund Name_1_1_1_3"/>
  </protectedRanges>
  <mergeCells count="29">
    <mergeCell ref="O76:O94"/>
    <mergeCell ref="M129:M130"/>
    <mergeCell ref="P127:P128"/>
    <mergeCell ref="D158:E158"/>
    <mergeCell ref="J139:K139"/>
    <mergeCell ref="A138:K138"/>
    <mergeCell ref="J157:K157"/>
    <mergeCell ref="G158:H158"/>
    <mergeCell ref="A156:K156"/>
    <mergeCell ref="N105:N106"/>
    <mergeCell ref="A1:K1"/>
    <mergeCell ref="N75:O75"/>
    <mergeCell ref="O27:P27"/>
    <mergeCell ref="O28:P28"/>
    <mergeCell ref="O26:P26"/>
    <mergeCell ref="O31:P31"/>
    <mergeCell ref="N36:N37"/>
    <mergeCell ref="D2:F2"/>
    <mergeCell ref="G2:I2"/>
    <mergeCell ref="J2:K2"/>
    <mergeCell ref="D161:F161"/>
    <mergeCell ref="D139:F139"/>
    <mergeCell ref="G139:I139"/>
    <mergeCell ref="D157:F157"/>
    <mergeCell ref="G157:I157"/>
    <mergeCell ref="D160:E160"/>
    <mergeCell ref="G160:H160"/>
    <mergeCell ref="G159:H159"/>
    <mergeCell ref="D159:E159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42578125" customWidth="1"/>
  </cols>
  <sheetData>
    <row r="5" spans="1:7">
      <c r="E5" s="251"/>
      <c r="F5" s="251"/>
      <c r="G5" s="251"/>
    </row>
    <row r="6" spans="1:7">
      <c r="E6" s="246" t="s">
        <v>84</v>
      </c>
      <c r="F6" s="247" t="s">
        <v>188</v>
      </c>
      <c r="G6" s="251"/>
    </row>
    <row r="7" spans="1:7">
      <c r="E7" s="248" t="s">
        <v>86</v>
      </c>
      <c r="F7" s="249">
        <f>'NAV Trend'!J2</f>
        <v>13027002445.279999</v>
      </c>
      <c r="G7" s="251"/>
    </row>
    <row r="8" spans="1:7">
      <c r="E8" s="248" t="s">
        <v>78</v>
      </c>
      <c r="F8" s="250">
        <f>'NAV Trend'!J3</f>
        <v>29359631020.470001</v>
      </c>
      <c r="G8" s="251"/>
    </row>
    <row r="9" spans="1:7">
      <c r="A9" s="251"/>
      <c r="B9" s="251"/>
      <c r="E9" s="248" t="s">
        <v>58</v>
      </c>
      <c r="F9" s="249">
        <f>'NAV Trend'!J4</f>
        <v>432299706170.10992</v>
      </c>
      <c r="G9" s="251"/>
    </row>
    <row r="10" spans="1:7">
      <c r="A10" s="500"/>
      <c r="B10" s="500"/>
      <c r="E10" s="248" t="s">
        <v>0</v>
      </c>
      <c r="F10" s="249">
        <f>'NAV Trend'!J5</f>
        <v>15601861238.739998</v>
      </c>
      <c r="G10" s="251"/>
    </row>
    <row r="11" spans="1:7">
      <c r="A11" s="242"/>
      <c r="B11" s="242"/>
      <c r="E11" s="248" t="s">
        <v>55</v>
      </c>
      <c r="F11" s="249">
        <f>'NAV Trend'!J6</f>
        <v>50026358693.779999</v>
      </c>
      <c r="G11" s="251"/>
    </row>
    <row r="12" spans="1:7">
      <c r="A12" s="243"/>
      <c r="B12" s="244"/>
      <c r="E12" s="248" t="s">
        <v>56</v>
      </c>
      <c r="F12" s="249">
        <f>'NAV Trend'!J7</f>
        <v>532357098267.60992</v>
      </c>
      <c r="G12" s="251"/>
    </row>
    <row r="13" spans="1:7">
      <c r="A13" s="243"/>
      <c r="B13" s="244"/>
      <c r="E13" s="248" t="s">
        <v>77</v>
      </c>
      <c r="F13" s="249">
        <f>'NAV Trend'!J8</f>
        <v>214008456553.19901</v>
      </c>
      <c r="G13" s="251"/>
    </row>
    <row r="14" spans="1:7">
      <c r="A14" s="243"/>
      <c r="B14" s="244"/>
    </row>
    <row r="15" spans="1:7">
      <c r="A15" s="243"/>
      <c r="B15" s="244"/>
    </row>
    <row r="16" spans="1:7">
      <c r="A16" s="243"/>
      <c r="B16" s="244"/>
    </row>
    <row r="17" spans="1:13">
      <c r="A17" s="243"/>
      <c r="B17" s="244"/>
    </row>
    <row r="18" spans="1:13">
      <c r="A18" s="243"/>
      <c r="B18" s="244"/>
    </row>
    <row r="19" spans="1:13">
      <c r="A19" s="243"/>
      <c r="B19" s="244"/>
    </row>
    <row r="24" spans="1:13" s="240" customFormat="1"/>
    <row r="25" spans="1:13" ht="18">
      <c r="B25" s="255" t="s">
        <v>190</v>
      </c>
      <c r="M25" s="241"/>
    </row>
    <row r="26" spans="1:13" ht="56.25" customHeight="1">
      <c r="B26" s="501" t="s">
        <v>247</v>
      </c>
      <c r="C26" s="501"/>
      <c r="D26" s="501"/>
      <c r="E26" s="501"/>
      <c r="F26" s="501"/>
      <c r="G26" s="501"/>
      <c r="H26" s="501"/>
      <c r="I26" s="501"/>
      <c r="J26" s="501"/>
      <c r="K26" s="501"/>
      <c r="L26" s="501"/>
      <c r="M26" s="245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215" t="s">
        <v>84</v>
      </c>
      <c r="C1" s="216">
        <v>44428</v>
      </c>
      <c r="D1" s="216">
        <v>44435</v>
      </c>
      <c r="E1" s="216">
        <v>44442</v>
      </c>
      <c r="F1" s="216">
        <v>44449</v>
      </c>
      <c r="G1" s="216">
        <v>44456</v>
      </c>
      <c r="H1" s="216">
        <v>44463</v>
      </c>
      <c r="I1" s="216">
        <v>44469</v>
      </c>
      <c r="J1" s="216">
        <v>44477</v>
      </c>
    </row>
    <row r="2" spans="2:24">
      <c r="B2" s="217" t="s">
        <v>86</v>
      </c>
      <c r="C2" s="218">
        <v>12282680824.641743</v>
      </c>
      <c r="D2" s="218">
        <v>12295968074.087734</v>
      </c>
      <c r="E2" s="218">
        <v>12332149665.995428</v>
      </c>
      <c r="F2" s="218">
        <v>12168530621.93338</v>
      </c>
      <c r="G2" s="218">
        <v>12601475395.049608</v>
      </c>
      <c r="H2" s="218">
        <v>12583775566.310738</v>
      </c>
      <c r="I2" s="218">
        <v>12997522795.92</v>
      </c>
      <c r="J2" s="218">
        <v>13027002445.279999</v>
      </c>
      <c r="K2" s="234"/>
    </row>
    <row r="3" spans="2:24">
      <c r="B3" s="217" t="s">
        <v>197</v>
      </c>
      <c r="C3" s="219">
        <v>28827303298.844475</v>
      </c>
      <c r="D3" s="219">
        <v>28798809043.90115</v>
      </c>
      <c r="E3" s="219">
        <v>29034179119.797195</v>
      </c>
      <c r="F3" s="219">
        <v>28849737172.881439</v>
      </c>
      <c r="G3" s="219">
        <v>28950135874.466347</v>
      </c>
      <c r="H3" s="219">
        <v>28843373549.965279</v>
      </c>
      <c r="I3" s="219">
        <v>29275022646.267235</v>
      </c>
      <c r="J3" s="219">
        <v>29359631020.470001</v>
      </c>
      <c r="K3" s="234"/>
    </row>
    <row r="4" spans="2:24">
      <c r="B4" s="217" t="s">
        <v>58</v>
      </c>
      <c r="C4" s="218">
        <v>435860777306.83203</v>
      </c>
      <c r="D4" s="218">
        <v>435008959869.54578</v>
      </c>
      <c r="E4" s="218">
        <v>435087599942.60364</v>
      </c>
      <c r="F4" s="218">
        <v>432343480362.17523</v>
      </c>
      <c r="G4" s="218">
        <v>434674724742.9541</v>
      </c>
      <c r="H4" s="218">
        <v>434544424091.98541</v>
      </c>
      <c r="I4" s="218">
        <v>433869565598.77002</v>
      </c>
      <c r="J4" s="218">
        <v>432299706170.10992</v>
      </c>
      <c r="K4" s="234"/>
    </row>
    <row r="5" spans="2:24">
      <c r="B5" s="217" t="s">
        <v>0</v>
      </c>
      <c r="C5" s="218">
        <v>15362297001.129999</v>
      </c>
      <c r="D5" s="218">
        <v>15165270309.749998</v>
      </c>
      <c r="E5" s="218">
        <v>17308772959</v>
      </c>
      <c r="F5" s="218">
        <v>15209638811.099998</v>
      </c>
      <c r="G5" s="218">
        <v>15166924690.559998</v>
      </c>
      <c r="H5" s="218">
        <v>15159892439.629999</v>
      </c>
      <c r="I5" s="218">
        <v>15385090887.369997</v>
      </c>
      <c r="J5" s="218">
        <v>15601861238.739998</v>
      </c>
      <c r="K5" s="234"/>
    </row>
    <row r="6" spans="2:24">
      <c r="B6" s="217" t="s">
        <v>55</v>
      </c>
      <c r="C6" s="218">
        <v>50861046139.459999</v>
      </c>
      <c r="D6" s="218">
        <v>50874722917.380005</v>
      </c>
      <c r="E6" s="218">
        <v>50760383714.470001</v>
      </c>
      <c r="F6" s="218">
        <v>50804557967.290001</v>
      </c>
      <c r="G6" s="218">
        <v>50814392800.209999</v>
      </c>
      <c r="H6" s="218">
        <v>50823216201.199997</v>
      </c>
      <c r="I6" s="218">
        <v>50856660824.440002</v>
      </c>
      <c r="J6" s="218">
        <v>50026358693.779999</v>
      </c>
      <c r="K6" s="234"/>
    </row>
    <row r="7" spans="2:24">
      <c r="B7" s="217" t="s">
        <v>56</v>
      </c>
      <c r="C7" s="220">
        <v>504514751288.87268</v>
      </c>
      <c r="D7" s="220">
        <v>509599421443.33429</v>
      </c>
      <c r="E7" s="220">
        <v>515334837985.35602</v>
      </c>
      <c r="F7" s="220">
        <v>520022763265.66803</v>
      </c>
      <c r="G7" s="220">
        <v>522086161162.01898</v>
      </c>
      <c r="H7" s="220">
        <v>522133802446.93298</v>
      </c>
      <c r="I7" s="220">
        <v>521384029448.63214</v>
      </c>
      <c r="J7" s="220">
        <v>532357098267.60992</v>
      </c>
      <c r="K7" s="234"/>
    </row>
    <row r="8" spans="2:24">
      <c r="B8" s="217" t="s">
        <v>77</v>
      </c>
      <c r="C8" s="220">
        <v>227083913588.19131</v>
      </c>
      <c r="D8" s="220">
        <v>233240754662.37219</v>
      </c>
      <c r="E8" s="220">
        <v>228741729508.64542</v>
      </c>
      <c r="F8" s="220">
        <v>225783058989.33871</v>
      </c>
      <c r="G8" s="220">
        <v>219562950028.33719</v>
      </c>
      <c r="H8" s="220">
        <v>220169083598.27798</v>
      </c>
      <c r="I8" s="220">
        <v>214828243339.12399</v>
      </c>
      <c r="J8" s="220">
        <v>214008456553.19901</v>
      </c>
      <c r="K8" s="234"/>
    </row>
    <row r="9" spans="2:24" s="2" customFormat="1">
      <c r="B9" s="221" t="s">
        <v>1</v>
      </c>
      <c r="C9" s="222">
        <f t="shared" ref="C9:H9" si="0">SUM(C2:C8)</f>
        <v>1274792769447.9724</v>
      </c>
      <c r="D9" s="222">
        <f t="shared" si="0"/>
        <v>1284983906320.3711</v>
      </c>
      <c r="E9" s="222">
        <f t="shared" si="0"/>
        <v>1288599652895.8677</v>
      </c>
      <c r="F9" s="222">
        <f t="shared" si="0"/>
        <v>1285181767190.3867</v>
      </c>
      <c r="G9" s="222">
        <f t="shared" si="0"/>
        <v>1283856764693.5962</v>
      </c>
      <c r="H9" s="222">
        <f t="shared" si="0"/>
        <v>1284257567894.3025</v>
      </c>
      <c r="I9" s="222">
        <f t="shared" ref="I9:J9" si="1">SUM(I2:I8)</f>
        <v>1278596135540.5234</v>
      </c>
      <c r="J9" s="222">
        <f t="shared" si="1"/>
        <v>1286680114389.1887</v>
      </c>
      <c r="K9" s="234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</row>
    <row r="10" spans="2:24">
      <c r="C10" s="38"/>
      <c r="D10" s="38"/>
      <c r="E10" s="38"/>
      <c r="F10" s="38"/>
      <c r="G10" s="38"/>
      <c r="H10" s="38"/>
      <c r="I10" s="38"/>
    </row>
    <row r="11" spans="2:24">
      <c r="B11" s="198" t="s">
        <v>141</v>
      </c>
      <c r="C11" s="199" t="s">
        <v>140</v>
      </c>
      <c r="D11" s="200">
        <f t="shared" ref="D11:J11" si="2">(C9+D9)/2</f>
        <v>1279888337884.1719</v>
      </c>
      <c r="E11" s="201">
        <f t="shared" si="2"/>
        <v>1286791779608.1194</v>
      </c>
      <c r="F11" s="201">
        <f t="shared" si="2"/>
        <v>1286890710043.1272</v>
      </c>
      <c r="G11" s="201">
        <f t="shared" si="2"/>
        <v>1284519265941.9915</v>
      </c>
      <c r="H11" s="201">
        <f>(G9+H9)/2</f>
        <v>1284057166293.9492</v>
      </c>
      <c r="I11" s="201">
        <f t="shared" si="2"/>
        <v>1281426851717.4131</v>
      </c>
      <c r="J11" s="201">
        <f t="shared" si="2"/>
        <v>1282638124964.856</v>
      </c>
    </row>
    <row r="12" spans="2:24">
      <c r="B12" s="43"/>
      <c r="C12" s="46"/>
      <c r="D12" s="46"/>
      <c r="E12" s="46"/>
      <c r="F12" s="46"/>
      <c r="G12" s="46"/>
      <c r="H12" s="46"/>
      <c r="I12" s="46"/>
    </row>
    <row r="13" spans="2:24">
      <c r="B13" s="43"/>
      <c r="C13" s="46"/>
      <c r="D13" s="46"/>
      <c r="E13" s="46"/>
      <c r="F13" s="46"/>
      <c r="G13" s="46"/>
      <c r="H13" s="233"/>
      <c r="I13" s="234"/>
      <c r="J13" s="233"/>
    </row>
    <row r="14" spans="2:24">
      <c r="B14" s="43"/>
      <c r="C14" s="46"/>
      <c r="D14" s="46"/>
      <c r="E14" s="46"/>
      <c r="F14" s="46"/>
      <c r="G14" s="46"/>
      <c r="H14" s="46"/>
      <c r="I14" s="46"/>
    </row>
    <row r="15" spans="2:24">
      <c r="B15" s="43"/>
      <c r="C15" s="46"/>
      <c r="D15" s="46"/>
      <c r="E15" s="46"/>
      <c r="F15" s="46"/>
      <c r="G15" s="46"/>
      <c r="H15" s="46"/>
      <c r="I15" s="46"/>
      <c r="J15" s="234"/>
    </row>
    <row r="16" spans="2:24">
      <c r="B16" s="43"/>
      <c r="C16" s="46"/>
      <c r="D16" s="46"/>
      <c r="E16" s="46"/>
      <c r="F16" s="46"/>
      <c r="G16" s="46"/>
      <c r="H16" s="46"/>
      <c r="I16" s="46"/>
    </row>
    <row r="17" spans="2:10">
      <c r="B17" s="43"/>
      <c r="C17" s="44"/>
      <c r="D17" s="44"/>
      <c r="E17" s="44"/>
      <c r="F17" s="44"/>
      <c r="G17" s="44"/>
      <c r="H17" s="44"/>
      <c r="I17" s="44"/>
    </row>
    <row r="18" spans="2:10">
      <c r="B18" s="43"/>
      <c r="C18" s="45"/>
      <c r="D18" s="45"/>
      <c r="E18" s="43"/>
      <c r="F18" s="43"/>
      <c r="G18" s="43"/>
      <c r="H18" s="43"/>
      <c r="I18" s="43"/>
    </row>
    <row r="19" spans="2:10">
      <c r="B19" s="43"/>
      <c r="C19" s="45"/>
      <c r="D19" s="45"/>
      <c r="E19" s="43"/>
      <c r="F19" s="43"/>
      <c r="G19" s="43"/>
      <c r="H19" s="43"/>
      <c r="I19" s="43"/>
      <c r="J19" s="237"/>
    </row>
    <row r="20" spans="2:10">
      <c r="B20" s="43"/>
      <c r="C20" s="45"/>
      <c r="D20" s="45"/>
      <c r="E20" s="43"/>
      <c r="F20" s="43"/>
      <c r="G20" s="43"/>
      <c r="H20" s="43"/>
      <c r="I20" s="43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3"/>
  <sheetViews>
    <sheetView zoomScale="120" zoomScaleNormal="120" workbookViewId="0">
      <pane xSplit="1" topLeftCell="AH1" activePane="topRight" state="frozen"/>
      <selection pane="topRight" activeCell="AP1" sqref="AP1"/>
    </sheetView>
  </sheetViews>
  <sheetFormatPr defaultColWidth="8.85546875" defaultRowHeight="15"/>
  <cols>
    <col min="1" max="1" width="33.85546875" customWidth="1"/>
    <col min="2" max="2" width="17.42578125" style="264" customWidth="1"/>
    <col min="3" max="3" width="9.28515625" style="264" customWidth="1"/>
    <col min="4" max="4" width="17.7109375" style="270" customWidth="1"/>
    <col min="5" max="5" width="9.85546875" style="270" customWidth="1"/>
    <col min="6" max="7" width="6.7109375" style="270" customWidth="1"/>
    <col min="8" max="8" width="18.28515625" style="270" customWidth="1"/>
    <col min="9" max="9" width="9.7109375" style="270" customWidth="1"/>
    <col min="10" max="11" width="6.7109375" style="270" customWidth="1"/>
    <col min="12" max="12" width="18.7109375" style="270" customWidth="1"/>
    <col min="13" max="13" width="9.140625" style="270" customWidth="1"/>
    <col min="14" max="15" width="6.7109375" style="270" customWidth="1"/>
    <col min="16" max="16" width="19" style="270" customWidth="1"/>
    <col min="17" max="17" width="10.42578125" style="270" customWidth="1"/>
    <col min="18" max="19" width="6.7109375" style="270" customWidth="1"/>
    <col min="20" max="20" width="16.85546875" style="270" customWidth="1"/>
    <col min="21" max="21" width="8.7109375" style="270" customWidth="1"/>
    <col min="22" max="23" width="6.7109375" style="270" customWidth="1"/>
    <col min="24" max="24" width="19.140625" style="270" customWidth="1"/>
    <col min="25" max="25" width="9" style="270" customWidth="1"/>
    <col min="26" max="27" width="6.7109375" style="270" customWidth="1"/>
    <col min="28" max="28" width="18.42578125" style="270" customWidth="1"/>
    <col min="29" max="29" width="8.7109375" style="270" customWidth="1"/>
    <col min="30" max="31" width="6.7109375" style="270" customWidth="1"/>
    <col min="32" max="32" width="17.140625" style="301" customWidth="1"/>
    <col min="33" max="33" width="8.42578125" style="301" customWidth="1"/>
    <col min="34" max="35" width="6.7109375" style="301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509" t="s">
        <v>91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0"/>
      <c r="AB1" s="510"/>
      <c r="AC1" s="510"/>
      <c r="AD1" s="510"/>
      <c r="AE1" s="510"/>
      <c r="AF1" s="510"/>
      <c r="AG1" s="510"/>
      <c r="AH1" s="510"/>
      <c r="AI1" s="510"/>
      <c r="AJ1" s="510"/>
      <c r="AK1" s="510"/>
      <c r="AL1" s="510"/>
      <c r="AM1" s="510"/>
      <c r="AN1" s="510"/>
      <c r="AO1" s="511"/>
    </row>
    <row r="2" spans="1:49" ht="30.75" customHeight="1" thickBot="1">
      <c r="A2" s="69"/>
      <c r="B2" s="502" t="s">
        <v>228</v>
      </c>
      <c r="C2" s="503"/>
      <c r="D2" s="502" t="s">
        <v>229</v>
      </c>
      <c r="E2" s="503"/>
      <c r="F2" s="502" t="s">
        <v>80</v>
      </c>
      <c r="G2" s="503"/>
      <c r="H2" s="502" t="s">
        <v>230</v>
      </c>
      <c r="I2" s="503"/>
      <c r="J2" s="502" t="s">
        <v>80</v>
      </c>
      <c r="K2" s="503"/>
      <c r="L2" s="502" t="s">
        <v>231</v>
      </c>
      <c r="M2" s="503"/>
      <c r="N2" s="502" t="s">
        <v>80</v>
      </c>
      <c r="O2" s="503"/>
      <c r="P2" s="502" t="s">
        <v>232</v>
      </c>
      <c r="Q2" s="503"/>
      <c r="R2" s="502" t="s">
        <v>80</v>
      </c>
      <c r="S2" s="503"/>
      <c r="T2" s="502" t="s">
        <v>237</v>
      </c>
      <c r="U2" s="503"/>
      <c r="V2" s="502" t="s">
        <v>80</v>
      </c>
      <c r="W2" s="503"/>
      <c r="X2" s="502" t="s">
        <v>238</v>
      </c>
      <c r="Y2" s="503"/>
      <c r="Z2" s="502" t="s">
        <v>80</v>
      </c>
      <c r="AA2" s="503"/>
      <c r="AB2" s="502" t="s">
        <v>240</v>
      </c>
      <c r="AC2" s="503"/>
      <c r="AD2" s="502" t="s">
        <v>80</v>
      </c>
      <c r="AE2" s="503"/>
      <c r="AF2" s="502" t="s">
        <v>242</v>
      </c>
      <c r="AG2" s="503"/>
      <c r="AH2" s="502" t="s">
        <v>80</v>
      </c>
      <c r="AI2" s="503"/>
      <c r="AJ2" s="502" t="s">
        <v>99</v>
      </c>
      <c r="AK2" s="503"/>
      <c r="AL2" s="502" t="s">
        <v>100</v>
      </c>
      <c r="AM2" s="503"/>
      <c r="AN2" s="502" t="s">
        <v>90</v>
      </c>
      <c r="AO2" s="503"/>
      <c r="AP2" s="70"/>
      <c r="AQ2" s="504" t="s">
        <v>104</v>
      </c>
      <c r="AR2" s="505"/>
      <c r="AS2" s="70"/>
      <c r="AT2" s="70"/>
    </row>
    <row r="3" spans="1:49" ht="14.25" customHeight="1">
      <c r="A3" s="162" t="s">
        <v>4</v>
      </c>
      <c r="B3" s="262" t="s">
        <v>75</v>
      </c>
      <c r="C3" s="263" t="s">
        <v>5</v>
      </c>
      <c r="D3" s="262" t="s">
        <v>75</v>
      </c>
      <c r="E3" s="263" t="s">
        <v>5</v>
      </c>
      <c r="F3" s="71" t="s">
        <v>75</v>
      </c>
      <c r="G3" s="72" t="s">
        <v>5</v>
      </c>
      <c r="H3" s="262" t="s">
        <v>75</v>
      </c>
      <c r="I3" s="263" t="s">
        <v>5</v>
      </c>
      <c r="J3" s="71" t="s">
        <v>75</v>
      </c>
      <c r="K3" s="72" t="s">
        <v>5</v>
      </c>
      <c r="L3" s="262" t="s">
        <v>75</v>
      </c>
      <c r="M3" s="263" t="s">
        <v>5</v>
      </c>
      <c r="N3" s="71" t="s">
        <v>75</v>
      </c>
      <c r="O3" s="72" t="s">
        <v>5</v>
      </c>
      <c r="P3" s="262" t="s">
        <v>75</v>
      </c>
      <c r="Q3" s="263" t="s">
        <v>5</v>
      </c>
      <c r="R3" s="71" t="s">
        <v>75</v>
      </c>
      <c r="S3" s="72" t="s">
        <v>5</v>
      </c>
      <c r="T3" s="262" t="s">
        <v>75</v>
      </c>
      <c r="U3" s="263" t="s">
        <v>5</v>
      </c>
      <c r="V3" s="71" t="s">
        <v>75</v>
      </c>
      <c r="W3" s="72" t="s">
        <v>5</v>
      </c>
      <c r="X3" s="262" t="s">
        <v>75</v>
      </c>
      <c r="Y3" s="263" t="s">
        <v>5</v>
      </c>
      <c r="Z3" s="71" t="s">
        <v>75</v>
      </c>
      <c r="AA3" s="72" t="s">
        <v>5</v>
      </c>
      <c r="AB3" s="262" t="s">
        <v>75</v>
      </c>
      <c r="AC3" s="263" t="s">
        <v>5</v>
      </c>
      <c r="AD3" s="71" t="s">
        <v>75</v>
      </c>
      <c r="AE3" s="72" t="s">
        <v>5</v>
      </c>
      <c r="AF3" s="262" t="s">
        <v>75</v>
      </c>
      <c r="AG3" s="263" t="s">
        <v>5</v>
      </c>
      <c r="AH3" s="71" t="s">
        <v>75</v>
      </c>
      <c r="AI3" s="72" t="s">
        <v>5</v>
      </c>
      <c r="AJ3" s="73" t="s">
        <v>75</v>
      </c>
      <c r="AK3" s="74" t="s">
        <v>5</v>
      </c>
      <c r="AL3" s="75" t="s">
        <v>75</v>
      </c>
      <c r="AM3" s="76" t="s">
        <v>5</v>
      </c>
      <c r="AN3" s="77" t="s">
        <v>75</v>
      </c>
      <c r="AO3" s="78" t="s">
        <v>5</v>
      </c>
      <c r="AP3" s="70"/>
      <c r="AQ3" s="79" t="s">
        <v>75</v>
      </c>
      <c r="AR3" s="80" t="s">
        <v>5</v>
      </c>
      <c r="AS3" s="70"/>
      <c r="AT3" s="70"/>
    </row>
    <row r="4" spans="1:49">
      <c r="A4" s="163" t="s">
        <v>0</v>
      </c>
      <c r="B4" s="132" t="s">
        <v>6</v>
      </c>
      <c r="C4" s="132" t="s">
        <v>6</v>
      </c>
      <c r="D4" s="132" t="s">
        <v>6</v>
      </c>
      <c r="E4" s="132" t="s">
        <v>6</v>
      </c>
      <c r="F4" s="81" t="s">
        <v>98</v>
      </c>
      <c r="G4" s="81" t="s">
        <v>98</v>
      </c>
      <c r="H4" s="132" t="s">
        <v>6</v>
      </c>
      <c r="I4" s="132" t="s">
        <v>6</v>
      </c>
      <c r="J4" s="81" t="s">
        <v>98</v>
      </c>
      <c r="K4" s="81" t="s">
        <v>98</v>
      </c>
      <c r="L4" s="132" t="s">
        <v>6</v>
      </c>
      <c r="M4" s="132" t="s">
        <v>6</v>
      </c>
      <c r="N4" s="81" t="s">
        <v>98</v>
      </c>
      <c r="O4" s="81" t="s">
        <v>98</v>
      </c>
      <c r="P4" s="132" t="s">
        <v>6</v>
      </c>
      <c r="Q4" s="132" t="s">
        <v>6</v>
      </c>
      <c r="R4" s="81" t="s">
        <v>98</v>
      </c>
      <c r="S4" s="81" t="s">
        <v>98</v>
      </c>
      <c r="T4" s="132" t="s">
        <v>6</v>
      </c>
      <c r="U4" s="132" t="s">
        <v>6</v>
      </c>
      <c r="V4" s="81" t="s">
        <v>98</v>
      </c>
      <c r="W4" s="81" t="s">
        <v>98</v>
      </c>
      <c r="X4" s="132" t="s">
        <v>6</v>
      </c>
      <c r="Y4" s="132" t="s">
        <v>6</v>
      </c>
      <c r="Z4" s="81" t="s">
        <v>98</v>
      </c>
      <c r="AA4" s="81" t="s">
        <v>98</v>
      </c>
      <c r="AB4" s="132" t="s">
        <v>6</v>
      </c>
      <c r="AC4" s="132" t="s">
        <v>6</v>
      </c>
      <c r="AD4" s="81" t="s">
        <v>98</v>
      </c>
      <c r="AE4" s="81" t="s">
        <v>98</v>
      </c>
      <c r="AF4" s="132" t="s">
        <v>6</v>
      </c>
      <c r="AG4" s="132" t="s">
        <v>6</v>
      </c>
      <c r="AH4" s="81" t="s">
        <v>98</v>
      </c>
      <c r="AI4" s="81" t="s">
        <v>98</v>
      </c>
      <c r="AJ4" s="82" t="s">
        <v>98</v>
      </c>
      <c r="AK4" s="82" t="s">
        <v>98</v>
      </c>
      <c r="AL4" s="83" t="s">
        <v>98</v>
      </c>
      <c r="AM4" s="83" t="s">
        <v>98</v>
      </c>
      <c r="AN4" s="77" t="s">
        <v>98</v>
      </c>
      <c r="AO4" s="78" t="s">
        <v>98</v>
      </c>
      <c r="AP4" s="70"/>
      <c r="AQ4" s="84" t="s">
        <v>6</v>
      </c>
      <c r="AR4" s="84" t="s">
        <v>6</v>
      </c>
      <c r="AS4" s="70"/>
      <c r="AT4" s="70"/>
    </row>
    <row r="5" spans="1:49">
      <c r="A5" s="164" t="s">
        <v>8</v>
      </c>
      <c r="B5" s="133">
        <v>6426267783.8199997</v>
      </c>
      <c r="C5" s="133">
        <v>10516.56</v>
      </c>
      <c r="D5" s="133">
        <v>6661437112.1199999</v>
      </c>
      <c r="E5" s="133">
        <v>10540.67</v>
      </c>
      <c r="F5" s="85">
        <f t="shared" ref="F5:F18" si="0">((D5-B5)/B5)</f>
        <v>3.6595009142337244E-2</v>
      </c>
      <c r="G5" s="85">
        <f t="shared" ref="G5:G18" si="1">((E5-C5)/C5)</f>
        <v>2.292574758286035E-3</v>
      </c>
      <c r="H5" s="133">
        <v>6662798869.3699999</v>
      </c>
      <c r="I5" s="133">
        <v>10552.59</v>
      </c>
      <c r="J5" s="85">
        <f t="shared" ref="J5:J18" si="2">((H5-D5)/D5)</f>
        <v>2.0442394442520245E-4</v>
      </c>
      <c r="K5" s="85">
        <f t="shared" ref="K5:K18" si="3">((I5-E5)/E5)</f>
        <v>1.1308579056170122E-3</v>
      </c>
      <c r="L5" s="133">
        <v>8769842876.0900002</v>
      </c>
      <c r="M5" s="133">
        <v>10619.72</v>
      </c>
      <c r="N5" s="85">
        <f t="shared" ref="N5:N18" si="4">((L5-H5)/H5)</f>
        <v>0.31624007388342962</v>
      </c>
      <c r="O5" s="85">
        <f t="shared" ref="O5:O18" si="5">((M5-I5)/I5)</f>
        <v>6.3614714491891751E-3</v>
      </c>
      <c r="P5" s="133">
        <v>6673583218.1999998</v>
      </c>
      <c r="Q5" s="133">
        <v>10572.5</v>
      </c>
      <c r="R5" s="85">
        <f t="shared" ref="R5:R18" si="6">((P5-L5)/L5)</f>
        <v>-0.23903046924651511</v>
      </c>
      <c r="S5" s="85">
        <f t="shared" ref="S5:S18" si="7">((Q5-M5)/M5)</f>
        <v>-4.446444915685098E-3</v>
      </c>
      <c r="T5" s="133">
        <v>6652679532.8599997</v>
      </c>
      <c r="U5" s="133">
        <v>10543.38</v>
      </c>
      <c r="V5" s="85">
        <f t="shared" ref="V5:V18" si="8">((T5-P5)/P5)</f>
        <v>-3.13230309063836E-3</v>
      </c>
      <c r="W5" s="85">
        <f t="shared" ref="W5:W18" si="9">((U5-Q5)/Q5)</f>
        <v>-2.7543154410026769E-3</v>
      </c>
      <c r="X5" s="133">
        <v>6638484711.7299995</v>
      </c>
      <c r="Y5" s="133">
        <v>10526.55</v>
      </c>
      <c r="Z5" s="85">
        <f t="shared" ref="Z5:Z18" si="10">((X5-T5)/T5)</f>
        <v>-2.1336998212354496E-3</v>
      </c>
      <c r="AA5" s="85">
        <f t="shared" ref="AA5:AA18" si="11">((Y5-U5)/U5)</f>
        <v>-1.5962622991867815E-3</v>
      </c>
      <c r="AB5" s="133">
        <v>6762077909</v>
      </c>
      <c r="AC5" s="133">
        <v>10723.39</v>
      </c>
      <c r="AD5" s="85">
        <f t="shared" ref="AD5:AD18" si="12">((AB5-X5)/X5)</f>
        <v>1.8617681991737519E-2</v>
      </c>
      <c r="AE5" s="85">
        <f t="shared" ref="AE5:AE18" si="13">((AC5-Y5)/Y5)</f>
        <v>1.8699383938707379E-2</v>
      </c>
      <c r="AF5" s="133">
        <v>6856780610.8400002</v>
      </c>
      <c r="AG5" s="133">
        <v>10879.34</v>
      </c>
      <c r="AH5" s="85">
        <f t="shared" ref="AH5:AH18" si="14">((AF5-AB5)/AB5)</f>
        <v>1.4004970530427551E-2</v>
      </c>
      <c r="AI5" s="85">
        <f t="shared" ref="AI5:AI18" si="15">((AG5-AC5)/AC5)</f>
        <v>1.454297568213044E-2</v>
      </c>
      <c r="AJ5" s="86">
        <f>AVERAGE(F5,J5,N5,R5,V5,Z5,AD5,AH5)</f>
        <v>1.7670710916746022E-2</v>
      </c>
      <c r="AK5" s="86">
        <f>AVERAGE(G5,K5,O5,S5,W5,AA5,AE5,AI5)</f>
        <v>4.2787801347569359E-3</v>
      </c>
      <c r="AL5" s="87">
        <f>((AF5-D5)/D5)</f>
        <v>2.9324527940763262E-2</v>
      </c>
      <c r="AM5" s="87">
        <f>((AC5-C5)/C5)</f>
        <v>1.9667077447378223E-2</v>
      </c>
      <c r="AN5" s="88">
        <f>STDEV(F5,J5,N5,R5,V5,Z5,AD5,AH5)</f>
        <v>0.14954295853258057</v>
      </c>
      <c r="AO5" s="169">
        <f>STDEV(G5,K5,O5,S5,W5,AA5,AE5,AI5)</f>
        <v>8.3803312475781953E-3</v>
      </c>
      <c r="AP5" s="89"/>
      <c r="AQ5" s="90">
        <v>7877662528.1199999</v>
      </c>
      <c r="AR5" s="90">
        <v>7704.04</v>
      </c>
      <c r="AS5" s="91" t="e">
        <f>(#REF!/AQ5)-1</f>
        <v>#REF!</v>
      </c>
      <c r="AT5" s="91" t="e">
        <f>(#REF!/AR5)-1</f>
        <v>#REF!</v>
      </c>
    </row>
    <row r="6" spans="1:49">
      <c r="A6" s="164" t="s">
        <v>57</v>
      </c>
      <c r="B6" s="134">
        <v>831945316.23000002</v>
      </c>
      <c r="C6" s="133">
        <v>1.63</v>
      </c>
      <c r="D6" s="134">
        <v>826946281.67999995</v>
      </c>
      <c r="E6" s="133">
        <v>1.63</v>
      </c>
      <c r="F6" s="85">
        <f t="shared" si="0"/>
        <v>-6.0088499237587337E-3</v>
      </c>
      <c r="G6" s="85">
        <f t="shared" si="1"/>
        <v>0</v>
      </c>
      <c r="H6" s="134">
        <v>826065909.62</v>
      </c>
      <c r="I6" s="133">
        <v>1.62</v>
      </c>
      <c r="J6" s="85">
        <f t="shared" si="2"/>
        <v>-1.0646061050197898E-3</v>
      </c>
      <c r="K6" s="85">
        <f t="shared" si="3"/>
        <v>-6.1349693251532443E-3</v>
      </c>
      <c r="L6" s="134">
        <v>827952554.96000004</v>
      </c>
      <c r="M6" s="133">
        <v>1.63</v>
      </c>
      <c r="N6" s="85">
        <f t="shared" si="4"/>
        <v>2.2838920212406686E-3</v>
      </c>
      <c r="O6" s="85">
        <f t="shared" si="5"/>
        <v>6.1728395061727073E-3</v>
      </c>
      <c r="P6" s="134">
        <v>822229476.73000002</v>
      </c>
      <c r="Q6" s="133">
        <v>1.62</v>
      </c>
      <c r="R6" s="85">
        <f t="shared" si="6"/>
        <v>-6.9123263111091088E-3</v>
      </c>
      <c r="S6" s="85">
        <f t="shared" si="7"/>
        <v>-6.1349693251532443E-3</v>
      </c>
      <c r="T6" s="134">
        <v>821291448.13999999</v>
      </c>
      <c r="U6" s="133">
        <v>1.61</v>
      </c>
      <c r="V6" s="85">
        <f t="shared" si="8"/>
        <v>-1.1408355167836666E-3</v>
      </c>
      <c r="W6" s="85">
        <f t="shared" si="9"/>
        <v>-6.1728395061728444E-3</v>
      </c>
      <c r="X6" s="134">
        <v>821497197.37</v>
      </c>
      <c r="Y6" s="133">
        <v>1.61</v>
      </c>
      <c r="Z6" s="85">
        <f t="shared" si="10"/>
        <v>2.5051914331506152E-4</v>
      </c>
      <c r="AA6" s="85">
        <f t="shared" si="11"/>
        <v>0</v>
      </c>
      <c r="AB6" s="134">
        <v>814790710.25</v>
      </c>
      <c r="AC6" s="133">
        <v>1.66</v>
      </c>
      <c r="AD6" s="85">
        <f t="shared" si="12"/>
        <v>-8.1637370662622256E-3</v>
      </c>
      <c r="AE6" s="85">
        <f t="shared" si="13"/>
        <v>3.1055900621117901E-2</v>
      </c>
      <c r="AF6" s="134">
        <v>832593010.66999996</v>
      </c>
      <c r="AG6" s="144">
        <v>1.69</v>
      </c>
      <c r="AH6" s="85">
        <f t="shared" si="14"/>
        <v>2.1848924142173549E-2</v>
      </c>
      <c r="AI6" s="85">
        <f t="shared" si="15"/>
        <v>1.8072289156626523E-2</v>
      </c>
      <c r="AJ6" s="86">
        <f t="shared" ref="AJ6:AJ8" si="16">AVERAGE(F6,J6,N6,R6,V6,Z6,AD6,AH6)</f>
        <v>1.3662254797446949E-4</v>
      </c>
      <c r="AK6" s="86">
        <f t="shared" ref="AK6:AK8" si="17">AVERAGE(G6,K6,O6,S6,W6,AA6,AE6,AI6)</f>
        <v>4.6072813909297248E-3</v>
      </c>
      <c r="AL6" s="87">
        <f t="shared" ref="AL6:AL8" si="18">((AF6-D6)/D6)</f>
        <v>6.8284108836287162E-3</v>
      </c>
      <c r="AM6" s="87">
        <f t="shared" ref="AM6:AM8" si="19">((AC6-C6)/C6)</f>
        <v>1.8404907975460141E-2</v>
      </c>
      <c r="AN6" s="88">
        <f t="shared" ref="AN6:AN8" si="20">STDEV(F6,J6,N6,R6,V6,Z6,AD6,AH6)</f>
        <v>9.5279521872013041E-3</v>
      </c>
      <c r="AO6" s="169">
        <f t="shared" ref="AO6:AO8" si="21">STDEV(G6,K6,O6,S6,W6,AA6,AE6,AI6)</f>
        <v>1.3484085098509332E-2</v>
      </c>
      <c r="AP6" s="92"/>
      <c r="AQ6" s="93">
        <v>486981928.81999999</v>
      </c>
      <c r="AR6" s="94">
        <v>0.95</v>
      </c>
      <c r="AS6" s="91" t="e">
        <f>(#REF!/AQ6)-1</f>
        <v>#REF!</v>
      </c>
      <c r="AT6" s="91" t="e">
        <f>(#REF!/AR6)-1</f>
        <v>#REF!</v>
      </c>
    </row>
    <row r="7" spans="1:49">
      <c r="A7" s="164" t="s">
        <v>13</v>
      </c>
      <c r="B7" s="134">
        <v>262675318.33000001</v>
      </c>
      <c r="C7" s="133">
        <v>134.35</v>
      </c>
      <c r="D7" s="134">
        <v>262577228.46000001</v>
      </c>
      <c r="E7" s="133">
        <v>134.29</v>
      </c>
      <c r="F7" s="85">
        <f t="shared" si="0"/>
        <v>-3.7342629152836541E-4</v>
      </c>
      <c r="G7" s="85">
        <f t="shared" si="1"/>
        <v>-4.4659471529588592E-4</v>
      </c>
      <c r="H7" s="134">
        <v>262352330.43000001</v>
      </c>
      <c r="I7" s="133">
        <v>134.16999999999999</v>
      </c>
      <c r="J7" s="85">
        <f t="shared" si="2"/>
        <v>-8.56502413857496E-4</v>
      </c>
      <c r="K7" s="85">
        <f t="shared" si="3"/>
        <v>-8.9358850249463516E-4</v>
      </c>
      <c r="L7" s="134">
        <v>262219858.09</v>
      </c>
      <c r="M7" s="133">
        <v>134.11000000000001</v>
      </c>
      <c r="N7" s="85">
        <f t="shared" si="4"/>
        <v>-5.049405880362454E-4</v>
      </c>
      <c r="O7" s="85">
        <f t="shared" si="5"/>
        <v>-4.4719385853748126E-4</v>
      </c>
      <c r="P7" s="134">
        <v>261121357</v>
      </c>
      <c r="Q7" s="133">
        <v>133.26</v>
      </c>
      <c r="R7" s="85">
        <f t="shared" si="6"/>
        <v>-4.1892368411814646E-3</v>
      </c>
      <c r="S7" s="85">
        <f t="shared" si="7"/>
        <v>-6.338080680038943E-3</v>
      </c>
      <c r="T7" s="134">
        <v>261208281.34</v>
      </c>
      <c r="U7" s="133">
        <v>133.27000000000001</v>
      </c>
      <c r="V7" s="85">
        <f t="shared" si="8"/>
        <v>3.3288866525001853E-4</v>
      </c>
      <c r="W7" s="85">
        <f t="shared" si="9"/>
        <v>7.504127270013003E-5</v>
      </c>
      <c r="X7" s="134">
        <v>264437530.15000001</v>
      </c>
      <c r="Y7" s="133">
        <v>134.94999999999999</v>
      </c>
      <c r="Z7" s="85">
        <f t="shared" si="10"/>
        <v>1.2362735183715988E-2</v>
      </c>
      <c r="AA7" s="85">
        <f t="shared" si="11"/>
        <v>1.2605987844225845E-2</v>
      </c>
      <c r="AB7" s="291">
        <v>262548761.50999999</v>
      </c>
      <c r="AC7" s="133">
        <v>134.03</v>
      </c>
      <c r="AD7" s="85">
        <f t="shared" si="12"/>
        <v>-7.1425891738159369E-3</v>
      </c>
      <c r="AE7" s="85">
        <f t="shared" si="13"/>
        <v>-6.817339755464895E-3</v>
      </c>
      <c r="AF7" s="291">
        <v>266283893.46000001</v>
      </c>
      <c r="AG7" s="133">
        <v>134.04</v>
      </c>
      <c r="AH7" s="85">
        <f t="shared" si="14"/>
        <v>1.4226431419893609E-2</v>
      </c>
      <c r="AI7" s="85">
        <f t="shared" si="15"/>
        <v>7.4610161903983471E-5</v>
      </c>
      <c r="AJ7" s="86">
        <f t="shared" si="16"/>
        <v>1.7319199950550134E-3</v>
      </c>
      <c r="AK7" s="86">
        <f t="shared" si="17"/>
        <v>-2.733947791252354E-4</v>
      </c>
      <c r="AL7" s="87">
        <f t="shared" si="18"/>
        <v>1.4116475452724412E-2</v>
      </c>
      <c r="AM7" s="87">
        <f t="shared" si="19"/>
        <v>-2.3818384815779171E-3</v>
      </c>
      <c r="AN7" s="88">
        <f t="shared" si="20"/>
        <v>7.5690847349306921E-3</v>
      </c>
      <c r="AO7" s="169">
        <f t="shared" si="21"/>
        <v>5.930182933848711E-3</v>
      </c>
      <c r="AP7" s="92"/>
      <c r="AQ7" s="90">
        <v>204065067.03999999</v>
      </c>
      <c r="AR7" s="94">
        <v>105.02</v>
      </c>
      <c r="AS7" s="91" t="e">
        <f>(#REF!/AQ7)-1</f>
        <v>#REF!</v>
      </c>
      <c r="AT7" s="91" t="e">
        <f>(#REF!/AR7)-1</f>
        <v>#REF!</v>
      </c>
    </row>
    <row r="8" spans="1:49">
      <c r="A8" s="164" t="s">
        <v>15</v>
      </c>
      <c r="B8" s="134">
        <v>587271133</v>
      </c>
      <c r="C8" s="145">
        <v>16.940000000000001</v>
      </c>
      <c r="D8" s="134">
        <v>584093989</v>
      </c>
      <c r="E8" s="145">
        <v>16.850000000000001</v>
      </c>
      <c r="F8" s="85">
        <f t="shared" si="0"/>
        <v>-5.4100122098117839E-3</v>
      </c>
      <c r="G8" s="85">
        <f t="shared" si="1"/>
        <v>-5.3128689492325772E-3</v>
      </c>
      <c r="H8" s="134">
        <v>583750300</v>
      </c>
      <c r="I8" s="145">
        <v>16.84</v>
      </c>
      <c r="J8" s="85">
        <f t="shared" si="2"/>
        <v>-5.8841386227653856E-4</v>
      </c>
      <c r="K8" s="85">
        <f t="shared" si="3"/>
        <v>-5.9347181008911345E-4</v>
      </c>
      <c r="L8" s="134">
        <v>583582300</v>
      </c>
      <c r="M8" s="145">
        <v>16.84</v>
      </c>
      <c r="N8" s="85">
        <f t="shared" si="4"/>
        <v>-2.8779428464533553E-4</v>
      </c>
      <c r="O8" s="85">
        <f t="shared" si="5"/>
        <v>0</v>
      </c>
      <c r="P8" s="134">
        <v>580308070</v>
      </c>
      <c r="Q8" s="145">
        <v>16.739999999999998</v>
      </c>
      <c r="R8" s="85">
        <f t="shared" si="6"/>
        <v>-5.6105711225306184E-3</v>
      </c>
      <c r="S8" s="85">
        <f t="shared" si="7"/>
        <v>-5.9382422802851205E-3</v>
      </c>
      <c r="T8" s="134">
        <v>578600348</v>
      </c>
      <c r="U8" s="145">
        <v>16.71</v>
      </c>
      <c r="V8" s="85">
        <f t="shared" si="8"/>
        <v>-2.9427852002816366E-3</v>
      </c>
      <c r="W8" s="85">
        <f t="shared" si="9"/>
        <v>-1.7921146953403576E-3</v>
      </c>
      <c r="X8" s="134">
        <v>579224110</v>
      </c>
      <c r="Y8" s="145">
        <v>16.72</v>
      </c>
      <c r="Z8" s="85">
        <f t="shared" si="10"/>
        <v>1.0780532748659874E-3</v>
      </c>
      <c r="AA8" s="85">
        <f t="shared" si="11"/>
        <v>5.984440454816284E-4</v>
      </c>
      <c r="AB8" s="134">
        <v>594798829</v>
      </c>
      <c r="AC8" s="145">
        <v>17.18</v>
      </c>
      <c r="AD8" s="85">
        <f t="shared" si="12"/>
        <v>2.6888934233072585E-2</v>
      </c>
      <c r="AE8" s="85">
        <f t="shared" si="13"/>
        <v>2.7511961722488092E-2</v>
      </c>
      <c r="AF8" s="134">
        <v>604181909</v>
      </c>
      <c r="AG8" s="145">
        <v>17.45</v>
      </c>
      <c r="AH8" s="85">
        <f t="shared" si="14"/>
        <v>1.5775215993237942E-2</v>
      </c>
      <c r="AI8" s="85">
        <f t="shared" si="15"/>
        <v>1.5715948777648404E-2</v>
      </c>
      <c r="AJ8" s="86">
        <f t="shared" si="16"/>
        <v>3.6128283527038251E-3</v>
      </c>
      <c r="AK8" s="86">
        <f t="shared" si="17"/>
        <v>3.7737071013338695E-3</v>
      </c>
      <c r="AL8" s="87">
        <f t="shared" si="18"/>
        <v>3.4391588303094148E-2</v>
      </c>
      <c r="AM8" s="87">
        <f t="shared" si="19"/>
        <v>1.4167650531286801E-2</v>
      </c>
      <c r="AN8" s="88">
        <f t="shared" si="20"/>
        <v>1.1578613133262639E-2</v>
      </c>
      <c r="AO8" s="169">
        <f t="shared" si="21"/>
        <v>1.1694830839217202E-2</v>
      </c>
      <c r="AP8" s="92"/>
      <c r="AQ8" s="95">
        <v>166618649</v>
      </c>
      <c r="AR8" s="96">
        <v>9.4</v>
      </c>
      <c r="AS8" s="91" t="e">
        <f>(#REF!/AQ8)-1</f>
        <v>#REF!</v>
      </c>
      <c r="AT8" s="91" t="e">
        <f>(#REF!/AR8)-1</f>
        <v>#REF!</v>
      </c>
    </row>
    <row r="9" spans="1:49" s="211" customFormat="1">
      <c r="A9" s="164" t="s">
        <v>19</v>
      </c>
      <c r="B9" s="133">
        <v>335488756.05000001</v>
      </c>
      <c r="C9" s="133">
        <v>158.7176</v>
      </c>
      <c r="D9" s="133">
        <v>334067920.92000002</v>
      </c>
      <c r="E9" s="133">
        <v>158.21250000000001</v>
      </c>
      <c r="F9" s="85">
        <f t="shared" si="0"/>
        <v>-4.2351199686353697E-3</v>
      </c>
      <c r="G9" s="85">
        <f t="shared" si="1"/>
        <v>-3.1823817900472205E-3</v>
      </c>
      <c r="H9" s="133">
        <v>333329317.06999999</v>
      </c>
      <c r="I9" s="133">
        <v>157.92599999999999</v>
      </c>
      <c r="J9" s="85">
        <f t="shared" si="2"/>
        <v>-2.2109391646044905E-3</v>
      </c>
      <c r="K9" s="85">
        <f t="shared" si="3"/>
        <v>-1.8108556529984542E-3</v>
      </c>
      <c r="L9" s="133">
        <v>333807287.33999997</v>
      </c>
      <c r="M9" s="133">
        <v>158.22280000000001</v>
      </c>
      <c r="N9" s="85">
        <f t="shared" si="4"/>
        <v>1.4339280870983393E-3</v>
      </c>
      <c r="O9" s="85">
        <f t="shared" si="5"/>
        <v>1.8793612198119299E-3</v>
      </c>
      <c r="P9" s="133">
        <v>343842932.72000003</v>
      </c>
      <c r="Q9" s="133">
        <v>163.0984</v>
      </c>
      <c r="R9" s="85">
        <f t="shared" si="6"/>
        <v>3.0064189011482639E-2</v>
      </c>
      <c r="S9" s="85">
        <f t="shared" si="7"/>
        <v>3.0814775114585202E-2</v>
      </c>
      <c r="T9" s="133">
        <v>340991879.72000003</v>
      </c>
      <c r="U9" s="133">
        <v>162.13390000000001</v>
      </c>
      <c r="V9" s="85">
        <f t="shared" si="8"/>
        <v>-8.2917306964738011E-3</v>
      </c>
      <c r="W9" s="85">
        <f t="shared" si="9"/>
        <v>-5.9136079814393451E-3</v>
      </c>
      <c r="X9" s="133">
        <v>340350379.33999997</v>
      </c>
      <c r="Y9" s="133">
        <v>161.9675</v>
      </c>
      <c r="Z9" s="85">
        <f t="shared" si="10"/>
        <v>-1.8812775850463434E-3</v>
      </c>
      <c r="AA9" s="85">
        <f t="shared" si="11"/>
        <v>-1.0263122024450784E-3</v>
      </c>
      <c r="AB9" s="292">
        <v>336089199.23000002</v>
      </c>
      <c r="AC9" s="133">
        <v>160.0958</v>
      </c>
      <c r="AD9" s="85">
        <f t="shared" si="12"/>
        <v>-1.2519980492641559E-2</v>
      </c>
      <c r="AE9" s="85">
        <f t="shared" si="13"/>
        <v>-1.155602204145896E-2</v>
      </c>
      <c r="AF9" s="292">
        <v>342322928.25999999</v>
      </c>
      <c r="AG9" s="133">
        <v>163.08430000000001</v>
      </c>
      <c r="AH9" s="85">
        <f t="shared" si="14"/>
        <v>1.8547841002572556E-2</v>
      </c>
      <c r="AI9" s="85">
        <f t="shared" si="15"/>
        <v>1.8666948164786434E-2</v>
      </c>
      <c r="AJ9" s="86">
        <f t="shared" ref="AJ9:AJ72" si="22">AVERAGE(F9,J9,N9,R9,V9,Z9,AD9,AH9)</f>
        <v>2.6133637742189958E-3</v>
      </c>
      <c r="AK9" s="86">
        <f t="shared" ref="AK9:AK72" si="23">AVERAGE(G9,K9,O9,S9,W9,AA9,AE9,AI9)</f>
        <v>3.4839881038493132E-3</v>
      </c>
      <c r="AL9" s="87">
        <f t="shared" ref="AL9:AL72" si="24">((AF9-D9)/D9)</f>
        <v>2.471056579532166E-2</v>
      </c>
      <c r="AM9" s="87">
        <f t="shared" ref="AM9:AM72" si="25">((AC9-C9)/C9)</f>
        <v>8.6833470264166823E-3</v>
      </c>
      <c r="AN9" s="88">
        <f t="shared" ref="AN9:AN72" si="26">STDEV(F9,J9,N9,R9,V9,Z9,AD9,AH9)</f>
        <v>1.4378371966115928E-2</v>
      </c>
      <c r="AO9" s="169">
        <f t="shared" ref="AO9:AO72" si="27">STDEV(G9,K9,O9,S9,W9,AA9,AE9,AI9)</f>
        <v>1.4078374533066382E-2</v>
      </c>
      <c r="AP9" s="92"/>
      <c r="AQ9" s="95"/>
      <c r="AR9" s="96"/>
      <c r="AS9" s="91"/>
      <c r="AT9" s="91"/>
    </row>
    <row r="10" spans="1:49">
      <c r="A10" s="164" t="s">
        <v>96</v>
      </c>
      <c r="B10" s="133">
        <v>1850600138.8699999</v>
      </c>
      <c r="C10" s="133">
        <v>0.88980000000000004</v>
      </c>
      <c r="D10" s="133">
        <v>1852227547.9400001</v>
      </c>
      <c r="E10" s="133">
        <v>0.89070000000000005</v>
      </c>
      <c r="F10" s="85">
        <f t="shared" si="0"/>
        <v>8.7939530307929641E-4</v>
      </c>
      <c r="G10" s="85">
        <f t="shared" si="1"/>
        <v>1.0114632501685905E-3</v>
      </c>
      <c r="H10" s="133">
        <v>1677130887.6199999</v>
      </c>
      <c r="I10" s="133">
        <v>0.89270000000000005</v>
      </c>
      <c r="J10" s="85">
        <f t="shared" si="2"/>
        <v>-9.4533018102844965E-2</v>
      </c>
      <c r="K10" s="85">
        <f t="shared" si="3"/>
        <v>2.2454249466711592E-3</v>
      </c>
      <c r="L10" s="133">
        <v>1700380588.3900001</v>
      </c>
      <c r="M10" s="133">
        <v>0.89439999999999997</v>
      </c>
      <c r="N10" s="85">
        <f t="shared" si="4"/>
        <v>1.386278253034481E-2</v>
      </c>
      <c r="O10" s="85">
        <f t="shared" si="5"/>
        <v>1.9043351629886005E-3</v>
      </c>
      <c r="P10" s="133">
        <v>1695543741.76</v>
      </c>
      <c r="Q10" s="133">
        <v>0.89049999999999996</v>
      </c>
      <c r="R10" s="85">
        <f t="shared" si="6"/>
        <v>-2.8445670710578195E-3</v>
      </c>
      <c r="S10" s="85">
        <f t="shared" si="7"/>
        <v>-4.3604651162790862E-3</v>
      </c>
      <c r="T10" s="133">
        <v>1682409219.4200001</v>
      </c>
      <c r="U10" s="133">
        <v>0.88500000000000001</v>
      </c>
      <c r="V10" s="85">
        <f t="shared" si="8"/>
        <v>-7.7464957208158384E-3</v>
      </c>
      <c r="W10" s="85">
        <f t="shared" si="9"/>
        <v>-6.1763054463783822E-3</v>
      </c>
      <c r="X10" s="133">
        <v>1683970684.74</v>
      </c>
      <c r="Y10" s="133">
        <v>0.88680000000000003</v>
      </c>
      <c r="Z10" s="85">
        <f t="shared" si="10"/>
        <v>9.2811267435769201E-4</v>
      </c>
      <c r="AA10" s="85">
        <f t="shared" si="11"/>
        <v>2.0338983050847727E-3</v>
      </c>
      <c r="AB10" s="133">
        <v>1735093993.3199999</v>
      </c>
      <c r="AC10" s="133">
        <v>0.91249999999999998</v>
      </c>
      <c r="AD10" s="85">
        <f t="shared" si="12"/>
        <v>3.0358787740947645E-2</v>
      </c>
      <c r="AE10" s="85">
        <f t="shared" si="13"/>
        <v>2.898060442038785E-2</v>
      </c>
      <c r="AF10" s="133">
        <v>1765997727.73</v>
      </c>
      <c r="AG10" s="133">
        <v>0.92520000000000002</v>
      </c>
      <c r="AH10" s="85">
        <f t="shared" si="14"/>
        <v>1.781098576156535E-2</v>
      </c>
      <c r="AI10" s="85">
        <f t="shared" si="15"/>
        <v>1.3917808219178131E-2</v>
      </c>
      <c r="AJ10" s="86">
        <f t="shared" si="22"/>
        <v>-5.1605021105529773E-3</v>
      </c>
      <c r="AK10" s="86">
        <f t="shared" si="23"/>
        <v>4.9445954677277042E-3</v>
      </c>
      <c r="AL10" s="87">
        <f t="shared" si="24"/>
        <v>-4.6554658095816916E-2</v>
      </c>
      <c r="AM10" s="87">
        <f t="shared" si="25"/>
        <v>2.5511350865362936E-2</v>
      </c>
      <c r="AN10" s="88">
        <f t="shared" si="26"/>
        <v>3.8217878555088798E-2</v>
      </c>
      <c r="AO10" s="169">
        <f t="shared" si="27"/>
        <v>1.1395345254622206E-2</v>
      </c>
      <c r="AP10" s="92"/>
      <c r="AQ10" s="90">
        <v>1147996444.8800001</v>
      </c>
      <c r="AR10" s="94">
        <v>0.69840000000000002</v>
      </c>
      <c r="AS10" s="91" t="e">
        <f>(#REF!/AQ10)-1</f>
        <v>#REF!</v>
      </c>
      <c r="AT10" s="91" t="e">
        <f>(#REF!/AR10)-1</f>
        <v>#REF!</v>
      </c>
    </row>
    <row r="11" spans="1:49">
      <c r="A11" s="164" t="s">
        <v>16</v>
      </c>
      <c r="B11" s="133">
        <v>2630213716.1599998</v>
      </c>
      <c r="C11" s="133">
        <v>20.311900000000001</v>
      </c>
      <c r="D11" s="133">
        <v>2616675970.6300001</v>
      </c>
      <c r="E11" s="133">
        <v>20.249400000000001</v>
      </c>
      <c r="F11" s="85">
        <f t="shared" si="0"/>
        <v>-5.147013509519776E-3</v>
      </c>
      <c r="G11" s="85">
        <f t="shared" si="1"/>
        <v>-3.0770139671817995E-3</v>
      </c>
      <c r="H11" s="133">
        <v>2618977527.4699998</v>
      </c>
      <c r="I11" s="133">
        <v>20.279399999999999</v>
      </c>
      <c r="J11" s="85">
        <f t="shared" si="2"/>
        <v>8.7957273496326138E-4</v>
      </c>
      <c r="K11" s="85">
        <f t="shared" si="3"/>
        <v>1.4815253785296148E-3</v>
      </c>
      <c r="L11" s="133">
        <v>2614155182.8499999</v>
      </c>
      <c r="M11" s="133">
        <v>20.162400000000002</v>
      </c>
      <c r="N11" s="85">
        <f t="shared" si="4"/>
        <v>-1.8413081324368582E-3</v>
      </c>
      <c r="O11" s="85">
        <f t="shared" si="5"/>
        <v>-5.769401461581572E-3</v>
      </c>
      <c r="P11" s="133">
        <v>2601653511.5599999</v>
      </c>
      <c r="Q11" s="133">
        <v>20.108000000000001</v>
      </c>
      <c r="R11" s="85">
        <f t="shared" si="6"/>
        <v>-4.7822988367394511E-3</v>
      </c>
      <c r="S11" s="85">
        <f t="shared" si="7"/>
        <v>-2.6980914970440579E-3</v>
      </c>
      <c r="T11" s="133">
        <v>2592264613.71</v>
      </c>
      <c r="U11" s="133">
        <v>20.059799999999999</v>
      </c>
      <c r="V11" s="85">
        <f t="shared" si="8"/>
        <v>-3.6088194712639294E-3</v>
      </c>
      <c r="W11" s="85">
        <f t="shared" si="9"/>
        <v>-2.3970558981500573E-3</v>
      </c>
      <c r="X11" s="133">
        <v>2593820488.1100001</v>
      </c>
      <c r="Y11" s="133">
        <v>20.020199999999999</v>
      </c>
      <c r="Z11" s="85">
        <f t="shared" si="10"/>
        <v>6.0019891170498888E-4</v>
      </c>
      <c r="AA11" s="85">
        <f t="shared" si="11"/>
        <v>-1.9740974486286045E-3</v>
      </c>
      <c r="AB11" s="133">
        <v>2651944462.9499998</v>
      </c>
      <c r="AC11" s="133">
        <v>20.432099999999998</v>
      </c>
      <c r="AD11" s="85">
        <f t="shared" si="12"/>
        <v>2.2408634331650294E-2</v>
      </c>
      <c r="AE11" s="85">
        <f t="shared" si="13"/>
        <v>2.0574220037761826E-2</v>
      </c>
      <c r="AF11" s="133">
        <v>2691411900.3099999</v>
      </c>
      <c r="AG11" s="133">
        <v>20.8367</v>
      </c>
      <c r="AH11" s="85">
        <f t="shared" si="14"/>
        <v>1.4882452446269142E-2</v>
      </c>
      <c r="AI11" s="85">
        <f t="shared" si="15"/>
        <v>1.9802174030080222E-2</v>
      </c>
      <c r="AJ11" s="86">
        <f t="shared" si="22"/>
        <v>2.9239273093284593E-3</v>
      </c>
      <c r="AK11" s="86">
        <f t="shared" si="23"/>
        <v>3.2427823967231964E-3</v>
      </c>
      <c r="AL11" s="87">
        <f t="shared" si="24"/>
        <v>2.8561400234055782E-2</v>
      </c>
      <c r="AM11" s="87">
        <f t="shared" si="25"/>
        <v>5.9177132616838879E-3</v>
      </c>
      <c r="AN11" s="88">
        <f t="shared" si="26"/>
        <v>1.0156978508245294E-2</v>
      </c>
      <c r="AO11" s="169">
        <f t="shared" si="27"/>
        <v>1.0644724287969131E-2</v>
      </c>
      <c r="AP11" s="92"/>
      <c r="AQ11" s="90">
        <v>2845469436.1399999</v>
      </c>
      <c r="AR11" s="94">
        <v>13.0688</v>
      </c>
      <c r="AS11" s="91" t="e">
        <f>(#REF!/AQ11)-1</f>
        <v>#REF!</v>
      </c>
      <c r="AT11" s="91" t="e">
        <f>(#REF!/AR11)-1</f>
        <v>#REF!</v>
      </c>
    </row>
    <row r="12" spans="1:49" ht="12.75" customHeight="1">
      <c r="A12" s="164" t="s">
        <v>68</v>
      </c>
      <c r="B12" s="133">
        <v>320723510.48000002</v>
      </c>
      <c r="C12" s="133">
        <v>160.61000000000001</v>
      </c>
      <c r="D12" s="133">
        <v>318559507.56999999</v>
      </c>
      <c r="E12" s="133">
        <v>159.55000000000001</v>
      </c>
      <c r="F12" s="85">
        <f t="shared" si="0"/>
        <v>-6.7472537537436664E-3</v>
      </c>
      <c r="G12" s="85">
        <f t="shared" si="1"/>
        <v>-6.5998381171782717E-3</v>
      </c>
      <c r="H12" s="133">
        <v>319457487.80000001</v>
      </c>
      <c r="I12" s="133">
        <v>159.97</v>
      </c>
      <c r="J12" s="85">
        <f t="shared" si="2"/>
        <v>2.8188775053361033E-3</v>
      </c>
      <c r="K12" s="85">
        <f t="shared" si="3"/>
        <v>2.632403635223989E-3</v>
      </c>
      <c r="L12" s="133">
        <v>320484934.23000002</v>
      </c>
      <c r="M12" s="133">
        <v>160.47999999999999</v>
      </c>
      <c r="N12" s="85">
        <f t="shared" si="4"/>
        <v>3.2162227189467276E-3</v>
      </c>
      <c r="O12" s="85">
        <f t="shared" si="5"/>
        <v>3.1880977683315052E-3</v>
      </c>
      <c r="P12" s="133">
        <v>349369315.55000001</v>
      </c>
      <c r="Q12" s="133">
        <v>159.97999999999999</v>
      </c>
      <c r="R12" s="85">
        <f t="shared" si="6"/>
        <v>9.0127111245955654E-2</v>
      </c>
      <c r="S12" s="85">
        <f t="shared" si="7"/>
        <v>-3.1156530408773682E-3</v>
      </c>
      <c r="T12" s="133">
        <v>347982560.57999998</v>
      </c>
      <c r="U12" s="133">
        <v>159.44</v>
      </c>
      <c r="V12" s="85">
        <f t="shared" si="8"/>
        <v>-3.9693095766493072E-3</v>
      </c>
      <c r="W12" s="85">
        <f t="shared" si="9"/>
        <v>-3.3754219277409179E-3</v>
      </c>
      <c r="X12" s="133">
        <v>348249618.43000001</v>
      </c>
      <c r="Y12" s="133">
        <v>159.49</v>
      </c>
      <c r="Z12" s="85">
        <f t="shared" si="10"/>
        <v>7.6744607417942191E-4</v>
      </c>
      <c r="AA12" s="85">
        <f t="shared" si="11"/>
        <v>3.1359759157056807E-4</v>
      </c>
      <c r="AB12" s="133">
        <v>357797983.20999998</v>
      </c>
      <c r="AC12" s="133">
        <v>163.88</v>
      </c>
      <c r="AD12" s="85">
        <f t="shared" si="12"/>
        <v>2.7418162934525203E-2</v>
      </c>
      <c r="AE12" s="85">
        <f t="shared" si="13"/>
        <v>2.7525236691955522E-2</v>
      </c>
      <c r="AF12" s="133">
        <v>369515356.81</v>
      </c>
      <c r="AG12" s="133">
        <v>169.22</v>
      </c>
      <c r="AH12" s="85">
        <f t="shared" si="14"/>
        <v>3.2748573636097955E-2</v>
      </c>
      <c r="AI12" s="85">
        <f t="shared" si="15"/>
        <v>3.258481815962902E-2</v>
      </c>
      <c r="AJ12" s="86">
        <f t="shared" si="22"/>
        <v>1.8297478848081014E-2</v>
      </c>
      <c r="AK12" s="86">
        <f t="shared" si="23"/>
        <v>6.6441550951142556E-3</v>
      </c>
      <c r="AL12" s="87">
        <f t="shared" si="24"/>
        <v>0.1599570818924719</v>
      </c>
      <c r="AM12" s="87">
        <f t="shared" si="25"/>
        <v>2.0359877965257341E-2</v>
      </c>
      <c r="AN12" s="88">
        <f t="shared" si="26"/>
        <v>3.2401276522590484E-2</v>
      </c>
      <c r="AO12" s="169">
        <f t="shared" si="27"/>
        <v>1.4871358589026008E-2</v>
      </c>
      <c r="AP12" s="92"/>
      <c r="AQ12" s="95">
        <v>155057555.75</v>
      </c>
      <c r="AR12" s="95">
        <v>111.51</v>
      </c>
      <c r="AS12" s="91" t="e">
        <f>(#REF!/AQ12)-1</f>
        <v>#REF!</v>
      </c>
      <c r="AT12" s="91" t="e">
        <f>(#REF!/AR12)-1</f>
        <v>#REF!</v>
      </c>
      <c r="AU12" s="178"/>
      <c r="AV12" s="179"/>
      <c r="AW12" s="212"/>
    </row>
    <row r="13" spans="1:49" ht="12.75" customHeight="1">
      <c r="A13" s="164" t="s">
        <v>69</v>
      </c>
      <c r="B13" s="133">
        <v>231762517.87</v>
      </c>
      <c r="C13" s="133">
        <v>11.539721999999999</v>
      </c>
      <c r="D13" s="133">
        <v>230964222.27000001</v>
      </c>
      <c r="E13" s="133">
        <v>11.444084</v>
      </c>
      <c r="F13" s="85">
        <f t="shared" si="0"/>
        <v>-3.4444551575323031E-3</v>
      </c>
      <c r="G13" s="85">
        <f t="shared" si="1"/>
        <v>-8.2877213159900411E-3</v>
      </c>
      <c r="H13" s="133">
        <v>232166452.66</v>
      </c>
      <c r="I13" s="133">
        <v>11.506702000000001</v>
      </c>
      <c r="J13" s="85">
        <f t="shared" si="2"/>
        <v>5.205266764627136E-3</v>
      </c>
      <c r="K13" s="85">
        <f t="shared" si="3"/>
        <v>5.4716480585078288E-3</v>
      </c>
      <c r="L13" s="133">
        <v>232652794.37</v>
      </c>
      <c r="M13" s="133">
        <v>11.521118</v>
      </c>
      <c r="N13" s="85">
        <f t="shared" si="4"/>
        <v>2.0947975231901377E-3</v>
      </c>
      <c r="O13" s="85">
        <f t="shared" si="5"/>
        <v>1.2528350868910025E-3</v>
      </c>
      <c r="P13" s="133">
        <v>230967716.31</v>
      </c>
      <c r="Q13" s="133">
        <v>11.460205</v>
      </c>
      <c r="R13" s="85">
        <f t="shared" si="6"/>
        <v>-7.2428876883384166E-3</v>
      </c>
      <c r="S13" s="85">
        <f t="shared" si="7"/>
        <v>-5.2870737023958383E-3</v>
      </c>
      <c r="T13" s="133">
        <v>229985354.38999999</v>
      </c>
      <c r="U13" s="133">
        <v>11.414099999999999</v>
      </c>
      <c r="V13" s="85">
        <f t="shared" si="8"/>
        <v>-4.2532434216109721E-3</v>
      </c>
      <c r="W13" s="85">
        <f t="shared" si="9"/>
        <v>-4.0230519436607569E-3</v>
      </c>
      <c r="X13" s="133">
        <v>228963289.19999999</v>
      </c>
      <c r="Y13" s="133">
        <v>11.367800000000001</v>
      </c>
      <c r="Z13" s="85">
        <f t="shared" si="10"/>
        <v>-4.4440446771528775E-3</v>
      </c>
      <c r="AA13" s="85">
        <f t="shared" si="11"/>
        <v>-4.0563863992779704E-3</v>
      </c>
      <c r="AB13" s="292">
        <v>236401702.15000001</v>
      </c>
      <c r="AC13" s="133">
        <v>11.6806</v>
      </c>
      <c r="AD13" s="85">
        <f t="shared" si="12"/>
        <v>3.2487360641917346E-2</v>
      </c>
      <c r="AE13" s="85">
        <f t="shared" si="13"/>
        <v>2.7516318021077013E-2</v>
      </c>
      <c r="AF13" s="292">
        <v>240430438.30000001</v>
      </c>
      <c r="AG13" s="133">
        <v>11.914</v>
      </c>
      <c r="AH13" s="85">
        <f t="shared" si="14"/>
        <v>1.7041908384583963E-2</v>
      </c>
      <c r="AI13" s="85">
        <f t="shared" si="15"/>
        <v>1.9981850247418765E-2</v>
      </c>
      <c r="AJ13" s="86">
        <f t="shared" si="22"/>
        <v>4.680587796210502E-3</v>
      </c>
      <c r="AK13" s="86">
        <f t="shared" si="23"/>
        <v>4.0710522565712507E-3</v>
      </c>
      <c r="AL13" s="87">
        <f t="shared" si="24"/>
        <v>4.0985638108632594E-2</v>
      </c>
      <c r="AM13" s="87">
        <f t="shared" si="25"/>
        <v>1.2208093054581448E-2</v>
      </c>
      <c r="AN13" s="88">
        <f t="shared" si="26"/>
        <v>1.3649899585033659E-2</v>
      </c>
      <c r="AO13" s="169">
        <f t="shared" si="27"/>
        <v>1.3008906749280251E-2</v>
      </c>
      <c r="AP13" s="92"/>
      <c r="AQ13" s="100">
        <v>212579164.06</v>
      </c>
      <c r="AR13" s="100">
        <v>9.9</v>
      </c>
      <c r="AS13" s="91" t="e">
        <f>(#REF!/AQ13)-1</f>
        <v>#REF!</v>
      </c>
      <c r="AT13" s="91" t="e">
        <f>(#REF!/AR13)-1</f>
        <v>#REF!</v>
      </c>
    </row>
    <row r="14" spans="1:49" ht="12.75" customHeight="1">
      <c r="A14" s="165" t="s">
        <v>87</v>
      </c>
      <c r="B14" s="133">
        <v>318976613.86000001</v>
      </c>
      <c r="C14" s="133">
        <v>2733.65</v>
      </c>
      <c r="D14" s="133">
        <v>321329489.13</v>
      </c>
      <c r="E14" s="133">
        <v>2753.79</v>
      </c>
      <c r="F14" s="85">
        <f t="shared" si="0"/>
        <v>7.3763253096437546E-3</v>
      </c>
      <c r="G14" s="85">
        <f t="shared" si="1"/>
        <v>7.3674391381485819E-3</v>
      </c>
      <c r="H14" s="133">
        <v>302218800.10000002</v>
      </c>
      <c r="I14" s="133">
        <v>2589.67</v>
      </c>
      <c r="J14" s="85">
        <f t="shared" si="2"/>
        <v>-5.9473810143420659E-2</v>
      </c>
      <c r="K14" s="85">
        <f t="shared" si="3"/>
        <v>-5.9597863308385859E-2</v>
      </c>
      <c r="L14" s="133">
        <v>321387262.04000002</v>
      </c>
      <c r="M14" s="133">
        <v>2754.25</v>
      </c>
      <c r="N14" s="85">
        <f t="shared" si="4"/>
        <v>6.3425776072360218E-2</v>
      </c>
      <c r="O14" s="85">
        <f t="shared" si="5"/>
        <v>6.3552498967049828E-2</v>
      </c>
      <c r="P14" s="133">
        <v>321572481.56999999</v>
      </c>
      <c r="Q14" s="133">
        <v>2755.84</v>
      </c>
      <c r="R14" s="85">
        <f t="shared" si="6"/>
        <v>5.7631260437732861E-4</v>
      </c>
      <c r="S14" s="85">
        <f t="shared" si="7"/>
        <v>5.7728964327862235E-4</v>
      </c>
      <c r="T14" s="133">
        <v>320547619.81</v>
      </c>
      <c r="U14" s="133">
        <v>2747.02</v>
      </c>
      <c r="V14" s="85">
        <f t="shared" si="8"/>
        <v>-3.187031909560017E-3</v>
      </c>
      <c r="W14" s="85">
        <f t="shared" si="9"/>
        <v>-3.2004760798885869E-3</v>
      </c>
      <c r="X14" s="133">
        <v>319394123.07999998</v>
      </c>
      <c r="Y14" s="133">
        <v>2737.13</v>
      </c>
      <c r="Z14" s="85">
        <f t="shared" si="10"/>
        <v>-3.5985190926818853E-3</v>
      </c>
      <c r="AA14" s="85">
        <f t="shared" si="11"/>
        <v>-3.6002650144519779E-3</v>
      </c>
      <c r="AB14" s="133">
        <v>320825047</v>
      </c>
      <c r="AC14" s="133">
        <v>2749.4</v>
      </c>
      <c r="AD14" s="85">
        <f t="shared" si="12"/>
        <v>4.4801197536174049E-3</v>
      </c>
      <c r="AE14" s="85">
        <f t="shared" si="13"/>
        <v>4.48279767493688E-3</v>
      </c>
      <c r="AF14" s="133">
        <v>327049757.81999999</v>
      </c>
      <c r="AG14" s="133">
        <v>2802.86</v>
      </c>
      <c r="AH14" s="85">
        <f t="shared" si="14"/>
        <v>1.9402197173215074E-2</v>
      </c>
      <c r="AI14" s="85">
        <f t="shared" si="15"/>
        <v>1.9444242380155682E-2</v>
      </c>
      <c r="AJ14" s="86">
        <f t="shared" si="22"/>
        <v>3.625171220943902E-3</v>
      </c>
      <c r="AK14" s="86">
        <f t="shared" si="23"/>
        <v>3.628207925105396E-3</v>
      </c>
      <c r="AL14" s="87">
        <f t="shared" si="24"/>
        <v>1.7801879016730249E-2</v>
      </c>
      <c r="AM14" s="87">
        <f t="shared" si="25"/>
        <v>5.7615276278967682E-3</v>
      </c>
      <c r="AN14" s="88">
        <f t="shared" si="26"/>
        <v>3.3656232247762333E-2</v>
      </c>
      <c r="AO14" s="169">
        <f t="shared" si="27"/>
        <v>3.3724738077413448E-2</v>
      </c>
      <c r="AP14" s="92"/>
      <c r="AQ14" s="90">
        <v>305162610.31</v>
      </c>
      <c r="AR14" s="90">
        <v>1481.86</v>
      </c>
      <c r="AS14" s="91" t="e">
        <f>(#REF!/AQ14)-1</f>
        <v>#REF!</v>
      </c>
      <c r="AT14" s="91" t="e">
        <f>(#REF!/AR14)-1</f>
        <v>#REF!</v>
      </c>
    </row>
    <row r="15" spans="1:49" s="211" customFormat="1" ht="12.75" customHeight="1">
      <c r="A15" s="164" t="s">
        <v>102</v>
      </c>
      <c r="B15" s="133">
        <v>290093821.72000003</v>
      </c>
      <c r="C15" s="133">
        <v>135.91999999999999</v>
      </c>
      <c r="D15" s="133">
        <v>296596535.35000002</v>
      </c>
      <c r="E15" s="133">
        <v>136.05000000000001</v>
      </c>
      <c r="F15" s="85">
        <f t="shared" si="0"/>
        <v>2.241589838571759E-2</v>
      </c>
      <c r="G15" s="85">
        <f t="shared" si="1"/>
        <v>9.5644496762819218E-4</v>
      </c>
      <c r="H15" s="133">
        <v>293852241.30000001</v>
      </c>
      <c r="I15" s="133">
        <v>134.81</v>
      </c>
      <c r="J15" s="85">
        <f t="shared" si="2"/>
        <v>-9.25261667929329E-3</v>
      </c>
      <c r="K15" s="85">
        <f t="shared" si="3"/>
        <v>-9.114296214627041E-3</v>
      </c>
      <c r="L15" s="133">
        <v>294326192.29000002</v>
      </c>
      <c r="M15" s="133">
        <v>134.94999999999999</v>
      </c>
      <c r="N15" s="85">
        <f t="shared" si="4"/>
        <v>1.6128888039215017E-3</v>
      </c>
      <c r="O15" s="85">
        <f t="shared" si="5"/>
        <v>1.0384986276981408E-3</v>
      </c>
      <c r="P15" s="133">
        <v>293913522.24000001</v>
      </c>
      <c r="Q15" s="133">
        <v>134.72999999999999</v>
      </c>
      <c r="R15" s="85">
        <f t="shared" si="6"/>
        <v>-1.4020840170194827E-3</v>
      </c>
      <c r="S15" s="85">
        <f t="shared" si="7"/>
        <v>-1.6302334197850973E-3</v>
      </c>
      <c r="T15" s="133">
        <v>295327455.44</v>
      </c>
      <c r="U15" s="133">
        <v>134.61000000000001</v>
      </c>
      <c r="V15" s="85">
        <f t="shared" si="8"/>
        <v>4.8107116311763886E-3</v>
      </c>
      <c r="W15" s="85">
        <f t="shared" si="9"/>
        <v>-8.9067022934740693E-4</v>
      </c>
      <c r="X15" s="133">
        <v>294904543.14999998</v>
      </c>
      <c r="Y15" s="133">
        <v>134.1</v>
      </c>
      <c r="Z15" s="85">
        <f t="shared" si="10"/>
        <v>-1.4320114239630597E-3</v>
      </c>
      <c r="AA15" s="85">
        <f t="shared" si="11"/>
        <v>-3.7887229774906713E-3</v>
      </c>
      <c r="AB15" s="133">
        <v>299830104.22000003</v>
      </c>
      <c r="AC15" s="133">
        <v>134.19</v>
      </c>
      <c r="AD15" s="85">
        <f t="shared" si="12"/>
        <v>1.670222173381276E-2</v>
      </c>
      <c r="AE15" s="85">
        <f t="shared" si="13"/>
        <v>6.7114093959734088E-4</v>
      </c>
      <c r="AF15" s="133">
        <v>299732893.27999997</v>
      </c>
      <c r="AG15" s="133">
        <v>136.35</v>
      </c>
      <c r="AH15" s="85">
        <f t="shared" si="14"/>
        <v>-3.2422007874409036E-4</v>
      </c>
      <c r="AI15" s="85">
        <f t="shared" si="15"/>
        <v>1.6096579476861141E-2</v>
      </c>
      <c r="AJ15" s="86">
        <f t="shared" si="22"/>
        <v>4.1413485444510402E-3</v>
      </c>
      <c r="AK15" s="86">
        <f t="shared" si="23"/>
        <v>4.1734264631682473E-4</v>
      </c>
      <c r="AL15" s="87">
        <f t="shared" si="24"/>
        <v>1.0574492808214616E-2</v>
      </c>
      <c r="AM15" s="87">
        <f t="shared" si="25"/>
        <v>-1.27280753384343E-2</v>
      </c>
      <c r="AN15" s="88">
        <f t="shared" si="26"/>
        <v>1.0417755833369572E-2</v>
      </c>
      <c r="AO15" s="169">
        <f t="shared" si="27"/>
        <v>7.1815829936683565E-3</v>
      </c>
      <c r="AP15" s="92"/>
      <c r="AQ15" s="90"/>
      <c r="AR15" s="90"/>
      <c r="AS15" s="91"/>
      <c r="AT15" s="91"/>
    </row>
    <row r="16" spans="1:49" s="211" customFormat="1" ht="12.75" customHeight="1">
      <c r="A16" s="164" t="s">
        <v>154</v>
      </c>
      <c r="B16" s="133">
        <v>334751078.44</v>
      </c>
      <c r="C16" s="133">
        <v>1.33</v>
      </c>
      <c r="D16" s="133">
        <v>331988420.56999999</v>
      </c>
      <c r="E16" s="133">
        <v>1.32</v>
      </c>
      <c r="F16" s="85">
        <f t="shared" si="0"/>
        <v>-8.2528722024570785E-3</v>
      </c>
      <c r="G16" s="85">
        <f t="shared" si="1"/>
        <v>-7.5187969924812095E-3</v>
      </c>
      <c r="H16" s="133">
        <v>334317924.10000002</v>
      </c>
      <c r="I16" s="133">
        <v>1.32</v>
      </c>
      <c r="J16" s="85">
        <f t="shared" si="2"/>
        <v>7.0168216289003176E-3</v>
      </c>
      <c r="K16" s="85">
        <f t="shared" si="3"/>
        <v>0</v>
      </c>
      <c r="L16" s="133">
        <v>331920362.88999999</v>
      </c>
      <c r="M16" s="133">
        <v>1.32</v>
      </c>
      <c r="N16" s="85">
        <f t="shared" si="4"/>
        <v>-7.1715006500306213E-3</v>
      </c>
      <c r="O16" s="85">
        <f t="shared" si="5"/>
        <v>0</v>
      </c>
      <c r="P16" s="133">
        <v>329768977.52999997</v>
      </c>
      <c r="Q16" s="133">
        <v>1.32</v>
      </c>
      <c r="R16" s="85">
        <f t="shared" si="6"/>
        <v>-6.4816311396748922E-3</v>
      </c>
      <c r="S16" s="85">
        <f t="shared" si="7"/>
        <v>0</v>
      </c>
      <c r="T16" s="133">
        <v>331260957.06</v>
      </c>
      <c r="U16" s="133">
        <v>1.32</v>
      </c>
      <c r="V16" s="85">
        <f t="shared" si="8"/>
        <v>4.5243174211688896E-3</v>
      </c>
      <c r="W16" s="85">
        <f t="shared" si="9"/>
        <v>0</v>
      </c>
      <c r="X16" s="133">
        <v>331761410.86000001</v>
      </c>
      <c r="Y16" s="133">
        <v>1.32</v>
      </c>
      <c r="Z16" s="85">
        <f t="shared" si="10"/>
        <v>1.5107539519345369E-3</v>
      </c>
      <c r="AA16" s="85">
        <f t="shared" si="11"/>
        <v>0</v>
      </c>
      <c r="AB16" s="133">
        <v>340793221.56999999</v>
      </c>
      <c r="AC16" s="133">
        <v>1.36</v>
      </c>
      <c r="AD16" s="85">
        <f t="shared" si="12"/>
        <v>2.7223813301816804E-2</v>
      </c>
      <c r="AE16" s="85">
        <f t="shared" si="13"/>
        <v>3.0303030303030328E-2</v>
      </c>
      <c r="AF16" s="133">
        <v>326688283.44999999</v>
      </c>
      <c r="AG16" s="133">
        <v>1.36</v>
      </c>
      <c r="AH16" s="85">
        <f t="shared" si="14"/>
        <v>-4.1388552433701521E-2</v>
      </c>
      <c r="AI16" s="85">
        <f t="shared" si="15"/>
        <v>0</v>
      </c>
      <c r="AJ16" s="86">
        <f t="shared" si="22"/>
        <v>-2.8773562652554458E-3</v>
      </c>
      <c r="AK16" s="86">
        <f t="shared" si="23"/>
        <v>2.8480291638186398E-3</v>
      </c>
      <c r="AL16" s="87">
        <f t="shared" si="24"/>
        <v>-1.5964825251736356E-2</v>
      </c>
      <c r="AM16" s="87">
        <f t="shared" si="25"/>
        <v>2.2556390977443629E-2</v>
      </c>
      <c r="AN16" s="88">
        <f t="shared" si="26"/>
        <v>1.9351833894006982E-2</v>
      </c>
      <c r="AO16" s="169">
        <f t="shared" si="27"/>
        <v>1.1401226706034918E-2</v>
      </c>
      <c r="AP16" s="92"/>
      <c r="AQ16" s="90"/>
      <c r="AR16" s="90"/>
      <c r="AS16" s="91"/>
      <c r="AT16" s="91"/>
    </row>
    <row r="17" spans="1:46" s="211" customFormat="1" ht="12.75" customHeight="1">
      <c r="A17" s="164" t="s">
        <v>157</v>
      </c>
      <c r="B17" s="133">
        <v>306813927.94999999</v>
      </c>
      <c r="C17" s="133">
        <v>1.6668000000000001</v>
      </c>
      <c r="D17" s="133">
        <v>308690980.63</v>
      </c>
      <c r="E17" s="133">
        <v>1.6631</v>
      </c>
      <c r="F17" s="85">
        <f t="shared" si="0"/>
        <v>6.1178861485906913E-3</v>
      </c>
      <c r="G17" s="85">
        <f t="shared" si="1"/>
        <v>-2.2198224142068851E-3</v>
      </c>
      <c r="H17" s="133">
        <v>306272314.57999998</v>
      </c>
      <c r="I17" s="133">
        <v>1.661</v>
      </c>
      <c r="J17" s="85">
        <f t="shared" si="2"/>
        <v>-7.8352339451700677E-3</v>
      </c>
      <c r="K17" s="85">
        <f t="shared" si="3"/>
        <v>-1.2627021826709102E-3</v>
      </c>
      <c r="L17" s="133">
        <v>307142808.75999999</v>
      </c>
      <c r="M17" s="133">
        <v>1.6661999999999999</v>
      </c>
      <c r="N17" s="85">
        <f t="shared" si="4"/>
        <v>2.842222879967916E-3</v>
      </c>
      <c r="O17" s="85">
        <f t="shared" si="5"/>
        <v>3.1306441902467616E-3</v>
      </c>
      <c r="P17" s="133">
        <v>307324259.50999999</v>
      </c>
      <c r="Q17" s="133">
        <v>1.6676</v>
      </c>
      <c r="R17" s="85">
        <f t="shared" si="6"/>
        <v>5.9076997678231432E-4</v>
      </c>
      <c r="S17" s="85">
        <f t="shared" si="7"/>
        <v>8.4023526587448567E-4</v>
      </c>
      <c r="T17" s="133">
        <v>312662924.36000001</v>
      </c>
      <c r="U17" s="133">
        <v>1.6969000000000001</v>
      </c>
      <c r="V17" s="85">
        <f t="shared" si="8"/>
        <v>1.7371439724647931E-2</v>
      </c>
      <c r="W17" s="85">
        <f t="shared" si="9"/>
        <v>1.7570160710002461E-2</v>
      </c>
      <c r="X17" s="133">
        <v>314306161.31999999</v>
      </c>
      <c r="Y17" s="133">
        <v>1.7061999999999999</v>
      </c>
      <c r="Z17" s="85">
        <f t="shared" si="10"/>
        <v>5.2556182136515679E-3</v>
      </c>
      <c r="AA17" s="85">
        <f t="shared" si="11"/>
        <v>5.4805822381989886E-3</v>
      </c>
      <c r="AB17" s="291">
        <v>262465650.19</v>
      </c>
      <c r="AC17" s="133">
        <v>1.4269000000000001</v>
      </c>
      <c r="AD17" s="85">
        <f t="shared" si="12"/>
        <v>-0.16493635031615039</v>
      </c>
      <c r="AE17" s="85">
        <f t="shared" si="13"/>
        <v>-0.16369710467706006</v>
      </c>
      <c r="AF17" s="291">
        <v>265399242.18000001</v>
      </c>
      <c r="AG17" s="133">
        <v>1.4431</v>
      </c>
      <c r="AH17" s="85">
        <f t="shared" si="14"/>
        <v>1.1177051122218735E-2</v>
      </c>
      <c r="AI17" s="85">
        <f t="shared" si="15"/>
        <v>1.1353283341509561E-2</v>
      </c>
      <c r="AJ17" s="86">
        <f t="shared" si="22"/>
        <v>-1.6177074524432664E-2</v>
      </c>
      <c r="AK17" s="86">
        <f t="shared" si="23"/>
        <v>-1.61005904410132E-2</v>
      </c>
      <c r="AL17" s="87">
        <f t="shared" si="24"/>
        <v>-0.14024296518688989</v>
      </c>
      <c r="AM17" s="87">
        <f t="shared" si="25"/>
        <v>-0.14392848572114231</v>
      </c>
      <c r="AN17" s="88">
        <f t="shared" si="26"/>
        <v>6.0559273571943517E-2</v>
      </c>
      <c r="AO17" s="169">
        <f t="shared" si="27"/>
        <v>6.0009027068120162E-2</v>
      </c>
      <c r="AP17" s="92"/>
      <c r="AQ17" s="90"/>
      <c r="AR17" s="90"/>
      <c r="AS17" s="91"/>
      <c r="AT17" s="91"/>
    </row>
    <row r="18" spans="1:46">
      <c r="A18" s="164" t="s">
        <v>169</v>
      </c>
      <c r="B18" s="133">
        <v>422125412.81999999</v>
      </c>
      <c r="C18" s="133">
        <v>144.15</v>
      </c>
      <c r="D18" s="133">
        <v>416141794.86000001</v>
      </c>
      <c r="E18" s="133">
        <v>142.13</v>
      </c>
      <c r="F18" s="85">
        <f t="shared" si="0"/>
        <v>-1.4174976862981416E-2</v>
      </c>
      <c r="G18" s="85">
        <f t="shared" si="1"/>
        <v>-1.4013180714533542E-2</v>
      </c>
      <c r="H18" s="133">
        <v>412579947.63</v>
      </c>
      <c r="I18" s="133">
        <v>140.91</v>
      </c>
      <c r="J18" s="85">
        <f t="shared" si="2"/>
        <v>-8.5592153299533617E-3</v>
      </c>
      <c r="K18" s="85">
        <f t="shared" si="3"/>
        <v>-8.5836909871244566E-3</v>
      </c>
      <c r="L18" s="133">
        <v>408917956.69999999</v>
      </c>
      <c r="M18" s="133">
        <v>136.91</v>
      </c>
      <c r="N18" s="85">
        <f t="shared" si="4"/>
        <v>-8.8758335227771788E-3</v>
      </c>
      <c r="O18" s="85">
        <f t="shared" si="5"/>
        <v>-2.8386913632815272E-2</v>
      </c>
      <c r="P18" s="133">
        <v>398440230.42000002</v>
      </c>
      <c r="Q18" s="133">
        <v>134.54</v>
      </c>
      <c r="R18" s="85">
        <f t="shared" si="6"/>
        <v>-2.5623052517810774E-2</v>
      </c>
      <c r="S18" s="85">
        <f t="shared" si="7"/>
        <v>-1.7310642027609412E-2</v>
      </c>
      <c r="T18" s="133">
        <v>399712495.73000002</v>
      </c>
      <c r="U18" s="133">
        <v>134.93</v>
      </c>
      <c r="V18" s="85">
        <f t="shared" si="8"/>
        <v>3.193114582478015E-3</v>
      </c>
      <c r="W18" s="85">
        <f t="shared" si="9"/>
        <v>2.8987661661960371E-3</v>
      </c>
      <c r="X18" s="133">
        <v>400528192.14999998</v>
      </c>
      <c r="Y18" s="133">
        <v>135.28</v>
      </c>
      <c r="Z18" s="85">
        <f t="shared" si="10"/>
        <v>2.0407078305376474E-3</v>
      </c>
      <c r="AA18" s="85">
        <f t="shared" si="11"/>
        <v>2.5939375972726178E-3</v>
      </c>
      <c r="AB18" s="133">
        <v>409633313.76999998</v>
      </c>
      <c r="AC18" s="133">
        <v>138.36000000000001</v>
      </c>
      <c r="AD18" s="85">
        <f t="shared" si="12"/>
        <v>2.2732785852412823E-2</v>
      </c>
      <c r="AE18" s="85">
        <f t="shared" si="13"/>
        <v>2.2767593140153846E-2</v>
      </c>
      <c r="AF18" s="133">
        <v>413473286.63</v>
      </c>
      <c r="AG18" s="133">
        <v>138.38</v>
      </c>
      <c r="AH18" s="85">
        <f t="shared" si="14"/>
        <v>9.3741713159493506E-3</v>
      </c>
      <c r="AI18" s="85">
        <f t="shared" si="15"/>
        <v>1.4455044810625766E-4</v>
      </c>
      <c r="AJ18" s="86">
        <f t="shared" si="22"/>
        <v>-2.4865373315181125E-3</v>
      </c>
      <c r="AK18" s="86">
        <f t="shared" si="23"/>
        <v>-4.9861975012942391E-3</v>
      </c>
      <c r="AL18" s="87">
        <f t="shared" si="24"/>
        <v>-6.412497525988152E-3</v>
      </c>
      <c r="AM18" s="87">
        <f t="shared" si="25"/>
        <v>-4.0166493236212221E-2</v>
      </c>
      <c r="AN18" s="88">
        <f t="shared" si="26"/>
        <v>1.5019337742845888E-2</v>
      </c>
      <c r="AO18" s="169">
        <f t="shared" si="27"/>
        <v>1.5630292947180296E-2</v>
      </c>
      <c r="AP18" s="92"/>
      <c r="AQ18" s="101">
        <v>100020653.31</v>
      </c>
      <c r="AR18" s="90">
        <v>100</v>
      </c>
      <c r="AS18" s="91" t="e">
        <f>(#REF!/AQ18)-1</f>
        <v>#REF!</v>
      </c>
      <c r="AT18" s="91" t="e">
        <f>(#REF!/AR18)-1</f>
        <v>#REF!</v>
      </c>
    </row>
    <row r="19" spans="1:46">
      <c r="A19" s="166" t="s">
        <v>53</v>
      </c>
      <c r="B19" s="138">
        <f>SUM(B5:B18)</f>
        <v>15149709045.6</v>
      </c>
      <c r="C19" s="139"/>
      <c r="D19" s="138">
        <f>SUM(D5:D18)</f>
        <v>15362297001.129999</v>
      </c>
      <c r="E19" s="139"/>
      <c r="F19" s="85">
        <f>((D19-B19)/B19)</f>
        <v>1.4032477778293813E-2</v>
      </c>
      <c r="G19" s="85"/>
      <c r="H19" s="138">
        <f>SUM(H5:H18)</f>
        <v>15165270309.749998</v>
      </c>
      <c r="I19" s="139"/>
      <c r="J19" s="85">
        <f>((H19-D19)/D19)</f>
        <v>-1.2825340596234303E-2</v>
      </c>
      <c r="K19" s="85"/>
      <c r="L19" s="138">
        <f>SUM(L5:L18)</f>
        <v>17308772959</v>
      </c>
      <c r="M19" s="139"/>
      <c r="N19" s="85">
        <f>((L19-H19)/H19)</f>
        <v>0.14134285808752842</v>
      </c>
      <c r="O19" s="85"/>
      <c r="P19" s="138">
        <f>SUM(P5:P18)</f>
        <v>15209638811.099998</v>
      </c>
      <c r="Q19" s="139"/>
      <c r="R19" s="85">
        <f>((P19-L19)/L19)</f>
        <v>-0.12127573415355938</v>
      </c>
      <c r="S19" s="85"/>
      <c r="T19" s="138">
        <f>SUM(T5:T18)</f>
        <v>15166924690.559998</v>
      </c>
      <c r="U19" s="139"/>
      <c r="V19" s="85">
        <f>((T19-P19)/P19)</f>
        <v>-2.8083586382622143E-3</v>
      </c>
      <c r="W19" s="85"/>
      <c r="X19" s="138">
        <f>SUM(X5:X18)</f>
        <v>15159892439.629999</v>
      </c>
      <c r="Y19" s="139"/>
      <c r="Z19" s="85">
        <f>((X19-T19)/T19)</f>
        <v>-4.6365700848869653E-4</v>
      </c>
      <c r="AA19" s="85"/>
      <c r="AB19" s="138">
        <f>SUM(AB5:AB18)</f>
        <v>15385090887.369997</v>
      </c>
      <c r="AC19" s="139"/>
      <c r="AD19" s="85">
        <f>((AB19-X19)/X19)</f>
        <v>1.485488427024052E-2</v>
      </c>
      <c r="AE19" s="85"/>
      <c r="AF19" s="138">
        <f>SUM(AF5:AF18)</f>
        <v>15601861238.739998</v>
      </c>
      <c r="AG19" s="139"/>
      <c r="AH19" s="85">
        <f>((AF19-AB19)/AB19)</f>
        <v>1.4089637361060571E-2</v>
      </c>
      <c r="AI19" s="85"/>
      <c r="AJ19" s="86">
        <f t="shared" si="22"/>
        <v>5.8683458875723399E-3</v>
      </c>
      <c r="AK19" s="86"/>
      <c r="AL19" s="87">
        <f t="shared" si="24"/>
        <v>1.5594298013661445E-2</v>
      </c>
      <c r="AM19" s="87"/>
      <c r="AN19" s="88">
        <f t="shared" si="26"/>
        <v>7.0911206526094797E-2</v>
      </c>
      <c r="AO19" s="169"/>
      <c r="AP19" s="92"/>
      <c r="AQ19" s="102">
        <f>SUM(AQ5:AQ18)</f>
        <v>13501614037.429998</v>
      </c>
      <c r="AR19" s="103"/>
      <c r="AS19" s="91" t="e">
        <f>(#REF!/AQ19)-1</f>
        <v>#REF!</v>
      </c>
      <c r="AT19" s="91" t="e">
        <f>(#REF!/AR19)-1</f>
        <v>#REF!</v>
      </c>
    </row>
    <row r="20" spans="1:46">
      <c r="A20" s="167" t="s">
        <v>56</v>
      </c>
      <c r="B20" s="138"/>
      <c r="C20" s="140"/>
      <c r="D20" s="138"/>
      <c r="E20" s="140"/>
      <c r="F20" s="85"/>
      <c r="G20" s="85"/>
      <c r="H20" s="138"/>
      <c r="I20" s="140"/>
      <c r="J20" s="85"/>
      <c r="K20" s="85"/>
      <c r="L20" s="138"/>
      <c r="M20" s="140"/>
      <c r="N20" s="85"/>
      <c r="O20" s="85"/>
      <c r="P20" s="138"/>
      <c r="Q20" s="140"/>
      <c r="R20" s="85"/>
      <c r="S20" s="85"/>
      <c r="T20" s="138"/>
      <c r="U20" s="140"/>
      <c r="V20" s="85"/>
      <c r="W20" s="85"/>
      <c r="X20" s="138"/>
      <c r="Y20" s="140"/>
      <c r="Z20" s="85"/>
      <c r="AA20" s="85"/>
      <c r="AB20" s="138"/>
      <c r="AC20" s="140"/>
      <c r="AD20" s="85"/>
      <c r="AE20" s="85"/>
      <c r="AF20" s="138"/>
      <c r="AG20" s="140"/>
      <c r="AH20" s="85"/>
      <c r="AI20" s="85"/>
      <c r="AJ20" s="86"/>
      <c r="AK20" s="86"/>
      <c r="AL20" s="87"/>
      <c r="AM20" s="87"/>
      <c r="AN20" s="88"/>
      <c r="AO20" s="169"/>
      <c r="AP20" s="92"/>
      <c r="AQ20" s="102"/>
      <c r="AR20" s="68"/>
      <c r="AS20" s="91" t="e">
        <f>(#REF!/AQ20)-1</f>
        <v>#REF!</v>
      </c>
      <c r="AT20" s="91" t="e">
        <f>(#REF!/AR20)-1</f>
        <v>#REF!</v>
      </c>
    </row>
    <row r="21" spans="1:46">
      <c r="A21" s="164" t="s">
        <v>45</v>
      </c>
      <c r="B21" s="141">
        <v>211983628309.64999</v>
      </c>
      <c r="C21" s="141">
        <v>100</v>
      </c>
      <c r="D21" s="141">
        <v>212158902550.20999</v>
      </c>
      <c r="E21" s="141">
        <v>100</v>
      </c>
      <c r="F21" s="85">
        <f t="shared" ref="F21:F49" si="28">((D21-B21)/B21)</f>
        <v>8.2682913750287319E-4</v>
      </c>
      <c r="G21" s="85">
        <f t="shared" ref="G21:G49" si="29">((E21-C21)/C21)</f>
        <v>0</v>
      </c>
      <c r="H21" s="141">
        <v>215023266787.07001</v>
      </c>
      <c r="I21" s="141">
        <v>100</v>
      </c>
      <c r="J21" s="85">
        <f t="shared" ref="J21:J49" si="30">((H21-D21)/D21)</f>
        <v>1.3501032492294916E-2</v>
      </c>
      <c r="K21" s="85">
        <f t="shared" ref="K21:K49" si="31">((I21-E21)/E21)</f>
        <v>0</v>
      </c>
      <c r="L21" s="141">
        <v>217689089435.67001</v>
      </c>
      <c r="M21" s="141">
        <v>100</v>
      </c>
      <c r="N21" s="85">
        <f t="shared" ref="N21:N49" si="32">((L21-H21)/H21)</f>
        <v>1.2397833445809735E-2</v>
      </c>
      <c r="O21" s="85">
        <f t="shared" ref="O21:O49" si="33">((M21-I21)/I21)</f>
        <v>0</v>
      </c>
      <c r="P21" s="141">
        <v>217870713426.63</v>
      </c>
      <c r="Q21" s="141">
        <v>100</v>
      </c>
      <c r="R21" s="85">
        <f t="shared" ref="R21:R49" si="34">((P21-L21)/L21)</f>
        <v>8.3432748710937914E-4</v>
      </c>
      <c r="S21" s="85">
        <f t="shared" ref="S21:S49" si="35">((Q21-M21)/M21)</f>
        <v>0</v>
      </c>
      <c r="T21" s="141">
        <v>218564554699.97</v>
      </c>
      <c r="U21" s="141">
        <v>100</v>
      </c>
      <c r="V21" s="85">
        <f t="shared" ref="V21:V49" si="36">((T21-P21)/P21)</f>
        <v>3.1846468138254564E-3</v>
      </c>
      <c r="W21" s="85">
        <f t="shared" ref="W21:W49" si="37">((U21-Q21)/Q21)</f>
        <v>0</v>
      </c>
      <c r="X21" s="141">
        <v>217387069513.76999</v>
      </c>
      <c r="Y21" s="141">
        <v>100</v>
      </c>
      <c r="Z21" s="85">
        <f t="shared" ref="Z21:Z49" si="38">((X21-T21)/T21)</f>
        <v>-5.3873565538400349E-3</v>
      </c>
      <c r="AA21" s="85">
        <f t="shared" ref="AA21:AA49" si="39">((Y21-U21)/U21)</f>
        <v>0</v>
      </c>
      <c r="AB21" s="141">
        <v>215029737181</v>
      </c>
      <c r="AC21" s="141">
        <v>100</v>
      </c>
      <c r="AD21" s="85">
        <f t="shared" ref="AD21:AD49" si="40">((AB21-X21)/X21)</f>
        <v>-1.0843939973258934E-2</v>
      </c>
      <c r="AE21" s="85">
        <f t="shared" ref="AE21:AE49" si="41">((AC21-Y21)/Y21)</f>
        <v>0</v>
      </c>
      <c r="AF21" s="141">
        <v>215536064637.25</v>
      </c>
      <c r="AG21" s="141">
        <v>100</v>
      </c>
      <c r="AH21" s="85">
        <f t="shared" ref="AH21:AH49" si="42">((AF21-AB21)/AB21)</f>
        <v>2.3546857420180998E-3</v>
      </c>
      <c r="AI21" s="85">
        <f t="shared" ref="AI21:AI49" si="43">((AG21-AC21)/AC21)</f>
        <v>0</v>
      </c>
      <c r="AJ21" s="86">
        <f t="shared" si="22"/>
        <v>2.1085073239326866E-3</v>
      </c>
      <c r="AK21" s="86">
        <f t="shared" si="23"/>
        <v>0</v>
      </c>
      <c r="AL21" s="87">
        <f t="shared" si="24"/>
        <v>1.5918078602620796E-2</v>
      </c>
      <c r="AM21" s="87">
        <f t="shared" si="25"/>
        <v>0</v>
      </c>
      <c r="AN21" s="88">
        <f t="shared" si="26"/>
        <v>8.1424692749988963E-3</v>
      </c>
      <c r="AO21" s="169">
        <f t="shared" si="27"/>
        <v>0</v>
      </c>
      <c r="AP21" s="92"/>
      <c r="AQ21" s="90">
        <v>58847545464.410004</v>
      </c>
      <c r="AR21" s="104">
        <v>100</v>
      </c>
      <c r="AS21" s="91" t="e">
        <f>(#REF!/AQ21)-1</f>
        <v>#REF!</v>
      </c>
      <c r="AT21" s="91" t="e">
        <f>(#REF!/AR21)-1</f>
        <v>#REF!</v>
      </c>
    </row>
    <row r="22" spans="1:46">
      <c r="A22" s="164" t="s">
        <v>20</v>
      </c>
      <c r="B22" s="141">
        <v>136139158351.63</v>
      </c>
      <c r="C22" s="141">
        <v>100</v>
      </c>
      <c r="D22" s="141">
        <v>139477099954.54001</v>
      </c>
      <c r="E22" s="141">
        <v>100</v>
      </c>
      <c r="F22" s="85">
        <f t="shared" si="28"/>
        <v>2.4518600256720612E-2</v>
      </c>
      <c r="G22" s="85">
        <f t="shared" si="29"/>
        <v>0</v>
      </c>
      <c r="H22" s="141">
        <v>141109730192.54001</v>
      </c>
      <c r="I22" s="141">
        <v>100</v>
      </c>
      <c r="J22" s="85">
        <f t="shared" si="30"/>
        <v>1.1705364095841725E-2</v>
      </c>
      <c r="K22" s="85">
        <f t="shared" si="31"/>
        <v>0</v>
      </c>
      <c r="L22" s="141">
        <v>142474842627.42999</v>
      </c>
      <c r="M22" s="141">
        <v>100</v>
      </c>
      <c r="N22" s="85">
        <f t="shared" si="32"/>
        <v>9.6741198004370709E-3</v>
      </c>
      <c r="O22" s="85">
        <f t="shared" si="33"/>
        <v>0</v>
      </c>
      <c r="P22" s="141">
        <v>147096417119.42001</v>
      </c>
      <c r="Q22" s="141">
        <v>100</v>
      </c>
      <c r="R22" s="85">
        <f t="shared" si="34"/>
        <v>3.2437828368587024E-2</v>
      </c>
      <c r="S22" s="85">
        <f t="shared" si="35"/>
        <v>0</v>
      </c>
      <c r="T22" s="141">
        <v>148196467289.81</v>
      </c>
      <c r="U22" s="141">
        <v>100</v>
      </c>
      <c r="V22" s="85">
        <f t="shared" si="36"/>
        <v>7.4784293997923147E-3</v>
      </c>
      <c r="W22" s="85">
        <f t="shared" si="37"/>
        <v>0</v>
      </c>
      <c r="X22" s="141">
        <v>148539073937.45001</v>
      </c>
      <c r="Y22" s="141">
        <v>100</v>
      </c>
      <c r="Z22" s="85">
        <f t="shared" si="38"/>
        <v>2.311840854951151E-3</v>
      </c>
      <c r="AA22" s="85">
        <f t="shared" si="39"/>
        <v>0</v>
      </c>
      <c r="AB22" s="141">
        <v>148533043654.95999</v>
      </c>
      <c r="AC22" s="141">
        <v>100</v>
      </c>
      <c r="AD22" s="85">
        <f t="shared" si="40"/>
        <v>-4.059728077044638E-5</v>
      </c>
      <c r="AE22" s="85">
        <f t="shared" si="41"/>
        <v>0</v>
      </c>
      <c r="AF22" s="141">
        <v>154348084753.59</v>
      </c>
      <c r="AG22" s="141">
        <v>100</v>
      </c>
      <c r="AH22" s="85">
        <f t="shared" si="42"/>
        <v>3.9149814448953574E-2</v>
      </c>
      <c r="AI22" s="85">
        <f t="shared" si="43"/>
        <v>0</v>
      </c>
      <c r="AJ22" s="86">
        <f t="shared" si="22"/>
        <v>1.5904424993064128E-2</v>
      </c>
      <c r="AK22" s="86">
        <f t="shared" si="23"/>
        <v>0</v>
      </c>
      <c r="AL22" s="87">
        <f t="shared" si="24"/>
        <v>0.10661954402476759</v>
      </c>
      <c r="AM22" s="87">
        <f t="shared" si="25"/>
        <v>0</v>
      </c>
      <c r="AN22" s="88">
        <f t="shared" si="26"/>
        <v>1.4414050037679878E-2</v>
      </c>
      <c r="AO22" s="169">
        <f t="shared" si="27"/>
        <v>0</v>
      </c>
      <c r="AP22" s="92"/>
      <c r="AQ22" s="90">
        <v>56630718400</v>
      </c>
      <c r="AR22" s="104">
        <v>100</v>
      </c>
      <c r="AS22" s="91" t="e">
        <f>(#REF!/AQ22)-1</f>
        <v>#REF!</v>
      </c>
      <c r="AT22" s="91" t="e">
        <f>(#REF!/AR22)-1</f>
        <v>#REF!</v>
      </c>
    </row>
    <row r="23" spans="1:46">
      <c r="A23" s="164" t="s">
        <v>97</v>
      </c>
      <c r="B23" s="141">
        <v>14757944359.059999</v>
      </c>
      <c r="C23" s="141">
        <v>1</v>
      </c>
      <c r="D23" s="141">
        <v>16559161016</v>
      </c>
      <c r="E23" s="141">
        <v>1</v>
      </c>
      <c r="F23" s="85">
        <f t="shared" si="28"/>
        <v>0.12205064696793098</v>
      </c>
      <c r="G23" s="85">
        <f t="shared" si="29"/>
        <v>0</v>
      </c>
      <c r="H23" s="141">
        <v>16377699168.82</v>
      </c>
      <c r="I23" s="141">
        <v>1</v>
      </c>
      <c r="J23" s="85">
        <f t="shared" si="30"/>
        <v>-1.0958396201635214E-2</v>
      </c>
      <c r="K23" s="85">
        <f t="shared" si="31"/>
        <v>0</v>
      </c>
      <c r="L23" s="141">
        <v>16664898961.139999</v>
      </c>
      <c r="M23" s="141">
        <v>1</v>
      </c>
      <c r="N23" s="85">
        <f t="shared" si="32"/>
        <v>1.7536028068385397E-2</v>
      </c>
      <c r="O23" s="85">
        <f t="shared" si="33"/>
        <v>0</v>
      </c>
      <c r="P23" s="141">
        <v>16756342289.15</v>
      </c>
      <c r="Q23" s="141">
        <v>1</v>
      </c>
      <c r="R23" s="85">
        <f t="shared" si="34"/>
        <v>5.4871816638811981E-3</v>
      </c>
      <c r="S23" s="85">
        <f t="shared" si="35"/>
        <v>0</v>
      </c>
      <c r="T23" s="141">
        <v>17074123610.24</v>
      </c>
      <c r="U23" s="141">
        <v>1</v>
      </c>
      <c r="V23" s="85">
        <f t="shared" si="36"/>
        <v>1.8964838244905552E-2</v>
      </c>
      <c r="W23" s="85">
        <f t="shared" si="37"/>
        <v>0</v>
      </c>
      <c r="X23" s="141">
        <v>16975456087.559999</v>
      </c>
      <c r="Y23" s="141">
        <v>1</v>
      </c>
      <c r="Z23" s="85">
        <f t="shared" si="38"/>
        <v>-5.7787752351063952E-3</v>
      </c>
      <c r="AA23" s="85">
        <f t="shared" si="39"/>
        <v>0</v>
      </c>
      <c r="AB23" s="141">
        <v>17293080434.02</v>
      </c>
      <c r="AC23" s="141">
        <v>1</v>
      </c>
      <c r="AD23" s="85">
        <f t="shared" si="40"/>
        <v>1.8710798980697982E-2</v>
      </c>
      <c r="AE23" s="85">
        <f t="shared" si="41"/>
        <v>0</v>
      </c>
      <c r="AF23" s="141">
        <v>19500568058.849998</v>
      </c>
      <c r="AG23" s="141">
        <v>1</v>
      </c>
      <c r="AH23" s="85">
        <f t="shared" si="42"/>
        <v>0.12765149813837065</v>
      </c>
      <c r="AI23" s="85">
        <f t="shared" si="43"/>
        <v>0</v>
      </c>
      <c r="AJ23" s="86">
        <f t="shared" si="22"/>
        <v>3.6707977578428766E-2</v>
      </c>
      <c r="AK23" s="86">
        <f t="shared" si="23"/>
        <v>0</v>
      </c>
      <c r="AL23" s="87">
        <f t="shared" si="24"/>
        <v>0.17763019756906254</v>
      </c>
      <c r="AM23" s="87">
        <f t="shared" si="25"/>
        <v>0</v>
      </c>
      <c r="AN23" s="88">
        <f t="shared" si="26"/>
        <v>5.5565047699305384E-2</v>
      </c>
      <c r="AO23" s="169">
        <f t="shared" si="27"/>
        <v>0</v>
      </c>
      <c r="AP23" s="92"/>
      <c r="AQ23" s="90">
        <v>366113097.69999999</v>
      </c>
      <c r="AR23" s="94">
        <v>1.1357999999999999</v>
      </c>
      <c r="AS23" s="91" t="e">
        <f>(#REF!/AQ23)-1</f>
        <v>#REF!</v>
      </c>
      <c r="AT23" s="91" t="e">
        <f>(#REF!/AR23)-1</f>
        <v>#REF!</v>
      </c>
    </row>
    <row r="24" spans="1:46">
      <c r="A24" s="164" t="s">
        <v>48</v>
      </c>
      <c r="B24" s="141">
        <v>673194572.01999998</v>
      </c>
      <c r="C24" s="141">
        <v>100</v>
      </c>
      <c r="D24" s="141">
        <v>673194572.01999998</v>
      </c>
      <c r="E24" s="141">
        <v>100</v>
      </c>
      <c r="F24" s="85">
        <f t="shared" si="28"/>
        <v>0</v>
      </c>
      <c r="G24" s="85">
        <f t="shared" si="29"/>
        <v>0</v>
      </c>
      <c r="H24" s="141">
        <v>676643831.88</v>
      </c>
      <c r="I24" s="141">
        <v>100</v>
      </c>
      <c r="J24" s="85">
        <f t="shared" si="30"/>
        <v>5.1237190603752227E-3</v>
      </c>
      <c r="K24" s="85">
        <f t="shared" si="31"/>
        <v>0</v>
      </c>
      <c r="L24" s="141">
        <v>679315135.74000001</v>
      </c>
      <c r="M24" s="141">
        <v>100</v>
      </c>
      <c r="N24" s="85">
        <f t="shared" si="32"/>
        <v>3.9478729194619465E-3</v>
      </c>
      <c r="O24" s="85">
        <f t="shared" si="33"/>
        <v>0</v>
      </c>
      <c r="P24" s="141">
        <v>681950135.74000001</v>
      </c>
      <c r="Q24" s="141">
        <v>100</v>
      </c>
      <c r="R24" s="85">
        <f t="shared" si="34"/>
        <v>3.8789066537279625E-3</v>
      </c>
      <c r="S24" s="85">
        <f t="shared" si="35"/>
        <v>0</v>
      </c>
      <c r="T24" s="141">
        <v>679559106.87</v>
      </c>
      <c r="U24" s="141">
        <v>100</v>
      </c>
      <c r="V24" s="85">
        <f t="shared" si="36"/>
        <v>-3.5061637863088679E-3</v>
      </c>
      <c r="W24" s="85">
        <f t="shared" si="37"/>
        <v>0</v>
      </c>
      <c r="X24" s="141">
        <v>679618258.28999996</v>
      </c>
      <c r="Y24" s="141">
        <v>100</v>
      </c>
      <c r="Z24" s="85">
        <f t="shared" si="38"/>
        <v>8.7043819149748778E-5</v>
      </c>
      <c r="AA24" s="85">
        <f t="shared" si="39"/>
        <v>0</v>
      </c>
      <c r="AB24" s="291">
        <v>685153258.28999996</v>
      </c>
      <c r="AC24" s="141">
        <v>100</v>
      </c>
      <c r="AD24" s="85">
        <f t="shared" si="40"/>
        <v>8.1442779567557754E-3</v>
      </c>
      <c r="AE24" s="85">
        <f t="shared" si="41"/>
        <v>0</v>
      </c>
      <c r="AF24" s="291">
        <v>679629632.14999998</v>
      </c>
      <c r="AG24" s="141">
        <v>100</v>
      </c>
      <c r="AH24" s="85">
        <f t="shared" si="42"/>
        <v>-8.0618840721648297E-3</v>
      </c>
      <c r="AI24" s="85">
        <f t="shared" si="43"/>
        <v>0</v>
      </c>
      <c r="AJ24" s="86">
        <f t="shared" si="22"/>
        <v>1.2017215688746197E-3</v>
      </c>
      <c r="AK24" s="86">
        <f t="shared" si="23"/>
        <v>0</v>
      </c>
      <c r="AL24" s="87">
        <f t="shared" si="24"/>
        <v>9.5589899227660671E-3</v>
      </c>
      <c r="AM24" s="87">
        <f t="shared" si="25"/>
        <v>0</v>
      </c>
      <c r="AN24" s="88">
        <f t="shared" si="26"/>
        <v>5.1955342904984889E-3</v>
      </c>
      <c r="AO24" s="169">
        <f t="shared" si="27"/>
        <v>0</v>
      </c>
      <c r="AP24" s="92"/>
      <c r="AQ24" s="90">
        <v>691810420.35000002</v>
      </c>
      <c r="AR24" s="104">
        <v>100</v>
      </c>
      <c r="AS24" s="91" t="e">
        <f>(#REF!/AQ24)-1</f>
        <v>#REF!</v>
      </c>
      <c r="AT24" s="91" t="e">
        <f>(#REF!/AR24)-1</f>
        <v>#REF!</v>
      </c>
    </row>
    <row r="25" spans="1:46">
      <c r="A25" s="164" t="s">
        <v>21</v>
      </c>
      <c r="B25" s="141">
        <v>56297089567.385002</v>
      </c>
      <c r="C25" s="137">
        <v>1</v>
      </c>
      <c r="D25" s="141">
        <v>54921314918.059998</v>
      </c>
      <c r="E25" s="137">
        <v>1</v>
      </c>
      <c r="F25" s="85">
        <f t="shared" si="28"/>
        <v>-2.4437757971098421E-2</v>
      </c>
      <c r="G25" s="85">
        <f t="shared" si="29"/>
        <v>0</v>
      </c>
      <c r="H25" s="141">
        <v>55105347257.220001</v>
      </c>
      <c r="I25" s="137">
        <v>1</v>
      </c>
      <c r="J25" s="85">
        <f t="shared" si="30"/>
        <v>3.3508363635242748E-3</v>
      </c>
      <c r="K25" s="85">
        <f t="shared" si="31"/>
        <v>0</v>
      </c>
      <c r="L25" s="141">
        <v>55188797511.919998</v>
      </c>
      <c r="M25" s="137">
        <v>1</v>
      </c>
      <c r="N25" s="85">
        <f t="shared" si="32"/>
        <v>1.5143767139415521E-3</v>
      </c>
      <c r="O25" s="85">
        <f t="shared" si="33"/>
        <v>0</v>
      </c>
      <c r="P25" s="141">
        <v>55215879155.849998</v>
      </c>
      <c r="Q25" s="137">
        <v>1</v>
      </c>
      <c r="R25" s="85">
        <f t="shared" si="34"/>
        <v>4.907090777643969E-4</v>
      </c>
      <c r="S25" s="85">
        <f t="shared" si="35"/>
        <v>0</v>
      </c>
      <c r="T25" s="141">
        <v>55041181130.489998</v>
      </c>
      <c r="U25" s="137">
        <v>1</v>
      </c>
      <c r="V25" s="85">
        <f t="shared" si="36"/>
        <v>-3.1639091513313657E-3</v>
      </c>
      <c r="W25" s="85">
        <f t="shared" si="37"/>
        <v>0</v>
      </c>
      <c r="X25" s="141">
        <v>55233545225.459999</v>
      </c>
      <c r="Y25" s="137">
        <v>1</v>
      </c>
      <c r="Z25" s="85">
        <f t="shared" si="38"/>
        <v>3.4949121915452746E-3</v>
      </c>
      <c r="AA25" s="85">
        <f t="shared" si="39"/>
        <v>0</v>
      </c>
      <c r="AB25" s="141">
        <v>55531235352.730003</v>
      </c>
      <c r="AC25" s="137">
        <v>1</v>
      </c>
      <c r="AD25" s="85">
        <f t="shared" si="40"/>
        <v>5.3896617726573795E-3</v>
      </c>
      <c r="AE25" s="85">
        <f t="shared" si="41"/>
        <v>0</v>
      </c>
      <c r="AF25" s="141">
        <v>57201980129.779999</v>
      </c>
      <c r="AG25" s="137">
        <v>1</v>
      </c>
      <c r="AH25" s="85">
        <f t="shared" si="42"/>
        <v>3.0086576796600276E-2</v>
      </c>
      <c r="AI25" s="85">
        <f t="shared" si="43"/>
        <v>0</v>
      </c>
      <c r="AJ25" s="86">
        <f t="shared" si="22"/>
        <v>2.0906757242004212E-3</v>
      </c>
      <c r="AK25" s="86">
        <f t="shared" si="23"/>
        <v>0</v>
      </c>
      <c r="AL25" s="87">
        <f t="shared" si="24"/>
        <v>4.1526048950624103E-2</v>
      </c>
      <c r="AM25" s="87">
        <f t="shared" si="25"/>
        <v>0</v>
      </c>
      <c r="AN25" s="88">
        <f t="shared" si="26"/>
        <v>1.4796110208215453E-2</v>
      </c>
      <c r="AO25" s="169">
        <f t="shared" si="27"/>
        <v>0</v>
      </c>
      <c r="AP25" s="92"/>
      <c r="AQ25" s="90">
        <v>13880602273.7041</v>
      </c>
      <c r="AR25" s="97">
        <v>1</v>
      </c>
      <c r="AS25" s="91" t="e">
        <f>(#REF!/AQ25)-1</f>
        <v>#REF!</v>
      </c>
      <c r="AT25" s="91" t="e">
        <f>(#REF!/AR25)-1</f>
        <v>#REF!</v>
      </c>
    </row>
    <row r="26" spans="1:46">
      <c r="A26" s="164" t="s">
        <v>71</v>
      </c>
      <c r="B26" s="141">
        <v>1341321634.74</v>
      </c>
      <c r="C26" s="137">
        <v>10</v>
      </c>
      <c r="D26" s="141">
        <v>1343379317.8099999</v>
      </c>
      <c r="E26" s="137">
        <v>10</v>
      </c>
      <c r="F26" s="85">
        <f t="shared" si="28"/>
        <v>1.5340713343513555E-3</v>
      </c>
      <c r="G26" s="85">
        <f t="shared" si="29"/>
        <v>0</v>
      </c>
      <c r="H26" s="141">
        <v>1347649264.54</v>
      </c>
      <c r="I26" s="137">
        <v>10</v>
      </c>
      <c r="J26" s="85">
        <f t="shared" si="30"/>
        <v>3.178511588938975E-3</v>
      </c>
      <c r="K26" s="85">
        <f t="shared" si="31"/>
        <v>0</v>
      </c>
      <c r="L26" s="141">
        <v>1351160923.3399999</v>
      </c>
      <c r="M26" s="137">
        <v>10</v>
      </c>
      <c r="N26" s="85">
        <f t="shared" si="32"/>
        <v>2.6057661235756356E-3</v>
      </c>
      <c r="O26" s="85">
        <f t="shared" si="33"/>
        <v>0</v>
      </c>
      <c r="P26" s="141">
        <v>1329099810.99</v>
      </c>
      <c r="Q26" s="137">
        <v>10</v>
      </c>
      <c r="R26" s="85">
        <f t="shared" si="34"/>
        <v>-1.6327523960259282E-2</v>
      </c>
      <c r="S26" s="85">
        <f t="shared" si="35"/>
        <v>0</v>
      </c>
      <c r="T26" s="141">
        <v>1404707608.22</v>
      </c>
      <c r="U26" s="137">
        <v>10</v>
      </c>
      <c r="V26" s="85">
        <f t="shared" si="36"/>
        <v>5.6886470530518256E-2</v>
      </c>
      <c r="W26" s="85">
        <f t="shared" si="37"/>
        <v>0</v>
      </c>
      <c r="X26" s="141">
        <v>1419206508.3199999</v>
      </c>
      <c r="Y26" s="137">
        <v>10</v>
      </c>
      <c r="Z26" s="85">
        <f t="shared" si="38"/>
        <v>1.0321649868738477E-2</v>
      </c>
      <c r="AA26" s="85">
        <f t="shared" si="39"/>
        <v>0</v>
      </c>
      <c r="AB26" s="141">
        <v>1415793320.47</v>
      </c>
      <c r="AC26" s="137">
        <v>10</v>
      </c>
      <c r="AD26" s="85">
        <f t="shared" si="40"/>
        <v>-2.4049973206790747E-3</v>
      </c>
      <c r="AE26" s="85">
        <f t="shared" si="41"/>
        <v>0</v>
      </c>
      <c r="AF26" s="141">
        <v>1404342624.1300001</v>
      </c>
      <c r="AG26" s="137">
        <v>10</v>
      </c>
      <c r="AH26" s="85">
        <f t="shared" si="42"/>
        <v>-8.0878304583317517E-3</v>
      </c>
      <c r="AI26" s="85">
        <f t="shared" si="43"/>
        <v>0</v>
      </c>
      <c r="AJ26" s="86">
        <f t="shared" si="22"/>
        <v>5.9632647133565746E-3</v>
      </c>
      <c r="AK26" s="86">
        <f t="shared" si="23"/>
        <v>0</v>
      </c>
      <c r="AL26" s="87">
        <f t="shared" si="24"/>
        <v>4.5380560435740222E-2</v>
      </c>
      <c r="AM26" s="87">
        <f t="shared" si="25"/>
        <v>0</v>
      </c>
      <c r="AN26" s="88">
        <f t="shared" si="26"/>
        <v>2.2087986900700268E-2</v>
      </c>
      <c r="AO26" s="169">
        <f t="shared" si="27"/>
        <v>0</v>
      </c>
      <c r="AP26" s="92"/>
      <c r="AQ26" s="100">
        <v>246915130.99000001</v>
      </c>
      <c r="AR26" s="97">
        <v>10</v>
      </c>
      <c r="AS26" s="91" t="e">
        <f>(#REF!/AQ26)-1</f>
        <v>#REF!</v>
      </c>
      <c r="AT26" s="91" t="e">
        <f>(#REF!/AR26)-1</f>
        <v>#REF!</v>
      </c>
    </row>
    <row r="27" spans="1:46">
      <c r="A27" s="164" t="s">
        <v>103</v>
      </c>
      <c r="B27" s="141">
        <v>24917040939.439999</v>
      </c>
      <c r="C27" s="137">
        <v>1</v>
      </c>
      <c r="D27" s="141">
        <v>25247151088.98</v>
      </c>
      <c r="E27" s="137">
        <v>1</v>
      </c>
      <c r="F27" s="85">
        <f t="shared" si="28"/>
        <v>1.3248368871019723E-2</v>
      </c>
      <c r="G27" s="85">
        <f t="shared" si="29"/>
        <v>0</v>
      </c>
      <c r="H27" s="141">
        <v>25666844402.720001</v>
      </c>
      <c r="I27" s="137">
        <v>1</v>
      </c>
      <c r="J27" s="85">
        <f t="shared" si="30"/>
        <v>1.6623392962669417E-2</v>
      </c>
      <c r="K27" s="85">
        <f t="shared" si="31"/>
        <v>0</v>
      </c>
      <c r="L27" s="141">
        <v>26800264175.040001</v>
      </c>
      <c r="M27" s="137">
        <v>1</v>
      </c>
      <c r="N27" s="85">
        <f t="shared" si="32"/>
        <v>4.415890611780416E-2</v>
      </c>
      <c r="O27" s="85">
        <f t="shared" si="33"/>
        <v>0</v>
      </c>
      <c r="P27" s="141">
        <v>26351355574.25</v>
      </c>
      <c r="Q27" s="137">
        <v>1</v>
      </c>
      <c r="R27" s="85">
        <f t="shared" si="34"/>
        <v>-1.6750155814064131E-2</v>
      </c>
      <c r="S27" s="85">
        <f t="shared" si="35"/>
        <v>0</v>
      </c>
      <c r="T27" s="141">
        <v>26193647751.25</v>
      </c>
      <c r="U27" s="137">
        <v>1</v>
      </c>
      <c r="V27" s="85">
        <f t="shared" si="36"/>
        <v>-5.9848087342462501E-3</v>
      </c>
      <c r="W27" s="85">
        <f t="shared" si="37"/>
        <v>0</v>
      </c>
      <c r="X27" s="141">
        <v>26198289861.189999</v>
      </c>
      <c r="Y27" s="137">
        <v>1</v>
      </c>
      <c r="Z27" s="85">
        <f t="shared" si="38"/>
        <v>1.7722273675216152E-4</v>
      </c>
      <c r="AA27" s="85">
        <f t="shared" si="39"/>
        <v>0</v>
      </c>
      <c r="AB27" s="141">
        <v>26575086536.220001</v>
      </c>
      <c r="AC27" s="137">
        <v>1</v>
      </c>
      <c r="AD27" s="85">
        <f t="shared" si="40"/>
        <v>1.4382491262843347E-2</v>
      </c>
      <c r="AE27" s="85">
        <f t="shared" si="41"/>
        <v>0</v>
      </c>
      <c r="AF27" s="141">
        <v>26538303957.700001</v>
      </c>
      <c r="AG27" s="137">
        <v>1</v>
      </c>
      <c r="AH27" s="85">
        <f t="shared" si="42"/>
        <v>-1.3841000468566057E-3</v>
      </c>
      <c r="AI27" s="85">
        <f t="shared" si="43"/>
        <v>0</v>
      </c>
      <c r="AJ27" s="86">
        <f t="shared" si="22"/>
        <v>8.0589146694902275E-3</v>
      </c>
      <c r="AK27" s="86">
        <f t="shared" si="23"/>
        <v>0</v>
      </c>
      <c r="AL27" s="87">
        <f t="shared" si="24"/>
        <v>5.1140537170689726E-2</v>
      </c>
      <c r="AM27" s="87">
        <f t="shared" si="25"/>
        <v>0</v>
      </c>
      <c r="AN27" s="88">
        <f t="shared" si="26"/>
        <v>1.8545255330056052E-2</v>
      </c>
      <c r="AO27" s="169">
        <f t="shared" si="27"/>
        <v>0</v>
      </c>
      <c r="AP27" s="92"/>
      <c r="AQ27" s="100"/>
      <c r="AR27" s="97"/>
      <c r="AS27" s="91"/>
      <c r="AT27" s="91"/>
    </row>
    <row r="28" spans="1:46">
      <c r="A28" s="164" t="s">
        <v>107</v>
      </c>
      <c r="B28" s="141">
        <v>2149165934.9299998</v>
      </c>
      <c r="C28" s="137">
        <v>100</v>
      </c>
      <c r="D28" s="141">
        <v>2171113304.8163166</v>
      </c>
      <c r="E28" s="137">
        <v>100</v>
      </c>
      <c r="F28" s="85">
        <f t="shared" si="28"/>
        <v>1.0212040647774189E-2</v>
      </c>
      <c r="G28" s="85">
        <f t="shared" si="29"/>
        <v>0</v>
      </c>
      <c r="H28" s="141">
        <v>2158699448.2451348</v>
      </c>
      <c r="I28" s="137">
        <v>100</v>
      </c>
      <c r="J28" s="85">
        <f t="shared" si="30"/>
        <v>-5.7177377816456368E-3</v>
      </c>
      <c r="K28" s="85">
        <f t="shared" si="31"/>
        <v>0</v>
      </c>
      <c r="L28" s="141">
        <v>2137628277.74</v>
      </c>
      <c r="M28" s="137">
        <v>100</v>
      </c>
      <c r="N28" s="85">
        <f t="shared" si="32"/>
        <v>-9.7610487287909144E-3</v>
      </c>
      <c r="O28" s="85">
        <f t="shared" si="33"/>
        <v>0</v>
      </c>
      <c r="P28" s="141">
        <v>2130447474.8317609</v>
      </c>
      <c r="Q28" s="137">
        <v>100</v>
      </c>
      <c r="R28" s="85">
        <f t="shared" si="34"/>
        <v>-3.3592383591739368E-3</v>
      </c>
      <c r="S28" s="85">
        <f t="shared" si="35"/>
        <v>0</v>
      </c>
      <c r="T28" s="141">
        <v>2111407368.7002738</v>
      </c>
      <c r="U28" s="137">
        <v>100</v>
      </c>
      <c r="V28" s="85">
        <f t="shared" si="36"/>
        <v>-8.9371394302930219E-3</v>
      </c>
      <c r="W28" s="85">
        <f t="shared" si="37"/>
        <v>0</v>
      </c>
      <c r="X28" s="141">
        <v>2086470544.1577077</v>
      </c>
      <c r="Y28" s="137">
        <v>100</v>
      </c>
      <c r="Z28" s="85">
        <f t="shared" si="38"/>
        <v>-1.181052264581065E-2</v>
      </c>
      <c r="AA28" s="85">
        <f t="shared" si="39"/>
        <v>0</v>
      </c>
      <c r="AB28" s="141">
        <v>2081665736.1949246</v>
      </c>
      <c r="AC28" s="137">
        <v>100</v>
      </c>
      <c r="AD28" s="85">
        <f t="shared" si="40"/>
        <v>-2.3028400646426393E-3</v>
      </c>
      <c r="AE28" s="85">
        <f t="shared" si="41"/>
        <v>0</v>
      </c>
      <c r="AF28" s="141">
        <v>2089169803.1300001</v>
      </c>
      <c r="AG28" s="137">
        <v>100</v>
      </c>
      <c r="AH28" s="85">
        <f t="shared" si="42"/>
        <v>3.6048376089391761E-3</v>
      </c>
      <c r="AI28" s="85">
        <f t="shared" si="43"/>
        <v>0</v>
      </c>
      <c r="AJ28" s="86">
        <f t="shared" si="22"/>
        <v>-3.5089560942054296E-3</v>
      </c>
      <c r="AK28" s="86">
        <f t="shared" si="23"/>
        <v>0</v>
      </c>
      <c r="AL28" s="87">
        <f t="shared" si="24"/>
        <v>-3.7742618731383612E-2</v>
      </c>
      <c r="AM28" s="87">
        <f t="shared" si="25"/>
        <v>0</v>
      </c>
      <c r="AN28" s="88">
        <f t="shared" si="26"/>
        <v>7.3939889110429735E-3</v>
      </c>
      <c r="AO28" s="169">
        <f t="shared" si="27"/>
        <v>0</v>
      </c>
      <c r="AP28" s="92"/>
      <c r="AQ28" s="100"/>
      <c r="AR28" s="97"/>
      <c r="AS28" s="91"/>
      <c r="AT28" s="91"/>
    </row>
    <row r="29" spans="1:46">
      <c r="A29" s="164" t="s">
        <v>110</v>
      </c>
      <c r="B29" s="141">
        <v>4630530643.54</v>
      </c>
      <c r="C29" s="137">
        <v>100</v>
      </c>
      <c r="D29" s="141">
        <v>4602829695.6099997</v>
      </c>
      <c r="E29" s="137">
        <v>100</v>
      </c>
      <c r="F29" s="85">
        <f t="shared" si="28"/>
        <v>-5.9822404951893754E-3</v>
      </c>
      <c r="G29" s="85">
        <f t="shared" si="29"/>
        <v>0</v>
      </c>
      <c r="H29" s="141">
        <v>4434253437.6800003</v>
      </c>
      <c r="I29" s="137">
        <v>100</v>
      </c>
      <c r="J29" s="85">
        <f t="shared" si="30"/>
        <v>-3.6624482998095897E-2</v>
      </c>
      <c r="K29" s="85">
        <f t="shared" si="31"/>
        <v>0</v>
      </c>
      <c r="L29" s="141">
        <v>4552577739.5500002</v>
      </c>
      <c r="M29" s="137">
        <v>100</v>
      </c>
      <c r="N29" s="85">
        <f t="shared" si="32"/>
        <v>2.6684154059517878E-2</v>
      </c>
      <c r="O29" s="85">
        <f t="shared" si="33"/>
        <v>0</v>
      </c>
      <c r="P29" s="141">
        <v>4405999521.71</v>
      </c>
      <c r="Q29" s="137">
        <v>100</v>
      </c>
      <c r="R29" s="85">
        <f t="shared" si="34"/>
        <v>-3.2196752307295844E-2</v>
      </c>
      <c r="S29" s="85">
        <f t="shared" si="35"/>
        <v>0</v>
      </c>
      <c r="T29" s="141">
        <v>4402300569.75</v>
      </c>
      <c r="U29" s="137">
        <v>100</v>
      </c>
      <c r="V29" s="85">
        <f t="shared" si="36"/>
        <v>-8.3952618282728461E-4</v>
      </c>
      <c r="W29" s="85">
        <f t="shared" si="37"/>
        <v>0</v>
      </c>
      <c r="X29" s="141">
        <v>4512757723.5100002</v>
      </c>
      <c r="Y29" s="137">
        <v>100</v>
      </c>
      <c r="Z29" s="85">
        <f t="shared" si="38"/>
        <v>2.5090779698005248E-2</v>
      </c>
      <c r="AA29" s="85">
        <f t="shared" si="39"/>
        <v>0</v>
      </c>
      <c r="AB29" s="141">
        <v>4423192660.8599997</v>
      </c>
      <c r="AC29" s="137">
        <v>100</v>
      </c>
      <c r="AD29" s="85">
        <f t="shared" si="40"/>
        <v>-1.9847079798544408E-2</v>
      </c>
      <c r="AE29" s="85">
        <f t="shared" si="41"/>
        <v>0</v>
      </c>
      <c r="AF29" s="141">
        <v>4593442312.5299997</v>
      </c>
      <c r="AG29" s="137">
        <v>100</v>
      </c>
      <c r="AH29" s="85">
        <f t="shared" si="42"/>
        <v>3.8490218428988462E-2</v>
      </c>
      <c r="AI29" s="85">
        <f t="shared" si="43"/>
        <v>0</v>
      </c>
      <c r="AJ29" s="86">
        <f t="shared" si="22"/>
        <v>-6.5311619943015167E-4</v>
      </c>
      <c r="AK29" s="86">
        <f t="shared" si="23"/>
        <v>0</v>
      </c>
      <c r="AL29" s="87">
        <f t="shared" si="24"/>
        <v>-2.0394808630337215E-3</v>
      </c>
      <c r="AM29" s="87">
        <f t="shared" si="25"/>
        <v>0</v>
      </c>
      <c r="AN29" s="88">
        <f t="shared" si="26"/>
        <v>2.8355039684019881E-2</v>
      </c>
      <c r="AO29" s="169">
        <f t="shared" si="27"/>
        <v>0</v>
      </c>
      <c r="AP29" s="92"/>
      <c r="AQ29" s="100"/>
      <c r="AR29" s="97"/>
      <c r="AS29" s="91"/>
      <c r="AT29" s="91"/>
    </row>
    <row r="30" spans="1:46">
      <c r="A30" s="164" t="s">
        <v>116</v>
      </c>
      <c r="B30" s="141">
        <v>1045774616.55</v>
      </c>
      <c r="C30" s="137">
        <v>10</v>
      </c>
      <c r="D30" s="141">
        <v>1045851589.88</v>
      </c>
      <c r="E30" s="137">
        <v>10</v>
      </c>
      <c r="F30" s="85">
        <f t="shared" si="28"/>
        <v>7.3604129209004101E-5</v>
      </c>
      <c r="G30" s="85">
        <f t="shared" si="29"/>
        <v>0</v>
      </c>
      <c r="H30" s="141">
        <v>1022955564.5</v>
      </c>
      <c r="I30" s="137">
        <v>10</v>
      </c>
      <c r="J30" s="85">
        <f t="shared" si="30"/>
        <v>-2.1892231748318194E-2</v>
      </c>
      <c r="K30" s="85">
        <f t="shared" si="31"/>
        <v>0</v>
      </c>
      <c r="L30" s="141">
        <v>1023056662.89</v>
      </c>
      <c r="M30" s="137">
        <v>10</v>
      </c>
      <c r="N30" s="85">
        <f t="shared" si="32"/>
        <v>9.8829698481967345E-5</v>
      </c>
      <c r="O30" s="85">
        <f t="shared" si="33"/>
        <v>0</v>
      </c>
      <c r="P30" s="141">
        <v>1016033923.3099999</v>
      </c>
      <c r="Q30" s="137">
        <v>10</v>
      </c>
      <c r="R30" s="85">
        <f t="shared" si="34"/>
        <v>-6.8644678586635959E-3</v>
      </c>
      <c r="S30" s="85">
        <f t="shared" si="35"/>
        <v>0</v>
      </c>
      <c r="T30" s="141">
        <v>948493406.61000001</v>
      </c>
      <c r="U30" s="137">
        <v>10</v>
      </c>
      <c r="V30" s="85">
        <f t="shared" si="36"/>
        <v>-6.6474666987465125E-2</v>
      </c>
      <c r="W30" s="85">
        <f t="shared" si="37"/>
        <v>0</v>
      </c>
      <c r="X30" s="141">
        <v>924846329.84000003</v>
      </c>
      <c r="Y30" s="137">
        <v>10</v>
      </c>
      <c r="Z30" s="85">
        <f t="shared" si="38"/>
        <v>-2.4931197839863476E-2</v>
      </c>
      <c r="AA30" s="85">
        <f t="shared" si="39"/>
        <v>0</v>
      </c>
      <c r="AB30" s="291">
        <v>1017387427.88</v>
      </c>
      <c r="AC30" s="137">
        <v>10</v>
      </c>
      <c r="AD30" s="85">
        <f t="shared" si="40"/>
        <v>0.10006105344658688</v>
      </c>
      <c r="AE30" s="85">
        <f t="shared" si="41"/>
        <v>0</v>
      </c>
      <c r="AF30" s="291">
        <v>1014601471.8200001</v>
      </c>
      <c r="AG30" s="137">
        <v>10</v>
      </c>
      <c r="AH30" s="85">
        <f t="shared" si="42"/>
        <v>-2.7383433131321767E-3</v>
      </c>
      <c r="AI30" s="85">
        <f t="shared" si="43"/>
        <v>0</v>
      </c>
      <c r="AJ30" s="86">
        <f t="shared" si="22"/>
        <v>-2.8334275591455904E-3</v>
      </c>
      <c r="AK30" s="86">
        <f t="shared" si="23"/>
        <v>0</v>
      </c>
      <c r="AL30" s="87">
        <f t="shared" si="24"/>
        <v>-2.9880069373500261E-2</v>
      </c>
      <c r="AM30" s="87">
        <f t="shared" si="25"/>
        <v>0</v>
      </c>
      <c r="AN30" s="88">
        <f t="shared" si="26"/>
        <v>4.7090093496683146E-2</v>
      </c>
      <c r="AO30" s="169">
        <f t="shared" si="27"/>
        <v>0</v>
      </c>
      <c r="AP30" s="92"/>
      <c r="AQ30" s="100"/>
      <c r="AR30" s="97"/>
      <c r="AS30" s="91"/>
      <c r="AT30" s="91"/>
    </row>
    <row r="31" spans="1:46">
      <c r="A31" s="164" t="s">
        <v>118</v>
      </c>
      <c r="B31" s="141">
        <v>1917195987</v>
      </c>
      <c r="C31" s="137">
        <v>100</v>
      </c>
      <c r="D31" s="141">
        <v>1919569126</v>
      </c>
      <c r="E31" s="137">
        <v>100</v>
      </c>
      <c r="F31" s="85">
        <f t="shared" si="28"/>
        <v>1.2378176337169643E-3</v>
      </c>
      <c r="G31" s="85">
        <f t="shared" si="29"/>
        <v>0</v>
      </c>
      <c r="H31" s="141">
        <v>1918769110</v>
      </c>
      <c r="I31" s="137">
        <v>100</v>
      </c>
      <c r="J31" s="85">
        <f t="shared" si="30"/>
        <v>-4.1676852850153624E-4</v>
      </c>
      <c r="K31" s="85">
        <f t="shared" si="31"/>
        <v>0</v>
      </c>
      <c r="L31" s="141">
        <v>1913570988</v>
      </c>
      <c r="M31" s="137">
        <v>100</v>
      </c>
      <c r="N31" s="85">
        <f t="shared" si="32"/>
        <v>-2.7090919761575691E-3</v>
      </c>
      <c r="O31" s="85">
        <f t="shared" si="33"/>
        <v>0</v>
      </c>
      <c r="P31" s="141">
        <v>1913229432</v>
      </c>
      <c r="Q31" s="137">
        <v>100</v>
      </c>
      <c r="R31" s="85">
        <f t="shared" si="34"/>
        <v>-1.7849141847461997E-4</v>
      </c>
      <c r="S31" s="85">
        <f t="shared" si="35"/>
        <v>0</v>
      </c>
      <c r="T31" s="141">
        <v>1874598654</v>
      </c>
      <c r="U31" s="137">
        <v>100</v>
      </c>
      <c r="V31" s="85">
        <f t="shared" si="36"/>
        <v>-2.0191398560922828E-2</v>
      </c>
      <c r="W31" s="85">
        <f t="shared" si="37"/>
        <v>0</v>
      </c>
      <c r="X31" s="141">
        <v>1965748444</v>
      </c>
      <c r="Y31" s="137">
        <v>100</v>
      </c>
      <c r="Z31" s="85">
        <f t="shared" si="38"/>
        <v>4.8623629279528971E-2</v>
      </c>
      <c r="AA31" s="85">
        <f t="shared" si="39"/>
        <v>0</v>
      </c>
      <c r="AB31" s="141">
        <v>1995266108</v>
      </c>
      <c r="AC31" s="137">
        <v>100</v>
      </c>
      <c r="AD31" s="85">
        <f t="shared" si="40"/>
        <v>1.5015992554945653E-2</v>
      </c>
      <c r="AE31" s="85">
        <f t="shared" si="41"/>
        <v>0</v>
      </c>
      <c r="AF31" s="141">
        <v>1559264838</v>
      </c>
      <c r="AG31" s="137">
        <v>100</v>
      </c>
      <c r="AH31" s="85">
        <f t="shared" si="42"/>
        <v>-0.21851785496273263</v>
      </c>
      <c r="AI31" s="85">
        <f t="shared" si="43"/>
        <v>0</v>
      </c>
      <c r="AJ31" s="86">
        <f t="shared" si="22"/>
        <v>-2.21420207473247E-2</v>
      </c>
      <c r="AK31" s="86">
        <f t="shared" si="23"/>
        <v>0</v>
      </c>
      <c r="AL31" s="87">
        <f t="shared" si="24"/>
        <v>-0.18770060589107432</v>
      </c>
      <c r="AM31" s="87">
        <f t="shared" si="25"/>
        <v>0</v>
      </c>
      <c r="AN31" s="88">
        <f t="shared" si="26"/>
        <v>8.1796268806717864E-2</v>
      </c>
      <c r="AO31" s="169">
        <f t="shared" si="27"/>
        <v>0</v>
      </c>
      <c r="AP31" s="92"/>
      <c r="AQ31" s="100"/>
      <c r="AR31" s="97"/>
      <c r="AS31" s="91"/>
      <c r="AT31" s="91"/>
    </row>
    <row r="32" spans="1:46">
      <c r="A32" s="164" t="s">
        <v>119</v>
      </c>
      <c r="B32" s="141">
        <v>7952014498.3000002</v>
      </c>
      <c r="C32" s="137">
        <v>100</v>
      </c>
      <c r="D32" s="141">
        <v>7968348993.5299997</v>
      </c>
      <c r="E32" s="137">
        <v>100</v>
      </c>
      <c r="F32" s="85">
        <f t="shared" si="28"/>
        <v>2.0541329789440861E-3</v>
      </c>
      <c r="G32" s="85">
        <f t="shared" si="29"/>
        <v>0</v>
      </c>
      <c r="H32" s="141">
        <v>7980340186.0699997</v>
      </c>
      <c r="I32" s="137">
        <v>100</v>
      </c>
      <c r="J32" s="85">
        <f t="shared" si="30"/>
        <v>1.5048528308356424E-3</v>
      </c>
      <c r="K32" s="85">
        <f t="shared" si="31"/>
        <v>0</v>
      </c>
      <c r="L32" s="141">
        <v>7993013162.1599998</v>
      </c>
      <c r="M32" s="137">
        <v>100</v>
      </c>
      <c r="N32" s="85">
        <f t="shared" si="32"/>
        <v>1.5880245446329888E-3</v>
      </c>
      <c r="O32" s="85">
        <f t="shared" si="33"/>
        <v>0</v>
      </c>
      <c r="P32" s="141">
        <v>8018325430.0500002</v>
      </c>
      <c r="Q32" s="137">
        <v>100</v>
      </c>
      <c r="R32" s="85">
        <f t="shared" si="34"/>
        <v>3.1667992253324472E-3</v>
      </c>
      <c r="S32" s="85">
        <f t="shared" si="35"/>
        <v>0</v>
      </c>
      <c r="T32" s="141">
        <v>8084520397</v>
      </c>
      <c r="U32" s="137">
        <v>100</v>
      </c>
      <c r="V32" s="85">
        <f t="shared" si="36"/>
        <v>8.2554602613063351E-3</v>
      </c>
      <c r="W32" s="85">
        <f t="shared" si="37"/>
        <v>0</v>
      </c>
      <c r="X32" s="141">
        <v>8096042157.9700003</v>
      </c>
      <c r="Y32" s="137">
        <v>100</v>
      </c>
      <c r="Z32" s="85">
        <f t="shared" si="38"/>
        <v>1.4251632013045272E-3</v>
      </c>
      <c r="AA32" s="85">
        <f t="shared" si="39"/>
        <v>0</v>
      </c>
      <c r="AB32" s="141">
        <v>8245719631.6899996</v>
      </c>
      <c r="AC32" s="137">
        <v>100</v>
      </c>
      <c r="AD32" s="85">
        <f t="shared" si="40"/>
        <v>1.8487733981554441E-2</v>
      </c>
      <c r="AE32" s="85">
        <f t="shared" si="41"/>
        <v>0</v>
      </c>
      <c r="AF32" s="141">
        <v>8245719631.6899996</v>
      </c>
      <c r="AG32" s="137">
        <v>100</v>
      </c>
      <c r="AH32" s="85">
        <f t="shared" si="42"/>
        <v>0</v>
      </c>
      <c r="AI32" s="85">
        <f t="shared" si="43"/>
        <v>0</v>
      </c>
      <c r="AJ32" s="86">
        <f t="shared" si="22"/>
        <v>4.5602708779888083E-3</v>
      </c>
      <c r="AK32" s="86">
        <f t="shared" si="23"/>
        <v>0</v>
      </c>
      <c r="AL32" s="87">
        <f t="shared" si="24"/>
        <v>3.4809047443230011E-2</v>
      </c>
      <c r="AM32" s="87">
        <f t="shared" si="25"/>
        <v>0</v>
      </c>
      <c r="AN32" s="88">
        <f t="shared" si="26"/>
        <v>6.1487041820626571E-3</v>
      </c>
      <c r="AO32" s="169">
        <f t="shared" si="27"/>
        <v>0</v>
      </c>
      <c r="AP32" s="92"/>
      <c r="AQ32" s="100"/>
      <c r="AR32" s="97"/>
      <c r="AS32" s="91"/>
      <c r="AT32" s="91"/>
    </row>
    <row r="33" spans="1:47">
      <c r="A33" s="164" t="s">
        <v>123</v>
      </c>
      <c r="B33" s="141">
        <v>6428711377.4099998</v>
      </c>
      <c r="C33" s="137">
        <v>100</v>
      </c>
      <c r="D33" s="141">
        <v>6613806924.9799995</v>
      </c>
      <c r="E33" s="137">
        <v>100</v>
      </c>
      <c r="F33" s="85">
        <f t="shared" si="28"/>
        <v>2.8792013936169432E-2</v>
      </c>
      <c r="G33" s="85">
        <f t="shared" si="29"/>
        <v>0</v>
      </c>
      <c r="H33" s="141">
        <v>6639543493.0299997</v>
      </c>
      <c r="I33" s="137">
        <v>100</v>
      </c>
      <c r="J33" s="85">
        <f t="shared" si="30"/>
        <v>3.8913394875188345E-3</v>
      </c>
      <c r="K33" s="85">
        <f t="shared" si="31"/>
        <v>0</v>
      </c>
      <c r="L33" s="141">
        <v>6743880570.5600004</v>
      </c>
      <c r="M33" s="137">
        <v>100</v>
      </c>
      <c r="N33" s="85">
        <f t="shared" si="32"/>
        <v>1.5714495678736156E-2</v>
      </c>
      <c r="O33" s="85">
        <f t="shared" si="33"/>
        <v>0</v>
      </c>
      <c r="P33" s="141">
        <v>6931639564.6400003</v>
      </c>
      <c r="Q33" s="137">
        <v>100</v>
      </c>
      <c r="R33" s="85">
        <f t="shared" si="34"/>
        <v>2.7841387776001012E-2</v>
      </c>
      <c r="S33" s="85">
        <f t="shared" si="35"/>
        <v>0</v>
      </c>
      <c r="T33" s="141">
        <v>7188792572.7700005</v>
      </c>
      <c r="U33" s="137">
        <v>100</v>
      </c>
      <c r="V33" s="85">
        <f t="shared" si="36"/>
        <v>3.7098439082407127E-2</v>
      </c>
      <c r="W33" s="85">
        <f t="shared" si="37"/>
        <v>0</v>
      </c>
      <c r="X33" s="141">
        <v>7515951426.9899998</v>
      </c>
      <c r="Y33" s="137">
        <v>100</v>
      </c>
      <c r="Z33" s="85">
        <f t="shared" si="38"/>
        <v>4.5509569362068514E-2</v>
      </c>
      <c r="AA33" s="85">
        <f t="shared" si="39"/>
        <v>0</v>
      </c>
      <c r="AB33" s="293">
        <v>7686415312.46</v>
      </c>
      <c r="AC33" s="137">
        <v>100</v>
      </c>
      <c r="AD33" s="85">
        <f t="shared" si="40"/>
        <v>2.2680280351182087E-2</v>
      </c>
      <c r="AE33" s="85">
        <f t="shared" si="41"/>
        <v>0</v>
      </c>
      <c r="AF33" s="293">
        <v>7840078469.5799999</v>
      </c>
      <c r="AG33" s="137">
        <v>100</v>
      </c>
      <c r="AH33" s="85">
        <f t="shared" si="42"/>
        <v>1.9991524120600859E-2</v>
      </c>
      <c r="AI33" s="85">
        <f t="shared" si="43"/>
        <v>0</v>
      </c>
      <c r="AJ33" s="86">
        <f t="shared" si="22"/>
        <v>2.5189881224335499E-2</v>
      </c>
      <c r="AK33" s="86">
        <f t="shared" si="23"/>
        <v>0</v>
      </c>
      <c r="AL33" s="87">
        <f t="shared" si="24"/>
        <v>0.18541084711264211</v>
      </c>
      <c r="AM33" s="87">
        <f t="shared" si="25"/>
        <v>0</v>
      </c>
      <c r="AN33" s="88">
        <f t="shared" si="26"/>
        <v>1.2825427577467871E-2</v>
      </c>
      <c r="AO33" s="169">
        <f t="shared" si="27"/>
        <v>0</v>
      </c>
      <c r="AP33" s="92"/>
      <c r="AQ33" s="100"/>
      <c r="AR33" s="97"/>
      <c r="AS33" s="91"/>
      <c r="AT33" s="91"/>
    </row>
    <row r="34" spans="1:47">
      <c r="A34" s="164" t="s">
        <v>122</v>
      </c>
      <c r="B34" s="141">
        <v>154316172.90000001</v>
      </c>
      <c r="C34" s="137">
        <v>1000000</v>
      </c>
      <c r="D34" s="141">
        <v>154536038.16999999</v>
      </c>
      <c r="E34" s="137">
        <v>1000000</v>
      </c>
      <c r="F34" s="85">
        <f t="shared" si="28"/>
        <v>1.4247714019091056E-3</v>
      </c>
      <c r="G34" s="85">
        <f t="shared" si="29"/>
        <v>0</v>
      </c>
      <c r="H34" s="141">
        <v>154763716.80000001</v>
      </c>
      <c r="I34" s="137">
        <v>1000000</v>
      </c>
      <c r="J34" s="85">
        <f t="shared" si="30"/>
        <v>1.4733044323911248E-3</v>
      </c>
      <c r="K34" s="85">
        <f t="shared" si="31"/>
        <v>0</v>
      </c>
      <c r="L34" s="141">
        <v>154989816.03999999</v>
      </c>
      <c r="M34" s="137">
        <v>1000000</v>
      </c>
      <c r="N34" s="85">
        <f t="shared" si="32"/>
        <v>1.4609318299854874E-3</v>
      </c>
      <c r="O34" s="85">
        <f t="shared" si="33"/>
        <v>0</v>
      </c>
      <c r="P34" s="141">
        <v>225200448.94999999</v>
      </c>
      <c r="Q34" s="137">
        <v>1000000</v>
      </c>
      <c r="R34" s="85">
        <f t="shared" si="34"/>
        <v>0.45300158877458074</v>
      </c>
      <c r="S34" s="85">
        <f t="shared" si="35"/>
        <v>0</v>
      </c>
      <c r="T34" s="141">
        <v>225477146.59999999</v>
      </c>
      <c r="U34" s="137">
        <v>1000000</v>
      </c>
      <c r="V34" s="85">
        <f t="shared" si="36"/>
        <v>1.2286727281855447E-3</v>
      </c>
      <c r="W34" s="85">
        <f t="shared" si="37"/>
        <v>0</v>
      </c>
      <c r="X34" s="141">
        <v>225867893.91999999</v>
      </c>
      <c r="Y34" s="137">
        <v>1000000</v>
      </c>
      <c r="Z34" s="85">
        <f t="shared" si="38"/>
        <v>1.7329797094389559E-3</v>
      </c>
      <c r="AA34" s="85">
        <f t="shared" si="39"/>
        <v>0</v>
      </c>
      <c r="AB34" s="141">
        <v>362497042.56999999</v>
      </c>
      <c r="AC34" s="137">
        <v>1000000</v>
      </c>
      <c r="AD34" s="85">
        <f t="shared" si="40"/>
        <v>0.60490734773660482</v>
      </c>
      <c r="AE34" s="85">
        <f t="shared" si="41"/>
        <v>0</v>
      </c>
      <c r="AF34" s="141">
        <v>359761042.97000003</v>
      </c>
      <c r="AG34" s="137">
        <v>1000000</v>
      </c>
      <c r="AH34" s="85">
        <f t="shared" si="42"/>
        <v>-7.5476466803770653E-3</v>
      </c>
      <c r="AI34" s="85">
        <f t="shared" si="43"/>
        <v>0</v>
      </c>
      <c r="AJ34" s="86">
        <f t="shared" si="22"/>
        <v>0.13221024374158985</v>
      </c>
      <c r="AK34" s="86">
        <f t="shared" si="23"/>
        <v>0</v>
      </c>
      <c r="AL34" s="87">
        <f t="shared" si="24"/>
        <v>1.3280074164593167</v>
      </c>
      <c r="AM34" s="87">
        <f t="shared" si="25"/>
        <v>0</v>
      </c>
      <c r="AN34" s="88">
        <f t="shared" si="26"/>
        <v>0.24823800938483312</v>
      </c>
      <c r="AO34" s="169">
        <f t="shared" si="27"/>
        <v>0</v>
      </c>
      <c r="AP34" s="92"/>
      <c r="AQ34" s="100"/>
      <c r="AR34" s="97"/>
      <c r="AS34" s="91"/>
      <c r="AT34" s="91"/>
      <c r="AU34" s="223"/>
    </row>
    <row r="35" spans="1:47">
      <c r="A35" s="164" t="s">
        <v>134</v>
      </c>
      <c r="B35" s="141">
        <v>4228417300.0900002</v>
      </c>
      <c r="C35" s="137">
        <v>1</v>
      </c>
      <c r="D35" s="141">
        <v>4258437970.0100002</v>
      </c>
      <c r="E35" s="137">
        <v>1</v>
      </c>
      <c r="F35" s="85">
        <f t="shared" si="28"/>
        <v>7.0997415319819781E-3</v>
      </c>
      <c r="G35" s="85">
        <f t="shared" si="29"/>
        <v>0</v>
      </c>
      <c r="H35" s="141">
        <v>4351186774.0600004</v>
      </c>
      <c r="I35" s="137">
        <v>1</v>
      </c>
      <c r="J35" s="85">
        <f t="shared" si="30"/>
        <v>2.1780005885534217E-2</v>
      </c>
      <c r="K35" s="85">
        <f t="shared" si="31"/>
        <v>0</v>
      </c>
      <c r="L35" s="141">
        <v>4482773613.6499996</v>
      </c>
      <c r="M35" s="137">
        <v>1</v>
      </c>
      <c r="N35" s="85">
        <f t="shared" si="32"/>
        <v>3.0241597619864592E-2</v>
      </c>
      <c r="O35" s="85">
        <f t="shared" si="33"/>
        <v>0</v>
      </c>
      <c r="P35" s="141">
        <v>4705174584.9300003</v>
      </c>
      <c r="Q35" s="137">
        <v>1</v>
      </c>
      <c r="R35" s="85">
        <f t="shared" si="34"/>
        <v>4.96123584297882E-2</v>
      </c>
      <c r="S35" s="85">
        <f t="shared" si="35"/>
        <v>0</v>
      </c>
      <c r="T35" s="141">
        <v>4724178019.5699997</v>
      </c>
      <c r="U35" s="137">
        <v>1</v>
      </c>
      <c r="V35" s="85">
        <f t="shared" si="36"/>
        <v>4.0388373049673153E-3</v>
      </c>
      <c r="W35" s="85">
        <f t="shared" si="37"/>
        <v>0</v>
      </c>
      <c r="X35" s="141">
        <v>4658760438.0500002</v>
      </c>
      <c r="Y35" s="137">
        <v>1</v>
      </c>
      <c r="Z35" s="85">
        <f t="shared" si="38"/>
        <v>-1.3847399748486594E-2</v>
      </c>
      <c r="AA35" s="85">
        <f t="shared" si="39"/>
        <v>0</v>
      </c>
      <c r="AB35" s="141">
        <v>4622368331.1000004</v>
      </c>
      <c r="AC35" s="137">
        <v>1</v>
      </c>
      <c r="AD35" s="85">
        <f t="shared" si="40"/>
        <v>-7.8115428844056029E-3</v>
      </c>
      <c r="AE35" s="85">
        <f t="shared" si="41"/>
        <v>0</v>
      </c>
      <c r="AF35" s="141">
        <v>4902094136.7200003</v>
      </c>
      <c r="AG35" s="137">
        <v>1</v>
      </c>
      <c r="AH35" s="85">
        <f t="shared" si="42"/>
        <v>6.0515689270792622E-2</v>
      </c>
      <c r="AI35" s="85">
        <f t="shared" si="43"/>
        <v>0</v>
      </c>
      <c r="AJ35" s="86">
        <f t="shared" si="22"/>
        <v>1.8953660926254591E-2</v>
      </c>
      <c r="AK35" s="86">
        <f t="shared" si="23"/>
        <v>0</v>
      </c>
      <c r="AL35" s="87">
        <f t="shared" si="24"/>
        <v>0.15114841903133053</v>
      </c>
      <c r="AM35" s="87">
        <f t="shared" si="25"/>
        <v>0</v>
      </c>
      <c r="AN35" s="88">
        <f t="shared" si="26"/>
        <v>2.6613682728002384E-2</v>
      </c>
      <c r="AO35" s="169">
        <f t="shared" si="27"/>
        <v>0</v>
      </c>
      <c r="AP35" s="92"/>
      <c r="AQ35" s="100"/>
      <c r="AR35" s="97"/>
      <c r="AS35" s="91"/>
      <c r="AT35" s="91"/>
    </row>
    <row r="36" spans="1:47" s="202" customFormat="1">
      <c r="A36" s="164" t="s">
        <v>139</v>
      </c>
      <c r="B36" s="141">
        <v>8940313779.1900005</v>
      </c>
      <c r="C36" s="137">
        <v>1</v>
      </c>
      <c r="D36" s="141">
        <v>8958990042</v>
      </c>
      <c r="E36" s="137">
        <v>1</v>
      </c>
      <c r="F36" s="85">
        <f t="shared" si="28"/>
        <v>2.0889941081790029E-3</v>
      </c>
      <c r="G36" s="85">
        <f t="shared" si="29"/>
        <v>0</v>
      </c>
      <c r="H36" s="141">
        <v>9284509544.6800003</v>
      </c>
      <c r="I36" s="137">
        <v>1</v>
      </c>
      <c r="J36" s="85">
        <f t="shared" si="30"/>
        <v>3.6334397198116708E-2</v>
      </c>
      <c r="K36" s="85">
        <f t="shared" si="31"/>
        <v>0</v>
      </c>
      <c r="L36" s="141">
        <v>9194202622.0300007</v>
      </c>
      <c r="M36" s="137">
        <v>1</v>
      </c>
      <c r="N36" s="85">
        <f t="shared" si="32"/>
        <v>-9.7266228458718369E-3</v>
      </c>
      <c r="O36" s="85">
        <f t="shared" si="33"/>
        <v>0</v>
      </c>
      <c r="P36" s="141">
        <v>9024188762.9500008</v>
      </c>
      <c r="Q36" s="137">
        <v>1</v>
      </c>
      <c r="R36" s="85">
        <f t="shared" si="34"/>
        <v>-1.8491419655319967E-2</v>
      </c>
      <c r="S36" s="85">
        <f t="shared" si="35"/>
        <v>0</v>
      </c>
      <c r="T36" s="141">
        <v>9163548208.6700001</v>
      </c>
      <c r="U36" s="137">
        <v>1</v>
      </c>
      <c r="V36" s="85">
        <f t="shared" si="36"/>
        <v>1.5442877956205652E-2</v>
      </c>
      <c r="W36" s="85">
        <f t="shared" si="37"/>
        <v>0</v>
      </c>
      <c r="X36" s="141">
        <v>9361648406.3099995</v>
      </c>
      <c r="Y36" s="137">
        <v>1</v>
      </c>
      <c r="Z36" s="85">
        <f t="shared" si="38"/>
        <v>2.161828509316608E-2</v>
      </c>
      <c r="AA36" s="85">
        <f t="shared" si="39"/>
        <v>0</v>
      </c>
      <c r="AB36" s="141">
        <v>9527482905.0300007</v>
      </c>
      <c r="AC36" s="137">
        <v>1</v>
      </c>
      <c r="AD36" s="85">
        <f t="shared" si="40"/>
        <v>1.7714241287701465E-2</v>
      </c>
      <c r="AE36" s="85">
        <f t="shared" si="41"/>
        <v>0</v>
      </c>
      <c r="AF36" s="141">
        <v>9733403713.6800003</v>
      </c>
      <c r="AG36" s="137">
        <v>1</v>
      </c>
      <c r="AH36" s="85">
        <f t="shared" si="42"/>
        <v>2.1613348531046375E-2</v>
      </c>
      <c r="AI36" s="85">
        <f t="shared" si="43"/>
        <v>0</v>
      </c>
      <c r="AJ36" s="86">
        <f t="shared" si="22"/>
        <v>1.0824262709152935E-2</v>
      </c>
      <c r="AK36" s="86">
        <f t="shared" si="23"/>
        <v>0</v>
      </c>
      <c r="AL36" s="87">
        <f t="shared" si="24"/>
        <v>8.6439840657208791E-2</v>
      </c>
      <c r="AM36" s="87">
        <f t="shared" si="25"/>
        <v>0</v>
      </c>
      <c r="AN36" s="88">
        <f t="shared" si="26"/>
        <v>1.8168020225811606E-2</v>
      </c>
      <c r="AO36" s="169">
        <f t="shared" si="27"/>
        <v>0</v>
      </c>
      <c r="AP36" s="92"/>
      <c r="AQ36" s="100"/>
      <c r="AR36" s="97"/>
      <c r="AS36" s="91"/>
      <c r="AT36" s="91"/>
    </row>
    <row r="37" spans="1:47" s="211" customFormat="1">
      <c r="A37" s="164" t="s">
        <v>142</v>
      </c>
      <c r="B37" s="136">
        <v>525225387.14999998</v>
      </c>
      <c r="C37" s="137">
        <v>100</v>
      </c>
      <c r="D37" s="136">
        <v>526459751.04000002</v>
      </c>
      <c r="E37" s="137">
        <v>100</v>
      </c>
      <c r="F37" s="85">
        <f t="shared" si="28"/>
        <v>2.3501603696234152E-3</v>
      </c>
      <c r="G37" s="85">
        <f t="shared" si="29"/>
        <v>0</v>
      </c>
      <c r="H37" s="136">
        <v>525112526.52999997</v>
      </c>
      <c r="I37" s="137">
        <v>100</v>
      </c>
      <c r="J37" s="85">
        <f t="shared" si="30"/>
        <v>-2.559026606191E-3</v>
      </c>
      <c r="K37" s="85">
        <f t="shared" si="31"/>
        <v>0</v>
      </c>
      <c r="L37" s="136">
        <v>526251677.64999998</v>
      </c>
      <c r="M37" s="137">
        <v>100</v>
      </c>
      <c r="N37" s="85">
        <f t="shared" si="32"/>
        <v>2.1693466875140799E-3</v>
      </c>
      <c r="O37" s="85">
        <f t="shared" si="33"/>
        <v>0</v>
      </c>
      <c r="P37" s="136">
        <v>516908129.93000001</v>
      </c>
      <c r="Q37" s="137">
        <v>100</v>
      </c>
      <c r="R37" s="85">
        <f t="shared" si="34"/>
        <v>-1.7754903436553386E-2</v>
      </c>
      <c r="S37" s="85">
        <f t="shared" si="35"/>
        <v>0</v>
      </c>
      <c r="T37" s="136">
        <v>518284270.51999998</v>
      </c>
      <c r="U37" s="137">
        <v>100</v>
      </c>
      <c r="V37" s="85">
        <f t="shared" si="36"/>
        <v>2.6622537165092207E-3</v>
      </c>
      <c r="W37" s="85">
        <f t="shared" si="37"/>
        <v>0</v>
      </c>
      <c r="X37" s="136">
        <v>517015828.19999999</v>
      </c>
      <c r="Y37" s="137">
        <v>100</v>
      </c>
      <c r="Z37" s="85">
        <f t="shared" si="38"/>
        <v>-2.4473872585933421E-3</v>
      </c>
      <c r="AA37" s="85">
        <f t="shared" si="39"/>
        <v>0</v>
      </c>
      <c r="AB37" s="292">
        <v>517783635.94999999</v>
      </c>
      <c r="AC37" s="137">
        <v>100</v>
      </c>
      <c r="AD37" s="85">
        <f t="shared" si="40"/>
        <v>1.4850759070048913E-3</v>
      </c>
      <c r="AE37" s="85">
        <f t="shared" si="41"/>
        <v>0</v>
      </c>
      <c r="AF37" s="292">
        <v>516452783.95999998</v>
      </c>
      <c r="AG37" s="137">
        <v>100</v>
      </c>
      <c r="AH37" s="85">
        <f t="shared" si="42"/>
        <v>-2.5702859217600379E-3</v>
      </c>
      <c r="AI37" s="85">
        <f t="shared" si="43"/>
        <v>0</v>
      </c>
      <c r="AJ37" s="86">
        <f t="shared" si="22"/>
        <v>-2.0830958178057698E-3</v>
      </c>
      <c r="AK37" s="86">
        <f t="shared" si="23"/>
        <v>0</v>
      </c>
      <c r="AL37" s="87">
        <f t="shared" si="24"/>
        <v>-1.9008038240780387E-2</v>
      </c>
      <c r="AM37" s="87">
        <f t="shared" si="25"/>
        <v>0</v>
      </c>
      <c r="AN37" s="88">
        <f t="shared" si="26"/>
        <v>6.7526645106165614E-3</v>
      </c>
      <c r="AO37" s="169">
        <f t="shared" si="27"/>
        <v>0</v>
      </c>
      <c r="AP37" s="92"/>
      <c r="AQ37" s="100"/>
      <c r="AR37" s="97"/>
      <c r="AS37" s="91"/>
      <c r="AT37" s="91"/>
    </row>
    <row r="38" spans="1:47" s="211" customFormat="1">
      <c r="A38" s="164" t="s">
        <v>152</v>
      </c>
      <c r="B38" s="134">
        <v>5178125704.8000002</v>
      </c>
      <c r="C38" s="137">
        <v>1</v>
      </c>
      <c r="D38" s="134">
        <v>5105104847.8000002</v>
      </c>
      <c r="E38" s="137">
        <v>1</v>
      </c>
      <c r="F38" s="85">
        <f t="shared" si="28"/>
        <v>-1.4101793035327704E-2</v>
      </c>
      <c r="G38" s="85">
        <f t="shared" si="29"/>
        <v>0</v>
      </c>
      <c r="H38" s="134">
        <v>5024244454.2700005</v>
      </c>
      <c r="I38" s="137">
        <v>1</v>
      </c>
      <c r="J38" s="85">
        <f t="shared" si="30"/>
        <v>-1.5839124942721952E-2</v>
      </c>
      <c r="K38" s="85">
        <f t="shared" si="31"/>
        <v>0</v>
      </c>
      <c r="L38" s="134">
        <v>5014563090.75</v>
      </c>
      <c r="M38" s="137">
        <v>1</v>
      </c>
      <c r="N38" s="85">
        <f t="shared" si="32"/>
        <v>-1.9269292344588189E-3</v>
      </c>
      <c r="O38" s="85">
        <f t="shared" si="33"/>
        <v>0</v>
      </c>
      <c r="P38" s="134">
        <v>5049118746.3400002</v>
      </c>
      <c r="Q38" s="137">
        <v>1</v>
      </c>
      <c r="R38" s="85">
        <f t="shared" si="34"/>
        <v>6.891060091305354E-3</v>
      </c>
      <c r="S38" s="85">
        <f t="shared" si="35"/>
        <v>0</v>
      </c>
      <c r="T38" s="134">
        <v>4931422518.5200005</v>
      </c>
      <c r="U38" s="137">
        <v>1</v>
      </c>
      <c r="V38" s="85">
        <f t="shared" si="36"/>
        <v>-2.3310251497910446E-2</v>
      </c>
      <c r="W38" s="85">
        <f t="shared" si="37"/>
        <v>0</v>
      </c>
      <c r="X38" s="134">
        <v>4943480343.5299997</v>
      </c>
      <c r="Y38" s="137">
        <v>1</v>
      </c>
      <c r="Z38" s="85">
        <f t="shared" si="38"/>
        <v>2.445100772589655E-3</v>
      </c>
      <c r="AA38" s="85">
        <f t="shared" si="39"/>
        <v>0</v>
      </c>
      <c r="AB38" s="134">
        <v>4920803580.9799995</v>
      </c>
      <c r="AC38" s="137">
        <v>1</v>
      </c>
      <c r="AD38" s="85">
        <f t="shared" si="40"/>
        <v>-4.5872059711291081E-3</v>
      </c>
      <c r="AE38" s="85">
        <f t="shared" si="41"/>
        <v>0</v>
      </c>
      <c r="AF38" s="134">
        <v>4964791961.46</v>
      </c>
      <c r="AG38" s="137">
        <v>1</v>
      </c>
      <c r="AH38" s="85">
        <f t="shared" si="42"/>
        <v>8.9392676940053799E-3</v>
      </c>
      <c r="AI38" s="85">
        <f t="shared" si="43"/>
        <v>0</v>
      </c>
      <c r="AJ38" s="86">
        <f t="shared" si="22"/>
        <v>-5.1862345154559553E-3</v>
      </c>
      <c r="AK38" s="86">
        <f t="shared" si="23"/>
        <v>0</v>
      </c>
      <c r="AL38" s="87">
        <f t="shared" si="24"/>
        <v>-2.7484819709524037E-2</v>
      </c>
      <c r="AM38" s="87">
        <f t="shared" si="25"/>
        <v>0</v>
      </c>
      <c r="AN38" s="88">
        <f t="shared" si="26"/>
        <v>1.1563867938139528E-2</v>
      </c>
      <c r="AO38" s="169">
        <f t="shared" si="27"/>
        <v>0</v>
      </c>
      <c r="AP38" s="92"/>
      <c r="AQ38" s="100"/>
      <c r="AR38" s="97"/>
      <c r="AS38" s="91"/>
      <c r="AT38" s="91"/>
    </row>
    <row r="39" spans="1:47" s="211" customFormat="1">
      <c r="A39" s="164" t="s">
        <v>153</v>
      </c>
      <c r="B39" s="134">
        <v>643529822.33000004</v>
      </c>
      <c r="C39" s="137">
        <v>10</v>
      </c>
      <c r="D39" s="134">
        <v>637704070.41999996</v>
      </c>
      <c r="E39" s="137">
        <v>10</v>
      </c>
      <c r="F39" s="85">
        <f t="shared" si="28"/>
        <v>-9.0528079785130132E-3</v>
      </c>
      <c r="G39" s="85">
        <f t="shared" si="29"/>
        <v>0</v>
      </c>
      <c r="H39" s="134">
        <v>637762497.16999996</v>
      </c>
      <c r="I39" s="137">
        <v>10</v>
      </c>
      <c r="J39" s="85">
        <f t="shared" si="30"/>
        <v>9.1620475248839801E-5</v>
      </c>
      <c r="K39" s="85">
        <f t="shared" si="31"/>
        <v>0</v>
      </c>
      <c r="L39" s="134">
        <v>641276359.88</v>
      </c>
      <c r="M39" s="137">
        <v>10</v>
      </c>
      <c r="N39" s="85">
        <f t="shared" si="32"/>
        <v>5.509672841523941E-3</v>
      </c>
      <c r="O39" s="85">
        <f t="shared" si="33"/>
        <v>0</v>
      </c>
      <c r="P39" s="134">
        <v>643820697.91999996</v>
      </c>
      <c r="Q39" s="137">
        <v>10</v>
      </c>
      <c r="R39" s="85">
        <f t="shared" si="34"/>
        <v>3.9676155230111334E-3</v>
      </c>
      <c r="S39" s="85">
        <f t="shared" si="35"/>
        <v>0</v>
      </c>
      <c r="T39" s="134">
        <v>644823227.11000001</v>
      </c>
      <c r="U39" s="137">
        <v>10</v>
      </c>
      <c r="V39" s="85">
        <f t="shared" si="36"/>
        <v>1.5571558870954934E-3</v>
      </c>
      <c r="W39" s="85">
        <f t="shared" si="37"/>
        <v>0</v>
      </c>
      <c r="X39" s="134">
        <v>636623227.1099999</v>
      </c>
      <c r="Y39" s="137">
        <v>10</v>
      </c>
      <c r="Z39" s="85">
        <f t="shared" si="38"/>
        <v>-1.2716663505983302E-2</v>
      </c>
      <c r="AA39" s="85">
        <f t="shared" si="39"/>
        <v>0</v>
      </c>
      <c r="AB39" s="292">
        <v>637623173.83000004</v>
      </c>
      <c r="AC39" s="137">
        <v>10</v>
      </c>
      <c r="AD39" s="85">
        <f t="shared" si="40"/>
        <v>1.5707041110320195E-3</v>
      </c>
      <c r="AE39" s="85">
        <f t="shared" si="41"/>
        <v>0</v>
      </c>
      <c r="AF39" s="292">
        <v>638063504.49000001</v>
      </c>
      <c r="AG39" s="137">
        <v>10</v>
      </c>
      <c r="AH39" s="85">
        <f t="shared" si="42"/>
        <v>6.9058133090590186E-4</v>
      </c>
      <c r="AI39" s="85">
        <f t="shared" si="43"/>
        <v>0</v>
      </c>
      <c r="AJ39" s="86">
        <f t="shared" si="22"/>
        <v>-1.0477651644598732E-3</v>
      </c>
      <c r="AK39" s="86">
        <f t="shared" si="23"/>
        <v>0</v>
      </c>
      <c r="AL39" s="87">
        <f t="shared" si="24"/>
        <v>5.6363772268746008E-4</v>
      </c>
      <c r="AM39" s="87">
        <f t="shared" si="25"/>
        <v>0</v>
      </c>
      <c r="AN39" s="88">
        <f t="shared" si="26"/>
        <v>6.3959806442089248E-3</v>
      </c>
      <c r="AO39" s="169">
        <f t="shared" si="27"/>
        <v>0</v>
      </c>
      <c r="AP39" s="92"/>
      <c r="AQ39" s="100"/>
      <c r="AR39" s="97"/>
      <c r="AS39" s="91"/>
      <c r="AT39" s="91"/>
    </row>
    <row r="40" spans="1:47" s="211" customFormat="1">
      <c r="A40" s="164" t="s">
        <v>164</v>
      </c>
      <c r="B40" s="134">
        <v>772198278.50999999</v>
      </c>
      <c r="C40" s="137">
        <v>1</v>
      </c>
      <c r="D40" s="134">
        <v>773101159.79999995</v>
      </c>
      <c r="E40" s="137">
        <v>1</v>
      </c>
      <c r="F40" s="85">
        <f t="shared" si="28"/>
        <v>1.1692350463952369E-3</v>
      </c>
      <c r="G40" s="85">
        <f t="shared" si="29"/>
        <v>0</v>
      </c>
      <c r="H40" s="134">
        <v>773924792.80999994</v>
      </c>
      <c r="I40" s="137">
        <v>1</v>
      </c>
      <c r="J40" s="85">
        <f t="shared" si="30"/>
        <v>1.0653625331684445E-3</v>
      </c>
      <c r="K40" s="85">
        <f t="shared" si="31"/>
        <v>0</v>
      </c>
      <c r="L40" s="134">
        <v>775422072.27999997</v>
      </c>
      <c r="M40" s="137">
        <v>1</v>
      </c>
      <c r="N40" s="85">
        <f t="shared" si="32"/>
        <v>1.9346575841867541E-3</v>
      </c>
      <c r="O40" s="85">
        <f t="shared" si="33"/>
        <v>0</v>
      </c>
      <c r="P40" s="134">
        <v>744416996.47000003</v>
      </c>
      <c r="Q40" s="137">
        <v>1</v>
      </c>
      <c r="R40" s="85">
        <f t="shared" si="34"/>
        <v>-3.9984773349093172E-2</v>
      </c>
      <c r="S40" s="85">
        <f t="shared" si="35"/>
        <v>0</v>
      </c>
      <c r="T40" s="134">
        <v>744802214.85000002</v>
      </c>
      <c r="U40" s="137">
        <v>1</v>
      </c>
      <c r="V40" s="85">
        <f t="shared" si="36"/>
        <v>5.1747660494949426E-4</v>
      </c>
      <c r="W40" s="85">
        <f t="shared" si="37"/>
        <v>0</v>
      </c>
      <c r="X40" s="134">
        <v>735379536.07000005</v>
      </c>
      <c r="Y40" s="137">
        <v>1</v>
      </c>
      <c r="Z40" s="85">
        <f t="shared" si="38"/>
        <v>-1.26512496769329E-2</v>
      </c>
      <c r="AA40" s="85">
        <f t="shared" si="39"/>
        <v>0</v>
      </c>
      <c r="AB40" s="134">
        <v>736369792.41199994</v>
      </c>
      <c r="AC40" s="137">
        <v>1</v>
      </c>
      <c r="AD40" s="85">
        <f t="shared" si="40"/>
        <v>1.3465921927770736E-3</v>
      </c>
      <c r="AE40" s="85">
        <f t="shared" si="41"/>
        <v>0</v>
      </c>
      <c r="AF40" s="134">
        <v>730940700.47000003</v>
      </c>
      <c r="AG40" s="137">
        <v>1</v>
      </c>
      <c r="AH40" s="85">
        <f t="shared" si="42"/>
        <v>-7.3727792719698194E-3</v>
      </c>
      <c r="AI40" s="85">
        <f t="shared" si="43"/>
        <v>0</v>
      </c>
      <c r="AJ40" s="86">
        <f t="shared" si="22"/>
        <v>-6.7469347920648612E-3</v>
      </c>
      <c r="AK40" s="86">
        <f t="shared" si="23"/>
        <v>0</v>
      </c>
      <c r="AL40" s="87">
        <f t="shared" si="24"/>
        <v>-5.4534207840157382E-2</v>
      </c>
      <c r="AM40" s="87">
        <f t="shared" si="25"/>
        <v>0</v>
      </c>
      <c r="AN40" s="88">
        <f t="shared" si="26"/>
        <v>1.4428895414172013E-2</v>
      </c>
      <c r="AO40" s="169">
        <f t="shared" si="27"/>
        <v>0</v>
      </c>
      <c r="AP40" s="92"/>
      <c r="AQ40" s="100"/>
      <c r="AR40" s="97"/>
      <c r="AS40" s="91"/>
      <c r="AT40" s="91"/>
    </row>
    <row r="41" spans="1:47" s="211" customFormat="1">
      <c r="A41" s="164" t="s">
        <v>206</v>
      </c>
      <c r="B41" s="134">
        <v>6185592905.8999996</v>
      </c>
      <c r="C41" s="137">
        <v>100</v>
      </c>
      <c r="D41" s="134">
        <v>6113265588.1199999</v>
      </c>
      <c r="E41" s="137">
        <v>100</v>
      </c>
      <c r="F41" s="85">
        <f t="shared" si="28"/>
        <v>-1.1692867422783646E-2</v>
      </c>
      <c r="G41" s="85">
        <f t="shared" si="29"/>
        <v>0</v>
      </c>
      <c r="H41" s="134">
        <v>6099419119.9099998</v>
      </c>
      <c r="I41" s="137">
        <v>100</v>
      </c>
      <c r="J41" s="85">
        <f t="shared" si="30"/>
        <v>-2.2649871840850636E-3</v>
      </c>
      <c r="K41" s="85">
        <f t="shared" si="31"/>
        <v>0</v>
      </c>
      <c r="L41" s="134">
        <v>6032615116.8900003</v>
      </c>
      <c r="M41" s="137">
        <v>100</v>
      </c>
      <c r="N41" s="85">
        <f t="shared" si="32"/>
        <v>-1.095251887215536E-2</v>
      </c>
      <c r="O41" s="85">
        <f t="shared" si="33"/>
        <v>0</v>
      </c>
      <c r="P41" s="134">
        <v>6086442258.0299997</v>
      </c>
      <c r="Q41" s="137">
        <v>100</v>
      </c>
      <c r="R41" s="85">
        <f t="shared" si="34"/>
        <v>8.9226877725540939E-3</v>
      </c>
      <c r="S41" s="85">
        <f t="shared" si="35"/>
        <v>0</v>
      </c>
      <c r="T41" s="134">
        <v>6091010154</v>
      </c>
      <c r="U41" s="137">
        <v>100</v>
      </c>
      <c r="V41" s="85">
        <f t="shared" si="36"/>
        <v>7.5050345938527951E-4</v>
      </c>
      <c r="W41" s="85">
        <f t="shared" si="37"/>
        <v>0</v>
      </c>
      <c r="X41" s="134">
        <v>6122189375.29</v>
      </c>
      <c r="Y41" s="137">
        <v>100</v>
      </c>
      <c r="Z41" s="85">
        <f t="shared" si="38"/>
        <v>5.1188916947584456E-3</v>
      </c>
      <c r="AA41" s="85">
        <f t="shared" si="39"/>
        <v>0</v>
      </c>
      <c r="AB41" s="292">
        <v>6107288634.2200003</v>
      </c>
      <c r="AC41" s="137">
        <v>100</v>
      </c>
      <c r="AD41" s="85">
        <f t="shared" si="40"/>
        <v>-2.4338909100298563E-3</v>
      </c>
      <c r="AE41" s="85">
        <f t="shared" si="41"/>
        <v>0</v>
      </c>
      <c r="AF41" s="294">
        <v>6160263293.1000004</v>
      </c>
      <c r="AG41" s="137">
        <v>100</v>
      </c>
      <c r="AH41" s="85">
        <f t="shared" si="42"/>
        <v>8.6740061020164697E-3</v>
      </c>
      <c r="AI41" s="85">
        <f t="shared" si="43"/>
        <v>0</v>
      </c>
      <c r="AJ41" s="86">
        <f t="shared" si="22"/>
        <v>-4.8477192004245449E-4</v>
      </c>
      <c r="AK41" s="86">
        <f t="shared" si="23"/>
        <v>0</v>
      </c>
      <c r="AL41" s="87">
        <f t="shared" si="24"/>
        <v>7.6878231940931598E-3</v>
      </c>
      <c r="AM41" s="87">
        <f t="shared" si="25"/>
        <v>0</v>
      </c>
      <c r="AN41" s="88">
        <f t="shared" si="26"/>
        <v>7.9953006391392037E-3</v>
      </c>
      <c r="AO41" s="169">
        <f t="shared" si="27"/>
        <v>0</v>
      </c>
      <c r="AP41" s="92"/>
      <c r="AQ41" s="100"/>
      <c r="AR41" s="97"/>
      <c r="AS41" s="91"/>
      <c r="AT41" s="91"/>
    </row>
    <row r="42" spans="1:47" s="211" customFormat="1">
      <c r="A42" s="164" t="s">
        <v>167</v>
      </c>
      <c r="B42" s="134">
        <v>443920889.82999998</v>
      </c>
      <c r="C42" s="137">
        <v>1</v>
      </c>
      <c r="D42" s="134">
        <v>418015641.94999999</v>
      </c>
      <c r="E42" s="137">
        <v>1</v>
      </c>
      <c r="F42" s="85">
        <f t="shared" si="28"/>
        <v>-5.8355550444856151E-2</v>
      </c>
      <c r="G42" s="85">
        <f t="shared" si="29"/>
        <v>0</v>
      </c>
      <c r="H42" s="134">
        <v>417929027.64999998</v>
      </c>
      <c r="I42" s="137">
        <v>1</v>
      </c>
      <c r="J42" s="85">
        <f t="shared" si="30"/>
        <v>-2.072034902712375E-4</v>
      </c>
      <c r="K42" s="85">
        <f t="shared" si="31"/>
        <v>0</v>
      </c>
      <c r="L42" s="134">
        <v>416455707.54000002</v>
      </c>
      <c r="M42" s="137">
        <v>1</v>
      </c>
      <c r="N42" s="85">
        <f t="shared" si="32"/>
        <v>-3.5252878180881122E-3</v>
      </c>
      <c r="O42" s="85">
        <f t="shared" si="33"/>
        <v>0</v>
      </c>
      <c r="P42" s="134">
        <v>415978284.58999997</v>
      </c>
      <c r="Q42" s="137">
        <v>1</v>
      </c>
      <c r="R42" s="85">
        <f t="shared" si="34"/>
        <v>-1.1463955022256282E-3</v>
      </c>
      <c r="S42" s="85">
        <f t="shared" si="35"/>
        <v>0</v>
      </c>
      <c r="T42" s="134">
        <v>414524538.85000002</v>
      </c>
      <c r="U42" s="137">
        <v>1</v>
      </c>
      <c r="V42" s="85">
        <f t="shared" si="36"/>
        <v>-3.4947635341897789E-3</v>
      </c>
      <c r="W42" s="85">
        <f t="shared" si="37"/>
        <v>0</v>
      </c>
      <c r="X42" s="134">
        <v>414868041.31999999</v>
      </c>
      <c r="Y42" s="137">
        <v>1</v>
      </c>
      <c r="Z42" s="85">
        <f t="shared" si="38"/>
        <v>8.2866618934776483E-4</v>
      </c>
      <c r="AA42" s="85">
        <f t="shared" si="39"/>
        <v>0</v>
      </c>
      <c r="AB42" s="291">
        <v>435395371.31</v>
      </c>
      <c r="AC42" s="137">
        <v>1</v>
      </c>
      <c r="AD42" s="85">
        <f t="shared" si="40"/>
        <v>4.9479178788241901E-2</v>
      </c>
      <c r="AE42" s="85">
        <f t="shared" si="41"/>
        <v>0</v>
      </c>
      <c r="AF42" s="296">
        <v>435237545.31</v>
      </c>
      <c r="AG42" s="137">
        <v>1</v>
      </c>
      <c r="AH42" s="85">
        <f t="shared" si="42"/>
        <v>-3.6248892477919436E-4</v>
      </c>
      <c r="AI42" s="85">
        <f t="shared" si="43"/>
        <v>0</v>
      </c>
      <c r="AJ42" s="86">
        <f t="shared" si="22"/>
        <v>-2.0979805921025542E-3</v>
      </c>
      <c r="AK42" s="86">
        <f t="shared" si="23"/>
        <v>0</v>
      </c>
      <c r="AL42" s="87">
        <f t="shared" si="24"/>
        <v>4.119918402972101E-2</v>
      </c>
      <c r="AM42" s="87">
        <f t="shared" si="25"/>
        <v>0</v>
      </c>
      <c r="AN42" s="88">
        <f t="shared" si="26"/>
        <v>2.8896770677040735E-2</v>
      </c>
      <c r="AO42" s="169">
        <f t="shared" si="27"/>
        <v>0</v>
      </c>
      <c r="AP42" s="92"/>
      <c r="AQ42" s="100"/>
      <c r="AR42" s="97"/>
      <c r="AS42" s="91"/>
      <c r="AT42" s="91"/>
    </row>
    <row r="43" spans="1:47" s="211" customFormat="1">
      <c r="A43" s="164" t="s">
        <v>172</v>
      </c>
      <c r="B43" s="134">
        <v>229248945.65000001</v>
      </c>
      <c r="C43" s="137">
        <v>100</v>
      </c>
      <c r="D43" s="134">
        <v>229615047.97999999</v>
      </c>
      <c r="E43" s="137">
        <v>100</v>
      </c>
      <c r="F43" s="85">
        <f t="shared" si="28"/>
        <v>1.5969640731038333E-3</v>
      </c>
      <c r="G43" s="85">
        <f t="shared" si="29"/>
        <v>0</v>
      </c>
      <c r="H43" s="134">
        <v>229153731.53999999</v>
      </c>
      <c r="I43" s="137">
        <v>100</v>
      </c>
      <c r="J43" s="85">
        <f t="shared" si="30"/>
        <v>-2.0090862687718071E-3</v>
      </c>
      <c r="K43" s="85">
        <f t="shared" si="31"/>
        <v>0</v>
      </c>
      <c r="L43" s="134">
        <v>229140562.53999999</v>
      </c>
      <c r="M43" s="137">
        <v>100</v>
      </c>
      <c r="N43" s="85">
        <f t="shared" si="32"/>
        <v>-5.7467971005749395E-5</v>
      </c>
      <c r="O43" s="85">
        <f t="shared" si="33"/>
        <v>0</v>
      </c>
      <c r="P43" s="134">
        <v>228561716.63</v>
      </c>
      <c r="Q43" s="137">
        <v>100</v>
      </c>
      <c r="R43" s="85">
        <f t="shared" si="34"/>
        <v>-2.5261608140590562E-3</v>
      </c>
      <c r="S43" s="85">
        <f t="shared" si="35"/>
        <v>0</v>
      </c>
      <c r="T43" s="134">
        <v>232165996</v>
      </c>
      <c r="U43" s="137">
        <v>100</v>
      </c>
      <c r="V43" s="85">
        <f t="shared" si="36"/>
        <v>1.5769392281187143E-2</v>
      </c>
      <c r="W43" s="85">
        <f t="shared" si="37"/>
        <v>0</v>
      </c>
      <c r="X43" s="134">
        <v>233057695.37</v>
      </c>
      <c r="Y43" s="137">
        <v>100</v>
      </c>
      <c r="Z43" s="85">
        <f t="shared" si="38"/>
        <v>3.8407836865136991E-3</v>
      </c>
      <c r="AA43" s="85">
        <f t="shared" si="39"/>
        <v>0</v>
      </c>
      <c r="AB43" s="294">
        <v>234998353.36000001</v>
      </c>
      <c r="AC43" s="137">
        <v>100</v>
      </c>
      <c r="AD43" s="85">
        <f t="shared" si="40"/>
        <v>8.3269423346825806E-3</v>
      </c>
      <c r="AE43" s="85">
        <f t="shared" si="41"/>
        <v>0</v>
      </c>
      <c r="AF43" s="294">
        <v>235371583.53999999</v>
      </c>
      <c r="AG43" s="137">
        <v>100</v>
      </c>
      <c r="AH43" s="85">
        <f t="shared" si="42"/>
        <v>1.5882246605712017E-3</v>
      </c>
      <c r="AI43" s="85">
        <f t="shared" si="43"/>
        <v>0</v>
      </c>
      <c r="AJ43" s="86">
        <f t="shared" si="22"/>
        <v>3.3161989977777305E-3</v>
      </c>
      <c r="AK43" s="86">
        <f t="shared" si="23"/>
        <v>0</v>
      </c>
      <c r="AL43" s="87">
        <f t="shared" si="24"/>
        <v>2.50703758775488E-2</v>
      </c>
      <c r="AM43" s="87">
        <f t="shared" si="25"/>
        <v>0</v>
      </c>
      <c r="AN43" s="88">
        <f t="shared" si="26"/>
        <v>6.0977734230450815E-3</v>
      </c>
      <c r="AO43" s="169">
        <f t="shared" si="27"/>
        <v>0</v>
      </c>
      <c r="AP43" s="92"/>
      <c r="AQ43" s="100"/>
      <c r="AR43" s="97"/>
      <c r="AS43" s="91"/>
      <c r="AT43" s="91"/>
    </row>
    <row r="44" spans="1:47" s="240" customFormat="1">
      <c r="A44" s="164" t="s">
        <v>187</v>
      </c>
      <c r="B44" s="134">
        <v>110974297.59954129</v>
      </c>
      <c r="C44" s="137">
        <v>1</v>
      </c>
      <c r="D44" s="134">
        <v>113085725.57641798</v>
      </c>
      <c r="E44" s="137">
        <v>1</v>
      </c>
      <c r="F44" s="85">
        <f t="shared" si="28"/>
        <v>1.9026279260589963E-2</v>
      </c>
      <c r="G44" s="85">
        <f t="shared" si="29"/>
        <v>0</v>
      </c>
      <c r="H44" s="134">
        <v>111086110.92916869</v>
      </c>
      <c r="I44" s="137">
        <v>1</v>
      </c>
      <c r="J44" s="85">
        <f t="shared" si="30"/>
        <v>-1.768229046643072E-2</v>
      </c>
      <c r="K44" s="85">
        <f t="shared" si="31"/>
        <v>0</v>
      </c>
      <c r="L44" s="134">
        <v>111967003.66604541</v>
      </c>
      <c r="M44" s="137">
        <v>1</v>
      </c>
      <c r="N44" s="85">
        <f t="shared" si="32"/>
        <v>7.9298188541176463E-3</v>
      </c>
      <c r="O44" s="85">
        <f t="shared" si="33"/>
        <v>0</v>
      </c>
      <c r="P44" s="134">
        <v>109496501.13585909</v>
      </c>
      <c r="Q44" s="137">
        <v>1</v>
      </c>
      <c r="R44" s="85">
        <f t="shared" si="34"/>
        <v>-2.2064558747636812E-2</v>
      </c>
      <c r="S44" s="85">
        <f t="shared" si="35"/>
        <v>0</v>
      </c>
      <c r="T44" s="134">
        <v>109921911.26860976</v>
      </c>
      <c r="U44" s="137">
        <v>1</v>
      </c>
      <c r="V44" s="85">
        <f t="shared" si="36"/>
        <v>3.8851481859026927E-3</v>
      </c>
      <c r="W44" s="85">
        <f t="shared" si="37"/>
        <v>0</v>
      </c>
      <c r="X44" s="134">
        <v>109683648.71548648</v>
      </c>
      <c r="Y44" s="137">
        <v>1</v>
      </c>
      <c r="Z44" s="85">
        <f t="shared" si="38"/>
        <v>-2.1675619571520379E-3</v>
      </c>
      <c r="AA44" s="85">
        <f t="shared" si="39"/>
        <v>0</v>
      </c>
      <c r="AB44" s="134">
        <v>109793610.41530021</v>
      </c>
      <c r="AC44" s="137">
        <v>1</v>
      </c>
      <c r="AD44" s="85">
        <f t="shared" si="40"/>
        <v>1.0025350277957869E-3</v>
      </c>
      <c r="AE44" s="85">
        <f t="shared" si="41"/>
        <v>0</v>
      </c>
      <c r="AF44" s="134">
        <v>109646892.64</v>
      </c>
      <c r="AG44" s="137">
        <v>1</v>
      </c>
      <c r="AH44" s="85">
        <f t="shared" si="42"/>
        <v>-1.3363052252789295E-3</v>
      </c>
      <c r="AI44" s="85">
        <f t="shared" si="43"/>
        <v>0</v>
      </c>
      <c r="AJ44" s="86">
        <f t="shared" si="22"/>
        <v>-1.4258668835115513E-3</v>
      </c>
      <c r="AK44" s="86">
        <f t="shared" si="23"/>
        <v>0</v>
      </c>
      <c r="AL44" s="87">
        <f t="shared" si="24"/>
        <v>-3.0409080535051095E-2</v>
      </c>
      <c r="AM44" s="87">
        <f t="shared" si="25"/>
        <v>0</v>
      </c>
      <c r="AN44" s="88">
        <f t="shared" si="26"/>
        <v>1.3259542099796011E-2</v>
      </c>
      <c r="AO44" s="169">
        <f t="shared" si="27"/>
        <v>0</v>
      </c>
      <c r="AP44" s="92"/>
      <c r="AQ44" s="100"/>
      <c r="AR44" s="97"/>
      <c r="AS44" s="91"/>
      <c r="AT44" s="91"/>
    </row>
    <row r="45" spans="1:47" s="240" customFormat="1">
      <c r="A45" s="164" t="s">
        <v>195</v>
      </c>
      <c r="B45" s="134">
        <v>1693794226.98</v>
      </c>
      <c r="C45" s="137">
        <v>1</v>
      </c>
      <c r="D45" s="134">
        <v>1695833338.2</v>
      </c>
      <c r="E45" s="137">
        <v>1</v>
      </c>
      <c r="F45" s="85">
        <f t="shared" si="28"/>
        <v>1.2038718679752037E-3</v>
      </c>
      <c r="G45" s="85">
        <f t="shared" si="29"/>
        <v>0</v>
      </c>
      <c r="H45" s="134">
        <v>1697597337.5</v>
      </c>
      <c r="I45" s="137">
        <v>1</v>
      </c>
      <c r="J45" s="85">
        <f t="shared" si="30"/>
        <v>1.0401961444349863E-3</v>
      </c>
      <c r="K45" s="85">
        <f t="shared" si="31"/>
        <v>0</v>
      </c>
      <c r="L45" s="134">
        <v>1711254730.8800001</v>
      </c>
      <c r="M45" s="137">
        <v>1</v>
      </c>
      <c r="N45" s="85">
        <f t="shared" si="32"/>
        <v>8.0451312442047906E-3</v>
      </c>
      <c r="O45" s="85">
        <f t="shared" si="33"/>
        <v>0</v>
      </c>
      <c r="P45" s="134">
        <v>1712828605.71</v>
      </c>
      <c r="Q45" s="137">
        <v>1</v>
      </c>
      <c r="R45" s="85">
        <f t="shared" si="34"/>
        <v>9.1971978315032632E-4</v>
      </c>
      <c r="S45" s="85">
        <f t="shared" si="35"/>
        <v>0</v>
      </c>
      <c r="T45" s="134">
        <v>1676646289.8800001</v>
      </c>
      <c r="U45" s="137">
        <v>1</v>
      </c>
      <c r="V45" s="85">
        <f t="shared" si="36"/>
        <v>-2.11243061386178E-2</v>
      </c>
      <c r="W45" s="85">
        <f t="shared" si="37"/>
        <v>0</v>
      </c>
      <c r="X45" s="134">
        <v>1788440725.1900001</v>
      </c>
      <c r="Y45" s="137">
        <v>1</v>
      </c>
      <c r="Z45" s="85">
        <f t="shared" si="38"/>
        <v>6.6677411917334825E-2</v>
      </c>
      <c r="AA45" s="85">
        <f t="shared" si="39"/>
        <v>0</v>
      </c>
      <c r="AB45" s="291">
        <v>1787100642.4400001</v>
      </c>
      <c r="AC45" s="137">
        <v>1</v>
      </c>
      <c r="AD45" s="85">
        <f t="shared" si="40"/>
        <v>-7.4930230067179473E-4</v>
      </c>
      <c r="AE45" s="85">
        <f t="shared" si="41"/>
        <v>0</v>
      </c>
      <c r="AF45" s="291">
        <v>1643695913.3499999</v>
      </c>
      <c r="AG45" s="137">
        <v>1</v>
      </c>
      <c r="AH45" s="85">
        <f t="shared" si="42"/>
        <v>-8.0244349805729989E-2</v>
      </c>
      <c r="AI45" s="85">
        <f t="shared" si="43"/>
        <v>0</v>
      </c>
      <c r="AJ45" s="86">
        <f t="shared" si="22"/>
        <v>-3.0289534109899314E-3</v>
      </c>
      <c r="AK45" s="86">
        <f t="shared" si="23"/>
        <v>0</v>
      </c>
      <c r="AL45" s="87">
        <f t="shared" si="24"/>
        <v>-3.0744427341745807E-2</v>
      </c>
      <c r="AM45" s="87">
        <f t="shared" si="25"/>
        <v>0</v>
      </c>
      <c r="AN45" s="88">
        <f t="shared" si="26"/>
        <v>4.0225321744422129E-2</v>
      </c>
      <c r="AO45" s="169">
        <f t="shared" si="27"/>
        <v>0</v>
      </c>
      <c r="AP45" s="92"/>
      <c r="AQ45" s="100"/>
      <c r="AR45" s="97"/>
      <c r="AS45" s="91"/>
      <c r="AT45" s="91"/>
    </row>
    <row r="46" spans="1:47" s="264" customFormat="1">
      <c r="A46" s="164" t="s">
        <v>201</v>
      </c>
      <c r="B46" s="134">
        <v>182913700.19999999</v>
      </c>
      <c r="C46" s="137">
        <v>1</v>
      </c>
      <c r="D46" s="134">
        <v>180913715.33000001</v>
      </c>
      <c r="E46" s="137">
        <v>1</v>
      </c>
      <c r="F46" s="85">
        <f t="shared" si="28"/>
        <v>-1.09340353828782E-2</v>
      </c>
      <c r="G46" s="85">
        <f t="shared" si="29"/>
        <v>0</v>
      </c>
      <c r="H46" s="134">
        <v>181923761.47</v>
      </c>
      <c r="I46" s="137">
        <v>1</v>
      </c>
      <c r="J46" s="85">
        <f t="shared" si="30"/>
        <v>5.583026904055266E-3</v>
      </c>
      <c r="K46" s="85">
        <f t="shared" si="31"/>
        <v>0</v>
      </c>
      <c r="L46" s="134">
        <v>182103760.13999999</v>
      </c>
      <c r="M46" s="137">
        <v>1</v>
      </c>
      <c r="N46" s="85">
        <f t="shared" si="32"/>
        <v>9.8941814167397501E-4</v>
      </c>
      <c r="O46" s="85">
        <f t="shared" si="33"/>
        <v>0</v>
      </c>
      <c r="P46" s="134">
        <v>181123660.08000001</v>
      </c>
      <c r="Q46" s="137">
        <v>1</v>
      </c>
      <c r="R46" s="85">
        <f t="shared" si="34"/>
        <v>-5.3820967740945006E-3</v>
      </c>
      <c r="S46" s="85">
        <f t="shared" si="35"/>
        <v>0</v>
      </c>
      <c r="T46" s="134">
        <v>181093660.36000001</v>
      </c>
      <c r="U46" s="137">
        <v>1</v>
      </c>
      <c r="V46" s="85">
        <f t="shared" si="36"/>
        <v>-1.6563114938571976E-4</v>
      </c>
      <c r="W46" s="85">
        <f t="shared" si="37"/>
        <v>0</v>
      </c>
      <c r="X46" s="134">
        <v>181123660.24000001</v>
      </c>
      <c r="Y46" s="137">
        <v>1</v>
      </c>
      <c r="Z46" s="85">
        <f t="shared" si="38"/>
        <v>1.6565947112868456E-4</v>
      </c>
      <c r="AA46" s="85">
        <f t="shared" si="39"/>
        <v>0</v>
      </c>
      <c r="AB46" s="134">
        <v>198080656.12</v>
      </c>
      <c r="AC46" s="137">
        <v>1</v>
      </c>
      <c r="AD46" s="85">
        <f t="shared" si="40"/>
        <v>9.36210976386571E-2</v>
      </c>
      <c r="AE46" s="85">
        <f t="shared" si="41"/>
        <v>0</v>
      </c>
      <c r="AF46" s="134">
        <v>178767156.02000001</v>
      </c>
      <c r="AG46" s="137">
        <v>1</v>
      </c>
      <c r="AH46" s="85">
        <f t="shared" si="42"/>
        <v>-9.7503211460989947E-2</v>
      </c>
      <c r="AI46" s="85">
        <f t="shared" si="43"/>
        <v>0</v>
      </c>
      <c r="AJ46" s="86">
        <f t="shared" si="22"/>
        <v>-1.7032215764791678E-3</v>
      </c>
      <c r="AK46" s="86">
        <f t="shared" si="23"/>
        <v>0</v>
      </c>
      <c r="AL46" s="87">
        <f t="shared" si="24"/>
        <v>-1.1865099923930695E-2</v>
      </c>
      <c r="AM46" s="87">
        <f t="shared" si="25"/>
        <v>0</v>
      </c>
      <c r="AN46" s="88">
        <f t="shared" si="26"/>
        <v>5.1310403523503141E-2</v>
      </c>
      <c r="AO46" s="169">
        <f t="shared" si="27"/>
        <v>0</v>
      </c>
      <c r="AP46" s="92"/>
      <c r="AQ46" s="100"/>
      <c r="AR46" s="97"/>
      <c r="AS46" s="91"/>
      <c r="AT46" s="91"/>
    </row>
    <row r="47" spans="1:47" s="264" customFormat="1">
      <c r="A47" s="164" t="s">
        <v>213</v>
      </c>
      <c r="B47" s="134">
        <v>637891447.5</v>
      </c>
      <c r="C47" s="137">
        <v>1</v>
      </c>
      <c r="D47" s="134">
        <v>638691247.69000006</v>
      </c>
      <c r="E47" s="137">
        <v>1</v>
      </c>
      <c r="F47" s="85">
        <f t="shared" si="28"/>
        <v>1.2538186444333182E-3</v>
      </c>
      <c r="G47" s="85">
        <f t="shared" si="29"/>
        <v>0</v>
      </c>
      <c r="H47" s="134">
        <v>640858142.02999997</v>
      </c>
      <c r="I47" s="137">
        <v>1</v>
      </c>
      <c r="J47" s="85">
        <f t="shared" si="30"/>
        <v>3.392710245892792E-3</v>
      </c>
      <c r="K47" s="85">
        <f t="shared" si="31"/>
        <v>0</v>
      </c>
      <c r="L47" s="134">
        <v>641517918.57000005</v>
      </c>
      <c r="M47" s="137">
        <v>1</v>
      </c>
      <c r="N47" s="85">
        <f t="shared" si="32"/>
        <v>1.0295204144713753E-3</v>
      </c>
      <c r="O47" s="85">
        <f t="shared" si="33"/>
        <v>0</v>
      </c>
      <c r="P47" s="134">
        <v>654094863.01999998</v>
      </c>
      <c r="Q47" s="137">
        <v>1</v>
      </c>
      <c r="R47" s="85">
        <f t="shared" si="34"/>
        <v>1.960497764120922E-2</v>
      </c>
      <c r="S47" s="85">
        <f t="shared" si="35"/>
        <v>0</v>
      </c>
      <c r="T47" s="134">
        <v>656034766.13999999</v>
      </c>
      <c r="U47" s="137">
        <v>1</v>
      </c>
      <c r="V47" s="85">
        <f t="shared" si="36"/>
        <v>2.9657825335049131E-3</v>
      </c>
      <c r="W47" s="85">
        <f t="shared" si="37"/>
        <v>0</v>
      </c>
      <c r="X47" s="134">
        <v>663858234.69000006</v>
      </c>
      <c r="Y47" s="137">
        <v>1</v>
      </c>
      <c r="Z47" s="85">
        <f t="shared" si="38"/>
        <v>1.1925387119393178E-2</v>
      </c>
      <c r="AA47" s="85">
        <f t="shared" si="39"/>
        <v>0</v>
      </c>
      <c r="AB47" s="292">
        <v>665935847.24000001</v>
      </c>
      <c r="AC47" s="137">
        <v>1</v>
      </c>
      <c r="AD47" s="85">
        <f t="shared" si="40"/>
        <v>3.1296027396122139E-3</v>
      </c>
      <c r="AE47" s="85">
        <f t="shared" si="41"/>
        <v>0</v>
      </c>
      <c r="AF47" s="292">
        <v>684209709.23000002</v>
      </c>
      <c r="AG47" s="137">
        <v>1</v>
      </c>
      <c r="AH47" s="85">
        <f t="shared" si="42"/>
        <v>2.744087447122245E-2</v>
      </c>
      <c r="AI47" s="85">
        <f t="shared" si="43"/>
        <v>0</v>
      </c>
      <c r="AJ47" s="86">
        <f t="shared" si="22"/>
        <v>8.8428342262174327E-3</v>
      </c>
      <c r="AK47" s="86">
        <f t="shared" si="23"/>
        <v>0</v>
      </c>
      <c r="AL47" s="87">
        <f t="shared" si="24"/>
        <v>7.1268334589881743E-2</v>
      </c>
      <c r="AM47" s="87">
        <f t="shared" si="25"/>
        <v>0</v>
      </c>
      <c r="AN47" s="88">
        <f t="shared" si="26"/>
        <v>9.9048227532965646E-3</v>
      </c>
      <c r="AO47" s="169">
        <f t="shared" si="27"/>
        <v>0</v>
      </c>
      <c r="AP47" s="92"/>
      <c r="AQ47" s="100"/>
      <c r="AR47" s="97"/>
      <c r="AS47" s="91"/>
      <c r="AT47" s="91"/>
    </row>
    <row r="48" spans="1:47" s="301" customFormat="1">
      <c r="A48" s="164" t="s">
        <v>224</v>
      </c>
      <c r="B48" s="134">
        <v>9111189.0700000003</v>
      </c>
      <c r="C48" s="137">
        <v>100</v>
      </c>
      <c r="D48" s="134">
        <v>9274052.3499999996</v>
      </c>
      <c r="E48" s="137">
        <v>100</v>
      </c>
      <c r="F48" s="85">
        <f t="shared" si="28"/>
        <v>1.7875085101268711E-2</v>
      </c>
      <c r="G48" s="85">
        <f t="shared" si="29"/>
        <v>0</v>
      </c>
      <c r="H48" s="134">
        <v>8207761.6699999999</v>
      </c>
      <c r="I48" s="137">
        <v>100</v>
      </c>
      <c r="J48" s="85">
        <f t="shared" ref="J48" si="44">((H48-D48)/D48)</f>
        <v>-0.11497570207267589</v>
      </c>
      <c r="K48" s="85">
        <f t="shared" ref="K48" si="45">((I48-E48)/E48)</f>
        <v>0</v>
      </c>
      <c r="L48" s="134">
        <v>8207761.6699999999</v>
      </c>
      <c r="M48" s="137">
        <v>100</v>
      </c>
      <c r="N48" s="85">
        <f t="shared" ref="N48" si="46">((L48-H48)/H48)</f>
        <v>0</v>
      </c>
      <c r="O48" s="85">
        <f t="shared" ref="O48" si="47">((M48-I48)/I48)</f>
        <v>0</v>
      </c>
      <c r="P48" s="134">
        <v>7976150.4100000001</v>
      </c>
      <c r="Q48" s="137">
        <v>100</v>
      </c>
      <c r="R48" s="85">
        <f t="shared" ref="R48" si="48">((P48-L48)/L48)</f>
        <v>-2.8218565464267407E-2</v>
      </c>
      <c r="S48" s="85">
        <f t="shared" ref="S48" si="49">((Q48-M48)/M48)</f>
        <v>0</v>
      </c>
      <c r="T48" s="134">
        <v>7874074</v>
      </c>
      <c r="U48" s="137">
        <v>100</v>
      </c>
      <c r="V48" s="85">
        <f t="shared" ref="V48" si="50">((T48-P48)/P48)</f>
        <v>-1.2797703748417672E-2</v>
      </c>
      <c r="W48" s="85">
        <f t="shared" ref="W48" si="51">((U48-Q48)/Q48)</f>
        <v>0</v>
      </c>
      <c r="X48" s="134">
        <v>7729374.4199999999</v>
      </c>
      <c r="Y48" s="137">
        <v>100</v>
      </c>
      <c r="Z48" s="85">
        <f t="shared" ref="Z48" si="52">((X48-T48)/T48)</f>
        <v>-1.8376710709094184E-2</v>
      </c>
      <c r="AA48" s="85">
        <f t="shared" ref="AA48" si="53">((Y48-U48)/U48)</f>
        <v>0</v>
      </c>
      <c r="AB48" s="134">
        <v>7731256.8799999999</v>
      </c>
      <c r="AC48" s="137">
        <v>100</v>
      </c>
      <c r="AD48" s="85">
        <f t="shared" ref="AD48" si="54">((AB48-X48)/X48)</f>
        <v>2.4354622996772393E-4</v>
      </c>
      <c r="AE48" s="85">
        <f t="shared" ref="AE48" si="55">((AC48-Y48)/Y48)</f>
        <v>0</v>
      </c>
      <c r="AF48" s="134">
        <v>7561500</v>
      </c>
      <c r="AG48" s="137">
        <v>100</v>
      </c>
      <c r="AH48" s="85">
        <f t="shared" si="42"/>
        <v>-2.1957216353675198E-2</v>
      </c>
      <c r="AI48" s="85">
        <f t="shared" si="43"/>
        <v>0</v>
      </c>
      <c r="AJ48" s="86">
        <f t="shared" si="22"/>
        <v>-2.2275908377111742E-2</v>
      </c>
      <c r="AK48" s="86">
        <f t="shared" si="23"/>
        <v>0</v>
      </c>
      <c r="AL48" s="87">
        <f t="shared" si="24"/>
        <v>-0.18466063004270186</v>
      </c>
      <c r="AM48" s="87">
        <f t="shared" si="25"/>
        <v>0</v>
      </c>
      <c r="AN48" s="88">
        <f t="shared" si="26"/>
        <v>4.0265463403385944E-2</v>
      </c>
      <c r="AO48" s="169">
        <f t="shared" si="27"/>
        <v>0</v>
      </c>
      <c r="AP48" s="92"/>
      <c r="AQ48" s="100"/>
      <c r="AR48" s="97"/>
      <c r="AS48" s="91"/>
      <c r="AT48" s="91"/>
    </row>
    <row r="49" spans="1:49">
      <c r="A49" s="164" t="s">
        <v>244</v>
      </c>
      <c r="B49" s="134">
        <v>0</v>
      </c>
      <c r="C49" s="137">
        <v>0</v>
      </c>
      <c r="D49" s="134">
        <v>0</v>
      </c>
      <c r="E49" s="137">
        <v>0</v>
      </c>
      <c r="F49" s="85" t="e">
        <f t="shared" si="28"/>
        <v>#DIV/0!</v>
      </c>
      <c r="G49" s="85" t="e">
        <f t="shared" si="29"/>
        <v>#DIV/0!</v>
      </c>
      <c r="H49" s="134">
        <v>0</v>
      </c>
      <c r="I49" s="137">
        <v>0</v>
      </c>
      <c r="J49" s="85" t="e">
        <f t="shared" si="30"/>
        <v>#DIV/0!</v>
      </c>
      <c r="K49" s="85" t="e">
        <f t="shared" si="31"/>
        <v>#DIV/0!</v>
      </c>
      <c r="L49" s="134">
        <v>0</v>
      </c>
      <c r="M49" s="137">
        <v>0</v>
      </c>
      <c r="N49" s="85" t="e">
        <f t="shared" si="32"/>
        <v>#DIV/0!</v>
      </c>
      <c r="O49" s="85" t="e">
        <f t="shared" si="33"/>
        <v>#DIV/0!</v>
      </c>
      <c r="P49" s="134">
        <v>0</v>
      </c>
      <c r="Q49" s="137">
        <v>0</v>
      </c>
      <c r="R49" s="85" t="e">
        <f t="shared" si="34"/>
        <v>#DIV/0!</v>
      </c>
      <c r="S49" s="85" t="e">
        <f t="shared" si="35"/>
        <v>#DIV/0!</v>
      </c>
      <c r="T49" s="134">
        <v>0</v>
      </c>
      <c r="U49" s="137">
        <v>0</v>
      </c>
      <c r="V49" s="85" t="e">
        <f t="shared" si="36"/>
        <v>#DIV/0!</v>
      </c>
      <c r="W49" s="85" t="e">
        <f t="shared" si="37"/>
        <v>#DIV/0!</v>
      </c>
      <c r="X49" s="134">
        <v>0</v>
      </c>
      <c r="Y49" s="137">
        <v>0</v>
      </c>
      <c r="Z49" s="85" t="e">
        <f t="shared" si="38"/>
        <v>#DIV/0!</v>
      </c>
      <c r="AA49" s="85" t="e">
        <f t="shared" si="39"/>
        <v>#DIV/0!</v>
      </c>
      <c r="AB49" s="134">
        <v>0</v>
      </c>
      <c r="AC49" s="137">
        <v>0</v>
      </c>
      <c r="AD49" s="85" t="e">
        <f t="shared" si="40"/>
        <v>#DIV/0!</v>
      </c>
      <c r="AE49" s="85" t="e">
        <f t="shared" si="41"/>
        <v>#DIV/0!</v>
      </c>
      <c r="AF49" s="134">
        <v>505586510.47000003</v>
      </c>
      <c r="AG49" s="137">
        <v>100</v>
      </c>
      <c r="AH49" s="85" t="e">
        <f t="shared" si="42"/>
        <v>#DIV/0!</v>
      </c>
      <c r="AI49" s="85" t="e">
        <f t="shared" si="43"/>
        <v>#DIV/0!</v>
      </c>
      <c r="AJ49" s="86" t="e">
        <f t="shared" si="22"/>
        <v>#DIV/0!</v>
      </c>
      <c r="AK49" s="86" t="e">
        <f t="shared" si="23"/>
        <v>#DIV/0!</v>
      </c>
      <c r="AL49" s="87" t="e">
        <f t="shared" si="24"/>
        <v>#DIV/0!</v>
      </c>
      <c r="AM49" s="87" t="e">
        <f t="shared" si="25"/>
        <v>#DIV/0!</v>
      </c>
      <c r="AN49" s="88" t="e">
        <f t="shared" si="26"/>
        <v>#DIV/0!</v>
      </c>
      <c r="AO49" s="169" t="e">
        <f t="shared" si="27"/>
        <v>#DIV/0!</v>
      </c>
      <c r="AP49" s="92"/>
      <c r="AQ49" s="101">
        <v>2266908745.4000001</v>
      </c>
      <c r="AR49" s="97">
        <v>1</v>
      </c>
      <c r="AS49" s="91" t="e">
        <f>(#REF!/AQ49)-1</f>
        <v>#REF!</v>
      </c>
      <c r="AT49" s="91" t="e">
        <f>(#REF!/AR49)-1</f>
        <v>#REF!</v>
      </c>
    </row>
    <row r="50" spans="1:49">
      <c r="A50" s="166" t="s">
        <v>53</v>
      </c>
      <c r="B50" s="142">
        <f>SUM(B21:B49)</f>
        <v>500168344839.35468</v>
      </c>
      <c r="C50" s="143"/>
      <c r="D50" s="142">
        <f>SUM(D21:D49)</f>
        <v>504514751288.87268</v>
      </c>
      <c r="E50" s="143"/>
      <c r="F50" s="85">
        <f>((D50-B50)/B50)</f>
        <v>8.6898871037390316E-3</v>
      </c>
      <c r="G50" s="85"/>
      <c r="H50" s="142">
        <f>SUM(H21:H49)</f>
        <v>509599421443.33429</v>
      </c>
      <c r="I50" s="143"/>
      <c r="J50" s="85">
        <f>((H50-D50)/D50)</f>
        <v>1.0078337930599481E-2</v>
      </c>
      <c r="K50" s="85"/>
      <c r="L50" s="142">
        <f>SUM(L21:L49)</f>
        <v>515334837985.35602</v>
      </c>
      <c r="M50" s="143"/>
      <c r="N50" s="85">
        <f>((L50-H50)/H50)</f>
        <v>1.125475481462941E-2</v>
      </c>
      <c r="O50" s="85"/>
      <c r="P50" s="142">
        <f>SUM(P21:P49)</f>
        <v>520022763265.66779</v>
      </c>
      <c r="Q50" s="143"/>
      <c r="R50" s="85">
        <f>((P50-L50)/L50)</f>
        <v>9.0968530259640263E-3</v>
      </c>
      <c r="S50" s="85"/>
      <c r="T50" s="142">
        <f>SUM(T21:T49)</f>
        <v>522086161162.0188</v>
      </c>
      <c r="U50" s="143"/>
      <c r="V50" s="85">
        <f>((T50-P50)/P50)</f>
        <v>3.9678991807842656E-3</v>
      </c>
      <c r="W50" s="85"/>
      <c r="X50" s="142">
        <f>SUM(X21:X49)</f>
        <v>522133802446.93317</v>
      </c>
      <c r="Y50" s="143"/>
      <c r="Z50" s="85">
        <f>((X50-T50)/T50)</f>
        <v>9.1251767348767506E-5</v>
      </c>
      <c r="AA50" s="85"/>
      <c r="AB50" s="142">
        <f>SUM(AB21:AB49)</f>
        <v>521384029448.63214</v>
      </c>
      <c r="AC50" s="143"/>
      <c r="AD50" s="85">
        <f>((AB50-X50)/X50)</f>
        <v>-1.4359786606177986E-3</v>
      </c>
      <c r="AE50" s="85"/>
      <c r="AF50" s="142">
        <f>SUM(AF21:AF49)</f>
        <v>532357098267.60992</v>
      </c>
      <c r="AG50" s="143"/>
      <c r="AH50" s="85">
        <f>((AF50-AB50)/AB50)</f>
        <v>2.1046039385943394E-2</v>
      </c>
      <c r="AI50" s="85"/>
      <c r="AJ50" s="86">
        <f t="shared" si="22"/>
        <v>7.8486305685488214E-3</v>
      </c>
      <c r="AK50" s="86"/>
      <c r="AL50" s="87">
        <f t="shared" si="24"/>
        <v>5.5186388321865745E-2</v>
      </c>
      <c r="AM50" s="87"/>
      <c r="AN50" s="88">
        <f t="shared" si="26"/>
        <v>7.1158938717932789E-3</v>
      </c>
      <c r="AO50" s="169"/>
      <c r="AP50" s="92"/>
      <c r="AQ50" s="105">
        <f>SUM(AQ21:AQ49)</f>
        <v>132930613532.55411</v>
      </c>
      <c r="AR50" s="106"/>
      <c r="AS50" s="91" t="e">
        <f>(#REF!/AQ50)-1</f>
        <v>#REF!</v>
      </c>
      <c r="AT50" s="91" t="e">
        <f>(#REF!/AR50)-1</f>
        <v>#REF!</v>
      </c>
    </row>
    <row r="51" spans="1:49">
      <c r="A51" s="167" t="s">
        <v>77</v>
      </c>
      <c r="B51" s="138"/>
      <c r="C51" s="140"/>
      <c r="D51" s="138"/>
      <c r="E51" s="140"/>
      <c r="F51" s="85"/>
      <c r="G51" s="85"/>
      <c r="H51" s="138"/>
      <c r="I51" s="140"/>
      <c r="J51" s="85"/>
      <c r="K51" s="85"/>
      <c r="L51" s="138"/>
      <c r="M51" s="140"/>
      <c r="N51" s="85"/>
      <c r="O51" s="85"/>
      <c r="P51" s="138"/>
      <c r="Q51" s="140"/>
      <c r="R51" s="85"/>
      <c r="S51" s="85"/>
      <c r="T51" s="138"/>
      <c r="U51" s="140"/>
      <c r="V51" s="85"/>
      <c r="W51" s="85"/>
      <c r="X51" s="138"/>
      <c r="Y51" s="140"/>
      <c r="Z51" s="85"/>
      <c r="AA51" s="85"/>
      <c r="AB51" s="138"/>
      <c r="AC51" s="140"/>
      <c r="AD51" s="85"/>
      <c r="AE51" s="85"/>
      <c r="AF51" s="138"/>
      <c r="AG51" s="140"/>
      <c r="AH51" s="85"/>
      <c r="AI51" s="85"/>
      <c r="AJ51" s="86"/>
      <c r="AK51" s="86"/>
      <c r="AL51" s="87"/>
      <c r="AM51" s="87"/>
      <c r="AN51" s="88"/>
      <c r="AO51" s="169"/>
      <c r="AP51" s="92"/>
      <c r="AQ51" s="102"/>
      <c r="AR51" s="68"/>
      <c r="AS51" s="91" t="e">
        <f>(#REF!/AQ51)-1</f>
        <v>#REF!</v>
      </c>
      <c r="AT51" s="91" t="e">
        <f>(#REF!/AR51)-1</f>
        <v>#REF!</v>
      </c>
    </row>
    <row r="52" spans="1:49">
      <c r="A52" s="164" t="s">
        <v>22</v>
      </c>
      <c r="B52" s="133">
        <v>110596851772.3</v>
      </c>
      <c r="C52" s="145">
        <v>232.15</v>
      </c>
      <c r="D52" s="133">
        <v>108561323215.97</v>
      </c>
      <c r="E52" s="145">
        <v>232.33</v>
      </c>
      <c r="F52" s="85">
        <f t="shared" ref="F52:F63" si="56">((D52-B52)/B52)</f>
        <v>-1.8404941223108293E-2</v>
      </c>
      <c r="G52" s="85">
        <f t="shared" ref="G52:G63" si="57">((E52-C52)/C52)</f>
        <v>7.7536075813054847E-4</v>
      </c>
      <c r="H52" s="133">
        <v>105618601302.3</v>
      </c>
      <c r="I52" s="145">
        <v>232.44</v>
      </c>
      <c r="J52" s="85">
        <f t="shared" ref="J52:J63" si="58">((H52-D52)/D52)</f>
        <v>-2.7106540584585531E-2</v>
      </c>
      <c r="K52" s="85">
        <f t="shared" ref="K52:K63" si="59">((I52-E52)/E52)</f>
        <v>4.7346446864367589E-4</v>
      </c>
      <c r="L52" s="133">
        <v>104456938588.84</v>
      </c>
      <c r="M52" s="145">
        <v>232.63</v>
      </c>
      <c r="N52" s="85">
        <f t="shared" ref="N52:N63" si="60">((L52-H52)/H52)</f>
        <v>-1.0998656478465501E-2</v>
      </c>
      <c r="O52" s="85">
        <f t="shared" ref="O52:O63" si="61">((M52-I52)/I52)</f>
        <v>8.1741524694543854E-4</v>
      </c>
      <c r="P52" s="133">
        <v>103016890272.64999</v>
      </c>
      <c r="Q52" s="145">
        <v>232.82</v>
      </c>
      <c r="R52" s="85">
        <f t="shared" ref="R52:R63" si="62">((P52-L52)/L52)</f>
        <v>-1.3786047491380862E-2</v>
      </c>
      <c r="S52" s="85">
        <f t="shared" ref="S52:S63" si="63">((Q52-M52)/M52)</f>
        <v>8.1674762498387026E-4</v>
      </c>
      <c r="T52" s="133">
        <v>101345151762.64999</v>
      </c>
      <c r="U52" s="145">
        <v>233</v>
      </c>
      <c r="V52" s="85">
        <f t="shared" ref="V52:V63" si="64">((T52-P52)/P52)</f>
        <v>-1.6227809882199781E-2</v>
      </c>
      <c r="W52" s="85">
        <f t="shared" ref="W52:W63" si="65">((U52-Q52)/Q52)</f>
        <v>7.7312945623231181E-4</v>
      </c>
      <c r="X52" s="133">
        <v>100655856798.37</v>
      </c>
      <c r="Y52" s="145">
        <v>233.18</v>
      </c>
      <c r="Z52" s="85">
        <f t="shared" ref="Z52:Z63" si="66">((X52-T52)/T52)</f>
        <v>-6.8014596879219765E-3</v>
      </c>
      <c r="AA52" s="85">
        <f t="shared" ref="AA52:AA63" si="67">((Y52-U52)/U52)</f>
        <v>7.7253218884123099E-4</v>
      </c>
      <c r="AB52" s="133">
        <v>97507774102</v>
      </c>
      <c r="AC52" s="145">
        <v>233.35</v>
      </c>
      <c r="AD52" s="85">
        <f t="shared" ref="AD52:AD63" si="68">((AB52-X52)/X52)</f>
        <v>-3.1275703138428548E-2</v>
      </c>
      <c r="AE52" s="85">
        <f t="shared" ref="AE52:AE63" si="69">((AC52-Y52)/Y52)</f>
        <v>7.2905051891237452E-4</v>
      </c>
      <c r="AF52" s="133">
        <v>97250600158.240005</v>
      </c>
      <c r="AG52" s="145">
        <v>233.58</v>
      </c>
      <c r="AH52" s="85">
        <f t="shared" ref="AH52:AH63" si="70">((AF52-AB52)/AB52)</f>
        <v>-2.637471177333742E-3</v>
      </c>
      <c r="AI52" s="85">
        <f t="shared" ref="AI52:AI63" si="71">((AG52-AC52)/AC52)</f>
        <v>9.8564388257989374E-4</v>
      </c>
      <c r="AJ52" s="86">
        <f t="shared" si="22"/>
        <v>-1.5904828707928028E-2</v>
      </c>
      <c r="AK52" s="86">
        <f t="shared" si="23"/>
        <v>7.6791801815866796E-4</v>
      </c>
      <c r="AL52" s="87">
        <f t="shared" si="24"/>
        <v>-0.10418740968391331</v>
      </c>
      <c r="AM52" s="87">
        <f t="shared" si="25"/>
        <v>5.1690717208700779E-3</v>
      </c>
      <c r="AN52" s="88">
        <f t="shared" si="26"/>
        <v>9.6772994484229172E-3</v>
      </c>
      <c r="AO52" s="169">
        <f t="shared" si="27"/>
        <v>1.417020402887968E-4</v>
      </c>
      <c r="AP52" s="92"/>
      <c r="AQ52" s="90">
        <v>1092437778.4100001</v>
      </c>
      <c r="AR52" s="94">
        <v>143.21</v>
      </c>
      <c r="AS52" s="91" t="e">
        <f>(#REF!/AQ52)-1</f>
        <v>#REF!</v>
      </c>
      <c r="AT52" s="91" t="e">
        <f>(#REF!/AR52)-1</f>
        <v>#REF!</v>
      </c>
    </row>
    <row r="53" spans="1:49">
      <c r="A53" s="164" t="s">
        <v>23</v>
      </c>
      <c r="B53" s="133">
        <v>1345987721.6199999</v>
      </c>
      <c r="C53" s="145">
        <v>316.36619999999999</v>
      </c>
      <c r="D53" s="133">
        <v>1359875754.3900001</v>
      </c>
      <c r="E53" s="145">
        <v>319.63049999999998</v>
      </c>
      <c r="F53" s="85">
        <f t="shared" si="56"/>
        <v>1.0318097666808508E-2</v>
      </c>
      <c r="G53" s="85">
        <f t="shared" si="57"/>
        <v>1.0318106042933763E-2</v>
      </c>
      <c r="H53" s="133">
        <v>1376248017</v>
      </c>
      <c r="I53" s="145">
        <v>323.4787</v>
      </c>
      <c r="J53" s="85">
        <f t="shared" si="58"/>
        <v>1.2039528285688134E-2</v>
      </c>
      <c r="K53" s="85">
        <f t="shared" si="59"/>
        <v>1.2039526891207254E-2</v>
      </c>
      <c r="L53" s="133">
        <v>1367815452.0599999</v>
      </c>
      <c r="M53" s="145">
        <v>321.4966</v>
      </c>
      <c r="N53" s="85">
        <f t="shared" si="60"/>
        <v>-6.1272131446057929E-3</v>
      </c>
      <c r="O53" s="85">
        <f t="shared" si="61"/>
        <v>-6.1274513592394263E-3</v>
      </c>
      <c r="P53" s="133">
        <v>1382025997.05</v>
      </c>
      <c r="Q53" s="145">
        <v>324.83670000000001</v>
      </c>
      <c r="R53" s="85">
        <f t="shared" si="62"/>
        <v>1.0389226827784554E-2</v>
      </c>
      <c r="S53" s="85">
        <f t="shared" si="63"/>
        <v>1.0389223400807369E-2</v>
      </c>
      <c r="T53" s="133">
        <v>1345883759.3599999</v>
      </c>
      <c r="U53" s="145">
        <v>316.3417</v>
      </c>
      <c r="V53" s="85">
        <f t="shared" si="64"/>
        <v>-2.6151633737098563E-2</v>
      </c>
      <c r="W53" s="85">
        <f t="shared" si="65"/>
        <v>-2.6151601712491243E-2</v>
      </c>
      <c r="X53" s="133">
        <v>1351023629.3299999</v>
      </c>
      <c r="Y53" s="145">
        <v>317.5498</v>
      </c>
      <c r="Z53" s="85">
        <f t="shared" si="66"/>
        <v>3.8189553401284525E-3</v>
      </c>
      <c r="AA53" s="85">
        <f t="shared" si="67"/>
        <v>3.8189717005377467E-3</v>
      </c>
      <c r="AB53" s="297">
        <v>1351403357.48</v>
      </c>
      <c r="AC53" s="145">
        <v>317.89890000000003</v>
      </c>
      <c r="AD53" s="85">
        <f t="shared" si="68"/>
        <v>2.8106699376413593E-4</v>
      </c>
      <c r="AE53" s="85">
        <f t="shared" si="69"/>
        <v>1.0993551247710479E-3</v>
      </c>
      <c r="AF53" s="294">
        <v>1341969829.0599999</v>
      </c>
      <c r="AG53" s="145">
        <v>315.7287</v>
      </c>
      <c r="AH53" s="85">
        <f t="shared" si="70"/>
        <v>-6.9805423878708155E-3</v>
      </c>
      <c r="AI53" s="85">
        <f t="shared" si="71"/>
        <v>-6.8266986768435577E-3</v>
      </c>
      <c r="AJ53" s="86">
        <f t="shared" si="22"/>
        <v>-3.0156426942517319E-4</v>
      </c>
      <c r="AK53" s="86">
        <f t="shared" si="23"/>
        <v>-1.8007107353963073E-4</v>
      </c>
      <c r="AL53" s="87">
        <f t="shared" si="24"/>
        <v>-1.3167324494311782E-2</v>
      </c>
      <c r="AM53" s="87">
        <f t="shared" si="25"/>
        <v>4.844702120517407E-3</v>
      </c>
      <c r="AN53" s="88">
        <f t="shared" si="26"/>
        <v>1.2780923091112967E-2</v>
      </c>
      <c r="AO53" s="169">
        <f t="shared" si="27"/>
        <v>1.2777988618099222E-2</v>
      </c>
      <c r="AP53" s="92"/>
      <c r="AQ53" s="93">
        <v>1186217562.8099999</v>
      </c>
      <c r="AR53" s="97">
        <v>212.98</v>
      </c>
      <c r="AS53" s="91" t="e">
        <f>(#REF!/AQ53)-1</f>
        <v>#REF!</v>
      </c>
      <c r="AT53" s="91" t="e">
        <f>(#REF!/AR53)-1</f>
        <v>#REF!</v>
      </c>
      <c r="AU53" s="180"/>
      <c r="AV53" s="180"/>
    </row>
    <row r="54" spans="1:49">
      <c r="A54" s="164" t="s">
        <v>26</v>
      </c>
      <c r="B54" s="133">
        <v>43287396278.029999</v>
      </c>
      <c r="C54" s="144">
        <v>1401.63</v>
      </c>
      <c r="D54" s="133">
        <v>43445167370.699997</v>
      </c>
      <c r="E54" s="144">
        <v>1404.53</v>
      </c>
      <c r="F54" s="85">
        <f t="shared" si="56"/>
        <v>3.6447351015674971E-3</v>
      </c>
      <c r="G54" s="85">
        <f t="shared" si="57"/>
        <v>2.069019641417395E-3</v>
      </c>
      <c r="H54" s="133">
        <v>43339488364.690002</v>
      </c>
      <c r="I54" s="145">
        <v>1407.23</v>
      </c>
      <c r="J54" s="85">
        <f t="shared" si="58"/>
        <v>-2.4324686128673048E-3</v>
      </c>
      <c r="K54" s="85">
        <f t="shared" si="59"/>
        <v>1.9223512491723534E-3</v>
      </c>
      <c r="L54" s="133">
        <v>39846425471.349998</v>
      </c>
      <c r="M54" s="144">
        <v>1411.07</v>
      </c>
      <c r="N54" s="85">
        <f t="shared" si="60"/>
        <v>-8.0597695661444591E-2</v>
      </c>
      <c r="O54" s="85">
        <f t="shared" si="61"/>
        <v>2.7287650206433336E-3</v>
      </c>
      <c r="P54" s="133">
        <v>37903919446.400002</v>
      </c>
      <c r="Q54" s="144">
        <v>1414.53</v>
      </c>
      <c r="R54" s="85">
        <f t="shared" si="62"/>
        <v>-4.8749818885176523E-2</v>
      </c>
      <c r="S54" s="85">
        <f t="shared" si="63"/>
        <v>2.4520399413211508E-3</v>
      </c>
      <c r="T54" s="133">
        <v>37468338912.989998</v>
      </c>
      <c r="U54" s="144">
        <v>1417.72</v>
      </c>
      <c r="V54" s="85">
        <f t="shared" si="64"/>
        <v>-1.1491701643835511E-2</v>
      </c>
      <c r="W54" s="85">
        <f t="shared" si="65"/>
        <v>2.2551660268782243E-3</v>
      </c>
      <c r="X54" s="133">
        <v>38967392189.709999</v>
      </c>
      <c r="Y54" s="144">
        <v>1420.7</v>
      </c>
      <c r="Z54" s="85">
        <f t="shared" si="66"/>
        <v>4.000853307645006E-2</v>
      </c>
      <c r="AA54" s="85">
        <f t="shared" si="67"/>
        <v>2.1019665378213034E-3</v>
      </c>
      <c r="AB54" s="133">
        <v>37003522099.07</v>
      </c>
      <c r="AC54" s="144">
        <v>1423.15</v>
      </c>
      <c r="AD54" s="85">
        <f t="shared" si="68"/>
        <v>-5.0397780818357989E-2</v>
      </c>
      <c r="AE54" s="85">
        <f t="shared" si="69"/>
        <v>1.724502006053386E-3</v>
      </c>
      <c r="AF54" s="133">
        <v>35855862728.5</v>
      </c>
      <c r="AG54" s="144">
        <v>1426.6</v>
      </c>
      <c r="AH54" s="85">
        <f t="shared" si="70"/>
        <v>-3.1014868462990001E-2</v>
      </c>
      <c r="AI54" s="85">
        <f t="shared" si="71"/>
        <v>2.4241998383865496E-3</v>
      </c>
      <c r="AJ54" s="86">
        <f t="shared" si="22"/>
        <v>-2.2628883238331798E-2</v>
      </c>
      <c r="AK54" s="86">
        <f t="shared" si="23"/>
        <v>2.2097512827117119E-3</v>
      </c>
      <c r="AL54" s="87">
        <f t="shared" si="24"/>
        <v>-0.17468696984047818</v>
      </c>
      <c r="AM54" s="87">
        <f t="shared" si="25"/>
        <v>1.5353552649415309E-2</v>
      </c>
      <c r="AN54" s="88">
        <f t="shared" si="26"/>
        <v>3.7852729349914717E-2</v>
      </c>
      <c r="AO54" s="169">
        <f t="shared" si="27"/>
        <v>3.2196235852294123E-4</v>
      </c>
      <c r="AP54" s="92"/>
      <c r="AQ54" s="93">
        <v>4662655514.79</v>
      </c>
      <c r="AR54" s="97">
        <v>1067.58</v>
      </c>
      <c r="AS54" s="91" t="e">
        <f>(#REF!/AQ54)-1</f>
        <v>#REF!</v>
      </c>
      <c r="AT54" s="91" t="e">
        <f>(#REF!/AR54)-1</f>
        <v>#REF!</v>
      </c>
    </row>
    <row r="55" spans="1:49">
      <c r="A55" s="164" t="s">
        <v>82</v>
      </c>
      <c r="B55" s="133">
        <v>6328622595.6999998</v>
      </c>
      <c r="C55" s="144">
        <v>53034.28</v>
      </c>
      <c r="D55" s="133">
        <v>6665358056.3800001</v>
      </c>
      <c r="E55" s="144">
        <v>53216.58</v>
      </c>
      <c r="F55" s="85">
        <f t="shared" si="56"/>
        <v>5.3208333343940616E-2</v>
      </c>
      <c r="G55" s="85">
        <f t="shared" si="57"/>
        <v>3.4373993575476636E-3</v>
      </c>
      <c r="H55" s="133">
        <v>6760975034.5200005</v>
      </c>
      <c r="I55" s="144">
        <v>53252.57</v>
      </c>
      <c r="J55" s="85">
        <f t="shared" si="58"/>
        <v>1.4345362594358592E-2</v>
      </c>
      <c r="K55" s="85">
        <f t="shared" si="59"/>
        <v>6.7629298989145797E-4</v>
      </c>
      <c r="L55" s="133">
        <v>6883365309.4099998</v>
      </c>
      <c r="M55" s="144">
        <v>53272.79</v>
      </c>
      <c r="N55" s="85">
        <f t="shared" si="60"/>
        <v>1.8102459225940414E-2</v>
      </c>
      <c r="O55" s="85">
        <f t="shared" si="61"/>
        <v>3.7969998443269806E-4</v>
      </c>
      <c r="P55" s="133">
        <v>7007791267.5100002</v>
      </c>
      <c r="Q55" s="144">
        <v>53471.76</v>
      </c>
      <c r="R55" s="85">
        <f t="shared" si="62"/>
        <v>1.8076326405327078E-2</v>
      </c>
      <c r="S55" s="85">
        <f t="shared" si="63"/>
        <v>3.734927342833014E-3</v>
      </c>
      <c r="T55" s="133">
        <v>7064365539.3599997</v>
      </c>
      <c r="U55" s="144">
        <v>53443.19</v>
      </c>
      <c r="V55" s="85">
        <f t="shared" si="64"/>
        <v>8.0730532189640016E-3</v>
      </c>
      <c r="W55" s="85">
        <f t="shared" si="65"/>
        <v>-5.3430072247481113E-4</v>
      </c>
      <c r="X55" s="133">
        <v>7055907917.7399998</v>
      </c>
      <c r="Y55" s="144">
        <v>53724.63</v>
      </c>
      <c r="Z55" s="85">
        <f t="shared" si="66"/>
        <v>-1.197223101335454E-3</v>
      </c>
      <c r="AA55" s="85">
        <f t="shared" si="67"/>
        <v>5.2661527128151416E-3</v>
      </c>
      <c r="AB55" s="133">
        <v>7122592660.1300001</v>
      </c>
      <c r="AC55" s="144">
        <v>53579.54</v>
      </c>
      <c r="AD55" s="85">
        <f t="shared" si="68"/>
        <v>9.4509088224268376E-3</v>
      </c>
      <c r="AE55" s="85">
        <f t="shared" si="69"/>
        <v>-2.7006235315161129E-3</v>
      </c>
      <c r="AF55" s="133">
        <v>7210649615.5699997</v>
      </c>
      <c r="AG55" s="144">
        <v>53718.14</v>
      </c>
      <c r="AH55" s="85">
        <f t="shared" si="70"/>
        <v>1.2363048069969565E-2</v>
      </c>
      <c r="AI55" s="85">
        <f t="shared" si="71"/>
        <v>2.5868083227291341E-3</v>
      </c>
      <c r="AJ55" s="86">
        <f t="shared" si="22"/>
        <v>1.6552783572448958E-2</v>
      </c>
      <c r="AK55" s="86">
        <f t="shared" si="23"/>
        <v>1.6057945570322732E-3</v>
      </c>
      <c r="AL55" s="87">
        <f t="shared" si="24"/>
        <v>8.1809792448892235E-2</v>
      </c>
      <c r="AM55" s="87">
        <f t="shared" si="25"/>
        <v>1.0281274677435087E-2</v>
      </c>
      <c r="AN55" s="88">
        <f t="shared" si="26"/>
        <v>1.6072086655140403E-2</v>
      </c>
      <c r="AO55" s="169">
        <f t="shared" si="27"/>
        <v>2.6115435508240865E-3</v>
      </c>
      <c r="AP55" s="92"/>
      <c r="AQ55" s="93">
        <v>136891964.13</v>
      </c>
      <c r="AR55" s="93">
        <v>33401.089999999997</v>
      </c>
      <c r="AS55" s="91" t="e">
        <f>(#REF!/AQ55)-1</f>
        <v>#REF!</v>
      </c>
      <c r="AT55" s="91" t="e">
        <f>(#REF!/AR55)-1</f>
        <v>#REF!</v>
      </c>
    </row>
    <row r="56" spans="1:49">
      <c r="A56" s="164" t="s">
        <v>81</v>
      </c>
      <c r="B56" s="133">
        <v>619096090.80999994</v>
      </c>
      <c r="C56" s="144">
        <v>52993.2</v>
      </c>
      <c r="D56" s="133">
        <v>620930628.89999998</v>
      </c>
      <c r="E56" s="144">
        <v>53150.71</v>
      </c>
      <c r="F56" s="85">
        <f t="shared" si="56"/>
        <v>2.9632525826480327E-3</v>
      </c>
      <c r="G56" s="85">
        <f t="shared" si="57"/>
        <v>2.9722681400632918E-3</v>
      </c>
      <c r="H56" s="133">
        <v>621265888.34000003</v>
      </c>
      <c r="I56" s="144">
        <v>53178.48</v>
      </c>
      <c r="J56" s="85">
        <f t="shared" si="58"/>
        <v>5.3993058869391077E-4</v>
      </c>
      <c r="K56" s="85">
        <f t="shared" si="59"/>
        <v>5.2247655769798894E-4</v>
      </c>
      <c r="L56" s="133">
        <v>621543546.90999997</v>
      </c>
      <c r="M56" s="144">
        <v>53198.720000000001</v>
      </c>
      <c r="N56" s="85">
        <f t="shared" si="60"/>
        <v>4.4692389395758857E-4</v>
      </c>
      <c r="O56" s="85">
        <f t="shared" si="61"/>
        <v>3.8060508686968794E-4</v>
      </c>
      <c r="P56" s="133">
        <v>623856973.69000006</v>
      </c>
      <c r="Q56" s="144">
        <v>53397.47</v>
      </c>
      <c r="R56" s="85">
        <f t="shared" si="62"/>
        <v>3.7220670884627119E-3</v>
      </c>
      <c r="S56" s="85">
        <f t="shared" si="63"/>
        <v>3.7359921441718897E-3</v>
      </c>
      <c r="T56" s="133">
        <v>623535297.13</v>
      </c>
      <c r="U56" s="144">
        <v>53368.87</v>
      </c>
      <c r="V56" s="85">
        <f t="shared" si="64"/>
        <v>-5.1562549360858133E-4</v>
      </c>
      <c r="W56" s="85">
        <f t="shared" si="65"/>
        <v>-5.3560590042933762E-4</v>
      </c>
      <c r="X56" s="133">
        <v>626880484.80999994</v>
      </c>
      <c r="Y56" s="144">
        <v>53658.26</v>
      </c>
      <c r="Z56" s="85">
        <f t="shared" si="66"/>
        <v>5.3648729998079228E-3</v>
      </c>
      <c r="AA56" s="85">
        <f t="shared" si="67"/>
        <v>5.4224494541480718E-3</v>
      </c>
      <c r="AB56" s="133">
        <v>625223308.61000001</v>
      </c>
      <c r="AC56" s="144">
        <v>53513.37</v>
      </c>
      <c r="AD56" s="85">
        <f t="shared" si="68"/>
        <v>-2.6435281367902194E-3</v>
      </c>
      <c r="AE56" s="85">
        <f t="shared" si="69"/>
        <v>-2.7002366457652451E-3</v>
      </c>
      <c r="AF56" s="133">
        <v>626143220.60000002</v>
      </c>
      <c r="AG56" s="144">
        <v>53593.85</v>
      </c>
      <c r="AH56" s="85">
        <f t="shared" si="70"/>
        <v>1.4713334857031531E-3</v>
      </c>
      <c r="AI56" s="85">
        <f t="shared" si="71"/>
        <v>1.503923225167765E-3</v>
      </c>
      <c r="AJ56" s="86">
        <f t="shared" si="22"/>
        <v>1.4186533761093149E-3</v>
      </c>
      <c r="AK56" s="86">
        <f t="shared" si="23"/>
        <v>1.4127340077405141E-3</v>
      </c>
      <c r="AL56" s="87">
        <f t="shared" si="24"/>
        <v>8.3948052445638466E-3</v>
      </c>
      <c r="AM56" s="87">
        <f t="shared" si="25"/>
        <v>9.8157876859673605E-3</v>
      </c>
      <c r="AN56" s="88">
        <f t="shared" si="26"/>
        <v>2.5418241836662548E-3</v>
      </c>
      <c r="AO56" s="169">
        <f t="shared" si="27"/>
        <v>2.5769919602937341E-3</v>
      </c>
      <c r="AP56" s="92"/>
      <c r="AQ56" s="93"/>
      <c r="AR56" s="93"/>
      <c r="AS56" s="91"/>
      <c r="AT56" s="91"/>
    </row>
    <row r="57" spans="1:49" s="204" customFormat="1">
      <c r="A57" s="164" t="s">
        <v>127</v>
      </c>
      <c r="B57" s="133">
        <v>59523049853.540001</v>
      </c>
      <c r="C57" s="144">
        <v>49140.43</v>
      </c>
      <c r="D57" s="133">
        <v>52338216811.760002</v>
      </c>
      <c r="E57" s="144">
        <v>49335.4</v>
      </c>
      <c r="F57" s="85">
        <f t="shared" si="56"/>
        <v>-0.12070673561685274</v>
      </c>
      <c r="G57" s="85">
        <f t="shared" si="57"/>
        <v>3.9676087490484145E-3</v>
      </c>
      <c r="H57" s="133">
        <v>61460324540.510002</v>
      </c>
      <c r="I57" s="144">
        <v>49379.88</v>
      </c>
      <c r="J57" s="85">
        <f t="shared" si="58"/>
        <v>0.17429152700327252</v>
      </c>
      <c r="K57" s="85">
        <f t="shared" si="59"/>
        <v>9.0158385256825576E-4</v>
      </c>
      <c r="L57" s="133">
        <v>61643710195.470001</v>
      </c>
      <c r="M57" s="144">
        <v>49413.04</v>
      </c>
      <c r="N57" s="85">
        <f t="shared" si="60"/>
        <v>2.9838055091805627E-3</v>
      </c>
      <c r="O57" s="85">
        <f t="shared" si="61"/>
        <v>6.7152856588560954E-4</v>
      </c>
      <c r="P57" s="133">
        <v>61876781350</v>
      </c>
      <c r="Q57" s="144">
        <v>49522.44</v>
      </c>
      <c r="R57" s="85">
        <f t="shared" si="62"/>
        <v>3.7809397551013474E-3</v>
      </c>
      <c r="S57" s="85">
        <f t="shared" si="63"/>
        <v>2.2139904770077179E-3</v>
      </c>
      <c r="T57" s="133">
        <v>57638631490.269997</v>
      </c>
      <c r="U57" s="144">
        <v>49698.61</v>
      </c>
      <c r="V57" s="85">
        <f t="shared" si="64"/>
        <v>-6.8493379378563993E-2</v>
      </c>
      <c r="W57" s="85">
        <f t="shared" si="65"/>
        <v>3.5573772213162002E-3</v>
      </c>
      <c r="X57" s="133">
        <v>57434479654.739998</v>
      </c>
      <c r="Y57" s="144">
        <v>49993.67</v>
      </c>
      <c r="Z57" s="85">
        <f t="shared" si="66"/>
        <v>-3.5419271806351221E-3</v>
      </c>
      <c r="AA57" s="85">
        <f t="shared" si="67"/>
        <v>5.9369869700580695E-3</v>
      </c>
      <c r="AB57" s="133">
        <v>57099762940.32</v>
      </c>
      <c r="AC57" s="144">
        <v>49862.06</v>
      </c>
      <c r="AD57" s="85">
        <f t="shared" si="68"/>
        <v>-5.8278009382535497E-3</v>
      </c>
      <c r="AE57" s="85">
        <f t="shared" si="69"/>
        <v>-2.6325332787130967E-3</v>
      </c>
      <c r="AF57" s="133">
        <v>57639555693.779999</v>
      </c>
      <c r="AG57" s="144">
        <v>50024.32</v>
      </c>
      <c r="AH57" s="85">
        <f t="shared" si="70"/>
        <v>9.4535025307230097E-3</v>
      </c>
      <c r="AI57" s="85">
        <f t="shared" si="71"/>
        <v>3.2541776252325324E-3</v>
      </c>
      <c r="AJ57" s="86">
        <f t="shared" si="22"/>
        <v>-1.0075085395034955E-3</v>
      </c>
      <c r="AK57" s="86">
        <f t="shared" si="23"/>
        <v>2.2338400228004629E-3</v>
      </c>
      <c r="AL57" s="87">
        <f t="shared" si="24"/>
        <v>0.1012900172179505</v>
      </c>
      <c r="AM57" s="87">
        <f t="shared" si="25"/>
        <v>1.4685056683468121E-2</v>
      </c>
      <c r="AN57" s="88">
        <f t="shared" si="26"/>
        <v>8.4337714544581596E-2</v>
      </c>
      <c r="AO57" s="169">
        <f t="shared" si="27"/>
        <v>2.602465796497398E-3</v>
      </c>
      <c r="AP57" s="92"/>
      <c r="AQ57" s="93"/>
      <c r="AR57" s="93"/>
      <c r="AS57" s="91"/>
      <c r="AT57" s="91"/>
    </row>
    <row r="58" spans="1:49" s="211" customFormat="1">
      <c r="A58" s="164" t="s">
        <v>151</v>
      </c>
      <c r="B58" s="133">
        <v>4944943585.0299997</v>
      </c>
      <c r="C58" s="144">
        <v>409.61</v>
      </c>
      <c r="D58" s="133">
        <v>4940152571.25</v>
      </c>
      <c r="E58" s="144">
        <v>409.63</v>
      </c>
      <c r="F58" s="85">
        <f t="shared" si="56"/>
        <v>-9.6887127175803096E-4</v>
      </c>
      <c r="G58" s="85">
        <f t="shared" si="57"/>
        <v>4.8826932936163201E-5</v>
      </c>
      <c r="H58" s="133">
        <v>4963834246.25</v>
      </c>
      <c r="I58" s="144">
        <v>409.76</v>
      </c>
      <c r="J58" s="85">
        <f t="shared" si="58"/>
        <v>4.7937132828284003E-3</v>
      </c>
      <c r="K58" s="85">
        <f t="shared" si="59"/>
        <v>3.1735956839097591E-4</v>
      </c>
      <c r="L58" s="133">
        <v>4971261539.2799997</v>
      </c>
      <c r="M58" s="144">
        <v>409.9</v>
      </c>
      <c r="N58" s="85">
        <f t="shared" si="60"/>
        <v>1.4962814351850665E-3</v>
      </c>
      <c r="O58" s="85">
        <f t="shared" si="61"/>
        <v>3.4166341272936932E-4</v>
      </c>
      <c r="P58" s="133">
        <v>5017724581.6000004</v>
      </c>
      <c r="Q58" s="144">
        <v>409.98</v>
      </c>
      <c r="R58" s="85">
        <f t="shared" si="62"/>
        <v>9.3463282816397559E-3</v>
      </c>
      <c r="S58" s="85">
        <f t="shared" si="63"/>
        <v>1.9516955354974611E-4</v>
      </c>
      <c r="T58" s="133">
        <v>5029413574.6400003</v>
      </c>
      <c r="U58" s="144">
        <v>410.08</v>
      </c>
      <c r="V58" s="85">
        <f t="shared" si="64"/>
        <v>2.3295405815742672E-3</v>
      </c>
      <c r="W58" s="85">
        <f t="shared" si="65"/>
        <v>2.4391433728466241E-4</v>
      </c>
      <c r="X58" s="133">
        <v>5029234867.4099998</v>
      </c>
      <c r="Y58" s="144">
        <v>409.71</v>
      </c>
      <c r="Z58" s="85">
        <f t="shared" si="66"/>
        <v>-3.5532418908955516E-5</v>
      </c>
      <c r="AA58" s="85">
        <f t="shared" si="67"/>
        <v>-9.0226297307843481E-4</v>
      </c>
      <c r="AB58" s="133">
        <v>5050611495.5799999</v>
      </c>
      <c r="AC58" s="144">
        <v>410.3</v>
      </c>
      <c r="AD58" s="85">
        <f t="shared" si="68"/>
        <v>4.2504732297397761E-3</v>
      </c>
      <c r="AE58" s="85">
        <f t="shared" si="69"/>
        <v>1.4400429572137166E-3</v>
      </c>
      <c r="AF58" s="133">
        <v>5047975424.6400003</v>
      </c>
      <c r="AG58" s="144">
        <v>410.31</v>
      </c>
      <c r="AH58" s="85">
        <f t="shared" si="70"/>
        <v>-5.2193104583603701E-4</v>
      </c>
      <c r="AI58" s="85">
        <f t="shared" si="71"/>
        <v>2.4372410431369497E-5</v>
      </c>
      <c r="AJ58" s="86">
        <f t="shared" si="22"/>
        <v>2.5862502593080308E-3</v>
      </c>
      <c r="AK58" s="86">
        <f t="shared" si="23"/>
        <v>2.1363577493219602E-4</v>
      </c>
      <c r="AL58" s="87">
        <f t="shared" si="24"/>
        <v>2.1825814453078334E-2</v>
      </c>
      <c r="AM58" s="87">
        <f t="shared" si="25"/>
        <v>1.684529186299157E-3</v>
      </c>
      <c r="AN58" s="88">
        <f t="shared" si="26"/>
        <v>3.4593257476366302E-3</v>
      </c>
      <c r="AO58" s="169">
        <f t="shared" si="27"/>
        <v>6.3703494657955549E-4</v>
      </c>
      <c r="AP58" s="92"/>
      <c r="AQ58" s="93"/>
      <c r="AR58" s="93"/>
      <c r="AS58" s="91"/>
      <c r="AT58" s="91"/>
    </row>
    <row r="59" spans="1:49" s="211" customFormat="1">
      <c r="A59" s="164" t="s">
        <v>159</v>
      </c>
      <c r="B59" s="133">
        <v>635614266.02999997</v>
      </c>
      <c r="C59" s="144">
        <v>47070.43</v>
      </c>
      <c r="D59" s="133">
        <v>646610579.25</v>
      </c>
      <c r="E59" s="144">
        <v>47127.519999999997</v>
      </c>
      <c r="F59" s="85">
        <f t="shared" si="56"/>
        <v>1.7300293287440184E-2</v>
      </c>
      <c r="G59" s="85">
        <f t="shared" si="57"/>
        <v>1.2128633624123788E-3</v>
      </c>
      <c r="H59" s="133">
        <v>636818101.47000003</v>
      </c>
      <c r="I59" s="144">
        <v>47182.06</v>
      </c>
      <c r="J59" s="85">
        <f t="shared" si="58"/>
        <v>-1.5144320390424499E-2</v>
      </c>
      <c r="K59" s="85">
        <f t="shared" si="59"/>
        <v>1.1572855944891832E-3</v>
      </c>
      <c r="L59" s="133">
        <v>638360674.88999999</v>
      </c>
      <c r="M59" s="144">
        <v>47237.627399999998</v>
      </c>
      <c r="N59" s="85">
        <f t="shared" si="60"/>
        <v>2.4223140272538663E-3</v>
      </c>
      <c r="O59" s="85">
        <f t="shared" si="61"/>
        <v>1.1777230582980037E-3</v>
      </c>
      <c r="P59" s="133">
        <v>638468459.63999999</v>
      </c>
      <c r="Q59" s="144">
        <v>47291.879399999998</v>
      </c>
      <c r="R59" s="85">
        <f t="shared" si="62"/>
        <v>1.6884616211450224E-4</v>
      </c>
      <c r="S59" s="85">
        <f t="shared" si="63"/>
        <v>1.1484912131721587E-3</v>
      </c>
      <c r="T59" s="133">
        <v>639055264.88999999</v>
      </c>
      <c r="U59" s="144">
        <v>47346.583500000001</v>
      </c>
      <c r="V59" s="85">
        <f t="shared" si="64"/>
        <v>9.1908259701797921E-4</v>
      </c>
      <c r="W59" s="85">
        <f t="shared" si="65"/>
        <v>1.1567334750498975E-3</v>
      </c>
      <c r="X59" s="133">
        <v>639641897.51999998</v>
      </c>
      <c r="Y59" s="144">
        <v>47401.328699999998</v>
      </c>
      <c r="Z59" s="85">
        <f t="shared" si="66"/>
        <v>9.1796854236225061E-4</v>
      </c>
      <c r="AA59" s="85">
        <f t="shared" si="67"/>
        <v>1.1562650555345258E-3</v>
      </c>
      <c r="AB59" s="296">
        <v>638681813.85000002</v>
      </c>
      <c r="AC59" s="144">
        <v>46712.328300000001</v>
      </c>
      <c r="AD59" s="85">
        <f t="shared" si="68"/>
        <v>-1.5009705801361107E-3</v>
      </c>
      <c r="AE59" s="85">
        <f t="shared" si="69"/>
        <v>-1.4535465964691349E-2</v>
      </c>
      <c r="AF59" s="296">
        <v>639555094.29999995</v>
      </c>
      <c r="AG59" s="144">
        <v>46763.374499999998</v>
      </c>
      <c r="AH59" s="85">
        <f t="shared" si="70"/>
        <v>1.3673169191021086E-3</v>
      </c>
      <c r="AI59" s="85">
        <f t="shared" si="71"/>
        <v>1.0927778994907656E-3</v>
      </c>
      <c r="AJ59" s="86">
        <f t="shared" si="22"/>
        <v>8.0631632059128514E-4</v>
      </c>
      <c r="AK59" s="86">
        <f t="shared" si="23"/>
        <v>-8.0416578828055446E-4</v>
      </c>
      <c r="AL59" s="87">
        <f t="shared" si="24"/>
        <v>-1.091149012468009E-2</v>
      </c>
      <c r="AM59" s="87">
        <f t="shared" si="25"/>
        <v>-7.6077847599862426E-3</v>
      </c>
      <c r="AN59" s="88">
        <f t="shared" si="26"/>
        <v>8.7436130275284508E-3</v>
      </c>
      <c r="AO59" s="169">
        <f t="shared" si="27"/>
        <v>5.548382850509753E-3</v>
      </c>
      <c r="AP59" s="92"/>
      <c r="AQ59" s="93"/>
      <c r="AR59" s="93"/>
      <c r="AS59" s="91"/>
      <c r="AT59" s="91"/>
    </row>
    <row r="60" spans="1:49" s="211" customFormat="1">
      <c r="A60" s="164" t="s">
        <v>180</v>
      </c>
      <c r="B60" s="133">
        <v>718439806.53999996</v>
      </c>
      <c r="C60" s="144">
        <v>45449.087387</v>
      </c>
      <c r="D60" s="133">
        <v>714138107.86000001</v>
      </c>
      <c r="E60" s="144">
        <v>44738.374841999997</v>
      </c>
      <c r="F60" s="85">
        <f t="shared" si="56"/>
        <v>-5.9875561471418072E-3</v>
      </c>
      <c r="G60" s="85">
        <f t="shared" si="57"/>
        <v>-1.563755370813651E-2</v>
      </c>
      <c r="H60" s="133">
        <v>723691000.96000004</v>
      </c>
      <c r="I60" s="144">
        <v>45336.847975999997</v>
      </c>
      <c r="J60" s="85">
        <f t="shared" si="58"/>
        <v>1.3376814645316166E-2</v>
      </c>
      <c r="K60" s="85">
        <f t="shared" si="59"/>
        <v>1.3377176442228708E-2</v>
      </c>
      <c r="L60" s="133">
        <v>744509964.24000001</v>
      </c>
      <c r="M60" s="144">
        <v>45540.405359999997</v>
      </c>
      <c r="N60" s="85">
        <f t="shared" si="60"/>
        <v>2.8767752054928042E-2</v>
      </c>
      <c r="O60" s="85">
        <f t="shared" si="61"/>
        <v>4.4898883157416915E-3</v>
      </c>
      <c r="P60" s="133">
        <v>733621193.46000004</v>
      </c>
      <c r="Q60" s="144">
        <v>44957.001040000003</v>
      </c>
      <c r="R60" s="85">
        <f t="shared" si="62"/>
        <v>-1.4625419810351753E-2</v>
      </c>
      <c r="S60" s="85">
        <f t="shared" si="63"/>
        <v>-1.2810696685463018E-2</v>
      </c>
      <c r="T60" s="133">
        <v>764911275.21000004</v>
      </c>
      <c r="U60" s="144">
        <v>44898.630784000001</v>
      </c>
      <c r="V60" s="85">
        <f t="shared" si="64"/>
        <v>4.2651551003353147E-2</v>
      </c>
      <c r="W60" s="85">
        <f t="shared" si="65"/>
        <v>-1.2983574226418633E-3</v>
      </c>
      <c r="X60" s="133">
        <v>766403987.51999998</v>
      </c>
      <c r="Y60" s="144">
        <v>44986.2238</v>
      </c>
      <c r="Z60" s="85">
        <f t="shared" si="66"/>
        <v>1.9514842549420272E-3</v>
      </c>
      <c r="AA60" s="85">
        <f t="shared" si="67"/>
        <v>1.9509061739854524E-3</v>
      </c>
      <c r="AB60" s="294">
        <v>765316230.38</v>
      </c>
      <c r="AC60" s="144">
        <v>44288.101499999997</v>
      </c>
      <c r="AD60" s="85">
        <f t="shared" si="68"/>
        <v>-1.4192999484773684E-3</v>
      </c>
      <c r="AE60" s="85">
        <f t="shared" si="69"/>
        <v>-1.551857971239637E-2</v>
      </c>
      <c r="AF60" s="294">
        <v>752478922.84000003</v>
      </c>
      <c r="AG60" s="144">
        <f>106.0079*410.81</f>
        <v>43549.105399</v>
      </c>
      <c r="AH60" s="85">
        <f t="shared" si="70"/>
        <v>-1.6773860308209973E-2</v>
      </c>
      <c r="AI60" s="85">
        <f t="shared" si="71"/>
        <v>-1.6686109270229094E-2</v>
      </c>
      <c r="AJ60" s="86">
        <f t="shared" si="22"/>
        <v>5.99268321804481E-3</v>
      </c>
      <c r="AK60" s="86">
        <f t="shared" si="23"/>
        <v>-5.2666657333638751E-3</v>
      </c>
      <c r="AL60" s="87">
        <f t="shared" si="24"/>
        <v>5.3688235591982117E-2</v>
      </c>
      <c r="AM60" s="87">
        <f t="shared" si="25"/>
        <v>-2.5544756864184788E-2</v>
      </c>
      <c r="AN60" s="88">
        <f t="shared" si="26"/>
        <v>2.0960228802426515E-2</v>
      </c>
      <c r="AO60" s="169">
        <f t="shared" si="27"/>
        <v>1.1405494693253741E-2</v>
      </c>
      <c r="AP60" s="92"/>
      <c r="AQ60" s="93"/>
      <c r="AR60" s="93"/>
      <c r="AS60" s="91"/>
      <c r="AT60" s="91"/>
    </row>
    <row r="61" spans="1:49" s="264" customFormat="1">
      <c r="A61" s="164" t="s">
        <v>181</v>
      </c>
      <c r="B61" s="133">
        <v>6090151435.1322002</v>
      </c>
      <c r="C61" s="144">
        <v>447.96039999999999</v>
      </c>
      <c r="D61" s="133">
        <v>6306489522.9504995</v>
      </c>
      <c r="E61" s="144">
        <v>446.96640000000002</v>
      </c>
      <c r="F61" s="85">
        <f t="shared" si="56"/>
        <v>3.5522612224436943E-2</v>
      </c>
      <c r="G61" s="85">
        <f t="shared" si="57"/>
        <v>-2.2189461389890072E-3</v>
      </c>
      <c r="H61" s="133">
        <v>6252274903.0072002</v>
      </c>
      <c r="I61" s="144">
        <v>448.31029999999998</v>
      </c>
      <c r="J61" s="85">
        <f t="shared" si="58"/>
        <v>-8.5966399763294805E-3</v>
      </c>
      <c r="K61" s="85">
        <f t="shared" si="59"/>
        <v>3.0067137037593033E-3</v>
      </c>
      <c r="L61" s="133">
        <v>6287313592.3674002</v>
      </c>
      <c r="M61" s="144">
        <v>450.53210000000001</v>
      </c>
      <c r="N61" s="85">
        <f t="shared" si="60"/>
        <v>5.6041504738294735E-3</v>
      </c>
      <c r="O61" s="85">
        <f t="shared" si="61"/>
        <v>4.9559423461830576E-3</v>
      </c>
      <c r="P61" s="133">
        <v>6299380417.1774998</v>
      </c>
      <c r="Q61" s="144">
        <v>450.60099000000002</v>
      </c>
      <c r="R61" s="85">
        <f t="shared" si="62"/>
        <v>1.9192338083388024E-3</v>
      </c>
      <c r="S61" s="85">
        <f t="shared" si="63"/>
        <v>1.5290808357497796E-4</v>
      </c>
      <c r="T61" s="133">
        <v>6315501878.46</v>
      </c>
      <c r="U61" s="144">
        <v>451.58594299999999</v>
      </c>
      <c r="V61" s="85">
        <f t="shared" si="64"/>
        <v>2.5592137980013675E-3</v>
      </c>
      <c r="W61" s="85">
        <f t="shared" si="65"/>
        <v>2.1858651486761308E-3</v>
      </c>
      <c r="X61" s="133">
        <v>6285161861.4630003</v>
      </c>
      <c r="Y61" s="144">
        <v>449.75756999999999</v>
      </c>
      <c r="Z61" s="85">
        <f t="shared" si="66"/>
        <v>-4.8040547815335283E-3</v>
      </c>
      <c r="AA61" s="85">
        <f t="shared" si="67"/>
        <v>-4.0487819170226015E-3</v>
      </c>
      <c r="AB61" s="133">
        <v>6276691798.3640003</v>
      </c>
      <c r="AC61" s="144">
        <v>448.88116000000002</v>
      </c>
      <c r="AD61" s="85">
        <f t="shared" si="68"/>
        <v>-1.3476284757173137E-3</v>
      </c>
      <c r="AE61" s="85">
        <f t="shared" si="69"/>
        <v>-1.9486275684030498E-3</v>
      </c>
      <c r="AF61" s="133">
        <f>15222543.96*410.81</f>
        <v>6253573284.2076006</v>
      </c>
      <c r="AG61" s="144">
        <v>447.94722400000001</v>
      </c>
      <c r="AH61" s="85">
        <f t="shared" si="70"/>
        <v>-3.683232329875667E-3</v>
      </c>
      <c r="AI61" s="85">
        <f t="shared" si="71"/>
        <v>-2.0805863182139723E-3</v>
      </c>
      <c r="AJ61" s="86">
        <f t="shared" si="22"/>
        <v>3.3967068426438247E-3</v>
      </c>
      <c r="AK61" s="86">
        <f t="shared" si="23"/>
        <v>5.6091744560498192E-7</v>
      </c>
      <c r="AL61" s="87">
        <f t="shared" si="24"/>
        <v>-8.3907597959731496E-3</v>
      </c>
      <c r="AM61" s="87">
        <f t="shared" si="25"/>
        <v>2.0554495442008484E-3</v>
      </c>
      <c r="AN61" s="88">
        <f t="shared" si="26"/>
        <v>1.3750626170615395E-2</v>
      </c>
      <c r="AO61" s="169">
        <f t="shared" si="27"/>
        <v>3.1132303493197695E-3</v>
      </c>
      <c r="AP61" s="92"/>
      <c r="AQ61" s="93"/>
      <c r="AR61" s="93"/>
      <c r="AS61" s="91"/>
      <c r="AT61" s="91"/>
    </row>
    <row r="62" spans="1:49" s="264" customFormat="1">
      <c r="A62" s="164" t="s">
        <v>214</v>
      </c>
      <c r="B62" s="133">
        <v>603943565.19000006</v>
      </c>
      <c r="C62" s="144">
        <v>1.0108999999999999</v>
      </c>
      <c r="D62" s="133">
        <v>604813061.63999999</v>
      </c>
      <c r="E62" s="144">
        <v>1.0125</v>
      </c>
      <c r="F62" s="85">
        <f t="shared" si="56"/>
        <v>1.4396981773063279E-3</v>
      </c>
      <c r="G62" s="85">
        <f t="shared" si="57"/>
        <v>1.5827480462954258E-3</v>
      </c>
      <c r="H62" s="133">
        <v>605670370.23000002</v>
      </c>
      <c r="I62" s="144">
        <v>1.0437000000000001</v>
      </c>
      <c r="J62" s="85">
        <f t="shared" si="58"/>
        <v>1.4174769765642481E-3</v>
      </c>
      <c r="K62" s="85">
        <f t="shared" si="59"/>
        <v>3.081481481481493E-2</v>
      </c>
      <c r="L62" s="133">
        <v>605655539.94000006</v>
      </c>
      <c r="M62" s="144">
        <v>1.0155000000000001</v>
      </c>
      <c r="N62" s="85">
        <f t="shared" si="60"/>
        <v>-2.4485744604495233E-5</v>
      </c>
      <c r="O62" s="85">
        <f t="shared" si="61"/>
        <v>-2.7019258407588388E-2</v>
      </c>
      <c r="P62" s="133">
        <v>606699505.57000005</v>
      </c>
      <c r="Q62" s="144">
        <v>1.0169999999999999</v>
      </c>
      <c r="R62" s="85">
        <f t="shared" si="62"/>
        <v>1.7236953369623546E-3</v>
      </c>
      <c r="S62" s="85">
        <f t="shared" si="63"/>
        <v>1.4771048744459229E-3</v>
      </c>
      <c r="T62" s="133">
        <v>607502906.17999995</v>
      </c>
      <c r="U62" s="144">
        <v>1.0185</v>
      </c>
      <c r="V62" s="85">
        <f t="shared" si="64"/>
        <v>1.3242150399398998E-3</v>
      </c>
      <c r="W62" s="85">
        <f t="shared" si="65"/>
        <v>1.4749262536873716E-3</v>
      </c>
      <c r="X62" s="133">
        <v>608415011.62</v>
      </c>
      <c r="Y62" s="144">
        <v>1.02</v>
      </c>
      <c r="Z62" s="85">
        <f t="shared" si="66"/>
        <v>1.5014009492323403E-3</v>
      </c>
      <c r="AA62" s="85">
        <f t="shared" si="67"/>
        <v>1.4727540500736936E-3</v>
      </c>
      <c r="AB62" s="294">
        <v>609342954.65999997</v>
      </c>
      <c r="AC62" s="144">
        <v>1.02</v>
      </c>
      <c r="AD62" s="85">
        <f t="shared" si="68"/>
        <v>1.5251810397136135E-3</v>
      </c>
      <c r="AE62" s="85">
        <f t="shared" si="69"/>
        <v>0</v>
      </c>
      <c r="AF62" s="294">
        <v>610274166.85000002</v>
      </c>
      <c r="AG62" s="144">
        <v>1.0233000000000001</v>
      </c>
      <c r="AH62" s="85">
        <f t="shared" si="70"/>
        <v>1.5282234460553552E-3</v>
      </c>
      <c r="AI62" s="85">
        <f t="shared" si="71"/>
        <v>3.2352941176471378E-3</v>
      </c>
      <c r="AJ62" s="86">
        <f t="shared" si="22"/>
        <v>1.3044256526462054E-3</v>
      </c>
      <c r="AK62" s="86">
        <f t="shared" si="23"/>
        <v>1.6297979686720116E-3</v>
      </c>
      <c r="AL62" s="87">
        <f t="shared" si="24"/>
        <v>9.0294101704612752E-3</v>
      </c>
      <c r="AM62" s="87">
        <f t="shared" si="25"/>
        <v>9.0018795133050833E-3</v>
      </c>
      <c r="AN62" s="88">
        <f t="shared" si="26"/>
        <v>5.4913973088636697E-4</v>
      </c>
      <c r="AO62" s="169">
        <f t="shared" si="27"/>
        <v>1.5481978813075104E-2</v>
      </c>
      <c r="AP62" s="92"/>
      <c r="AQ62" s="93"/>
      <c r="AR62" s="93"/>
      <c r="AS62" s="91"/>
      <c r="AT62" s="91"/>
    </row>
    <row r="63" spans="1:49">
      <c r="A63" s="164" t="s">
        <v>215</v>
      </c>
      <c r="B63" s="133">
        <v>639597996.33589995</v>
      </c>
      <c r="C63" s="144">
        <v>42188.630864999999</v>
      </c>
      <c r="D63" s="133">
        <v>880837907.1408</v>
      </c>
      <c r="E63" s="144">
        <v>42220.299681000004</v>
      </c>
      <c r="F63" s="85">
        <f t="shared" si="56"/>
        <v>0.37717427538376347</v>
      </c>
      <c r="G63" s="85">
        <f t="shared" si="57"/>
        <v>7.5064810947153928E-4</v>
      </c>
      <c r="H63" s="133">
        <v>881562893.09500003</v>
      </c>
      <c r="I63" s="144">
        <v>42254.933830000002</v>
      </c>
      <c r="J63" s="85">
        <f t="shared" si="58"/>
        <v>8.2306398069689562E-4</v>
      </c>
      <c r="K63" s="85">
        <f t="shared" si="59"/>
        <v>8.2031982865303488E-4</v>
      </c>
      <c r="L63" s="133">
        <v>674829633.88799989</v>
      </c>
      <c r="M63" s="144">
        <v>42407.247600000002</v>
      </c>
      <c r="N63" s="85">
        <f t="shared" si="60"/>
        <v>-0.23450766907985304</v>
      </c>
      <c r="O63" s="85">
        <f t="shared" si="61"/>
        <v>3.604638705926963E-3</v>
      </c>
      <c r="P63" s="133">
        <v>675899524.59119999</v>
      </c>
      <c r="Q63" s="144">
        <v>42448.270424000002</v>
      </c>
      <c r="R63" s="85">
        <f t="shared" si="62"/>
        <v>1.5854234157382447E-3</v>
      </c>
      <c r="S63" s="85">
        <f t="shared" si="63"/>
        <v>9.6735408029639889E-4</v>
      </c>
      <c r="T63" s="133">
        <v>720658367.19720006</v>
      </c>
      <c r="U63" s="144">
        <v>42490.595735999996</v>
      </c>
      <c r="V63" s="85">
        <f t="shared" si="64"/>
        <v>6.6221148229200597E-2</v>
      </c>
      <c r="W63" s="85">
        <f t="shared" si="65"/>
        <v>9.9710333488789438E-4</v>
      </c>
      <c r="X63" s="133">
        <v>748685298.04500008</v>
      </c>
      <c r="Y63" s="144">
        <v>42532.502700000005</v>
      </c>
      <c r="Z63" s="85">
        <f t="shared" si="66"/>
        <v>3.8890731202917903E-2</v>
      </c>
      <c r="AA63" s="85">
        <f t="shared" si="67"/>
        <v>9.8626444920618911E-4</v>
      </c>
      <c r="AB63" s="294">
        <v>777320578.67999995</v>
      </c>
      <c r="AC63" s="144">
        <v>42572.4</v>
      </c>
      <c r="AD63" s="85">
        <f t="shared" si="68"/>
        <v>3.8247419456176809E-2</v>
      </c>
      <c r="AE63" s="85">
        <f t="shared" si="69"/>
        <v>9.3804261370203596E-4</v>
      </c>
      <c r="AF63" s="294">
        <f>1898245.94*410.81</f>
        <v>779818414.61140001</v>
      </c>
      <c r="AG63" s="144">
        <v>42596.23</v>
      </c>
      <c r="AH63" s="85">
        <f t="shared" si="70"/>
        <v>3.2133922604258573E-3</v>
      </c>
      <c r="AI63" s="85">
        <f t="shared" si="71"/>
        <v>5.5975232779927238E-4</v>
      </c>
      <c r="AJ63" s="86">
        <f t="shared" si="22"/>
        <v>3.6455973106133348E-2</v>
      </c>
      <c r="AK63" s="86">
        <f t="shared" si="23"/>
        <v>1.2030154312429159E-3</v>
      </c>
      <c r="AL63" s="87">
        <f t="shared" si="24"/>
        <v>-0.11468567793285518</v>
      </c>
      <c r="AM63" s="87">
        <f t="shared" si="25"/>
        <v>9.0965060285561443E-3</v>
      </c>
      <c r="AN63" s="88">
        <f t="shared" si="26"/>
        <v>0.16647440322356849</v>
      </c>
      <c r="AO63" s="169">
        <f t="shared" si="27"/>
        <v>9.8182057844518108E-4</v>
      </c>
      <c r="AP63" s="92"/>
      <c r="AQ63" s="93">
        <v>165890525.49000001</v>
      </c>
      <c r="AR63" s="93">
        <v>33407.480000000003</v>
      </c>
      <c r="AS63" s="91" t="e">
        <f>(#REF!/AQ63)-1</f>
        <v>#REF!</v>
      </c>
      <c r="AT63" s="91" t="e">
        <f>(#REF!/AR63)-1</f>
        <v>#REF!</v>
      </c>
      <c r="AV63" s="179"/>
      <c r="AW63" s="180"/>
    </row>
    <row r="64" spans="1:49">
      <c r="A64" s="166" t="s">
        <v>53</v>
      </c>
      <c r="B64" s="149">
        <f>SUM(B52:B63)</f>
        <v>235333694966.25815</v>
      </c>
      <c r="C64" s="143"/>
      <c r="D64" s="149">
        <f>SUM(D52:D63)</f>
        <v>227083913588.19131</v>
      </c>
      <c r="E64" s="143"/>
      <c r="F64" s="85">
        <f>((D64-B64)/B64)</f>
        <v>-3.5055674365924001E-2</v>
      </c>
      <c r="G64" s="85"/>
      <c r="H64" s="149">
        <f>SUM(H52:H63)</f>
        <v>233240754662.37219</v>
      </c>
      <c r="I64" s="143"/>
      <c r="J64" s="85">
        <f>((H64-D64)/D64)</f>
        <v>2.7112625359038387E-2</v>
      </c>
      <c r="K64" s="85"/>
      <c r="L64" s="149">
        <f>SUM(L52:L63)</f>
        <v>228741729508.64542</v>
      </c>
      <c r="M64" s="143"/>
      <c r="N64" s="85">
        <f>((L64-H64)/H64)</f>
        <v>-1.9289189662584239E-2</v>
      </c>
      <c r="O64" s="85"/>
      <c r="P64" s="149">
        <f>SUM(P52:P63)</f>
        <v>225783058989.33871</v>
      </c>
      <c r="Q64" s="143"/>
      <c r="R64" s="85">
        <f>((P64-L64)/L64)</f>
        <v>-1.2934546423436381E-2</v>
      </c>
      <c r="S64" s="85"/>
      <c r="T64" s="149">
        <f>SUM(T52:T63)</f>
        <v>219562950028.33719</v>
      </c>
      <c r="U64" s="143"/>
      <c r="V64" s="85">
        <f>((T64-P64)/P64)</f>
        <v>-2.7549050796123877E-2</v>
      </c>
      <c r="W64" s="85"/>
      <c r="X64" s="149">
        <f>SUM(X52:X63)</f>
        <v>220169083598.27798</v>
      </c>
      <c r="Y64" s="143"/>
      <c r="Z64" s="85">
        <f>((X64-T64)/T64)</f>
        <v>2.7606368463466502E-3</v>
      </c>
      <c r="AA64" s="85"/>
      <c r="AB64" s="149">
        <f>SUM(AB52:AB63)</f>
        <v>214828243339.12399</v>
      </c>
      <c r="AC64" s="143"/>
      <c r="AD64" s="85">
        <f>((AB64-X64)/X64)</f>
        <v>-2.4257902934723231E-2</v>
      </c>
      <c r="AE64" s="85"/>
      <c r="AF64" s="149">
        <f>SUM(AF52:AF63)</f>
        <v>214008456553.19901</v>
      </c>
      <c r="AG64" s="143"/>
      <c r="AH64" s="85">
        <f>((AF64-AB64)/AB64)</f>
        <v>-3.8160102842291883E-3</v>
      </c>
      <c r="AI64" s="85"/>
      <c r="AJ64" s="86">
        <f t="shared" si="22"/>
        <v>-1.1628639032704485E-2</v>
      </c>
      <c r="AK64" s="86"/>
      <c r="AL64" s="87">
        <f t="shared" si="24"/>
        <v>-5.7579847151587281E-2</v>
      </c>
      <c r="AM64" s="87"/>
      <c r="AN64" s="88">
        <f t="shared" si="26"/>
        <v>1.9968357922865155E-2</v>
      </c>
      <c r="AO64" s="169"/>
      <c r="AP64" s="92"/>
      <c r="AQ64" s="105">
        <f>SUM(AQ52:AQ63)</f>
        <v>7244093345.6300001</v>
      </c>
      <c r="AR64" s="106"/>
      <c r="AS64" s="91" t="e">
        <f>(#REF!/AQ64)-1</f>
        <v>#REF!</v>
      </c>
      <c r="AT64" s="91" t="e">
        <f>(#REF!/AR64)-1</f>
        <v>#REF!</v>
      </c>
    </row>
    <row r="65" spans="1:46">
      <c r="A65" s="167" t="s">
        <v>58</v>
      </c>
      <c r="B65" s="143"/>
      <c r="C65" s="143"/>
      <c r="D65" s="143"/>
      <c r="E65" s="143"/>
      <c r="F65" s="85"/>
      <c r="G65" s="85"/>
      <c r="H65" s="143"/>
      <c r="I65" s="143"/>
      <c r="J65" s="85"/>
      <c r="K65" s="85"/>
      <c r="L65" s="143"/>
      <c r="M65" s="143"/>
      <c r="N65" s="85"/>
      <c r="O65" s="85"/>
      <c r="P65" s="143"/>
      <c r="Q65" s="143"/>
      <c r="R65" s="85"/>
      <c r="S65" s="85"/>
      <c r="T65" s="143"/>
      <c r="U65" s="143"/>
      <c r="V65" s="85"/>
      <c r="W65" s="85"/>
      <c r="X65" s="143"/>
      <c r="Y65" s="143"/>
      <c r="Z65" s="85"/>
      <c r="AA65" s="85"/>
      <c r="AB65" s="143"/>
      <c r="AC65" s="143"/>
      <c r="AD65" s="85"/>
      <c r="AE65" s="85"/>
      <c r="AF65" s="143"/>
      <c r="AG65" s="143"/>
      <c r="AH65" s="85"/>
      <c r="AI65" s="85"/>
      <c r="AJ65" s="86"/>
      <c r="AK65" s="86"/>
      <c r="AL65" s="87"/>
      <c r="AM65" s="87"/>
      <c r="AN65" s="88"/>
      <c r="AO65" s="169"/>
      <c r="AP65" s="92"/>
      <c r="AQ65" s="102"/>
      <c r="AR65" s="106"/>
      <c r="AS65" s="91" t="e">
        <f>(#REF!/AQ65)-1</f>
        <v>#REF!</v>
      </c>
      <c r="AT65" s="91" t="e">
        <f>(#REF!/AR65)-1</f>
        <v>#REF!</v>
      </c>
    </row>
    <row r="66" spans="1:46">
      <c r="A66" s="165" t="s">
        <v>24</v>
      </c>
      <c r="B66" s="133">
        <v>3548460670.4299998</v>
      </c>
      <c r="C66" s="144">
        <v>3381.9</v>
      </c>
      <c r="D66" s="133">
        <v>3538956891.5300002</v>
      </c>
      <c r="E66" s="144">
        <v>3385.76</v>
      </c>
      <c r="F66" s="85">
        <f t="shared" ref="F66:F94" si="72">((D66-B66)/B66)</f>
        <v>-2.6782821574426407E-3</v>
      </c>
      <c r="G66" s="85">
        <f t="shared" ref="G66:G94" si="73">((E66-C66)/C66)</f>
        <v>1.141370235666379E-3</v>
      </c>
      <c r="H66" s="133">
        <v>3465587172.29</v>
      </c>
      <c r="I66" s="144">
        <v>3389.6300043087467</v>
      </c>
      <c r="J66" s="85">
        <f t="shared" ref="J66" si="74">((H66-D66)/D66)</f>
        <v>-2.073201835704765E-2</v>
      </c>
      <c r="K66" s="85">
        <f t="shared" ref="K66" si="75">((I66-E66)/E66)</f>
        <v>1.1430238140761606E-3</v>
      </c>
      <c r="L66" s="133">
        <v>3459161346.5100002</v>
      </c>
      <c r="M66" s="144">
        <v>3393.4899853550123</v>
      </c>
      <c r="N66" s="85">
        <f t="shared" ref="N66" si="76">((L66-H66)/H66)</f>
        <v>-1.8541809686332775E-3</v>
      </c>
      <c r="O66" s="85">
        <f t="shared" ref="O66" si="77">((M66-I66)/I66)</f>
        <v>1.1387617649592924E-3</v>
      </c>
      <c r="P66" s="133">
        <v>3407440701.27</v>
      </c>
      <c r="Q66" s="144">
        <v>3397.35</v>
      </c>
      <c r="R66" s="85">
        <f t="shared" ref="R66" si="78">((P66-L66)/L66)</f>
        <v>-1.4951787459171854E-2</v>
      </c>
      <c r="S66" s="85">
        <f t="shared" ref="S66" si="79">((Q66-M66)/M66)</f>
        <v>1.1374763625783232E-3</v>
      </c>
      <c r="T66" s="133">
        <v>3269451386.0599999</v>
      </c>
      <c r="U66" s="144">
        <v>3401.22</v>
      </c>
      <c r="V66" s="85">
        <f t="shared" ref="V66" si="80">((T66-P66)/P66)</f>
        <v>-4.0496468554410803E-2</v>
      </c>
      <c r="W66" s="85">
        <f t="shared" ref="W66" si="81">((U66-Q66)/Q66)</f>
        <v>1.1391231400944533E-3</v>
      </c>
      <c r="X66" s="133">
        <v>3259463949.0599999</v>
      </c>
      <c r="Y66" s="144">
        <v>3405.08</v>
      </c>
      <c r="Z66" s="85">
        <f t="shared" ref="Z66" si="82">((X66-T66)/T66)</f>
        <v>-3.0547745846852344E-3</v>
      </c>
      <c r="AA66" s="85">
        <f t="shared" ref="AA66" si="83">((Y66-U66)/U66)</f>
        <v>1.1348868935264779E-3</v>
      </c>
      <c r="AB66" s="292">
        <v>2945482273.4899998</v>
      </c>
      <c r="AC66" s="144">
        <v>3405.61</v>
      </c>
      <c r="AD66" s="85">
        <f t="shared" ref="AD66" si="84">((AB66-X66)/X66)</f>
        <v>-9.6329237100643395E-2</v>
      </c>
      <c r="AE66" s="85">
        <f t="shared" ref="AE66" si="85">((AC66-Y66)/Y66)</f>
        <v>1.5564979383750165E-4</v>
      </c>
      <c r="AF66" s="292">
        <v>2905601938.4699998</v>
      </c>
      <c r="AG66" s="144">
        <v>3414.72</v>
      </c>
      <c r="AH66" s="85">
        <f t="shared" ref="AH66" si="86">((AF66-AB66)/AB66)</f>
        <v>-1.3539492455592732E-2</v>
      </c>
      <c r="AI66" s="85">
        <f t="shared" ref="AI66" si="87">((AG66-AC66)/AC66)</f>
        <v>2.6749980179761254E-3</v>
      </c>
      <c r="AJ66" s="86">
        <f t="shared" si="22"/>
        <v>-2.4204530204703451E-2</v>
      </c>
      <c r="AK66" s="86">
        <f t="shared" si="23"/>
        <v>1.2081612528393392E-3</v>
      </c>
      <c r="AL66" s="87">
        <f t="shared" si="24"/>
        <v>-0.17896656344581285</v>
      </c>
      <c r="AM66" s="87">
        <f t="shared" si="25"/>
        <v>7.0108518879919675E-3</v>
      </c>
      <c r="AN66" s="88">
        <f t="shared" si="26"/>
        <v>3.1823272808716489E-2</v>
      </c>
      <c r="AO66" s="169">
        <f t="shared" si="27"/>
        <v>6.8536147169255188E-4</v>
      </c>
      <c r="AP66" s="92"/>
      <c r="AQ66" s="107">
        <v>1198249163.9190199</v>
      </c>
      <c r="AR66" s="107">
        <v>1987.7461478934799</v>
      </c>
      <c r="AS66" s="91" t="e">
        <f>(#REF!/AQ66)-1</f>
        <v>#REF!</v>
      </c>
      <c r="AT66" s="91" t="e">
        <f>(#REF!/AR66)-1</f>
        <v>#REF!</v>
      </c>
    </row>
    <row r="67" spans="1:46">
      <c r="A67" s="164" t="s">
        <v>193</v>
      </c>
      <c r="B67" s="133">
        <v>119286327070.69</v>
      </c>
      <c r="C67" s="144">
        <v>1.9060999999999999</v>
      </c>
      <c r="D67" s="133">
        <v>117803640295.10001</v>
      </c>
      <c r="E67" s="144">
        <v>1.9085000000000001</v>
      </c>
      <c r="F67" s="85">
        <f t="shared" si="72"/>
        <v>-1.2429645643388321E-2</v>
      </c>
      <c r="G67" s="85">
        <f t="shared" si="73"/>
        <v>1.259115471381449E-3</v>
      </c>
      <c r="H67" s="133">
        <v>117477873493.22</v>
      </c>
      <c r="I67" s="144">
        <v>1.911</v>
      </c>
      <c r="J67" s="85">
        <f>((H67-D67)/D67)</f>
        <v>-2.7653373110029015E-3</v>
      </c>
      <c r="K67" s="85">
        <f>((I67-E67)/E67)</f>
        <v>1.3099292638197257E-3</v>
      </c>
      <c r="L67" s="133">
        <v>117565064639.82001</v>
      </c>
      <c r="M67" s="144">
        <v>1.9134</v>
      </c>
      <c r="N67" s="85">
        <f>((L67-H67)/H67)</f>
        <v>7.4219207419547108E-4</v>
      </c>
      <c r="O67" s="85">
        <f>((M67-I67)/I67)</f>
        <v>1.2558869701726624E-3</v>
      </c>
      <c r="P67" s="133">
        <v>116814654113.39999</v>
      </c>
      <c r="Q67" s="144">
        <v>1.9159999999999999</v>
      </c>
      <c r="R67" s="85">
        <f>((P67-L67)/L67)</f>
        <v>-6.3829380668400087E-3</v>
      </c>
      <c r="S67" s="85">
        <f>((Q67-M67)/M67)</f>
        <v>1.3588376711612499E-3</v>
      </c>
      <c r="T67" s="133">
        <v>116869345855.23</v>
      </c>
      <c r="U67" s="144">
        <v>1.9185000000000001</v>
      </c>
      <c r="V67" s="85">
        <f>((T67-P67)/P67)</f>
        <v>4.6819247332538266E-4</v>
      </c>
      <c r="W67" s="85">
        <f>((U67-Q67)/Q67)</f>
        <v>1.304801670146226E-3</v>
      </c>
      <c r="X67" s="133">
        <v>116207050308.89999</v>
      </c>
      <c r="Y67" s="144">
        <v>1.921</v>
      </c>
      <c r="Z67" s="85">
        <f>((X67-T67)/T67)</f>
        <v>-5.666974016868458E-3</v>
      </c>
      <c r="AA67" s="85">
        <f>((Y67-U67)/U67)</f>
        <v>1.3031013812874364E-3</v>
      </c>
      <c r="AB67" s="133">
        <v>115605361310.36</v>
      </c>
      <c r="AC67" s="144">
        <v>1.9235</v>
      </c>
      <c r="AD67" s="85">
        <f>((AB67-X67)/X67)</f>
        <v>-5.1777323057472999E-3</v>
      </c>
      <c r="AE67" s="85">
        <f>((AC67-Y67)/Y67)</f>
        <v>1.3014055179593684E-3</v>
      </c>
      <c r="AF67" s="133">
        <v>114986928811.03</v>
      </c>
      <c r="AG67" s="144">
        <v>1.9263999999999999</v>
      </c>
      <c r="AH67" s="85">
        <f>((AF67-AB67)/AB67)</f>
        <v>-5.349514004542805E-3</v>
      </c>
      <c r="AI67" s="85">
        <f>((AG67-AC67)/AC67)</f>
        <v>1.5076683129710959E-3</v>
      </c>
      <c r="AJ67" s="86">
        <f t="shared" si="22"/>
        <v>-4.5702196001086177E-3</v>
      </c>
      <c r="AK67" s="86">
        <f t="shared" si="23"/>
        <v>1.3250932823624018E-3</v>
      </c>
      <c r="AL67" s="87">
        <f t="shared" si="24"/>
        <v>-2.391022448044984E-2</v>
      </c>
      <c r="AM67" s="87">
        <f t="shared" si="25"/>
        <v>9.1285871675148636E-3</v>
      </c>
      <c r="AN67" s="88">
        <f t="shared" si="26"/>
        <v>4.2105425807968657E-3</v>
      </c>
      <c r="AO67" s="169">
        <f t="shared" si="27"/>
        <v>8.0446398876975729E-5</v>
      </c>
      <c r="AP67" s="92"/>
      <c r="AQ67" s="90">
        <v>609639394.97000003</v>
      </c>
      <c r="AR67" s="94">
        <v>1.1629</v>
      </c>
      <c r="AS67" s="91" t="e">
        <f>(#REF!/AQ67)-1</f>
        <v>#REF!</v>
      </c>
      <c r="AT67" s="91" t="e">
        <f>(#REF!/AR67)-1</f>
        <v>#REF!</v>
      </c>
    </row>
    <row r="68" spans="1:46">
      <c r="A68" s="164" t="s">
        <v>64</v>
      </c>
      <c r="B68" s="133">
        <v>9537512035.75</v>
      </c>
      <c r="C68" s="137">
        <v>1</v>
      </c>
      <c r="D68" s="133">
        <v>9480685721.4599991</v>
      </c>
      <c r="E68" s="137">
        <v>1</v>
      </c>
      <c r="F68" s="85">
        <f t="shared" si="72"/>
        <v>-5.9581905718174306E-3</v>
      </c>
      <c r="G68" s="85">
        <f t="shared" si="73"/>
        <v>0</v>
      </c>
      <c r="H68" s="133">
        <v>9374056136.6100006</v>
      </c>
      <c r="I68" s="137">
        <v>1</v>
      </c>
      <c r="J68" s="85">
        <f t="shared" ref="J68:J94" si="88">((H68-D68)/D68)</f>
        <v>-1.1247032966047715E-2</v>
      </c>
      <c r="K68" s="85">
        <f t="shared" ref="K68:K94" si="89">((I68-E68)/E68)</f>
        <v>0</v>
      </c>
      <c r="L68" s="133">
        <v>8810798425.3799992</v>
      </c>
      <c r="M68" s="137">
        <v>1</v>
      </c>
      <c r="N68" s="85">
        <f t="shared" ref="N68:N94" si="90">((L68-H68)/H68)</f>
        <v>-6.0086872003061835E-2</v>
      </c>
      <c r="O68" s="85">
        <f t="shared" ref="O68:O94" si="91">((M68-I68)/I68)</f>
        <v>0</v>
      </c>
      <c r="P68" s="133">
        <v>9213503468.9699993</v>
      </c>
      <c r="Q68" s="137">
        <v>1</v>
      </c>
      <c r="R68" s="85">
        <f t="shared" ref="R68:R94" si="92">((P68-L68)/L68)</f>
        <v>4.5705851405019739E-2</v>
      </c>
      <c r="S68" s="85">
        <f t="shared" ref="S68:S94" si="93">((Q68-M68)/M68)</f>
        <v>0</v>
      </c>
      <c r="T68" s="133">
        <v>11398572320.84</v>
      </c>
      <c r="U68" s="137">
        <v>1</v>
      </c>
      <c r="V68" s="85">
        <f t="shared" ref="V68:V94" si="94">((T68-P68)/P68)</f>
        <v>0.23715938885018678</v>
      </c>
      <c r="W68" s="85">
        <f t="shared" ref="W68:W94" si="95">((U68-Q68)/Q68)</f>
        <v>0</v>
      </c>
      <c r="X68" s="133">
        <v>11345232236.940001</v>
      </c>
      <c r="Y68" s="137">
        <v>1</v>
      </c>
      <c r="Z68" s="85">
        <f t="shared" ref="Z68:Z94" si="96">((X68-T68)/T68)</f>
        <v>-4.6795407704242039E-3</v>
      </c>
      <c r="AA68" s="85">
        <f t="shared" ref="AA68:AA94" si="97">((Y68-U68)/U68)</f>
        <v>0</v>
      </c>
      <c r="AB68" s="133">
        <v>11295226787.1</v>
      </c>
      <c r="AC68" s="137">
        <v>1</v>
      </c>
      <c r="AD68" s="85">
        <f t="shared" ref="AD68:AD94" si="98">((AB68-X68)/X68)</f>
        <v>-4.4076180016115263E-3</v>
      </c>
      <c r="AE68" s="85">
        <f t="shared" ref="AE68:AE94" si="99">((AC68-Y68)/Y68)</f>
        <v>0</v>
      </c>
      <c r="AF68" s="133">
        <v>11099501416.190001</v>
      </c>
      <c r="AG68" s="137">
        <v>1</v>
      </c>
      <c r="AH68" s="85">
        <f t="shared" ref="AH68:AH94" si="100">((AF68-AB68)/AB68)</f>
        <v>-1.7328148836598212E-2</v>
      </c>
      <c r="AI68" s="85">
        <f t="shared" ref="AI68:AI94" si="101">((AG68-AC68)/AC68)</f>
        <v>0</v>
      </c>
      <c r="AJ68" s="86">
        <f t="shared" si="22"/>
        <v>2.2394729638205699E-2</v>
      </c>
      <c r="AK68" s="86">
        <f t="shared" si="23"/>
        <v>0</v>
      </c>
      <c r="AL68" s="87">
        <f t="shared" si="24"/>
        <v>0.17074879837707649</v>
      </c>
      <c r="AM68" s="87">
        <f t="shared" si="25"/>
        <v>0</v>
      </c>
      <c r="AN68" s="88">
        <f t="shared" si="26"/>
        <v>9.1366942412622623E-2</v>
      </c>
      <c r="AO68" s="169">
        <f t="shared" si="27"/>
        <v>0</v>
      </c>
      <c r="AP68" s="92"/>
      <c r="AQ68" s="90">
        <v>4056683843.0900002</v>
      </c>
      <c r="AR68" s="97">
        <v>1</v>
      </c>
      <c r="AS68" s="91" t="e">
        <f>(#REF!/AQ68)-1</f>
        <v>#REF!</v>
      </c>
      <c r="AT68" s="91" t="e">
        <f>(#REF!/AR68)-1</f>
        <v>#REF!</v>
      </c>
    </row>
    <row r="69" spans="1:46" ht="15" customHeight="1">
      <c r="A69" s="164" t="s">
        <v>25</v>
      </c>
      <c r="B69" s="133">
        <v>25067455045.200001</v>
      </c>
      <c r="C69" s="137">
        <v>24.273800000000001</v>
      </c>
      <c r="D69" s="133">
        <v>18598482123.68</v>
      </c>
      <c r="E69" s="137">
        <v>24.29</v>
      </c>
      <c r="F69" s="85">
        <f t="shared" si="72"/>
        <v>-0.25806261185491586</v>
      </c>
      <c r="G69" s="85">
        <f t="shared" si="73"/>
        <v>6.6738623536478719E-4</v>
      </c>
      <c r="H69" s="133">
        <v>18319352464.119999</v>
      </c>
      <c r="I69" s="137">
        <v>24.311</v>
      </c>
      <c r="J69" s="85">
        <f t="shared" si="88"/>
        <v>-1.5008195706713469E-2</v>
      </c>
      <c r="K69" s="85">
        <f t="shared" si="89"/>
        <v>8.645533141210703E-4</v>
      </c>
      <c r="L69" s="133">
        <v>18122476972.509998</v>
      </c>
      <c r="M69" s="137">
        <v>24.331600000000002</v>
      </c>
      <c r="N69" s="85">
        <f t="shared" si="90"/>
        <v>-1.0746858656472597E-2</v>
      </c>
      <c r="O69" s="85">
        <f t="shared" si="91"/>
        <v>8.4735305005971485E-4</v>
      </c>
      <c r="P69" s="133">
        <v>13759337634.280001</v>
      </c>
      <c r="Q69" s="137">
        <v>24.351500000000001</v>
      </c>
      <c r="R69" s="85">
        <f t="shared" si="92"/>
        <v>-0.24075844294620694</v>
      </c>
      <c r="S69" s="85">
        <f t="shared" si="93"/>
        <v>8.178664781600801E-4</v>
      </c>
      <c r="T69" s="133">
        <v>13780924196.120001</v>
      </c>
      <c r="U69" s="137">
        <v>24.442900000000002</v>
      </c>
      <c r="V69" s="85">
        <f t="shared" si="94"/>
        <v>1.5688663519833551E-3</v>
      </c>
      <c r="W69" s="85">
        <f t="shared" si="95"/>
        <v>3.7533622158799312E-3</v>
      </c>
      <c r="X69" s="133">
        <v>13710518664.219999</v>
      </c>
      <c r="Y69" s="137">
        <v>24.392600000000002</v>
      </c>
      <c r="Z69" s="85">
        <f t="shared" si="96"/>
        <v>-5.1089122106791722E-3</v>
      </c>
      <c r="AA69" s="85">
        <f t="shared" si="97"/>
        <v>-2.0578572918925333E-3</v>
      </c>
      <c r="AB69" s="133">
        <v>13403456065.42</v>
      </c>
      <c r="AC69" s="137">
        <v>24.412800000000001</v>
      </c>
      <c r="AD69" s="85">
        <f t="shared" si="98"/>
        <v>-2.2396132948736134E-2</v>
      </c>
      <c r="AE69" s="85">
        <f t="shared" si="99"/>
        <v>8.2812000360761486E-4</v>
      </c>
      <c r="AF69" s="133">
        <v>13212887847.49</v>
      </c>
      <c r="AG69" s="137">
        <v>24.4329</v>
      </c>
      <c r="AH69" s="85">
        <f t="shared" si="100"/>
        <v>-1.421784180138832E-2</v>
      </c>
      <c r="AI69" s="85">
        <f t="shared" si="101"/>
        <v>8.2333857648444011E-4</v>
      </c>
      <c r="AJ69" s="86">
        <f t="shared" si="22"/>
        <v>-7.0591266221641136E-2</v>
      </c>
      <c r="AK69" s="86">
        <f t="shared" si="23"/>
        <v>8.1801532272313821E-4</v>
      </c>
      <c r="AL69" s="87">
        <f t="shared" si="24"/>
        <v>-0.28957171022752132</v>
      </c>
      <c r="AM69" s="87">
        <f t="shared" si="25"/>
        <v>5.7263386861554164E-3</v>
      </c>
      <c r="AN69" s="88">
        <f t="shared" si="26"/>
        <v>0.11069195453056253</v>
      </c>
      <c r="AO69" s="169">
        <f t="shared" si="27"/>
        <v>1.5543832378732705E-3</v>
      </c>
      <c r="AP69" s="92"/>
      <c r="AQ69" s="90">
        <v>739078842.02999997</v>
      </c>
      <c r="AR69" s="94">
        <v>16.871500000000001</v>
      </c>
      <c r="AS69" s="91" t="e">
        <f>(#REF!/AQ69)-1</f>
        <v>#REF!</v>
      </c>
      <c r="AT69" s="91" t="e">
        <f>(#REF!/AR69)-1</f>
        <v>#REF!</v>
      </c>
    </row>
    <row r="70" spans="1:46">
      <c r="A70" s="164" t="s">
        <v>131</v>
      </c>
      <c r="B70" s="133">
        <v>503134709.67000002</v>
      </c>
      <c r="C70" s="137">
        <v>2.0160999999999998</v>
      </c>
      <c r="D70" s="133">
        <v>505192005.88</v>
      </c>
      <c r="E70" s="137">
        <v>2.0243000000000002</v>
      </c>
      <c r="F70" s="85">
        <f t="shared" si="72"/>
        <v>4.0889570336924965E-3</v>
      </c>
      <c r="G70" s="85">
        <f t="shared" si="73"/>
        <v>4.0672585685236004E-3</v>
      </c>
      <c r="H70" s="133">
        <v>507704586.06</v>
      </c>
      <c r="I70" s="137">
        <v>2.0344000000000002</v>
      </c>
      <c r="J70" s="85">
        <f t="shared" si="88"/>
        <v>4.9735153184447441E-3</v>
      </c>
      <c r="K70" s="85">
        <f t="shared" si="89"/>
        <v>4.9893790446080112E-3</v>
      </c>
      <c r="L70" s="133">
        <v>508600790.63</v>
      </c>
      <c r="M70" s="137">
        <v>2.0379999999999998</v>
      </c>
      <c r="N70" s="85">
        <f t="shared" si="90"/>
        <v>1.7652087347780631E-3</v>
      </c>
      <c r="O70" s="85">
        <f t="shared" si="91"/>
        <v>1.7695635076679134E-3</v>
      </c>
      <c r="P70" s="133">
        <v>509641569.79000002</v>
      </c>
      <c r="Q70" s="137">
        <v>2.0474000000000001</v>
      </c>
      <c r="R70" s="85">
        <f t="shared" si="92"/>
        <v>2.0463577311997899E-3</v>
      </c>
      <c r="S70" s="85">
        <f t="shared" si="93"/>
        <v>4.6123650637881737E-3</v>
      </c>
      <c r="T70" s="133">
        <v>502628465.19999999</v>
      </c>
      <c r="U70" s="137">
        <v>2.0558999999999998</v>
      </c>
      <c r="V70" s="85">
        <f t="shared" si="94"/>
        <v>-1.3760856660279524E-2</v>
      </c>
      <c r="W70" s="85">
        <f t="shared" si="95"/>
        <v>4.1516069160885656E-3</v>
      </c>
      <c r="X70" s="133">
        <v>504227094.06999999</v>
      </c>
      <c r="Y70" s="137">
        <v>2.0623999999999998</v>
      </c>
      <c r="Z70" s="85">
        <f t="shared" si="96"/>
        <v>3.180537873763073E-3</v>
      </c>
      <c r="AA70" s="85">
        <f t="shared" si="97"/>
        <v>3.1616323751154974E-3</v>
      </c>
      <c r="AB70" s="133">
        <v>506934654.13999999</v>
      </c>
      <c r="AC70" s="137">
        <v>2.0735000000000001</v>
      </c>
      <c r="AD70" s="85">
        <f t="shared" si="98"/>
        <v>5.3697234873779157E-3</v>
      </c>
      <c r="AE70" s="85">
        <f t="shared" si="99"/>
        <v>5.3820791311095482E-3</v>
      </c>
      <c r="AF70" s="133">
        <v>503326752.68000001</v>
      </c>
      <c r="AG70" s="137">
        <v>2.0661</v>
      </c>
      <c r="AH70" s="85">
        <f t="shared" si="100"/>
        <v>-7.1170937526862888E-3</v>
      </c>
      <c r="AI70" s="85">
        <f t="shared" si="101"/>
        <v>-3.568844948155328E-3</v>
      </c>
      <c r="AJ70" s="86">
        <f t="shared" si="22"/>
        <v>6.8293720786283935E-5</v>
      </c>
      <c r="AK70" s="86">
        <f t="shared" si="23"/>
        <v>3.0706299573432477E-3</v>
      </c>
      <c r="AL70" s="87">
        <f t="shared" si="24"/>
        <v>-3.6921668955368389E-3</v>
      </c>
      <c r="AM70" s="87">
        <f t="shared" si="25"/>
        <v>2.8470809979663877E-2</v>
      </c>
      <c r="AN70" s="88">
        <f t="shared" si="26"/>
        <v>6.8419463065897525E-3</v>
      </c>
      <c r="AO70" s="169">
        <f t="shared" si="27"/>
        <v>2.9117202726333226E-3</v>
      </c>
      <c r="AP70" s="92"/>
      <c r="AQ70" s="98">
        <v>0</v>
      </c>
      <c r="AR70" s="99">
        <v>0</v>
      </c>
      <c r="AS70" s="91" t="e">
        <f>(#REF!/AQ70)-1</f>
        <v>#REF!</v>
      </c>
      <c r="AT70" s="91" t="e">
        <f>(#REF!/AR70)-1</f>
        <v>#REF!</v>
      </c>
    </row>
    <row r="71" spans="1:46">
      <c r="A71" s="164" t="s">
        <v>83</v>
      </c>
      <c r="B71" s="133">
        <v>30074306294.709999</v>
      </c>
      <c r="C71" s="145">
        <v>305.7</v>
      </c>
      <c r="D71" s="133">
        <v>30003095222.389999</v>
      </c>
      <c r="E71" s="145">
        <v>306.10000000000002</v>
      </c>
      <c r="F71" s="85">
        <f t="shared" si="72"/>
        <v>-2.3678375694579381E-3</v>
      </c>
      <c r="G71" s="85">
        <f t="shared" si="73"/>
        <v>1.308472358521538E-3</v>
      </c>
      <c r="H71" s="133">
        <v>28879874599.18</v>
      </c>
      <c r="I71" s="145">
        <v>306.33999999999997</v>
      </c>
      <c r="J71" s="85">
        <f t="shared" si="88"/>
        <v>-3.7436824930375472E-2</v>
      </c>
      <c r="K71" s="85">
        <f t="shared" si="89"/>
        <v>7.8405749754966423E-4</v>
      </c>
      <c r="L71" s="133">
        <v>28663413968.779999</v>
      </c>
      <c r="M71" s="145">
        <v>306.73</v>
      </c>
      <c r="N71" s="85">
        <f t="shared" si="90"/>
        <v>-7.4952067280149338E-3</v>
      </c>
      <c r="O71" s="85">
        <f t="shared" si="91"/>
        <v>1.2730952536398879E-3</v>
      </c>
      <c r="P71" s="133">
        <v>28476722269.380001</v>
      </c>
      <c r="Q71" s="145">
        <v>307.13</v>
      </c>
      <c r="R71" s="85">
        <f t="shared" si="92"/>
        <v>-6.5132401745075126E-3</v>
      </c>
      <c r="S71" s="85">
        <f t="shared" si="93"/>
        <v>1.3040785055259585E-3</v>
      </c>
      <c r="T71" s="133">
        <v>27961710234.509998</v>
      </c>
      <c r="U71" s="145">
        <v>307.52</v>
      </c>
      <c r="V71" s="85">
        <f t="shared" si="94"/>
        <v>-1.8085369165670332E-2</v>
      </c>
      <c r="W71" s="85">
        <f t="shared" si="95"/>
        <v>1.2698205971412313E-3</v>
      </c>
      <c r="X71" s="133">
        <v>27844853232.77</v>
      </c>
      <c r="Y71" s="145">
        <v>307.93</v>
      </c>
      <c r="Z71" s="85">
        <f t="shared" si="96"/>
        <v>-4.1791793406032226E-3</v>
      </c>
      <c r="AA71" s="85">
        <f t="shared" si="97"/>
        <v>1.3332466181062209E-3</v>
      </c>
      <c r="AB71" s="133">
        <v>27818694467</v>
      </c>
      <c r="AC71" s="145">
        <v>308.27999999999997</v>
      </c>
      <c r="AD71" s="85">
        <f t="shared" si="98"/>
        <v>-9.394470694934307E-4</v>
      </c>
      <c r="AE71" s="85">
        <f t="shared" si="99"/>
        <v>1.1366219595361474E-3</v>
      </c>
      <c r="AF71" s="133">
        <v>27178183878.779999</v>
      </c>
      <c r="AG71" s="145">
        <v>308.62</v>
      </c>
      <c r="AH71" s="85">
        <f t="shared" si="100"/>
        <v>-2.3024466118631435E-2</v>
      </c>
      <c r="AI71" s="85">
        <f t="shared" si="101"/>
        <v>1.1028934734657839E-3</v>
      </c>
      <c r="AJ71" s="86">
        <f t="shared" si="22"/>
        <v>-1.2505196387094283E-2</v>
      </c>
      <c r="AK71" s="86">
        <f t="shared" si="23"/>
        <v>1.189035782935804E-3</v>
      </c>
      <c r="AL71" s="87">
        <f t="shared" si="24"/>
        <v>-9.4153997201658471E-2</v>
      </c>
      <c r="AM71" s="87">
        <f t="shared" si="25"/>
        <v>8.4396467124631478E-3</v>
      </c>
      <c r="AN71" s="88">
        <f t="shared" si="26"/>
        <v>1.270679324678025E-2</v>
      </c>
      <c r="AO71" s="169">
        <f t="shared" si="27"/>
        <v>1.8363939330301812E-4</v>
      </c>
      <c r="AP71" s="92"/>
      <c r="AQ71" s="90">
        <v>3320655667.8400002</v>
      </c>
      <c r="AR71" s="94">
        <v>177.09</v>
      </c>
      <c r="AS71" s="91" t="e">
        <f>(#REF!/AQ71)-1</f>
        <v>#REF!</v>
      </c>
      <c r="AT71" s="91" t="e">
        <f>(#REF!/AR71)-1</f>
        <v>#REF!</v>
      </c>
    </row>
    <row r="72" spans="1:46">
      <c r="A72" s="164" t="s">
        <v>46</v>
      </c>
      <c r="B72" s="133">
        <v>6541492516.96</v>
      </c>
      <c r="C72" s="145">
        <v>1.05</v>
      </c>
      <c r="D72" s="133">
        <v>6523183280.46</v>
      </c>
      <c r="E72" s="145">
        <v>1.05</v>
      </c>
      <c r="F72" s="85">
        <f t="shared" si="72"/>
        <v>-2.7989386906015715E-3</v>
      </c>
      <c r="G72" s="85">
        <f t="shared" si="73"/>
        <v>0</v>
      </c>
      <c r="H72" s="133">
        <v>6659970571.4399996</v>
      </c>
      <c r="I72" s="145">
        <v>1.05</v>
      </c>
      <c r="J72" s="85">
        <f t="shared" si="88"/>
        <v>2.0969407894722469E-2</v>
      </c>
      <c r="K72" s="85">
        <f t="shared" si="89"/>
        <v>0</v>
      </c>
      <c r="L72" s="133">
        <v>6654867713.8999996</v>
      </c>
      <c r="M72" s="145">
        <v>1.05</v>
      </c>
      <c r="N72" s="85">
        <f t="shared" si="90"/>
        <v>-7.6619821142792774E-4</v>
      </c>
      <c r="O72" s="85">
        <f t="shared" si="91"/>
        <v>0</v>
      </c>
      <c r="P72" s="133">
        <v>6748905209.3599997</v>
      </c>
      <c r="Q72" s="145">
        <v>1.05</v>
      </c>
      <c r="R72" s="85">
        <f t="shared" si="92"/>
        <v>1.4130633320266343E-2</v>
      </c>
      <c r="S72" s="85">
        <f t="shared" si="93"/>
        <v>0</v>
      </c>
      <c r="T72" s="133">
        <v>6731563477.4499998</v>
      </c>
      <c r="U72" s="145">
        <v>1.05</v>
      </c>
      <c r="V72" s="85">
        <f t="shared" si="94"/>
        <v>-2.569562228544675E-3</v>
      </c>
      <c r="W72" s="85">
        <f t="shared" si="95"/>
        <v>0</v>
      </c>
      <c r="X72" s="133">
        <v>6551366894.1400003</v>
      </c>
      <c r="Y72" s="145">
        <v>1.06</v>
      </c>
      <c r="Z72" s="85">
        <f t="shared" si="96"/>
        <v>-2.6768905011983958E-2</v>
      </c>
      <c r="AA72" s="85">
        <f t="shared" si="97"/>
        <v>9.5238095238095316E-3</v>
      </c>
      <c r="AB72" s="133">
        <v>6543613854.9899998</v>
      </c>
      <c r="AC72" s="145">
        <v>1.06</v>
      </c>
      <c r="AD72" s="85">
        <f t="shared" si="98"/>
        <v>-1.1834231352445595E-3</v>
      </c>
      <c r="AE72" s="85">
        <f t="shared" si="99"/>
        <v>0</v>
      </c>
      <c r="AF72" s="133">
        <v>6564682212.2399998</v>
      </c>
      <c r="AG72" s="145">
        <v>1.06</v>
      </c>
      <c r="AH72" s="85">
        <f t="shared" si="100"/>
        <v>3.2196822301691574E-3</v>
      </c>
      <c r="AI72" s="85">
        <f t="shared" si="101"/>
        <v>0</v>
      </c>
      <c r="AJ72" s="86">
        <f t="shared" si="22"/>
        <v>5.2908702091941E-4</v>
      </c>
      <c r="AK72" s="86">
        <f t="shared" si="23"/>
        <v>1.1904761904761915E-3</v>
      </c>
      <c r="AL72" s="87">
        <f t="shared" si="24"/>
        <v>6.3617608145870343E-3</v>
      </c>
      <c r="AM72" s="87">
        <f t="shared" si="25"/>
        <v>9.5238095238095316E-3</v>
      </c>
      <c r="AN72" s="88">
        <f t="shared" si="26"/>
        <v>1.4043383230656818E-2</v>
      </c>
      <c r="AO72" s="169">
        <f t="shared" si="27"/>
        <v>3.3671751485073718E-3</v>
      </c>
      <c r="AP72" s="92"/>
      <c r="AQ72" s="108">
        <v>1300500308</v>
      </c>
      <c r="AR72" s="94">
        <v>1.19</v>
      </c>
      <c r="AS72" s="91" t="e">
        <f>(#REF!/AQ72)-1</f>
        <v>#REF!</v>
      </c>
      <c r="AT72" s="91" t="e">
        <f>(#REF!/AR72)-1</f>
        <v>#REF!</v>
      </c>
    </row>
    <row r="73" spans="1:46">
      <c r="A73" s="164" t="s">
        <v>62</v>
      </c>
      <c r="B73" s="134">
        <v>11916536699.450001</v>
      </c>
      <c r="C73" s="145">
        <v>3.96</v>
      </c>
      <c r="D73" s="134">
        <v>11400228449.860001</v>
      </c>
      <c r="E73" s="145">
        <v>3.96</v>
      </c>
      <c r="F73" s="85">
        <f t="shared" si="72"/>
        <v>-4.3327038938572648E-2</v>
      </c>
      <c r="G73" s="85">
        <f t="shared" si="73"/>
        <v>0</v>
      </c>
      <c r="H73" s="134">
        <v>11166763023.26</v>
      </c>
      <c r="I73" s="145">
        <v>3.97</v>
      </c>
      <c r="J73" s="85">
        <f t="shared" si="88"/>
        <v>-2.0479012997574399E-2</v>
      </c>
      <c r="K73" s="85">
        <f t="shared" si="89"/>
        <v>2.5252525252525836E-3</v>
      </c>
      <c r="L73" s="134">
        <v>10887751090.24</v>
      </c>
      <c r="M73" s="145">
        <v>3.97</v>
      </c>
      <c r="N73" s="85">
        <f t="shared" si="90"/>
        <v>-2.4985927653235568E-2</v>
      </c>
      <c r="O73" s="85">
        <f t="shared" si="91"/>
        <v>0</v>
      </c>
      <c r="P73" s="134">
        <v>10735786539.27</v>
      </c>
      <c r="Q73" s="145">
        <v>3.97</v>
      </c>
      <c r="R73" s="85">
        <f t="shared" si="92"/>
        <v>-1.3957386581534125E-2</v>
      </c>
      <c r="S73" s="85">
        <f t="shared" si="93"/>
        <v>0</v>
      </c>
      <c r="T73" s="134">
        <v>9836720729.1499996</v>
      </c>
      <c r="U73" s="145">
        <v>3.97</v>
      </c>
      <c r="V73" s="85">
        <f t="shared" si="94"/>
        <v>-8.3744754688568401E-2</v>
      </c>
      <c r="W73" s="85">
        <f t="shared" si="95"/>
        <v>0</v>
      </c>
      <c r="X73" s="134">
        <v>9689540798.6599998</v>
      </c>
      <c r="Y73" s="145">
        <v>3.98</v>
      </c>
      <c r="Z73" s="85">
        <f t="shared" si="96"/>
        <v>-1.4962296332541885E-2</v>
      </c>
      <c r="AA73" s="85">
        <f t="shared" si="97"/>
        <v>2.5188916876573769E-3</v>
      </c>
      <c r="AB73" s="134">
        <v>8493131725.3599997</v>
      </c>
      <c r="AC73" s="145">
        <v>3.98</v>
      </c>
      <c r="AD73" s="85">
        <f t="shared" si="98"/>
        <v>-0.12347427996437724</v>
      </c>
      <c r="AE73" s="85">
        <f t="shared" si="99"/>
        <v>0</v>
      </c>
      <c r="AF73" s="134">
        <v>7924874070.5299997</v>
      </c>
      <c r="AG73" s="145">
        <v>3.98</v>
      </c>
      <c r="AH73" s="85">
        <f t="shared" si="100"/>
        <v>-6.6907905494178951E-2</v>
      </c>
      <c r="AI73" s="85">
        <f t="shared" si="101"/>
        <v>0</v>
      </c>
      <c r="AJ73" s="86">
        <f t="shared" ref="AJ73:AJ92" si="102">AVERAGE(F73,J73,N73,R73,V73,Z73,AD73,AH73)</f>
        <v>-4.8979825331322904E-2</v>
      </c>
      <c r="AK73" s="86">
        <f t="shared" ref="AK73:AK92" si="103">AVERAGE(G73,K73,O73,S73,W73,AA73,AE73,AI73)</f>
        <v>6.3051802661374511E-4</v>
      </c>
      <c r="AL73" s="87">
        <f t="shared" ref="AL73:AL92" si="104">((AF73-D73)/D73)</f>
        <v>-0.30484953828909278</v>
      </c>
      <c r="AM73" s="87">
        <f t="shared" ref="AM73:AM92" si="105">((AC73-C73)/C73)</f>
        <v>5.0505050505050553E-3</v>
      </c>
      <c r="AN73" s="88">
        <f t="shared" ref="AN73:AN92" si="106">STDEV(F73,J73,N73,R73,V73,Z73,AD73,AH73)</f>
        <v>3.9430157170176963E-2</v>
      </c>
      <c r="AO73" s="169">
        <f t="shared" ref="AO73:AO92" si="107">STDEV(G73,K73,O73,S73,W73,AA73,AE73,AI73)</f>
        <v>1.1674937623182922E-3</v>
      </c>
      <c r="AP73" s="92"/>
      <c r="AQ73" s="93">
        <v>776682398.99000001</v>
      </c>
      <c r="AR73" s="97">
        <v>2.4700000000000002</v>
      </c>
      <c r="AS73" s="91" t="e">
        <f>(#REF!/AQ73)-1</f>
        <v>#REF!</v>
      </c>
      <c r="AT73" s="91" t="e">
        <f>(#REF!/AR73)-1</f>
        <v>#REF!</v>
      </c>
    </row>
    <row r="74" spans="1:46">
      <c r="A74" s="165" t="s">
        <v>88</v>
      </c>
      <c r="B74" s="133">
        <v>33860011013.189999</v>
      </c>
      <c r="C74" s="133">
        <v>4107.16</v>
      </c>
      <c r="D74" s="133">
        <v>33927762896.150002</v>
      </c>
      <c r="E74" s="133">
        <v>4114.71</v>
      </c>
      <c r="F74" s="85">
        <f t="shared" si="72"/>
        <v>2.0009409605215574E-3</v>
      </c>
      <c r="G74" s="85">
        <f t="shared" si="73"/>
        <v>1.8382531968562661E-3</v>
      </c>
      <c r="H74" s="133">
        <v>34117027454.360001</v>
      </c>
      <c r="I74" s="133">
        <v>4122.51</v>
      </c>
      <c r="J74" s="85">
        <f t="shared" si="88"/>
        <v>5.5784567579454563E-3</v>
      </c>
      <c r="K74" s="85">
        <f t="shared" si="89"/>
        <v>1.8956378456805418E-3</v>
      </c>
      <c r="L74" s="133">
        <v>34148116188.849998</v>
      </c>
      <c r="M74" s="133">
        <v>4130.45</v>
      </c>
      <c r="N74" s="85">
        <f t="shared" si="90"/>
        <v>9.1123807698624299E-4</v>
      </c>
      <c r="O74" s="85">
        <f t="shared" si="91"/>
        <v>1.9260110951822068E-3</v>
      </c>
      <c r="P74" s="133">
        <v>35498117735.860001</v>
      </c>
      <c r="Q74" s="133">
        <v>4137.2299999999996</v>
      </c>
      <c r="R74" s="85">
        <f t="shared" si="92"/>
        <v>3.9533704862196851E-2</v>
      </c>
      <c r="S74" s="85">
        <f t="shared" si="93"/>
        <v>1.6414676366981191E-3</v>
      </c>
      <c r="T74" s="133">
        <v>36223523870.089996</v>
      </c>
      <c r="U74" s="133">
        <v>4143.96</v>
      </c>
      <c r="V74" s="85">
        <f t="shared" si="94"/>
        <v>2.0435059110111477E-2</v>
      </c>
      <c r="W74" s="85">
        <f t="shared" si="95"/>
        <v>1.6266922554463914E-3</v>
      </c>
      <c r="X74" s="133">
        <v>36556797696.110001</v>
      </c>
      <c r="Y74" s="133">
        <v>4150.95</v>
      </c>
      <c r="Z74" s="85">
        <f t="shared" si="96"/>
        <v>9.200480527936452E-3</v>
      </c>
      <c r="AA74" s="85">
        <f t="shared" si="97"/>
        <v>1.6867923435553869E-3</v>
      </c>
      <c r="AB74" s="133">
        <v>37761253914</v>
      </c>
      <c r="AC74" s="133">
        <v>4157.33</v>
      </c>
      <c r="AD74" s="85">
        <f t="shared" si="98"/>
        <v>3.2947530795843345E-2</v>
      </c>
      <c r="AE74" s="85">
        <f t="shared" si="99"/>
        <v>1.5369975547766437E-3</v>
      </c>
      <c r="AF74" s="133">
        <v>38378424900.220001</v>
      </c>
      <c r="AG74" s="133">
        <v>4165.96</v>
      </c>
      <c r="AH74" s="85">
        <f t="shared" si="100"/>
        <v>1.6344027865853913E-2</v>
      </c>
      <c r="AI74" s="85">
        <f t="shared" si="101"/>
        <v>2.0758515681940353E-3</v>
      </c>
      <c r="AJ74" s="86">
        <f t="shared" si="102"/>
        <v>1.5868929869674413E-2</v>
      </c>
      <c r="AK74" s="86">
        <f t="shared" si="103"/>
        <v>1.7784629370486988E-3</v>
      </c>
      <c r="AL74" s="87">
        <f t="shared" si="104"/>
        <v>0.13118053252414838</v>
      </c>
      <c r="AM74" s="87">
        <f t="shared" si="105"/>
        <v>1.2215253362420766E-2</v>
      </c>
      <c r="AN74" s="88">
        <f t="shared" si="106"/>
        <v>1.4338714591843311E-2</v>
      </c>
      <c r="AO74" s="169">
        <f t="shared" si="107"/>
        <v>1.8362476176905874E-4</v>
      </c>
      <c r="AP74" s="92"/>
      <c r="AQ74" s="90">
        <v>8144502990.9799995</v>
      </c>
      <c r="AR74" s="90">
        <v>2263.5700000000002</v>
      </c>
      <c r="AS74" s="91" t="e">
        <f>(#REF!/AQ74)-1</f>
        <v>#REF!</v>
      </c>
      <c r="AT74" s="91" t="e">
        <f>(#REF!/AR74)-1</f>
        <v>#REF!</v>
      </c>
    </row>
    <row r="75" spans="1:46">
      <c r="A75" s="165" t="s">
        <v>89</v>
      </c>
      <c r="B75" s="133">
        <v>254961526.65000001</v>
      </c>
      <c r="C75" s="133">
        <v>3652.46</v>
      </c>
      <c r="D75" s="133">
        <v>255571313.41999999</v>
      </c>
      <c r="E75" s="133">
        <v>3661.19</v>
      </c>
      <c r="F75" s="85">
        <f t="shared" si="72"/>
        <v>2.3916815137252825E-3</v>
      </c>
      <c r="G75" s="85">
        <f t="shared" si="73"/>
        <v>2.3901699128806389E-3</v>
      </c>
      <c r="H75" s="133">
        <v>256078776.22</v>
      </c>
      <c r="I75" s="133">
        <v>3668.44</v>
      </c>
      <c r="J75" s="85">
        <f t="shared" si="88"/>
        <v>1.9856015654075359E-3</v>
      </c>
      <c r="K75" s="85">
        <f t="shared" si="89"/>
        <v>1.9802304715133604E-3</v>
      </c>
      <c r="L75" s="133">
        <v>257143497.93000001</v>
      </c>
      <c r="M75" s="133">
        <v>3683.73</v>
      </c>
      <c r="N75" s="85">
        <f t="shared" si="90"/>
        <v>4.1577897462509528E-3</v>
      </c>
      <c r="O75" s="85">
        <f t="shared" si="91"/>
        <v>4.1679842112723568E-3</v>
      </c>
      <c r="P75" s="133">
        <v>257355676.88999999</v>
      </c>
      <c r="Q75" s="133">
        <v>3686.75</v>
      </c>
      <c r="R75" s="85">
        <f t="shared" si="92"/>
        <v>8.2513834379642069E-4</v>
      </c>
      <c r="S75" s="85">
        <f t="shared" si="93"/>
        <v>8.1982121382402672E-4</v>
      </c>
      <c r="T75" s="133">
        <v>232129707.91</v>
      </c>
      <c r="U75" s="133">
        <v>3691.56</v>
      </c>
      <c r="V75" s="85">
        <f t="shared" si="94"/>
        <v>-9.8019866065679112E-2</v>
      </c>
      <c r="W75" s="85">
        <f t="shared" si="95"/>
        <v>1.3046721367057559E-3</v>
      </c>
      <c r="X75" s="133">
        <v>232106750.94</v>
      </c>
      <c r="Y75" s="133">
        <v>3691.16</v>
      </c>
      <c r="Z75" s="85">
        <f t="shared" si="96"/>
        <v>-9.8897164894118391E-5</v>
      </c>
      <c r="AA75" s="85">
        <f t="shared" si="97"/>
        <v>-1.0835527527660148E-4</v>
      </c>
      <c r="AB75" s="133">
        <v>233994051</v>
      </c>
      <c r="AC75" s="133">
        <v>3721.29</v>
      </c>
      <c r="AD75" s="85">
        <f t="shared" si="98"/>
        <v>8.1311726279252976E-3</v>
      </c>
      <c r="AE75" s="85">
        <f t="shared" si="99"/>
        <v>8.1627455867532457E-3</v>
      </c>
      <c r="AF75" s="133">
        <v>233845401.24000001</v>
      </c>
      <c r="AG75" s="133">
        <v>3744.64</v>
      </c>
      <c r="AH75" s="85">
        <f t="shared" si="100"/>
        <v>-6.3527153517244962E-4</v>
      </c>
      <c r="AI75" s="85">
        <f t="shared" si="101"/>
        <v>6.2747058143815477E-3</v>
      </c>
      <c r="AJ75" s="86">
        <f t="shared" si="102"/>
        <v>-1.0157831371080023E-2</v>
      </c>
      <c r="AK75" s="86">
        <f t="shared" si="103"/>
        <v>3.123996759006791E-3</v>
      </c>
      <c r="AL75" s="87">
        <f t="shared" si="104"/>
        <v>-8.5009197195367994E-2</v>
      </c>
      <c r="AM75" s="87">
        <f t="shared" si="105"/>
        <v>1.8844833345197463E-2</v>
      </c>
      <c r="AN75" s="88">
        <f t="shared" si="106"/>
        <v>3.5610195129254597E-2</v>
      </c>
      <c r="AO75" s="169">
        <f t="shared" si="107"/>
        <v>2.8615639320281731E-3</v>
      </c>
      <c r="AP75" s="92"/>
      <c r="AQ75" s="90"/>
      <c r="AR75" s="90"/>
      <c r="AS75" s="91"/>
      <c r="AT75" s="91"/>
    </row>
    <row r="76" spans="1:46">
      <c r="A76" s="165" t="s">
        <v>112</v>
      </c>
      <c r="B76" s="133">
        <v>54183865.670000002</v>
      </c>
      <c r="C76" s="133">
        <v>11.570499999999999</v>
      </c>
      <c r="D76" s="133">
        <v>54220547.369999997</v>
      </c>
      <c r="E76" s="133">
        <v>11.518000000000001</v>
      </c>
      <c r="F76" s="85">
        <f t="shared" si="72"/>
        <v>6.7698565885647205E-4</v>
      </c>
      <c r="G76" s="85">
        <f t="shared" si="73"/>
        <v>-4.5374011494748231E-3</v>
      </c>
      <c r="H76" s="133">
        <v>54319131.619999997</v>
      </c>
      <c r="I76" s="133">
        <v>11.541600000000001</v>
      </c>
      <c r="J76" s="85">
        <f t="shared" si="88"/>
        <v>1.8182083136723598E-3</v>
      </c>
      <c r="K76" s="85">
        <f t="shared" si="89"/>
        <v>2.0489668345198874E-3</v>
      </c>
      <c r="L76" s="133">
        <v>54467688.93</v>
      </c>
      <c r="M76" s="133">
        <v>11.5609</v>
      </c>
      <c r="N76" s="85">
        <f t="shared" si="90"/>
        <v>2.7348984707499342E-3</v>
      </c>
      <c r="O76" s="85">
        <f t="shared" si="91"/>
        <v>1.6722118250502033E-3</v>
      </c>
      <c r="P76" s="133">
        <v>54566216.310000002</v>
      </c>
      <c r="Q76" s="133">
        <v>11.5845</v>
      </c>
      <c r="R76" s="85">
        <f t="shared" si="92"/>
        <v>1.8089142744173831E-3</v>
      </c>
      <c r="S76" s="85">
        <f t="shared" si="93"/>
        <v>2.04136356166043E-3</v>
      </c>
      <c r="T76" s="133">
        <v>54665702.560000002</v>
      </c>
      <c r="U76" s="133">
        <v>11.6083</v>
      </c>
      <c r="V76" s="85">
        <f t="shared" si="94"/>
        <v>1.8232206065892788E-3</v>
      </c>
      <c r="W76" s="85">
        <f t="shared" si="95"/>
        <v>2.0544693340238764E-3</v>
      </c>
      <c r="X76" s="133">
        <v>54712128.299999997</v>
      </c>
      <c r="Y76" s="133">
        <v>11.6083</v>
      </c>
      <c r="Z76" s="85">
        <f t="shared" si="96"/>
        <v>8.4926631920697725E-4</v>
      </c>
      <c r="AA76" s="85">
        <f t="shared" si="97"/>
        <v>0</v>
      </c>
      <c r="AB76" s="291">
        <v>52681457.869999997</v>
      </c>
      <c r="AC76" s="133">
        <v>11.1706</v>
      </c>
      <c r="AD76" s="85">
        <f t="shared" si="98"/>
        <v>-3.7115544452325754E-2</v>
      </c>
      <c r="AE76" s="85">
        <f t="shared" si="99"/>
        <v>-3.7705779485368185E-2</v>
      </c>
      <c r="AF76" s="291">
        <v>52780326.289999999</v>
      </c>
      <c r="AG76" s="133">
        <v>11.1929</v>
      </c>
      <c r="AH76" s="85">
        <f t="shared" si="100"/>
        <v>1.8767214119999407E-3</v>
      </c>
      <c r="AI76" s="85">
        <f t="shared" si="101"/>
        <v>1.9963117469070186E-3</v>
      </c>
      <c r="AJ76" s="86">
        <f t="shared" si="102"/>
        <v>-3.190916174604176E-3</v>
      </c>
      <c r="AK76" s="86">
        <f t="shared" si="103"/>
        <v>-4.0537321665851996E-3</v>
      </c>
      <c r="AL76" s="87">
        <f t="shared" si="104"/>
        <v>-2.6562274817551298E-2</v>
      </c>
      <c r="AM76" s="87">
        <f t="shared" si="105"/>
        <v>-3.4562032755714865E-2</v>
      </c>
      <c r="AN76" s="88">
        <f t="shared" si="106"/>
        <v>1.3722721373156277E-2</v>
      </c>
      <c r="AO76" s="169">
        <f t="shared" si="107"/>
        <v>1.3785187119649048E-2</v>
      </c>
      <c r="AP76" s="92"/>
      <c r="AQ76" s="90">
        <v>421796041.39999998</v>
      </c>
      <c r="AR76" s="90">
        <v>2004.5</v>
      </c>
      <c r="AS76" s="91" t="e">
        <f>(#REF!/AQ76)-1</f>
        <v>#REF!</v>
      </c>
      <c r="AT76" s="91" t="e">
        <f>(#REF!/AR76)-1</f>
        <v>#REF!</v>
      </c>
    </row>
    <row r="77" spans="1:46">
      <c r="A77" s="164" t="s">
        <v>106</v>
      </c>
      <c r="B77" s="133">
        <v>14840895465.450001</v>
      </c>
      <c r="C77" s="133">
        <v>1143.32</v>
      </c>
      <c r="D77" s="133">
        <v>14959671108.82</v>
      </c>
      <c r="E77" s="133">
        <v>1145.25</v>
      </c>
      <c r="F77" s="85">
        <f t="shared" si="72"/>
        <v>8.0032666254210728E-3</v>
      </c>
      <c r="G77" s="85">
        <f t="shared" si="73"/>
        <v>1.688066333135136E-3</v>
      </c>
      <c r="H77" s="133">
        <v>14910659671</v>
      </c>
      <c r="I77" s="133">
        <v>1146.9100000000001</v>
      </c>
      <c r="J77" s="85">
        <f t="shared" si="88"/>
        <v>-3.2762376567960294E-3</v>
      </c>
      <c r="K77" s="85">
        <f t="shared" si="89"/>
        <v>1.4494651822746841E-3</v>
      </c>
      <c r="L77" s="133">
        <v>14963429797.52</v>
      </c>
      <c r="M77" s="133">
        <v>1147.77</v>
      </c>
      <c r="N77" s="85">
        <f t="shared" si="90"/>
        <v>3.5390873163468409E-3</v>
      </c>
      <c r="O77" s="85">
        <f t="shared" si="91"/>
        <v>7.4984087679059379E-4</v>
      </c>
      <c r="P77" s="133">
        <v>15016983290.1</v>
      </c>
      <c r="Q77" s="133">
        <v>1149.92</v>
      </c>
      <c r="R77" s="85">
        <f t="shared" si="92"/>
        <v>3.5789583875266177E-3</v>
      </c>
      <c r="S77" s="85">
        <f t="shared" si="93"/>
        <v>1.8731975918521054E-3</v>
      </c>
      <c r="T77" s="133">
        <v>15212147845.809999</v>
      </c>
      <c r="U77" s="133">
        <v>1151.56</v>
      </c>
      <c r="V77" s="85">
        <f t="shared" si="94"/>
        <v>1.2996255768537881E-2</v>
      </c>
      <c r="W77" s="85">
        <f t="shared" si="95"/>
        <v>1.4261861694725481E-3</v>
      </c>
      <c r="X77" s="133">
        <v>15247171781.02</v>
      </c>
      <c r="Y77" s="133">
        <v>1152.8800000000001</v>
      </c>
      <c r="Z77" s="85">
        <f t="shared" si="96"/>
        <v>2.3023662118592876E-3</v>
      </c>
      <c r="AA77" s="85">
        <f t="shared" si="97"/>
        <v>1.1462711452292227E-3</v>
      </c>
      <c r="AB77" s="133">
        <v>15290328881.84</v>
      </c>
      <c r="AC77" s="133">
        <v>1157.4100000000001</v>
      </c>
      <c r="AD77" s="85">
        <f t="shared" si="98"/>
        <v>2.8304987600206986E-3</v>
      </c>
      <c r="AE77" s="85">
        <f t="shared" si="99"/>
        <v>3.9292901255984771E-3</v>
      </c>
      <c r="AF77" s="133">
        <v>14835770153.9</v>
      </c>
      <c r="AG77" s="133">
        <v>1158.8900000000001</v>
      </c>
      <c r="AH77" s="85">
        <f t="shared" si="100"/>
        <v>-2.972851214991656E-2</v>
      </c>
      <c r="AI77" s="85">
        <f t="shared" si="101"/>
        <v>1.2787171356736318E-3</v>
      </c>
      <c r="AJ77" s="86">
        <f t="shared" si="102"/>
        <v>3.071040787497618E-5</v>
      </c>
      <c r="AK77" s="86">
        <f t="shared" si="103"/>
        <v>1.6926293200032999E-3</v>
      </c>
      <c r="AL77" s="87">
        <f t="shared" si="104"/>
        <v>-8.2823314776586179E-3</v>
      </c>
      <c r="AM77" s="87">
        <f t="shared" si="105"/>
        <v>1.2323758877654679E-2</v>
      </c>
      <c r="AN77" s="88">
        <f t="shared" si="106"/>
        <v>1.2906876677921553E-2</v>
      </c>
      <c r="AO77" s="169">
        <f t="shared" si="107"/>
        <v>9.6540728869143246E-4</v>
      </c>
      <c r="AP77" s="92"/>
      <c r="AQ77" s="90"/>
      <c r="AR77" s="90"/>
      <c r="AS77" s="91"/>
      <c r="AT77" s="91"/>
    </row>
    <row r="78" spans="1:46">
      <c r="A78" s="164" t="s">
        <v>114</v>
      </c>
      <c r="B78" s="133">
        <v>154732281949.39001</v>
      </c>
      <c r="C78" s="133">
        <v>520.65</v>
      </c>
      <c r="D78" s="133">
        <v>155777090202.04001</v>
      </c>
      <c r="E78" s="133">
        <v>522.29</v>
      </c>
      <c r="F78" s="85">
        <f t="shared" si="72"/>
        <v>6.7523611717413357E-3</v>
      </c>
      <c r="G78" s="85">
        <f t="shared" si="73"/>
        <v>3.1499087678862701E-3</v>
      </c>
      <c r="H78" s="133">
        <v>156587044281.51999</v>
      </c>
      <c r="I78" s="133">
        <v>523.24</v>
      </c>
      <c r="J78" s="85">
        <f t="shared" si="88"/>
        <v>5.1994428604969127E-3</v>
      </c>
      <c r="K78" s="85">
        <f t="shared" si="89"/>
        <v>1.8189128645006521E-3</v>
      </c>
      <c r="L78" s="133">
        <v>157536426380.54001</v>
      </c>
      <c r="M78" s="133">
        <v>523.51</v>
      </c>
      <c r="N78" s="85">
        <f t="shared" si="90"/>
        <v>6.0629671080142051E-3</v>
      </c>
      <c r="O78" s="85">
        <f t="shared" si="91"/>
        <v>5.160155951379516E-4</v>
      </c>
      <c r="P78" s="133">
        <v>158214214978.79999</v>
      </c>
      <c r="Q78" s="133">
        <v>524.23</v>
      </c>
      <c r="R78" s="85">
        <f t="shared" si="92"/>
        <v>4.3024246127224856E-3</v>
      </c>
      <c r="S78" s="85">
        <f t="shared" si="93"/>
        <v>1.3753318943287183E-3</v>
      </c>
      <c r="T78" s="133">
        <v>158590554041.45001</v>
      </c>
      <c r="U78" s="133">
        <v>525.84</v>
      </c>
      <c r="V78" s="85">
        <f t="shared" si="94"/>
        <v>2.3786678251410736E-3</v>
      </c>
      <c r="W78" s="85">
        <f t="shared" si="95"/>
        <v>3.0711710508746419E-3</v>
      </c>
      <c r="X78" s="133">
        <v>159874595979.84</v>
      </c>
      <c r="Y78" s="133">
        <v>528.91</v>
      </c>
      <c r="Z78" s="85">
        <f t="shared" si="96"/>
        <v>8.096585235804022E-3</v>
      </c>
      <c r="AA78" s="85">
        <f t="shared" si="97"/>
        <v>5.838277803133912E-3</v>
      </c>
      <c r="AB78" s="133">
        <v>158969388683</v>
      </c>
      <c r="AC78" s="133">
        <v>527.47</v>
      </c>
      <c r="AD78" s="85">
        <f t="shared" si="98"/>
        <v>-5.6619833269454635E-3</v>
      </c>
      <c r="AE78" s="85">
        <f t="shared" si="99"/>
        <v>-2.7225804012023613E-3</v>
      </c>
      <c r="AF78" s="133">
        <v>158594304020.26999</v>
      </c>
      <c r="AG78" s="133">
        <v>529.23</v>
      </c>
      <c r="AH78" s="85">
        <f t="shared" si="100"/>
        <v>-2.3594772920588207E-3</v>
      </c>
      <c r="AI78" s="85">
        <f t="shared" si="101"/>
        <v>3.336682654937704E-3</v>
      </c>
      <c r="AJ78" s="86">
        <f t="shared" si="102"/>
        <v>3.0963735243644693E-3</v>
      </c>
      <c r="AK78" s="86">
        <f t="shared" si="103"/>
        <v>2.0479650286996864E-3</v>
      </c>
      <c r="AL78" s="87">
        <f t="shared" si="104"/>
        <v>1.8084904619646614E-2</v>
      </c>
      <c r="AM78" s="87">
        <f t="shared" si="105"/>
        <v>1.3099010851819937E-2</v>
      </c>
      <c r="AN78" s="88">
        <f t="shared" si="106"/>
        <v>4.7814630833863192E-3</v>
      </c>
      <c r="AO78" s="169">
        <f t="shared" si="107"/>
        <v>2.5042354866873849E-3</v>
      </c>
      <c r="AP78" s="92"/>
      <c r="AQ78" s="90"/>
      <c r="AR78" s="90"/>
      <c r="AS78" s="91"/>
      <c r="AT78" s="91"/>
    </row>
    <row r="79" spans="1:46">
      <c r="A79" s="164" t="s">
        <v>120</v>
      </c>
      <c r="B79" s="133">
        <v>30479157.280000001</v>
      </c>
      <c r="C79" s="133">
        <v>0.68</v>
      </c>
      <c r="D79" s="133">
        <v>30479157.280000001</v>
      </c>
      <c r="E79" s="133">
        <v>0.68</v>
      </c>
      <c r="F79" s="85">
        <f t="shared" si="72"/>
        <v>0</v>
      </c>
      <c r="G79" s="85">
        <f t="shared" si="73"/>
        <v>0</v>
      </c>
      <c r="H79" s="133">
        <v>30479157.280000001</v>
      </c>
      <c r="I79" s="133">
        <v>0.68</v>
      </c>
      <c r="J79" s="85">
        <f t="shared" si="88"/>
        <v>0</v>
      </c>
      <c r="K79" s="85">
        <f t="shared" si="89"/>
        <v>0</v>
      </c>
      <c r="L79" s="133">
        <v>26099593.379999999</v>
      </c>
      <c r="M79" s="133">
        <v>0.68</v>
      </c>
      <c r="N79" s="85">
        <f t="shared" si="90"/>
        <v>-0.14369045245466189</v>
      </c>
      <c r="O79" s="85">
        <f t="shared" si="91"/>
        <v>0</v>
      </c>
      <c r="P79" s="133">
        <v>25325408</v>
      </c>
      <c r="Q79" s="133">
        <v>0.78</v>
      </c>
      <c r="R79" s="85">
        <f t="shared" si="92"/>
        <v>-2.9662737220774241E-2</v>
      </c>
      <c r="S79" s="85">
        <f t="shared" si="93"/>
        <v>0.14705882352941171</v>
      </c>
      <c r="T79" s="133">
        <v>25285412</v>
      </c>
      <c r="U79" s="133">
        <v>0.9</v>
      </c>
      <c r="V79" s="85">
        <f t="shared" si="94"/>
        <v>-1.5792835400716941E-3</v>
      </c>
      <c r="W79" s="85">
        <f t="shared" si="95"/>
        <v>0.15384615384615383</v>
      </c>
      <c r="X79" s="133">
        <v>21117459</v>
      </c>
      <c r="Y79" s="133">
        <v>0.75</v>
      </c>
      <c r="Z79" s="85">
        <f t="shared" si="96"/>
        <v>-0.16483627002004159</v>
      </c>
      <c r="AA79" s="85">
        <f t="shared" si="97"/>
        <v>-0.16666666666666669</v>
      </c>
      <c r="AB79" s="294">
        <v>21071879</v>
      </c>
      <c r="AC79" s="133">
        <v>0.78</v>
      </c>
      <c r="AD79" s="85">
        <f t="shared" si="98"/>
        <v>-2.1584036223297508E-3</v>
      </c>
      <c r="AE79" s="85">
        <f t="shared" si="99"/>
        <v>4.0000000000000036E-2</v>
      </c>
      <c r="AF79" s="294">
        <v>21033196</v>
      </c>
      <c r="AG79" s="133">
        <v>0.78</v>
      </c>
      <c r="AH79" s="85">
        <f t="shared" si="100"/>
        <v>-1.8357641480382457E-3</v>
      </c>
      <c r="AI79" s="85">
        <f t="shared" si="101"/>
        <v>0</v>
      </c>
      <c r="AJ79" s="86">
        <f t="shared" si="102"/>
        <v>-4.297036387573968E-2</v>
      </c>
      <c r="AK79" s="86">
        <f t="shared" si="103"/>
        <v>2.1779788838612361E-2</v>
      </c>
      <c r="AL79" s="87">
        <f t="shared" si="104"/>
        <v>-0.30991543477477673</v>
      </c>
      <c r="AM79" s="87">
        <f t="shared" si="105"/>
        <v>0.14705882352941171</v>
      </c>
      <c r="AN79" s="88">
        <f t="shared" si="106"/>
        <v>6.9628325024447255E-2</v>
      </c>
      <c r="AO79" s="169">
        <f t="shared" si="107"/>
        <v>0.10062507554144497</v>
      </c>
      <c r="AP79" s="92"/>
      <c r="AQ79" s="90"/>
      <c r="AR79" s="90"/>
      <c r="AS79" s="91"/>
      <c r="AT79" s="91"/>
    </row>
    <row r="80" spans="1:46">
      <c r="A80" s="164" t="s">
        <v>124</v>
      </c>
      <c r="B80" s="133">
        <v>884785736.07000005</v>
      </c>
      <c r="C80" s="133">
        <v>1155.98</v>
      </c>
      <c r="D80" s="133">
        <v>888269328</v>
      </c>
      <c r="E80" s="133">
        <v>1162.0899999999999</v>
      </c>
      <c r="F80" s="85">
        <f t="shared" si="72"/>
        <v>3.9372152917758413E-3</v>
      </c>
      <c r="G80" s="85">
        <f t="shared" si="73"/>
        <v>5.2855585736776584E-3</v>
      </c>
      <c r="H80" s="133">
        <v>897600898.88</v>
      </c>
      <c r="I80" s="133">
        <v>1173.21</v>
      </c>
      <c r="J80" s="85">
        <f t="shared" si="88"/>
        <v>1.0505339524680734E-2</v>
      </c>
      <c r="K80" s="85">
        <f t="shared" si="89"/>
        <v>9.5689662590678175E-3</v>
      </c>
      <c r="L80" s="133">
        <v>890279861.13999999</v>
      </c>
      <c r="M80" s="133">
        <v>1175.08</v>
      </c>
      <c r="N80" s="85">
        <f t="shared" si="90"/>
        <v>-8.1562281734955753E-3</v>
      </c>
      <c r="O80" s="85">
        <f t="shared" si="91"/>
        <v>1.5939175424688596E-3</v>
      </c>
      <c r="P80" s="133">
        <v>892473809.92999995</v>
      </c>
      <c r="Q80" s="133">
        <v>1178.45</v>
      </c>
      <c r="R80" s="85">
        <f t="shared" si="92"/>
        <v>2.4643360877450587E-3</v>
      </c>
      <c r="S80" s="85">
        <f t="shared" si="93"/>
        <v>2.8678898457978339E-3</v>
      </c>
      <c r="T80" s="133">
        <v>889214845.13</v>
      </c>
      <c r="U80" s="133">
        <v>1174.53</v>
      </c>
      <c r="V80" s="85">
        <f t="shared" si="94"/>
        <v>-3.6516083315157057E-3</v>
      </c>
      <c r="W80" s="85">
        <f t="shared" si="95"/>
        <v>-3.3264033264033882E-3</v>
      </c>
      <c r="X80" s="133">
        <v>892187335.10000002</v>
      </c>
      <c r="Y80" s="133">
        <v>1180.57</v>
      </c>
      <c r="Z80" s="85">
        <f t="shared" si="96"/>
        <v>3.3428253995978455E-3</v>
      </c>
      <c r="AA80" s="85">
        <f t="shared" si="97"/>
        <v>5.1424825249248331E-3</v>
      </c>
      <c r="AB80" s="293">
        <v>891899660.99000001</v>
      </c>
      <c r="AC80" s="133">
        <v>1180.07</v>
      </c>
      <c r="AD80" s="85">
        <f t="shared" si="98"/>
        <v>-3.2243689041805396E-4</v>
      </c>
      <c r="AE80" s="85">
        <f t="shared" si="99"/>
        <v>-4.2352422982118811E-4</v>
      </c>
      <c r="AF80" s="293">
        <v>895155841.97000003</v>
      </c>
      <c r="AG80" s="133">
        <v>1184.9100000000001</v>
      </c>
      <c r="AH80" s="85">
        <f t="shared" si="100"/>
        <v>3.6508377818931892E-3</v>
      </c>
      <c r="AI80" s="85">
        <f t="shared" si="101"/>
        <v>4.1014516088029914E-3</v>
      </c>
      <c r="AJ80" s="86">
        <f t="shared" si="102"/>
        <v>1.4712850862829167E-3</v>
      </c>
      <c r="AK80" s="86">
        <f t="shared" si="103"/>
        <v>3.1012923498144268E-3</v>
      </c>
      <c r="AL80" s="87">
        <f t="shared" si="104"/>
        <v>7.7527319169125117E-3</v>
      </c>
      <c r="AM80" s="87">
        <f t="shared" si="105"/>
        <v>2.083946089032675E-2</v>
      </c>
      <c r="AN80" s="88">
        <f t="shared" si="106"/>
        <v>5.5944449722169273E-3</v>
      </c>
      <c r="AO80" s="169">
        <f t="shared" si="107"/>
        <v>3.9249178293909951E-3</v>
      </c>
      <c r="AP80" s="92"/>
      <c r="AQ80" s="90"/>
      <c r="AR80" s="90"/>
      <c r="AS80" s="91"/>
      <c r="AT80" s="91"/>
    </row>
    <row r="81" spans="1:46" s="211" customFormat="1">
      <c r="A81" s="164" t="s">
        <v>125</v>
      </c>
      <c r="B81" s="133">
        <v>176925690.34999999</v>
      </c>
      <c r="C81" s="133">
        <v>152.49</v>
      </c>
      <c r="D81" s="133">
        <v>177161047.02000001</v>
      </c>
      <c r="E81" s="133">
        <v>153.69</v>
      </c>
      <c r="F81" s="85">
        <f t="shared" si="72"/>
        <v>1.3302571804830981E-3</v>
      </c>
      <c r="G81" s="85">
        <f t="shared" si="73"/>
        <v>7.8693684831791493E-3</v>
      </c>
      <c r="H81" s="133">
        <v>177396363.81999999</v>
      </c>
      <c r="I81" s="133">
        <v>153.88999999999999</v>
      </c>
      <c r="J81" s="85">
        <f t="shared" si="88"/>
        <v>1.3282648977199643E-3</v>
      </c>
      <c r="K81" s="85">
        <f t="shared" si="89"/>
        <v>1.3013208406531891E-3</v>
      </c>
      <c r="L81" s="133">
        <v>177631610.75999999</v>
      </c>
      <c r="M81" s="133">
        <v>153.1</v>
      </c>
      <c r="N81" s="85">
        <f t="shared" si="90"/>
        <v>1.3261091430188349E-3</v>
      </c>
      <c r="O81" s="85">
        <f t="shared" si="91"/>
        <v>-5.1335369419714871E-3</v>
      </c>
      <c r="P81" s="133">
        <v>177866817.84</v>
      </c>
      <c r="Q81" s="133">
        <v>153.30000000000001</v>
      </c>
      <c r="R81" s="85">
        <f t="shared" si="92"/>
        <v>1.324128509524152E-3</v>
      </c>
      <c r="S81" s="85">
        <f t="shared" si="93"/>
        <v>1.30633572828228E-3</v>
      </c>
      <c r="T81" s="133">
        <v>178101975.08000001</v>
      </c>
      <c r="U81" s="133">
        <v>153.5</v>
      </c>
      <c r="V81" s="85">
        <f t="shared" si="94"/>
        <v>1.3220973021035611E-3</v>
      </c>
      <c r="W81" s="85">
        <f t="shared" si="95"/>
        <v>1.3046314416176688E-3</v>
      </c>
      <c r="X81" s="133">
        <v>177937052.97999999</v>
      </c>
      <c r="Y81" s="133">
        <v>153.71</v>
      </c>
      <c r="Z81" s="85">
        <f t="shared" si="96"/>
        <v>-9.2599815317008125E-4</v>
      </c>
      <c r="AA81" s="85">
        <f t="shared" si="97"/>
        <v>1.3680781758958172E-3</v>
      </c>
      <c r="AB81" s="133">
        <v>178138606.63</v>
      </c>
      <c r="AC81" s="133">
        <v>153.88</v>
      </c>
      <c r="AD81" s="85">
        <f t="shared" si="98"/>
        <v>1.1327244473508307E-3</v>
      </c>
      <c r="AE81" s="85">
        <f t="shared" si="99"/>
        <v>1.1059787912301574E-3</v>
      </c>
      <c r="AF81" s="133">
        <v>178407287.88</v>
      </c>
      <c r="AG81" s="133">
        <v>154.11000000000001</v>
      </c>
      <c r="AH81" s="85">
        <f t="shared" si="100"/>
        <v>1.508270750977974E-3</v>
      </c>
      <c r="AI81" s="85">
        <f t="shared" si="101"/>
        <v>1.4946711723422029E-3</v>
      </c>
      <c r="AJ81" s="86">
        <f t="shared" si="102"/>
        <v>1.0432317597510417E-3</v>
      </c>
      <c r="AK81" s="86">
        <f t="shared" si="103"/>
        <v>1.3271059614036219E-3</v>
      </c>
      <c r="AL81" s="87">
        <f t="shared" si="104"/>
        <v>7.0345083242779336E-3</v>
      </c>
      <c r="AM81" s="87">
        <f t="shared" si="105"/>
        <v>9.115351826349179E-3</v>
      </c>
      <c r="AN81" s="88">
        <f t="shared" si="106"/>
        <v>8.0200220208412071E-4</v>
      </c>
      <c r="AO81" s="169">
        <f t="shared" si="107"/>
        <v>3.4768902578412894E-3</v>
      </c>
      <c r="AP81" s="92"/>
      <c r="AQ81" s="90"/>
      <c r="AR81" s="90"/>
      <c r="AS81" s="91"/>
      <c r="AT81" s="91"/>
    </row>
    <row r="82" spans="1:46">
      <c r="A82" s="164" t="s">
        <v>130</v>
      </c>
      <c r="B82" s="133">
        <v>662484160.61000001</v>
      </c>
      <c r="C82" s="133">
        <v>176.03327200000001</v>
      </c>
      <c r="D82" s="133">
        <v>654476659.11000001</v>
      </c>
      <c r="E82" s="133">
        <v>176.52148399999999</v>
      </c>
      <c r="F82" s="85">
        <f t="shared" si="72"/>
        <v>-1.2087083701181443E-2</v>
      </c>
      <c r="G82" s="85">
        <f t="shared" si="73"/>
        <v>2.7734075180967828E-3</v>
      </c>
      <c r="H82" s="133">
        <v>647794983.79999995</v>
      </c>
      <c r="I82" s="133">
        <v>176.02771200000001</v>
      </c>
      <c r="J82" s="85">
        <f t="shared" si="88"/>
        <v>-1.0209188084852773E-2</v>
      </c>
      <c r="K82" s="85">
        <f t="shared" si="89"/>
        <v>-2.7972345847714413E-3</v>
      </c>
      <c r="L82" s="133">
        <v>694618101.32000005</v>
      </c>
      <c r="M82" s="133">
        <v>177.35894999999999</v>
      </c>
      <c r="N82" s="85">
        <f t="shared" si="90"/>
        <v>7.2280765814723036E-2</v>
      </c>
      <c r="O82" s="85">
        <f t="shared" si="91"/>
        <v>7.5626614972987023E-3</v>
      </c>
      <c r="P82" s="133">
        <v>651088336.54999995</v>
      </c>
      <c r="Q82" s="133">
        <v>176.91660899999999</v>
      </c>
      <c r="R82" s="85">
        <f t="shared" si="92"/>
        <v>-6.2667190341396811E-2</v>
      </c>
      <c r="S82" s="85">
        <f t="shared" si="93"/>
        <v>-2.4940438585140416E-3</v>
      </c>
      <c r="T82" s="133">
        <v>665241761.63999999</v>
      </c>
      <c r="U82" s="133">
        <v>182.624664</v>
      </c>
      <c r="V82" s="85">
        <f t="shared" si="94"/>
        <v>2.1738102643638939E-2</v>
      </c>
      <c r="W82" s="85">
        <f t="shared" si="95"/>
        <v>3.2264099070540078E-2</v>
      </c>
      <c r="X82" s="133">
        <v>665181385.20000005</v>
      </c>
      <c r="Y82" s="133">
        <v>182.93739099999999</v>
      </c>
      <c r="Z82" s="85">
        <f t="shared" si="96"/>
        <v>-9.0758643671277995E-5</v>
      </c>
      <c r="AA82" s="85">
        <f t="shared" si="97"/>
        <v>1.7124028767548907E-3</v>
      </c>
      <c r="AB82" s="291">
        <v>696858194.69000006</v>
      </c>
      <c r="AC82" s="133">
        <v>183.42271400000001</v>
      </c>
      <c r="AD82" s="85">
        <f t="shared" si="98"/>
        <v>4.7621310810547927E-2</v>
      </c>
      <c r="AE82" s="85">
        <f t="shared" si="99"/>
        <v>2.6529458922917647E-3</v>
      </c>
      <c r="AF82" s="291">
        <v>664015290.29999995</v>
      </c>
      <c r="AG82" s="133">
        <v>183.58593300000001</v>
      </c>
      <c r="AH82" s="85">
        <f t="shared" si="100"/>
        <v>-4.7129967962291658E-2</v>
      </c>
      <c r="AI82" s="85">
        <f t="shared" si="101"/>
        <v>8.8985162437405646E-4</v>
      </c>
      <c r="AJ82" s="86">
        <f t="shared" si="102"/>
        <v>1.1819988169394927E-3</v>
      </c>
      <c r="AK82" s="86">
        <f t="shared" si="103"/>
        <v>5.3205112545088497E-3</v>
      </c>
      <c r="AL82" s="87">
        <f t="shared" si="104"/>
        <v>1.4574440596508345E-2</v>
      </c>
      <c r="AM82" s="87">
        <f t="shared" si="105"/>
        <v>4.1977530247804526E-2</v>
      </c>
      <c r="AN82" s="88">
        <f t="shared" si="106"/>
        <v>4.5280728261576635E-2</v>
      </c>
      <c r="AO82" s="169">
        <f t="shared" si="107"/>
        <v>1.1365373882772952E-2</v>
      </c>
      <c r="AP82" s="92"/>
      <c r="AQ82" s="90"/>
      <c r="AR82" s="90"/>
      <c r="AS82" s="91"/>
      <c r="AT82" s="91"/>
    </row>
    <row r="83" spans="1:46" s="211" customFormat="1">
      <c r="A83" s="164" t="s">
        <v>136</v>
      </c>
      <c r="B83" s="133">
        <v>1180952477.74</v>
      </c>
      <c r="C83" s="133">
        <v>1.3802000000000001</v>
      </c>
      <c r="D83" s="133">
        <v>1190441047.48</v>
      </c>
      <c r="E83" s="133">
        <v>1.3913</v>
      </c>
      <c r="F83" s="85">
        <f t="shared" si="72"/>
        <v>8.0346753310161778E-3</v>
      </c>
      <c r="G83" s="85">
        <f t="shared" si="73"/>
        <v>8.0423127083030631E-3</v>
      </c>
      <c r="H83" s="133">
        <v>1200312984.8</v>
      </c>
      <c r="I83" s="133">
        <v>1.4029</v>
      </c>
      <c r="J83" s="85">
        <f t="shared" si="88"/>
        <v>8.2926721494503801E-3</v>
      </c>
      <c r="K83" s="85">
        <f t="shared" si="89"/>
        <v>8.3375260547689598E-3</v>
      </c>
      <c r="L83" s="133">
        <v>1212594691.1300001</v>
      </c>
      <c r="M83" s="133">
        <v>1.4173</v>
      </c>
      <c r="N83" s="85">
        <f t="shared" si="90"/>
        <v>1.0232086535368589E-2</v>
      </c>
      <c r="O83" s="85">
        <f t="shared" si="91"/>
        <v>1.0264452206144392E-2</v>
      </c>
      <c r="P83" s="133">
        <v>1232343045.4400001</v>
      </c>
      <c r="Q83" s="133">
        <v>1.4403999999999999</v>
      </c>
      <c r="R83" s="85">
        <f t="shared" si="92"/>
        <v>1.6286030653487958E-2</v>
      </c>
      <c r="S83" s="85">
        <f t="shared" si="93"/>
        <v>1.6298595921823113E-2</v>
      </c>
      <c r="T83" s="133">
        <v>1207533063.53</v>
      </c>
      <c r="U83" s="133">
        <v>1.4179999999999999</v>
      </c>
      <c r="V83" s="85">
        <f t="shared" si="94"/>
        <v>-2.0132366553131189E-2</v>
      </c>
      <c r="W83" s="85">
        <f t="shared" si="95"/>
        <v>-1.555123576784225E-2</v>
      </c>
      <c r="X83" s="133">
        <v>1124308894.71</v>
      </c>
      <c r="Y83" s="133">
        <v>1.4286000000000001</v>
      </c>
      <c r="Z83" s="85">
        <f t="shared" si="96"/>
        <v>-6.8920819920830531E-2</v>
      </c>
      <c r="AA83" s="85">
        <f t="shared" si="97"/>
        <v>7.4753173483781141E-3</v>
      </c>
      <c r="AB83" s="133">
        <v>1129033598.99</v>
      </c>
      <c r="AC83" s="133">
        <v>1.4346000000000001</v>
      </c>
      <c r="AD83" s="85">
        <f t="shared" si="98"/>
        <v>4.2023186886008257E-3</v>
      </c>
      <c r="AE83" s="85">
        <f t="shared" si="99"/>
        <v>4.1999160016799701E-3</v>
      </c>
      <c r="AF83" s="133">
        <v>1116677476.3599999</v>
      </c>
      <c r="AG83" s="133">
        <v>1.4189000000000001</v>
      </c>
      <c r="AH83" s="85">
        <f t="shared" si="100"/>
        <v>-1.0943981331515321E-2</v>
      </c>
      <c r="AI83" s="85">
        <f t="shared" si="101"/>
        <v>-1.0943817091872331E-2</v>
      </c>
      <c r="AJ83" s="86">
        <f t="shared" si="102"/>
        <v>-6.6186730559441385E-3</v>
      </c>
      <c r="AK83" s="86">
        <f t="shared" si="103"/>
        <v>3.5153834226728789E-3</v>
      </c>
      <c r="AL83" s="87">
        <f t="shared" si="104"/>
        <v>-6.196322890255461E-2</v>
      </c>
      <c r="AM83" s="87">
        <f t="shared" si="105"/>
        <v>3.9414577597449645E-2</v>
      </c>
      <c r="AN83" s="88">
        <f t="shared" si="106"/>
        <v>2.7891683234380581E-2</v>
      </c>
      <c r="AO83" s="169">
        <f t="shared" si="107"/>
        <v>1.0963971569173102E-2</v>
      </c>
      <c r="AP83" s="92"/>
      <c r="AQ83" s="90"/>
      <c r="AR83" s="90"/>
      <c r="AS83" s="91"/>
      <c r="AT83" s="91"/>
    </row>
    <row r="84" spans="1:46" s="211" customFormat="1">
      <c r="A84" s="164" t="s">
        <v>155</v>
      </c>
      <c r="B84" s="133">
        <v>2027078930.9100001</v>
      </c>
      <c r="C84" s="133">
        <v>566.5</v>
      </c>
      <c r="D84" s="133">
        <v>2030417157.5</v>
      </c>
      <c r="E84" s="133">
        <v>566.79999999999995</v>
      </c>
      <c r="F84" s="85">
        <f t="shared" si="72"/>
        <v>1.6468162828278774E-3</v>
      </c>
      <c r="G84" s="85">
        <f t="shared" si="73"/>
        <v>5.2956751985870176E-4</v>
      </c>
      <c r="H84" s="133">
        <v>2072268755.26</v>
      </c>
      <c r="I84" s="133">
        <v>576.4</v>
      </c>
      <c r="J84" s="85">
        <f t="shared" si="88"/>
        <v>2.0612314866138532E-2</v>
      </c>
      <c r="K84" s="85">
        <f t="shared" si="89"/>
        <v>1.6937191249117897E-2</v>
      </c>
      <c r="L84" s="133">
        <v>2091026814.3599999</v>
      </c>
      <c r="M84" s="133">
        <v>583</v>
      </c>
      <c r="N84" s="85">
        <f t="shared" si="90"/>
        <v>9.0519432155634662E-3</v>
      </c>
      <c r="O84" s="85">
        <f t="shared" si="91"/>
        <v>1.1450381679389353E-2</v>
      </c>
      <c r="P84" s="133">
        <v>2132655930.9000001</v>
      </c>
      <c r="Q84" s="133">
        <v>594</v>
      </c>
      <c r="R84" s="85">
        <f t="shared" si="92"/>
        <v>1.990845657937754E-2</v>
      </c>
      <c r="S84" s="85">
        <f t="shared" si="93"/>
        <v>1.8867924528301886E-2</v>
      </c>
      <c r="T84" s="133">
        <v>2250660935.4899998</v>
      </c>
      <c r="U84" s="133">
        <v>627</v>
      </c>
      <c r="V84" s="85">
        <f t="shared" si="94"/>
        <v>5.5332415735809992E-2</v>
      </c>
      <c r="W84" s="85">
        <f t="shared" si="95"/>
        <v>5.5555555555555552E-2</v>
      </c>
      <c r="X84" s="133">
        <v>1638237864.4632001</v>
      </c>
      <c r="Y84" s="133">
        <v>456.39</v>
      </c>
      <c r="Z84" s="85">
        <f t="shared" si="96"/>
        <v>-0.27210810005615826</v>
      </c>
      <c r="AA84" s="85">
        <f t="shared" si="97"/>
        <v>-0.27210526315789474</v>
      </c>
      <c r="AB84" s="133">
        <v>1642591286.51</v>
      </c>
      <c r="AC84" s="133">
        <v>454.72</v>
      </c>
      <c r="AD84" s="85">
        <f t="shared" si="98"/>
        <v>2.6573809220472267E-3</v>
      </c>
      <c r="AE84" s="85">
        <f t="shared" si="99"/>
        <v>-3.6591511645740686E-3</v>
      </c>
      <c r="AF84" s="133">
        <v>1645601284.45</v>
      </c>
      <c r="AG84" s="133">
        <v>455.73</v>
      </c>
      <c r="AH84" s="85">
        <f t="shared" si="100"/>
        <v>1.8324691995629508E-3</v>
      </c>
      <c r="AI84" s="85">
        <f t="shared" si="101"/>
        <v>2.2211470795214438E-3</v>
      </c>
      <c r="AJ84" s="86">
        <f t="shared" si="102"/>
        <v>-2.0133287906853835E-2</v>
      </c>
      <c r="AK84" s="86">
        <f t="shared" si="103"/>
        <v>-2.1275330838840496E-2</v>
      </c>
      <c r="AL84" s="87">
        <f t="shared" si="104"/>
        <v>-0.18952552268806364</v>
      </c>
      <c r="AM84" s="87">
        <f t="shared" si="105"/>
        <v>-0.19731685789938214</v>
      </c>
      <c r="AN84" s="88">
        <f t="shared" si="106"/>
        <v>0.10335651445078257</v>
      </c>
      <c r="AO84" s="169">
        <f t="shared" si="107"/>
        <v>0.10302507181698706</v>
      </c>
      <c r="AP84" s="92"/>
      <c r="AQ84" s="90"/>
      <c r="AR84" s="90"/>
      <c r="AS84" s="91"/>
      <c r="AT84" s="91"/>
    </row>
    <row r="85" spans="1:46" s="211" customFormat="1">
      <c r="A85" s="164" t="s">
        <v>163</v>
      </c>
      <c r="B85" s="133">
        <v>8599144953.7399998</v>
      </c>
      <c r="C85" s="145">
        <v>115.24</v>
      </c>
      <c r="D85" s="133">
        <v>8407608078.04</v>
      </c>
      <c r="E85" s="145">
        <v>115.33</v>
      </c>
      <c r="F85" s="85">
        <f t="shared" si="72"/>
        <v>-2.2273944296833287E-2</v>
      </c>
      <c r="G85" s="85">
        <f t="shared" si="73"/>
        <v>7.8097882679628095E-4</v>
      </c>
      <c r="H85" s="133">
        <v>8369347277.3900003</v>
      </c>
      <c r="I85" s="145">
        <v>115.41</v>
      </c>
      <c r="J85" s="85">
        <f t="shared" si="88"/>
        <v>-4.5507355117960085E-3</v>
      </c>
      <c r="K85" s="85">
        <f t="shared" si="89"/>
        <v>6.9366166652213906E-4</v>
      </c>
      <c r="L85" s="133">
        <v>8326493776.8800001</v>
      </c>
      <c r="M85" s="145">
        <v>115.49</v>
      </c>
      <c r="N85" s="85">
        <f t="shared" si="90"/>
        <v>-5.1202918327657434E-3</v>
      </c>
      <c r="O85" s="85">
        <f t="shared" si="91"/>
        <v>6.9318083354993757E-4</v>
      </c>
      <c r="P85" s="133">
        <v>8311811892.3999996</v>
      </c>
      <c r="Q85" s="145">
        <v>115.58</v>
      </c>
      <c r="R85" s="85">
        <f t="shared" si="92"/>
        <v>-1.7632733385050229E-3</v>
      </c>
      <c r="S85" s="85">
        <f t="shared" si="93"/>
        <v>7.792882500649703E-4</v>
      </c>
      <c r="T85" s="133">
        <v>8282713477</v>
      </c>
      <c r="U85" s="145">
        <v>115.67</v>
      </c>
      <c r="V85" s="85">
        <f t="shared" si="94"/>
        <v>-3.5008510510934551E-3</v>
      </c>
      <c r="W85" s="85">
        <f t="shared" si="95"/>
        <v>7.7868143277386582E-4</v>
      </c>
      <c r="X85" s="133">
        <v>8243479933.8199997</v>
      </c>
      <c r="Y85" s="145">
        <v>115.76</v>
      </c>
      <c r="Z85" s="85">
        <f t="shared" si="96"/>
        <v>-4.7367983075771803E-3</v>
      </c>
      <c r="AA85" s="85">
        <f t="shared" si="97"/>
        <v>7.7807555978216835E-4</v>
      </c>
      <c r="AB85" s="133">
        <v>8155827378</v>
      </c>
      <c r="AC85" s="145">
        <v>115.83</v>
      </c>
      <c r="AD85" s="85">
        <f t="shared" si="98"/>
        <v>-1.0632955562904101E-2</v>
      </c>
      <c r="AE85" s="85">
        <f t="shared" si="99"/>
        <v>6.0469937802343796E-4</v>
      </c>
      <c r="AF85" s="133">
        <v>8145122957.5699997</v>
      </c>
      <c r="AG85" s="145">
        <v>115.93</v>
      </c>
      <c r="AH85" s="85">
        <f t="shared" si="100"/>
        <v>-1.3124873705486985E-3</v>
      </c>
      <c r="AI85" s="85">
        <f t="shared" si="101"/>
        <v>8.6333419666760364E-4</v>
      </c>
      <c r="AJ85" s="86">
        <f t="shared" si="102"/>
        <v>-6.7364171590029364E-3</v>
      </c>
      <c r="AK85" s="86">
        <f t="shared" si="103"/>
        <v>7.4648751802255052E-4</v>
      </c>
      <c r="AL85" s="87">
        <f t="shared" si="104"/>
        <v>-3.1219951980824417E-2</v>
      </c>
      <c r="AM85" s="87">
        <f t="shared" si="105"/>
        <v>5.119750086775455E-3</v>
      </c>
      <c r="AN85" s="88">
        <f t="shared" si="106"/>
        <v>6.8931162745783829E-3</v>
      </c>
      <c r="AO85" s="169">
        <f t="shared" si="107"/>
        <v>7.9001796619408105E-5</v>
      </c>
      <c r="AP85" s="92"/>
      <c r="AQ85" s="90"/>
      <c r="AR85" s="90"/>
      <c r="AS85" s="91"/>
      <c r="AT85" s="91"/>
    </row>
    <row r="86" spans="1:46" s="211" customFormat="1">
      <c r="A86" s="164" t="s">
        <v>171</v>
      </c>
      <c r="B86" s="133">
        <v>419714818.19999999</v>
      </c>
      <c r="C86" s="145">
        <v>1.1141000000000001</v>
      </c>
      <c r="D86" s="133">
        <v>425079544.11000001</v>
      </c>
      <c r="E86" s="145">
        <v>1.1307</v>
      </c>
      <c r="F86" s="85">
        <f t="shared" si="72"/>
        <v>1.2781835849892864E-2</v>
      </c>
      <c r="G86" s="85">
        <f t="shared" si="73"/>
        <v>1.48999192173054E-2</v>
      </c>
      <c r="H86" s="133">
        <v>429986763.73000002</v>
      </c>
      <c r="I86" s="145">
        <v>1.1409</v>
      </c>
      <c r="J86" s="85">
        <f t="shared" si="88"/>
        <v>1.1544238456062093E-2</v>
      </c>
      <c r="K86" s="85">
        <f t="shared" si="89"/>
        <v>9.0209604669673534E-3</v>
      </c>
      <c r="L86" s="133">
        <v>422789401.38999999</v>
      </c>
      <c r="M86" s="145">
        <v>1.0969</v>
      </c>
      <c r="N86" s="85">
        <f t="shared" si="90"/>
        <v>-1.6738567200453282E-2</v>
      </c>
      <c r="O86" s="85">
        <f t="shared" si="91"/>
        <v>-3.856604435095104E-2</v>
      </c>
      <c r="P86" s="133">
        <v>551849680.76999998</v>
      </c>
      <c r="Q86" s="145">
        <v>1.1451</v>
      </c>
      <c r="R86" s="85">
        <f t="shared" si="92"/>
        <v>0.30525902247239395</v>
      </c>
      <c r="S86" s="85">
        <f t="shared" si="93"/>
        <v>4.394201841553471E-2</v>
      </c>
      <c r="T86" s="133">
        <v>553187200.00999999</v>
      </c>
      <c r="U86" s="145">
        <v>1.1348</v>
      </c>
      <c r="V86" s="85">
        <f t="shared" si="94"/>
        <v>2.423702117819039E-3</v>
      </c>
      <c r="W86" s="85">
        <f t="shared" si="95"/>
        <v>-8.9948476115622872E-3</v>
      </c>
      <c r="X86" s="133">
        <v>557779832.54999995</v>
      </c>
      <c r="Y86" s="145">
        <v>1.1399999999999999</v>
      </c>
      <c r="Z86" s="85">
        <f t="shared" si="96"/>
        <v>8.302130887910892E-3</v>
      </c>
      <c r="AA86" s="85">
        <f t="shared" si="97"/>
        <v>4.5823052520266756E-3</v>
      </c>
      <c r="AB86" s="133">
        <v>557039484.84000003</v>
      </c>
      <c r="AC86" s="145">
        <v>1.1424000000000001</v>
      </c>
      <c r="AD86" s="85">
        <f t="shared" si="98"/>
        <v>-1.3273117219302715E-3</v>
      </c>
      <c r="AE86" s="85">
        <f t="shared" si="99"/>
        <v>2.1052631578948947E-3</v>
      </c>
      <c r="AF86" s="133">
        <v>553044775.95000005</v>
      </c>
      <c r="AG86" s="145">
        <v>1.1299999999999999</v>
      </c>
      <c r="AH86" s="85">
        <f t="shared" si="100"/>
        <v>-7.1713208824817814E-3</v>
      </c>
      <c r="AI86" s="85">
        <f t="shared" si="101"/>
        <v>-1.0854341736694842E-2</v>
      </c>
      <c r="AJ86" s="86">
        <f t="shared" si="102"/>
        <v>3.9384216247401682E-2</v>
      </c>
      <c r="AK86" s="86">
        <f t="shared" si="103"/>
        <v>2.0169041013151081E-3</v>
      </c>
      <c r="AL86" s="87">
        <f t="shared" si="104"/>
        <v>0.30103832003472231</v>
      </c>
      <c r="AM86" s="87">
        <f t="shared" si="105"/>
        <v>2.5401669509020723E-2</v>
      </c>
      <c r="AN86" s="88">
        <f t="shared" si="106"/>
        <v>0.10788813823017634</v>
      </c>
      <c r="AO86" s="169">
        <f t="shared" si="107"/>
        <v>2.3643895421703736E-2</v>
      </c>
      <c r="AP86" s="92"/>
      <c r="AQ86" s="90"/>
      <c r="AR86" s="90"/>
      <c r="AS86" s="91"/>
      <c r="AT86" s="91"/>
    </row>
    <row r="87" spans="1:46" s="211" customFormat="1">
      <c r="A87" s="164" t="s">
        <v>175</v>
      </c>
      <c r="B87" s="133">
        <v>3473019102.4200001</v>
      </c>
      <c r="C87" s="144">
        <v>44192.82</v>
      </c>
      <c r="D87" s="133">
        <v>3693808740.8000002</v>
      </c>
      <c r="E87" s="144">
        <v>44231.85</v>
      </c>
      <c r="F87" s="85">
        <f t="shared" si="72"/>
        <v>6.3572825794754165E-2</v>
      </c>
      <c r="G87" s="85">
        <f t="shared" si="73"/>
        <v>8.8317514021505835E-4</v>
      </c>
      <c r="H87" s="133">
        <v>3758112217.3499999</v>
      </c>
      <c r="I87" s="144">
        <v>44245.88</v>
      </c>
      <c r="J87" s="85">
        <f t="shared" si="88"/>
        <v>1.740844777363133E-2</v>
      </c>
      <c r="K87" s="85">
        <f t="shared" si="89"/>
        <v>3.171922494763126E-4</v>
      </c>
      <c r="L87" s="133">
        <v>3756928097</v>
      </c>
      <c r="M87" s="144">
        <v>44295.06</v>
      </c>
      <c r="N87" s="85">
        <f t="shared" si="90"/>
        <v>-3.1508381908693426E-4</v>
      </c>
      <c r="O87" s="85">
        <f t="shared" si="91"/>
        <v>1.1115159196743356E-3</v>
      </c>
      <c r="P87" s="133">
        <v>3771376095.2800002</v>
      </c>
      <c r="Q87" s="144">
        <v>44336.03</v>
      </c>
      <c r="R87" s="85">
        <f t="shared" si="92"/>
        <v>3.8456946491835426E-3</v>
      </c>
      <c r="S87" s="85">
        <f t="shared" si="93"/>
        <v>9.2493384138098394E-4</v>
      </c>
      <c r="T87" s="133">
        <v>3830494074.3699999</v>
      </c>
      <c r="U87" s="144">
        <v>44337.85</v>
      </c>
      <c r="V87" s="85">
        <f t="shared" si="94"/>
        <v>1.5675439838521474E-2</v>
      </c>
      <c r="W87" s="85">
        <f t="shared" si="95"/>
        <v>4.105013461962447E-5</v>
      </c>
      <c r="X87" s="133">
        <v>3718052590.8000002</v>
      </c>
      <c r="Y87" s="144">
        <v>44203.15</v>
      </c>
      <c r="Z87" s="85">
        <f t="shared" si="96"/>
        <v>-2.9354302966385065E-2</v>
      </c>
      <c r="AA87" s="85">
        <f t="shared" si="97"/>
        <v>-3.0380363504319018E-3</v>
      </c>
      <c r="AB87" s="133">
        <v>3723687331.8000002</v>
      </c>
      <c r="AC87" s="144">
        <v>44202.52</v>
      </c>
      <c r="AD87" s="85">
        <f t="shared" si="98"/>
        <v>1.5155086869784143E-3</v>
      </c>
      <c r="AE87" s="85">
        <f t="shared" si="99"/>
        <v>-1.4252377941496401E-5</v>
      </c>
      <c r="AF87" s="133">
        <v>3759941260.7399998</v>
      </c>
      <c r="AG87" s="144">
        <v>44251.93</v>
      </c>
      <c r="AH87" s="85">
        <f t="shared" si="100"/>
        <v>9.7360292928984262E-3</v>
      </c>
      <c r="AI87" s="85">
        <f t="shared" si="101"/>
        <v>1.117809572847962E-3</v>
      </c>
      <c r="AJ87" s="86">
        <f t="shared" si="102"/>
        <v>1.0260569906311919E-2</v>
      </c>
      <c r="AK87" s="86">
        <f t="shared" si="103"/>
        <v>1.6792351623010985E-4</v>
      </c>
      <c r="AL87" s="87">
        <f t="shared" si="104"/>
        <v>1.7903612390520438E-2</v>
      </c>
      <c r="AM87" s="87">
        <f t="shared" si="105"/>
        <v>2.1949266871851785E-4</v>
      </c>
      <c r="AN87" s="88">
        <f t="shared" si="106"/>
        <v>2.5971671572510971E-2</v>
      </c>
      <c r="AO87" s="169">
        <f t="shared" si="107"/>
        <v>1.3746191366101447E-3</v>
      </c>
      <c r="AP87" s="92"/>
      <c r="AQ87" s="90"/>
      <c r="AR87" s="90"/>
      <c r="AS87" s="91"/>
      <c r="AT87" s="91"/>
    </row>
    <row r="88" spans="1:46" s="211" customFormat="1">
      <c r="A88" s="164" t="s">
        <v>179</v>
      </c>
      <c r="B88" s="133">
        <v>1794590696.98</v>
      </c>
      <c r="C88" s="144">
        <v>0.97050000000000003</v>
      </c>
      <c r="D88" s="133">
        <v>1802464180.5</v>
      </c>
      <c r="E88" s="144">
        <v>0.9748</v>
      </c>
      <c r="F88" s="85">
        <f t="shared" si="72"/>
        <v>4.3873422130459912E-3</v>
      </c>
      <c r="G88" s="85">
        <f t="shared" si="73"/>
        <v>4.43070582174134E-3</v>
      </c>
      <c r="H88" s="133">
        <v>1805078278.3599999</v>
      </c>
      <c r="I88" s="145">
        <v>0.97670000000000001</v>
      </c>
      <c r="J88" s="85">
        <f t="shared" si="88"/>
        <v>1.4502911560077434E-3</v>
      </c>
      <c r="K88" s="85">
        <f t="shared" si="89"/>
        <v>1.9491177677472434E-3</v>
      </c>
      <c r="L88" s="133">
        <v>1822989268.5</v>
      </c>
      <c r="M88" s="144">
        <v>0.9788</v>
      </c>
      <c r="N88" s="85">
        <f t="shared" si="90"/>
        <v>9.9225559105797327E-3</v>
      </c>
      <c r="O88" s="85">
        <f t="shared" si="91"/>
        <v>2.1500972663048949E-3</v>
      </c>
      <c r="P88" s="133">
        <v>1820599065.8299999</v>
      </c>
      <c r="Q88" s="144">
        <v>0.98050000000000004</v>
      </c>
      <c r="R88" s="85">
        <f t="shared" si="92"/>
        <v>-1.3111446739161516E-3</v>
      </c>
      <c r="S88" s="85">
        <f t="shared" si="93"/>
        <v>1.7368205966489935E-3</v>
      </c>
      <c r="T88" s="133">
        <v>1824693016.9000001</v>
      </c>
      <c r="U88" s="144">
        <v>0.98160000000000003</v>
      </c>
      <c r="V88" s="85">
        <f t="shared" si="94"/>
        <v>2.2486834948109592E-3</v>
      </c>
      <c r="W88" s="85">
        <f t="shared" si="95"/>
        <v>1.1218765935746965E-3</v>
      </c>
      <c r="X88" s="133">
        <v>1606230701.3</v>
      </c>
      <c r="Y88" s="144">
        <v>0.98270000000000002</v>
      </c>
      <c r="Z88" s="85">
        <f t="shared" si="96"/>
        <v>-0.11972551743040549</v>
      </c>
      <c r="AA88" s="85">
        <f t="shared" si="97"/>
        <v>1.120619396903005E-3</v>
      </c>
      <c r="AB88" s="133">
        <v>1609086431.98</v>
      </c>
      <c r="AC88" s="144">
        <v>0.98480000000000001</v>
      </c>
      <c r="AD88" s="85">
        <f t="shared" si="98"/>
        <v>1.7779081658000847E-3</v>
      </c>
      <c r="AE88" s="85">
        <f t="shared" si="99"/>
        <v>2.1369695736236805E-3</v>
      </c>
      <c r="AF88" s="133">
        <v>1600877956.8399999</v>
      </c>
      <c r="AG88" s="144">
        <v>0.9859</v>
      </c>
      <c r="AH88" s="85">
        <f t="shared" si="100"/>
        <v>-5.101326427754088E-3</v>
      </c>
      <c r="AI88" s="85">
        <f t="shared" si="101"/>
        <v>1.1169780666124998E-3</v>
      </c>
      <c r="AJ88" s="86">
        <f t="shared" si="102"/>
        <v>-1.3293900948978902E-2</v>
      </c>
      <c r="AK88" s="86">
        <f t="shared" si="103"/>
        <v>1.9703981353945445E-3</v>
      </c>
      <c r="AL88" s="87">
        <f t="shared" si="104"/>
        <v>-0.11183923977012429</v>
      </c>
      <c r="AM88" s="87">
        <f t="shared" si="105"/>
        <v>1.4734672849046861E-2</v>
      </c>
      <c r="AN88" s="88">
        <f t="shared" si="106"/>
        <v>4.3220607688863745E-2</v>
      </c>
      <c r="AO88" s="169">
        <f t="shared" si="107"/>
        <v>1.0914342843223032E-3</v>
      </c>
      <c r="AP88" s="92"/>
      <c r="AQ88" s="90"/>
      <c r="AR88" s="90"/>
      <c r="AS88" s="91"/>
      <c r="AT88" s="91"/>
    </row>
    <row r="89" spans="1:46" s="240" customFormat="1">
      <c r="A89" s="164" t="s">
        <v>183</v>
      </c>
      <c r="B89" s="133">
        <v>548629547.85000002</v>
      </c>
      <c r="C89" s="144">
        <v>49136.55</v>
      </c>
      <c r="D89" s="133">
        <v>549221776.5</v>
      </c>
      <c r="E89" s="144">
        <v>49192.35</v>
      </c>
      <c r="F89" s="85">
        <f t="shared" si="72"/>
        <v>1.0794691104787095E-3</v>
      </c>
      <c r="G89" s="85">
        <f t="shared" si="73"/>
        <v>1.1356108640105101E-3</v>
      </c>
      <c r="H89" s="133">
        <v>549812373</v>
      </c>
      <c r="I89" s="144">
        <v>49243.5</v>
      </c>
      <c r="J89" s="85">
        <f t="shared" si="88"/>
        <v>1.0753333630790585E-3</v>
      </c>
      <c r="K89" s="85">
        <f t="shared" si="89"/>
        <v>1.0397958219113634E-3</v>
      </c>
      <c r="L89" s="133">
        <v>550559925.60000002</v>
      </c>
      <c r="M89" s="144">
        <v>49313.25</v>
      </c>
      <c r="N89" s="85">
        <f t="shared" si="90"/>
        <v>1.3596503765840567E-3</v>
      </c>
      <c r="O89" s="85">
        <f t="shared" si="91"/>
        <v>1.4164305949008499E-3</v>
      </c>
      <c r="P89" s="133">
        <v>551163021.29999995</v>
      </c>
      <c r="Q89" s="144">
        <v>49364.4</v>
      </c>
      <c r="R89" s="85">
        <f t="shared" si="92"/>
        <v>1.0954224453272275E-3</v>
      </c>
      <c r="S89" s="85">
        <f t="shared" si="93"/>
        <v>1.0372465818010667E-3</v>
      </c>
      <c r="T89" s="133">
        <v>551765926.35000002</v>
      </c>
      <c r="U89" s="144">
        <v>49420.2</v>
      </c>
      <c r="V89" s="85">
        <f t="shared" si="94"/>
        <v>1.0938779030894169E-3</v>
      </c>
      <c r="W89" s="85">
        <f t="shared" si="95"/>
        <v>1.1303692539562039E-3</v>
      </c>
      <c r="X89" s="133">
        <v>552368668.64999998</v>
      </c>
      <c r="Y89" s="144">
        <v>49471.35</v>
      </c>
      <c r="Z89" s="85">
        <f t="shared" si="96"/>
        <v>1.0923876796582336E-3</v>
      </c>
      <c r="AA89" s="85">
        <f t="shared" si="97"/>
        <v>1.0350018818216329E-3</v>
      </c>
      <c r="AB89" s="133">
        <v>552885093</v>
      </c>
      <c r="AC89" s="144">
        <v>49517.85</v>
      </c>
      <c r="AD89" s="85">
        <f t="shared" si="98"/>
        <v>9.3492694156997584E-4</v>
      </c>
      <c r="AE89" s="85">
        <f t="shared" si="99"/>
        <v>9.3993796409436983E-4</v>
      </c>
      <c r="AF89" s="133">
        <v>553722878.85000002</v>
      </c>
      <c r="AG89" s="144">
        <v>49592.25</v>
      </c>
      <c r="AH89" s="85">
        <f t="shared" si="100"/>
        <v>1.5152983153409489E-3</v>
      </c>
      <c r="AI89" s="85">
        <f t="shared" si="101"/>
        <v>1.5024884965724775E-3</v>
      </c>
      <c r="AJ89" s="86">
        <f t="shared" si="102"/>
        <v>1.1557957668909533E-3</v>
      </c>
      <c r="AK89" s="86">
        <f t="shared" si="103"/>
        <v>1.1546101823835594E-3</v>
      </c>
      <c r="AL89" s="87">
        <f t="shared" si="104"/>
        <v>8.1954185769617313E-3</v>
      </c>
      <c r="AM89" s="87">
        <f t="shared" si="105"/>
        <v>7.760007570739004E-3</v>
      </c>
      <c r="AN89" s="88">
        <f t="shared" si="106"/>
        <v>1.8646375537544377E-4</v>
      </c>
      <c r="AO89" s="169">
        <f t="shared" si="107"/>
        <v>1.9923593536456372E-4</v>
      </c>
      <c r="AP89" s="92"/>
      <c r="AQ89" s="90"/>
      <c r="AR89" s="90"/>
      <c r="AS89" s="91"/>
      <c r="AT89" s="91"/>
    </row>
    <row r="90" spans="1:46" s="240" customFormat="1">
      <c r="A90" s="164" t="s">
        <v>189</v>
      </c>
      <c r="B90" s="133">
        <f>3125504.87*411.13</f>
        <v>1284988817.2031</v>
      </c>
      <c r="C90" s="144">
        <f>1.0725*411.13</f>
        <v>440.93692499999997</v>
      </c>
      <c r="D90" s="133">
        <f>3127253.4*411.23</f>
        <v>1286020415.6819999</v>
      </c>
      <c r="E90" s="144">
        <f>1.0731*411.23</f>
        <v>441.29091299999999</v>
      </c>
      <c r="F90" s="85">
        <f t="shared" si="72"/>
        <v>8.0280735916856284E-4</v>
      </c>
      <c r="G90" s="85">
        <f t="shared" si="73"/>
        <v>8.0280870104043861E-4</v>
      </c>
      <c r="H90" s="133">
        <f>3293972.46*411.23</f>
        <v>1354580294.7258</v>
      </c>
      <c r="I90" s="144">
        <f>1.0729*411.23</f>
        <v>441.20866699999999</v>
      </c>
      <c r="J90" s="85">
        <f t="shared" si="88"/>
        <v>5.3311656804018594E-2</v>
      </c>
      <c r="K90" s="85">
        <f t="shared" si="89"/>
        <v>-1.8637592023110122E-4</v>
      </c>
      <c r="L90" s="133">
        <f>3195413.16*411.21</f>
        <v>1313985845.5236001</v>
      </c>
      <c r="M90" s="144">
        <f>1.0735*411.21</f>
        <v>441.43393499999996</v>
      </c>
      <c r="N90" s="85">
        <f t="shared" si="90"/>
        <v>-2.9968285645567611E-2</v>
      </c>
      <c r="O90" s="85">
        <f t="shared" si="91"/>
        <v>5.1057020600180406E-4</v>
      </c>
      <c r="P90" s="133">
        <f>3219586.5*411.63</f>
        <v>1325278390.9949999</v>
      </c>
      <c r="Q90" s="144">
        <f>1.0749*411.63</f>
        <v>442.46108699999996</v>
      </c>
      <c r="R90" s="85">
        <f t="shared" si="92"/>
        <v>8.5941150050211565E-3</v>
      </c>
      <c r="S90" s="85">
        <f t="shared" si="93"/>
        <v>2.3268532810011562E-3</v>
      </c>
      <c r="T90" s="133">
        <f>3338990.98*412.3</f>
        <v>1376665981.0540001</v>
      </c>
      <c r="U90" s="144">
        <f>1.0737*412.3</f>
        <v>442.68651000000006</v>
      </c>
      <c r="V90" s="85">
        <f t="shared" si="94"/>
        <v>3.8774939973494321E-2</v>
      </c>
      <c r="W90" s="85">
        <f t="shared" si="95"/>
        <v>5.094753112155412E-4</v>
      </c>
      <c r="X90" s="133">
        <f>3410369.99*412.78</f>
        <v>1407732524.4721999</v>
      </c>
      <c r="Y90" s="144">
        <f>1.0742*412.78</f>
        <v>443.408276</v>
      </c>
      <c r="Z90" s="85">
        <f t="shared" si="96"/>
        <v>2.2566507668341361E-2</v>
      </c>
      <c r="AA90" s="85">
        <f t="shared" si="97"/>
        <v>1.6304223952971718E-3</v>
      </c>
      <c r="AB90" s="292">
        <v>2033011773.8099999</v>
      </c>
      <c r="AC90" s="144">
        <v>443.45</v>
      </c>
      <c r="AD90" s="85">
        <f t="shared" si="98"/>
        <v>0.44417475512419202</v>
      </c>
      <c r="AE90" s="85">
        <f t="shared" si="99"/>
        <v>9.4098378984671641E-5</v>
      </c>
      <c r="AF90" s="292">
        <v>2037315933.3299999</v>
      </c>
      <c r="AG90" s="144">
        <v>441.69</v>
      </c>
      <c r="AH90" s="85">
        <f t="shared" si="100"/>
        <v>2.1171345761238254E-3</v>
      </c>
      <c r="AI90" s="85">
        <f t="shared" si="101"/>
        <v>-3.9688803698274683E-3</v>
      </c>
      <c r="AJ90" s="86">
        <f t="shared" si="102"/>
        <v>6.7546703858099036E-2</v>
      </c>
      <c r="AK90" s="86">
        <f t="shared" si="103"/>
        <v>2.1487149793527672E-4</v>
      </c>
      <c r="AL90" s="87">
        <f t="shared" si="104"/>
        <v>0.58420185907357802</v>
      </c>
      <c r="AM90" s="87">
        <f t="shared" si="105"/>
        <v>5.6993979354303679E-3</v>
      </c>
      <c r="AN90" s="88">
        <f t="shared" si="106"/>
        <v>0.15428300303481826</v>
      </c>
      <c r="AO90" s="169">
        <f t="shared" si="107"/>
        <v>1.8770613815378436E-3</v>
      </c>
      <c r="AP90" s="92"/>
      <c r="AQ90" s="90"/>
      <c r="AR90" s="90"/>
      <c r="AS90" s="91"/>
      <c r="AT90" s="91"/>
    </row>
    <row r="91" spans="1:46" s="240" customFormat="1">
      <c r="A91" s="164" t="s">
        <v>200</v>
      </c>
      <c r="B91" s="133">
        <v>107800925.45</v>
      </c>
      <c r="C91" s="144">
        <v>412.28</v>
      </c>
      <c r="D91" s="133">
        <v>107117523.5</v>
      </c>
      <c r="E91" s="144">
        <v>409.67</v>
      </c>
      <c r="F91" s="85">
        <f t="shared" si="72"/>
        <v>-6.3394812906033635E-3</v>
      </c>
      <c r="G91" s="85">
        <f t="shared" si="73"/>
        <v>-6.3306490734451274E-3</v>
      </c>
      <c r="H91" s="133">
        <v>108345398.7</v>
      </c>
      <c r="I91" s="144">
        <v>414.36</v>
      </c>
      <c r="J91" s="85">
        <f t="shared" si="88"/>
        <v>1.1462878900481702E-2</v>
      </c>
      <c r="K91" s="85">
        <f t="shared" si="89"/>
        <v>1.144823882637244E-2</v>
      </c>
      <c r="L91" s="133">
        <v>109824075.23</v>
      </c>
      <c r="M91" s="144">
        <v>420.01</v>
      </c>
      <c r="N91" s="85">
        <f t="shared" si="90"/>
        <v>1.3647801824001236E-2</v>
      </c>
      <c r="O91" s="85">
        <f t="shared" si="91"/>
        <v>1.3635486050777046E-2</v>
      </c>
      <c r="P91" s="133">
        <v>109463142.90000001</v>
      </c>
      <c r="Q91" s="144">
        <v>418.6</v>
      </c>
      <c r="R91" s="85">
        <f t="shared" si="92"/>
        <v>-3.2864590868997767E-3</v>
      </c>
      <c r="S91" s="85">
        <f t="shared" si="93"/>
        <v>-3.3570629270730894E-3</v>
      </c>
      <c r="T91" s="133">
        <v>109140699.88</v>
      </c>
      <c r="U91" s="144">
        <v>417.37</v>
      </c>
      <c r="V91" s="85">
        <f t="shared" si="94"/>
        <v>-2.9456766127625112E-3</v>
      </c>
      <c r="W91" s="85">
        <f t="shared" si="95"/>
        <v>-2.9383659818442861E-3</v>
      </c>
      <c r="X91" s="133">
        <v>107677101.45999999</v>
      </c>
      <c r="Y91" s="144">
        <v>411.79</v>
      </c>
      <c r="Z91" s="85">
        <f t="shared" si="96"/>
        <v>-1.3410198226777231E-2</v>
      </c>
      <c r="AA91" s="85">
        <f t="shared" si="97"/>
        <v>-1.3369432398111948E-2</v>
      </c>
      <c r="AB91" s="133">
        <v>105835586.70999999</v>
      </c>
      <c r="AC91" s="144">
        <v>411.03</v>
      </c>
      <c r="AD91" s="85">
        <f t="shared" si="98"/>
        <v>-1.7102194663775269E-2</v>
      </c>
      <c r="AE91" s="85">
        <f t="shared" si="99"/>
        <v>-1.8456009130868834E-3</v>
      </c>
      <c r="AF91" s="133">
        <v>104127689.97</v>
      </c>
      <c r="AG91" s="144">
        <v>404.39</v>
      </c>
      <c r="AH91" s="85">
        <f t="shared" si="100"/>
        <v>-1.6137263401579671E-2</v>
      </c>
      <c r="AI91" s="85">
        <f t="shared" si="101"/>
        <v>-1.615453859815582E-2</v>
      </c>
      <c r="AJ91" s="86">
        <f t="shared" si="102"/>
        <v>-4.2638240697393612E-3</v>
      </c>
      <c r="AK91" s="86">
        <f t="shared" si="103"/>
        <v>-2.3639906268209583E-3</v>
      </c>
      <c r="AL91" s="87">
        <f t="shared" si="104"/>
        <v>-2.791171259667893E-2</v>
      </c>
      <c r="AM91" s="87">
        <f t="shared" si="105"/>
        <v>-3.0319200543320077E-3</v>
      </c>
      <c r="AN91" s="88">
        <f t="shared" si="106"/>
        <v>1.1738916460673187E-2</v>
      </c>
      <c r="AO91" s="169">
        <f t="shared" si="107"/>
        <v>1.0524658834817381E-2</v>
      </c>
      <c r="AP91" s="92"/>
      <c r="AQ91" s="90"/>
      <c r="AR91" s="90"/>
      <c r="AS91" s="91"/>
      <c r="AT91" s="91"/>
    </row>
    <row r="92" spans="1:46" s="264" customFormat="1" ht="15.75" customHeight="1">
      <c r="A92" s="164" t="s">
        <v>205</v>
      </c>
      <c r="B92" s="133">
        <v>9206649364.4599991</v>
      </c>
      <c r="C92" s="144">
        <v>102.96</v>
      </c>
      <c r="D92" s="133">
        <v>9518894968.2700005</v>
      </c>
      <c r="E92" s="144">
        <v>103.12</v>
      </c>
      <c r="F92" s="85">
        <f t="shared" si="72"/>
        <v>3.3915227076568008E-2</v>
      </c>
      <c r="G92" s="85">
        <f t="shared" si="73"/>
        <v>1.554001554001659E-3</v>
      </c>
      <c r="H92" s="133">
        <v>9569899984.9099998</v>
      </c>
      <c r="I92" s="144">
        <v>103.29</v>
      </c>
      <c r="J92" s="85">
        <f t="shared" si="88"/>
        <v>5.3582917775664074E-3</v>
      </c>
      <c r="K92" s="85">
        <f t="shared" si="89"/>
        <v>1.6485647788983873E-3</v>
      </c>
      <c r="L92" s="133">
        <v>9839744598.0300007</v>
      </c>
      <c r="M92" s="144">
        <v>103.46</v>
      </c>
      <c r="N92" s="85">
        <f t="shared" si="90"/>
        <v>2.8197223956937582E-2</v>
      </c>
      <c r="O92" s="85">
        <f t="shared" si="91"/>
        <v>1.6458514861069559E-3</v>
      </c>
      <c r="P92" s="133">
        <v>9847334033.2099991</v>
      </c>
      <c r="Q92" s="144">
        <v>103.64</v>
      </c>
      <c r="R92" s="85">
        <f t="shared" si="92"/>
        <v>7.7130408257932489E-4</v>
      </c>
      <c r="S92" s="85">
        <f t="shared" si="93"/>
        <v>1.7398028223468667E-3</v>
      </c>
      <c r="T92" s="133">
        <v>10101361441.120001</v>
      </c>
      <c r="U92" s="144">
        <v>103.83</v>
      </c>
      <c r="V92" s="85">
        <f t="shared" si="94"/>
        <v>2.5796566568504511E-2</v>
      </c>
      <c r="W92" s="85">
        <f t="shared" si="95"/>
        <v>1.8332690081049568E-3</v>
      </c>
      <c r="X92" s="133">
        <v>10596532696.6</v>
      </c>
      <c r="Y92" s="144">
        <v>104.01</v>
      </c>
      <c r="Z92" s="85">
        <f t="shared" si="96"/>
        <v>4.9020249237324273E-2</v>
      </c>
      <c r="AA92" s="85">
        <f t="shared" si="97"/>
        <v>1.7336030049119409E-3</v>
      </c>
      <c r="AB92" s="133">
        <v>11492498308</v>
      </c>
      <c r="AC92" s="144">
        <v>104.16</v>
      </c>
      <c r="AD92" s="85">
        <f t="shared" si="98"/>
        <v>8.4552715218580779E-2</v>
      </c>
      <c r="AE92" s="85">
        <f t="shared" si="99"/>
        <v>1.4421690222093208E-3</v>
      </c>
      <c r="AF92" s="133">
        <v>12384924667.049999</v>
      </c>
      <c r="AG92" s="144">
        <v>104.34</v>
      </c>
      <c r="AH92" s="85">
        <f t="shared" si="100"/>
        <v>7.7652946742552548E-2</v>
      </c>
      <c r="AI92" s="85">
        <f t="shared" si="101"/>
        <v>1.7281105990784066E-3</v>
      </c>
      <c r="AJ92" s="86">
        <f t="shared" si="102"/>
        <v>3.8158065582576672E-2</v>
      </c>
      <c r="AK92" s="86">
        <f t="shared" si="103"/>
        <v>1.6656715344573118E-3</v>
      </c>
      <c r="AL92" s="87">
        <f t="shared" si="104"/>
        <v>0.30108848856233172</v>
      </c>
      <c r="AM92" s="87">
        <f t="shared" si="105"/>
        <v>1.1655011655011684E-2</v>
      </c>
      <c r="AN92" s="88">
        <f t="shared" si="106"/>
        <v>3.0645246627236909E-2</v>
      </c>
      <c r="AO92" s="169">
        <f t="shared" si="107"/>
        <v>1.2259498673309547E-4</v>
      </c>
      <c r="AP92" s="92"/>
      <c r="AQ92" s="90"/>
      <c r="AR92" s="90"/>
      <c r="AS92" s="91"/>
      <c r="AT92" s="91"/>
    </row>
    <row r="93" spans="1:46" s="264" customFormat="1" ht="15.75" customHeight="1">
      <c r="A93" s="164" t="s">
        <v>211</v>
      </c>
      <c r="B93" s="133">
        <v>293885572.79000002</v>
      </c>
      <c r="C93" s="144">
        <v>1017.15</v>
      </c>
      <c r="D93" s="133">
        <v>294540655.01999998</v>
      </c>
      <c r="E93" s="144">
        <v>1019.1</v>
      </c>
      <c r="F93" s="85">
        <f t="shared" si="72"/>
        <v>2.2290384103613604E-3</v>
      </c>
      <c r="G93" s="85">
        <f t="shared" si="73"/>
        <v>1.9171213685297602E-3</v>
      </c>
      <c r="H93" s="133">
        <v>297461222.56999999</v>
      </c>
      <c r="I93" s="144">
        <v>1029.21</v>
      </c>
      <c r="J93" s="85">
        <f t="shared" si="88"/>
        <v>9.9156686868972256E-3</v>
      </c>
      <c r="K93" s="85">
        <f t="shared" si="89"/>
        <v>9.9205181042096094E-3</v>
      </c>
      <c r="L93" s="133">
        <v>298327629.27999997</v>
      </c>
      <c r="M93" s="144">
        <v>1031.21</v>
      </c>
      <c r="N93" s="85">
        <f t="shared" si="90"/>
        <v>2.9126711122694038E-3</v>
      </c>
      <c r="O93" s="85">
        <f t="shared" si="91"/>
        <v>1.9432380175085744E-3</v>
      </c>
      <c r="P93" s="133">
        <v>298847583.75999999</v>
      </c>
      <c r="Q93" s="144">
        <v>1032.79</v>
      </c>
      <c r="R93" s="85">
        <f t="shared" si="92"/>
        <v>1.7428975025038924E-3</v>
      </c>
      <c r="S93" s="85">
        <f t="shared" si="93"/>
        <v>1.5321806421581708E-3</v>
      </c>
      <c r="T93" s="133">
        <v>299580427.56999999</v>
      </c>
      <c r="U93" s="144">
        <v>1034.93</v>
      </c>
      <c r="V93" s="85">
        <f t="shared" si="94"/>
        <v>2.4522326758664318E-3</v>
      </c>
      <c r="W93" s="85">
        <f t="shared" si="95"/>
        <v>2.0720572430020625E-3</v>
      </c>
      <c r="X93" s="133">
        <v>300299253.38</v>
      </c>
      <c r="Y93" s="144">
        <v>1037.05</v>
      </c>
      <c r="Z93" s="85">
        <f t="shared" si="96"/>
        <v>2.3994418321338484E-3</v>
      </c>
      <c r="AA93" s="85">
        <f t="shared" si="97"/>
        <v>2.0484477211018047E-3</v>
      </c>
      <c r="AB93" s="133">
        <v>300859620.58999997</v>
      </c>
      <c r="AC93" s="144">
        <v>1038.8399999999999</v>
      </c>
      <c r="AD93" s="85">
        <f t="shared" si="98"/>
        <v>1.8660293147345504E-3</v>
      </c>
      <c r="AE93" s="85">
        <f t="shared" si="99"/>
        <v>1.7260498529482317E-3</v>
      </c>
      <c r="AF93" s="133">
        <v>301669504.56</v>
      </c>
      <c r="AG93" s="144">
        <v>1040.99</v>
      </c>
      <c r="AH93" s="85">
        <f t="shared" si="100"/>
        <v>2.6918998581857137E-3</v>
      </c>
      <c r="AI93" s="85">
        <f t="shared" si="101"/>
        <v>2.069616110276935E-3</v>
      </c>
      <c r="AJ93" s="86">
        <f t="shared" ref="AJ93" si="108">AVERAGE(F93,J93,N93,R93,V93,Z93,AD93,AH93)</f>
        <v>3.2762349241190532E-3</v>
      </c>
      <c r="AK93" s="86">
        <f t="shared" ref="AK93" si="109">AVERAGE(G93,K93,O93,S93,W93,AA93,AE93,AI93)</f>
        <v>2.9036536324668939E-3</v>
      </c>
      <c r="AL93" s="87">
        <f t="shared" ref="AL93" si="110">((AF93-D93)/D93)</f>
        <v>2.4203278625546467E-2</v>
      </c>
      <c r="AM93" s="87">
        <f t="shared" ref="AM93" si="111">((AC93-C93)/C93)</f>
        <v>2.1324288453030468E-2</v>
      </c>
      <c r="AN93" s="88">
        <f t="shared" ref="AN93" si="112">STDEV(F93,J93,N93,R93,V93,Z93,AD93,AH93)</f>
        <v>2.7108216119802464E-3</v>
      </c>
      <c r="AO93" s="169">
        <f t="shared" ref="AO93" si="113">STDEV(G93,K93,O93,S93,W93,AA93,AE93,AI93)</f>
        <v>2.8414852302212443E-3</v>
      </c>
      <c r="AP93" s="92"/>
      <c r="AQ93" s="90"/>
      <c r="AR93" s="90"/>
      <c r="AS93" s="91"/>
      <c r="AT93" s="91"/>
    </row>
    <row r="94" spans="1:46" ht="16.5" customHeight="1">
      <c r="A94" s="164" t="s">
        <v>221</v>
      </c>
      <c r="B94" s="133">
        <v>2028509433.49</v>
      </c>
      <c r="C94" s="144">
        <v>1.0069999999999999</v>
      </c>
      <c r="D94" s="133">
        <v>1976996969.8599999</v>
      </c>
      <c r="E94" s="144">
        <v>1.0084</v>
      </c>
      <c r="F94" s="85">
        <f t="shared" si="72"/>
        <v>-2.5394244058985816E-2</v>
      </c>
      <c r="G94" s="85">
        <f t="shared" si="73"/>
        <v>1.3902681231381013E-3</v>
      </c>
      <c r="H94" s="133">
        <v>1964171554.0699999</v>
      </c>
      <c r="I94" s="144">
        <v>1.0098</v>
      </c>
      <c r="J94" s="85">
        <f t="shared" si="88"/>
        <v>-6.4873219258945996E-3</v>
      </c>
      <c r="K94" s="85">
        <f t="shared" si="89"/>
        <v>1.3883379611266044E-3</v>
      </c>
      <c r="L94" s="133">
        <v>1921988151.54</v>
      </c>
      <c r="M94" s="144">
        <v>1.0114000000000001</v>
      </c>
      <c r="N94" s="85">
        <f t="shared" si="90"/>
        <v>-2.1476434908443146E-2</v>
      </c>
      <c r="O94" s="85">
        <f t="shared" si="91"/>
        <v>1.5844721727075121E-3</v>
      </c>
      <c r="P94" s="133">
        <v>1936774703.3900001</v>
      </c>
      <c r="Q94" s="144">
        <v>1.0143</v>
      </c>
      <c r="R94" s="85">
        <f t="shared" si="92"/>
        <v>7.6933626454212863E-3</v>
      </c>
      <c r="S94" s="85">
        <f t="shared" si="93"/>
        <v>2.8673126359500716E-3</v>
      </c>
      <c r="T94" s="133">
        <v>1865146673.45</v>
      </c>
      <c r="U94" s="144">
        <v>1.0147999999999999</v>
      </c>
      <c r="V94" s="85">
        <f t="shared" si="94"/>
        <v>-3.698315029343742E-2</v>
      </c>
      <c r="W94" s="85">
        <f t="shared" si="95"/>
        <v>4.929508035097554E-4</v>
      </c>
      <c r="X94" s="133">
        <v>1857663282.53</v>
      </c>
      <c r="Y94" s="144">
        <v>1.0165999999999999</v>
      </c>
      <c r="Z94" s="85">
        <f t="shared" si="96"/>
        <v>-4.0122265055744354E-3</v>
      </c>
      <c r="AA94" s="85">
        <f t="shared" si="97"/>
        <v>1.7737485218762554E-3</v>
      </c>
      <c r="AB94" s="291">
        <v>1859693237.6600001</v>
      </c>
      <c r="AC94" s="144">
        <v>1.0196000000000001</v>
      </c>
      <c r="AD94" s="85">
        <f t="shared" si="98"/>
        <v>1.0927465429770812E-3</v>
      </c>
      <c r="AE94" s="85">
        <f t="shared" si="99"/>
        <v>2.9510131811923213E-3</v>
      </c>
      <c r="AF94" s="291">
        <v>1866956438.96</v>
      </c>
      <c r="AG94" s="144">
        <v>1.0196000000000001</v>
      </c>
      <c r="AH94" s="85">
        <f t="shared" si="100"/>
        <v>3.9055910689544879E-3</v>
      </c>
      <c r="AI94" s="85">
        <f t="shared" si="101"/>
        <v>0</v>
      </c>
      <c r="AJ94" s="86">
        <f t="shared" ref="AJ94:AJ95" si="114">AVERAGE(F94,J94,N94,R94,V94,Z94,AD94,AH94)</f>
        <v>-1.0207709679372821E-2</v>
      </c>
      <c r="AK94" s="86">
        <f t="shared" ref="AK94" si="115">AVERAGE(G94,K94,O94,S94,W94,AA94,AE94,AI94)</f>
        <v>1.5560129249375778E-3</v>
      </c>
      <c r="AL94" s="87">
        <f t="shared" ref="AL94:AL95" si="116">((AF94-D94)/D94)</f>
        <v>-5.5660444895771551E-2</v>
      </c>
      <c r="AM94" s="87">
        <f t="shared" ref="AM94" si="117">((AC94-C94)/C94)</f>
        <v>1.2512413108242471E-2</v>
      </c>
      <c r="AN94" s="88">
        <f t="shared" ref="AN94:AN95" si="118">STDEV(F94,J94,N94,R94,V94,Z94,AD94,AH94)</f>
        <v>1.591988186803486E-2</v>
      </c>
      <c r="AO94" s="169">
        <f t="shared" ref="AO94" si="119">STDEV(G94,K94,O94,S94,W94,AA94,AE94,AI94)</f>
        <v>1.0226446733424706E-3</v>
      </c>
      <c r="AP94" s="92"/>
      <c r="AQ94" s="102">
        <f>SUM(AQ66:AQ76)</f>
        <v>20567788651.219021</v>
      </c>
      <c r="AR94" s="68"/>
      <c r="AS94" s="91" t="e">
        <f>(#REF!/AQ94)-1</f>
        <v>#REF!</v>
      </c>
      <c r="AT94" s="91" t="e">
        <f>(#REF!/AR94)-1</f>
        <v>#REF!</v>
      </c>
    </row>
    <row r="95" spans="1:46">
      <c r="A95" s="166" t="s">
        <v>53</v>
      </c>
      <c r="B95" s="138">
        <f>SUM(B66:B94)</f>
        <v>442937198248.75311</v>
      </c>
      <c r="C95" s="140"/>
      <c r="D95" s="138">
        <f>SUM(D66:D94)</f>
        <v>435860777306.83203</v>
      </c>
      <c r="E95" s="140"/>
      <c r="F95" s="85">
        <f>((D95-B95)/B95)</f>
        <v>-1.597612702184243E-2</v>
      </c>
      <c r="G95" s="85"/>
      <c r="H95" s="138">
        <f>SUM(H66:H94)</f>
        <v>435008959869.54578</v>
      </c>
      <c r="I95" s="140"/>
      <c r="J95" s="85">
        <f>((H95-D95)/D95)</f>
        <v>-1.9543337727005489E-3</v>
      </c>
      <c r="K95" s="85"/>
      <c r="L95" s="138">
        <f>SUM(L66:L94)</f>
        <v>435087599942.60364</v>
      </c>
      <c r="M95" s="140"/>
      <c r="N95" s="85">
        <f>((L95-H95)/H95)</f>
        <v>1.8077805358640103E-4</v>
      </c>
      <c r="O95" s="85"/>
      <c r="P95" s="138">
        <f>SUM(P66:P94)</f>
        <v>432343480362.17523</v>
      </c>
      <c r="Q95" s="140"/>
      <c r="R95" s="85">
        <f>((P95-L95)/L95)</f>
        <v>-6.3070507658467114E-3</v>
      </c>
      <c r="S95" s="85"/>
      <c r="T95" s="138">
        <f>SUM(T66:T94)</f>
        <v>434674724742.9541</v>
      </c>
      <c r="U95" s="140"/>
      <c r="V95" s="85">
        <f>((T95-P95)/P95)</f>
        <v>5.3921117969119841E-3</v>
      </c>
      <c r="W95" s="85"/>
      <c r="X95" s="138">
        <f>SUM(X66:X94)</f>
        <v>434544424091.98541</v>
      </c>
      <c r="Y95" s="140"/>
      <c r="Z95" s="85">
        <f>((X95-T95)/T95)</f>
        <v>-2.9976587906219425E-4</v>
      </c>
      <c r="AA95" s="85"/>
      <c r="AB95" s="138">
        <f>SUM(AB66:AB94)</f>
        <v>433869565598.77002</v>
      </c>
      <c r="AC95" s="140"/>
      <c r="AD95" s="85">
        <f>((AB95-X95)/X95)</f>
        <v>-1.5530253198520788E-3</v>
      </c>
      <c r="AE95" s="85"/>
      <c r="AF95" s="138">
        <f>SUM(AF66:AF94)</f>
        <v>432299706170.10992</v>
      </c>
      <c r="AG95" s="140"/>
      <c r="AH95" s="85">
        <f>((AF95-AB95)/AB95)</f>
        <v>-3.6182750603711523E-3</v>
      </c>
      <c r="AI95" s="85"/>
      <c r="AJ95" s="86">
        <f t="shared" si="114"/>
        <v>-3.0169609961470914E-3</v>
      </c>
      <c r="AK95" s="86"/>
      <c r="AL95" s="87">
        <f t="shared" si="116"/>
        <v>-8.1702032440859589E-3</v>
      </c>
      <c r="AM95" s="87"/>
      <c r="AN95" s="88">
        <f t="shared" si="118"/>
        <v>6.2188621746593056E-3</v>
      </c>
      <c r="AO95" s="169"/>
      <c r="AP95" s="92"/>
      <c r="AQ95" s="102"/>
      <c r="AR95" s="68"/>
      <c r="AS95" s="91" t="e">
        <f>(#REF!/AQ95)-1</f>
        <v>#REF!</v>
      </c>
      <c r="AT95" s="91" t="e">
        <f>(#REF!/AR95)-1</f>
        <v>#REF!</v>
      </c>
    </row>
    <row r="96" spans="1:46">
      <c r="A96" s="167" t="s">
        <v>55</v>
      </c>
      <c r="B96" s="138"/>
      <c r="C96" s="140"/>
      <c r="D96" s="138"/>
      <c r="E96" s="140"/>
      <c r="F96" s="85"/>
      <c r="G96" s="85"/>
      <c r="H96" s="138"/>
      <c r="I96" s="140"/>
      <c r="J96" s="85"/>
      <c r="K96" s="85"/>
      <c r="L96" s="138"/>
      <c r="M96" s="140"/>
      <c r="N96" s="85"/>
      <c r="O96" s="85"/>
      <c r="P96" s="138"/>
      <c r="Q96" s="140"/>
      <c r="R96" s="85"/>
      <c r="S96" s="85"/>
      <c r="T96" s="138"/>
      <c r="U96" s="140"/>
      <c r="V96" s="85"/>
      <c r="W96" s="85"/>
      <c r="X96" s="138"/>
      <c r="Y96" s="140"/>
      <c r="Z96" s="85"/>
      <c r="AA96" s="85"/>
      <c r="AB96" s="138"/>
      <c r="AC96" s="140"/>
      <c r="AD96" s="85"/>
      <c r="AE96" s="85"/>
      <c r="AF96" s="138"/>
      <c r="AG96" s="138"/>
      <c r="AH96" s="85"/>
      <c r="AI96" s="85"/>
      <c r="AJ96" s="86"/>
      <c r="AK96" s="86"/>
      <c r="AL96" s="87"/>
      <c r="AM96" s="87"/>
      <c r="AN96" s="88"/>
      <c r="AO96" s="169"/>
      <c r="AP96" s="92"/>
      <c r="AQ96" s="108">
        <v>2412598749</v>
      </c>
      <c r="AR96" s="109">
        <v>100</v>
      </c>
      <c r="AS96" s="91" t="e">
        <f>(#REF!/AQ96)-1</f>
        <v>#REF!</v>
      </c>
      <c r="AT96" s="91" t="e">
        <f>(#REF!/AR96)-1</f>
        <v>#REF!</v>
      </c>
    </row>
    <row r="97" spans="1:46">
      <c r="A97" s="164" t="s">
        <v>28</v>
      </c>
      <c r="B97" s="133">
        <v>2344704152.9200001</v>
      </c>
      <c r="C97" s="145">
        <v>61.75</v>
      </c>
      <c r="D97" s="133">
        <v>2345127189.3699999</v>
      </c>
      <c r="E97" s="145">
        <v>67.900000000000006</v>
      </c>
      <c r="F97" s="85">
        <f t="shared" ref="F97:G100" si="120">((D97-B97)/B97)</f>
        <v>1.8042210121604327E-4</v>
      </c>
      <c r="G97" s="85">
        <f t="shared" si="120"/>
        <v>9.9595141700404954E-2</v>
      </c>
      <c r="H97" s="133">
        <v>2348874714.5700002</v>
      </c>
      <c r="I97" s="145">
        <v>67.900000000000006</v>
      </c>
      <c r="J97" s="85">
        <f t="shared" ref="J97:J100" si="121">((H97-D97)/D97)</f>
        <v>1.5980050962638957E-3</v>
      </c>
      <c r="K97" s="85">
        <f t="shared" ref="K97:K100" si="122">((I97-E97)/E97)</f>
        <v>0</v>
      </c>
      <c r="L97" s="133">
        <v>2353161176.7199998</v>
      </c>
      <c r="M97" s="145">
        <v>67.900000000000006</v>
      </c>
      <c r="N97" s="85">
        <f t="shared" ref="N97:N100" si="123">((L97-H97)/H97)</f>
        <v>1.8249002909396662E-3</v>
      </c>
      <c r="O97" s="85">
        <f t="shared" ref="O97:O100" si="124">((M97-I97)/I97)</f>
        <v>0</v>
      </c>
      <c r="P97" s="133">
        <v>2357470414.0100002</v>
      </c>
      <c r="Q97" s="145">
        <v>67.900000000000006</v>
      </c>
      <c r="R97" s="85">
        <f t="shared" ref="R97:R100" si="125">((P97-L97)/L97)</f>
        <v>1.8312546257485661E-3</v>
      </c>
      <c r="S97" s="85">
        <f t="shared" ref="S97:S100" si="126">((Q97-M97)/M97)</f>
        <v>0</v>
      </c>
      <c r="T97" s="133">
        <v>2360340768.98</v>
      </c>
      <c r="U97" s="145">
        <v>67.900000000000006</v>
      </c>
      <c r="V97" s="85">
        <f t="shared" ref="V97:V100" si="127">((T97-P97)/P97)</f>
        <v>1.2175571548816962E-3</v>
      </c>
      <c r="W97" s="85">
        <f t="shared" ref="W97:W100" si="128">((U97-Q97)/Q97)</f>
        <v>0</v>
      </c>
      <c r="X97" s="133">
        <v>2364541022.6799998</v>
      </c>
      <c r="Y97" s="145">
        <v>67.900000000000006</v>
      </c>
      <c r="Z97" s="85">
        <f t="shared" ref="Z97:Z100" si="129">((X97-T97)/T97)</f>
        <v>1.7795115668043607E-3</v>
      </c>
      <c r="AA97" s="85">
        <f t="shared" ref="AA97:AA100" si="130">((Y97-U97)/U97)</f>
        <v>0</v>
      </c>
      <c r="AB97" s="133">
        <v>2367856431.1599998</v>
      </c>
      <c r="AC97" s="145">
        <v>67.900000000000006</v>
      </c>
      <c r="AD97" s="85">
        <f t="shared" ref="AD97:AD100" si="131">((AB97-X97)/X97)</f>
        <v>1.4021361643547611E-3</v>
      </c>
      <c r="AE97" s="85">
        <f t="shared" ref="AE97:AE100" si="132">((AC97-Y97)/Y97)</f>
        <v>0</v>
      </c>
      <c r="AF97" s="133">
        <v>2370621118.9400001</v>
      </c>
      <c r="AG97" s="145">
        <v>67.900000000000006</v>
      </c>
      <c r="AH97" s="85">
        <f t="shared" ref="AH97:AH100" si="133">((AF97-AB97)/AB97)</f>
        <v>1.1675909669260668E-3</v>
      </c>
      <c r="AI97" s="85">
        <f t="shared" ref="AI97:AI100" si="134">((AG97-AC97)/AC97)</f>
        <v>0</v>
      </c>
      <c r="AJ97" s="86">
        <f t="shared" ref="AJ97:AJ101" si="135">AVERAGE(F97,J97,N97,R97,V97,Z97,AD97,AH97)</f>
        <v>1.375172245891882E-3</v>
      </c>
      <c r="AK97" s="86">
        <f t="shared" ref="AK97:AK100" si="136">AVERAGE(G97,K97,O97,S97,W97,AA97,AE97,AI97)</f>
        <v>1.2449392712550619E-2</v>
      </c>
      <c r="AL97" s="87">
        <f t="shared" ref="AL97:AL101" si="137">((AF97-D97)/D97)</f>
        <v>1.0871022128590355E-2</v>
      </c>
      <c r="AM97" s="87">
        <f t="shared" ref="AM97:AM100" si="138">((AC97-C97)/C97)</f>
        <v>9.9595141700404954E-2</v>
      </c>
      <c r="AN97" s="88">
        <f t="shared" ref="AN97:AN101" si="139">STDEV(F97,J97,N97,R97,V97,Z97,AD97,AH97)</f>
        <v>5.5025950796642467E-4</v>
      </c>
      <c r="AO97" s="169">
        <f t="shared" ref="AO97:AO100" si="140">STDEV(G97,K97,O97,S97,W97,AA97,AE97,AI97)</f>
        <v>3.5212200034795721E-2</v>
      </c>
      <c r="AP97" s="92"/>
      <c r="AQ97" s="108">
        <v>12153673145</v>
      </c>
      <c r="AR97" s="110">
        <v>45.22</v>
      </c>
      <c r="AS97" s="91" t="e">
        <f>(#REF!/AQ97)-1</f>
        <v>#REF!</v>
      </c>
      <c r="AT97" s="91" t="e">
        <f>(#REF!/AR97)-1</f>
        <v>#REF!</v>
      </c>
    </row>
    <row r="98" spans="1:46">
      <c r="A98" s="164" t="s">
        <v>186</v>
      </c>
      <c r="B98" s="133">
        <v>9763775648.6200008</v>
      </c>
      <c r="C98" s="145">
        <v>36.6</v>
      </c>
      <c r="D98" s="133">
        <v>9765655054.2999992</v>
      </c>
      <c r="E98" s="145">
        <v>36.6</v>
      </c>
      <c r="F98" s="85">
        <f t="shared" si="120"/>
        <v>1.9248759369681242E-4</v>
      </c>
      <c r="G98" s="85">
        <f t="shared" si="120"/>
        <v>0</v>
      </c>
      <c r="H98" s="133">
        <v>9767917045.2700005</v>
      </c>
      <c r="I98" s="145">
        <v>36.6</v>
      </c>
      <c r="J98" s="85">
        <f t="shared" si="121"/>
        <v>2.3162716248156074E-4</v>
      </c>
      <c r="K98" s="85">
        <f t="shared" si="122"/>
        <v>0</v>
      </c>
      <c r="L98" s="133">
        <v>9761196144.7399998</v>
      </c>
      <c r="M98" s="145">
        <v>36.6</v>
      </c>
      <c r="N98" s="85">
        <f t="shared" si="123"/>
        <v>-6.8805872314970198E-4</v>
      </c>
      <c r="O98" s="85">
        <f t="shared" si="124"/>
        <v>0</v>
      </c>
      <c r="P98" s="133">
        <v>9794750033.2000008</v>
      </c>
      <c r="Q98" s="145">
        <v>36.6</v>
      </c>
      <c r="R98" s="85">
        <f t="shared" si="125"/>
        <v>3.4374771249814627E-3</v>
      </c>
      <c r="S98" s="85">
        <f t="shared" si="126"/>
        <v>0</v>
      </c>
      <c r="T98" s="133">
        <v>9794395509.9899998</v>
      </c>
      <c r="U98" s="145">
        <v>36.6</v>
      </c>
      <c r="V98" s="85">
        <f t="shared" si="127"/>
        <v>-3.6195227933261209E-5</v>
      </c>
      <c r="W98" s="85">
        <f t="shared" si="128"/>
        <v>0</v>
      </c>
      <c r="X98" s="133">
        <v>9792907297.4899998</v>
      </c>
      <c r="Y98" s="145">
        <v>36.6</v>
      </c>
      <c r="Z98" s="85">
        <f t="shared" si="129"/>
        <v>-1.5194531387690709E-4</v>
      </c>
      <c r="AA98" s="85">
        <f t="shared" si="130"/>
        <v>0</v>
      </c>
      <c r="AB98" s="133">
        <v>9817808287.2800007</v>
      </c>
      <c r="AC98" s="145">
        <v>36.6</v>
      </c>
      <c r="AD98" s="85">
        <f t="shared" si="131"/>
        <v>2.5427576340259278E-3</v>
      </c>
      <c r="AE98" s="85">
        <f t="shared" si="132"/>
        <v>0</v>
      </c>
      <c r="AF98" s="133">
        <v>9835804025.8999996</v>
      </c>
      <c r="AG98" s="145">
        <v>36.6</v>
      </c>
      <c r="AH98" s="85">
        <f t="shared" si="133"/>
        <v>1.8329690388550668E-3</v>
      </c>
      <c r="AI98" s="85">
        <f t="shared" si="134"/>
        <v>0</v>
      </c>
      <c r="AJ98" s="86">
        <f t="shared" si="135"/>
        <v>9.2013991113511998E-4</v>
      </c>
      <c r="AK98" s="86">
        <f t="shared" si="136"/>
        <v>0</v>
      </c>
      <c r="AL98" s="87">
        <f t="shared" si="137"/>
        <v>7.1832325850084665E-3</v>
      </c>
      <c r="AM98" s="87">
        <f t="shared" si="138"/>
        <v>0</v>
      </c>
      <c r="AN98" s="88">
        <f t="shared" si="139"/>
        <v>1.4859776058023402E-3</v>
      </c>
      <c r="AO98" s="169">
        <f t="shared" si="140"/>
        <v>0</v>
      </c>
      <c r="AP98" s="92"/>
      <c r="AQ98" s="111">
        <v>31507613595.857655</v>
      </c>
      <c r="AR98" s="111">
        <v>11.808257597614354</v>
      </c>
      <c r="AS98" s="91" t="e">
        <f>(#REF!/AQ98)-1</f>
        <v>#REF!</v>
      </c>
      <c r="AT98" s="91" t="e">
        <f>(#REF!/AR98)-1</f>
        <v>#REF!</v>
      </c>
    </row>
    <row r="99" spans="1:46" s="240" customFormat="1">
      <c r="A99" s="164" t="s">
        <v>30</v>
      </c>
      <c r="B99" s="133">
        <v>31343530984.790001</v>
      </c>
      <c r="C99" s="145">
        <v>11.75</v>
      </c>
      <c r="D99" s="133">
        <v>31350263895.790001</v>
      </c>
      <c r="E99" s="145">
        <v>11.75</v>
      </c>
      <c r="F99" s="85">
        <f t="shared" si="120"/>
        <v>2.148102268141794E-4</v>
      </c>
      <c r="G99" s="85">
        <f t="shared" si="120"/>
        <v>0</v>
      </c>
      <c r="H99" s="133">
        <v>31357931157.540001</v>
      </c>
      <c r="I99" s="145">
        <v>11.75</v>
      </c>
      <c r="J99" s="85">
        <f t="shared" si="121"/>
        <v>2.4456769408660796E-4</v>
      </c>
      <c r="K99" s="85">
        <f t="shared" si="122"/>
        <v>0</v>
      </c>
      <c r="L99" s="133">
        <v>31246026393.009998</v>
      </c>
      <c r="M99" s="145">
        <v>11.71</v>
      </c>
      <c r="N99" s="85">
        <f t="shared" si="123"/>
        <v>-3.5686271510643056E-3</v>
      </c>
      <c r="O99" s="85">
        <f t="shared" si="124"/>
        <v>-3.4042553191488637E-3</v>
      </c>
      <c r="P99" s="133">
        <v>31252337520.080002</v>
      </c>
      <c r="Q99" s="145">
        <v>11.71</v>
      </c>
      <c r="R99" s="85">
        <f t="shared" si="125"/>
        <v>2.0198174931502209E-4</v>
      </c>
      <c r="S99" s="85">
        <f t="shared" si="126"/>
        <v>0</v>
      </c>
      <c r="T99" s="133">
        <v>31259656521.240002</v>
      </c>
      <c r="U99" s="145">
        <v>11.72</v>
      </c>
      <c r="V99" s="85">
        <f t="shared" si="127"/>
        <v>2.3419051951865366E-4</v>
      </c>
      <c r="W99" s="85">
        <f t="shared" si="128"/>
        <v>8.5397096498717221E-4</v>
      </c>
      <c r="X99" s="133">
        <v>31265767881.029999</v>
      </c>
      <c r="Y99" s="145">
        <v>11.72</v>
      </c>
      <c r="Z99" s="85">
        <f t="shared" si="129"/>
        <v>1.955031011247553E-4</v>
      </c>
      <c r="AA99" s="85">
        <f t="shared" si="130"/>
        <v>0</v>
      </c>
      <c r="AB99" s="133">
        <v>31270996106</v>
      </c>
      <c r="AC99" s="145">
        <v>11.72</v>
      </c>
      <c r="AD99" s="85">
        <f t="shared" si="131"/>
        <v>1.6721882507076891E-4</v>
      </c>
      <c r="AE99" s="85">
        <f t="shared" si="132"/>
        <v>0</v>
      </c>
      <c r="AF99" s="133">
        <v>30419933548.939999</v>
      </c>
      <c r="AG99" s="145">
        <v>11.4</v>
      </c>
      <c r="AH99" s="85">
        <f t="shared" si="133"/>
        <v>-2.7215716255892055E-2</v>
      </c>
      <c r="AI99" s="85">
        <f t="shared" si="134"/>
        <v>-2.7303754266211625E-2</v>
      </c>
      <c r="AJ99" s="86">
        <f t="shared" si="135"/>
        <v>-3.6907589113782968E-3</v>
      </c>
      <c r="AK99" s="86">
        <f t="shared" si="136"/>
        <v>-3.7317548275466648E-3</v>
      </c>
      <c r="AL99" s="87">
        <f t="shared" si="137"/>
        <v>-2.9675359350800727E-2</v>
      </c>
      <c r="AM99" s="87">
        <f t="shared" si="138"/>
        <v>-2.5531914893616478E-3</v>
      </c>
      <c r="AN99" s="88">
        <f t="shared" si="139"/>
        <v>9.5970567105919443E-3</v>
      </c>
      <c r="AO99" s="169">
        <f t="shared" si="140"/>
        <v>9.6095582251164418E-3</v>
      </c>
      <c r="AP99" s="92"/>
      <c r="AQ99" s="111"/>
      <c r="AR99" s="111"/>
      <c r="AS99" s="91"/>
      <c r="AT99" s="91"/>
    </row>
    <row r="100" spans="1:46">
      <c r="A100" s="164" t="s">
        <v>202</v>
      </c>
      <c r="B100" s="133">
        <v>7400000000</v>
      </c>
      <c r="C100" s="145">
        <v>100</v>
      </c>
      <c r="D100" s="133">
        <v>7400000000</v>
      </c>
      <c r="E100" s="145">
        <v>100</v>
      </c>
      <c r="F100" s="85">
        <f t="shared" si="120"/>
        <v>0</v>
      </c>
      <c r="G100" s="85">
        <f t="shared" si="120"/>
        <v>0</v>
      </c>
      <c r="H100" s="133">
        <v>7400000000</v>
      </c>
      <c r="I100" s="145">
        <v>100</v>
      </c>
      <c r="J100" s="85">
        <f t="shared" si="121"/>
        <v>0</v>
      </c>
      <c r="K100" s="85">
        <f t="shared" si="122"/>
        <v>0</v>
      </c>
      <c r="L100" s="133">
        <v>7400000000</v>
      </c>
      <c r="M100" s="145">
        <v>100</v>
      </c>
      <c r="N100" s="85">
        <f t="shared" si="123"/>
        <v>0</v>
      </c>
      <c r="O100" s="85">
        <f t="shared" si="124"/>
        <v>0</v>
      </c>
      <c r="P100" s="133">
        <v>7400000000</v>
      </c>
      <c r="Q100" s="145">
        <v>100</v>
      </c>
      <c r="R100" s="85">
        <f t="shared" si="125"/>
        <v>0</v>
      </c>
      <c r="S100" s="85">
        <f t="shared" si="126"/>
        <v>0</v>
      </c>
      <c r="T100" s="133">
        <v>7400000000</v>
      </c>
      <c r="U100" s="145">
        <v>100</v>
      </c>
      <c r="V100" s="85">
        <f t="shared" si="127"/>
        <v>0</v>
      </c>
      <c r="W100" s="85">
        <f t="shared" si="128"/>
        <v>0</v>
      </c>
      <c r="X100" s="133">
        <v>7400000000</v>
      </c>
      <c r="Y100" s="145">
        <v>100</v>
      </c>
      <c r="Z100" s="85">
        <f t="shared" si="129"/>
        <v>0</v>
      </c>
      <c r="AA100" s="85">
        <f t="shared" si="130"/>
        <v>0</v>
      </c>
      <c r="AB100" s="133">
        <v>7400000000</v>
      </c>
      <c r="AC100" s="145">
        <v>100</v>
      </c>
      <c r="AD100" s="85">
        <f t="shared" si="131"/>
        <v>0</v>
      </c>
      <c r="AE100" s="85">
        <f t="shared" si="132"/>
        <v>0</v>
      </c>
      <c r="AF100" s="133">
        <v>7400000000</v>
      </c>
      <c r="AG100" s="145">
        <v>100</v>
      </c>
      <c r="AH100" s="85">
        <f t="shared" si="133"/>
        <v>0</v>
      </c>
      <c r="AI100" s="85">
        <f t="shared" si="134"/>
        <v>0</v>
      </c>
      <c r="AJ100" s="86">
        <f t="shared" si="135"/>
        <v>0</v>
      </c>
      <c r="AK100" s="86">
        <f t="shared" si="136"/>
        <v>0</v>
      </c>
      <c r="AL100" s="87">
        <f t="shared" si="137"/>
        <v>0</v>
      </c>
      <c r="AM100" s="87">
        <f t="shared" si="138"/>
        <v>0</v>
      </c>
      <c r="AN100" s="88">
        <f t="shared" si="139"/>
        <v>0</v>
      </c>
      <c r="AO100" s="169">
        <f t="shared" si="140"/>
        <v>0</v>
      </c>
      <c r="AP100" s="92"/>
      <c r="AQ100" s="102">
        <f>SUM(AQ96:AQ98)</f>
        <v>46073885489.857651</v>
      </c>
      <c r="AR100" s="68"/>
      <c r="AS100" s="91" t="e">
        <f>(#REF!/AQ100)-1</f>
        <v>#REF!</v>
      </c>
      <c r="AT100" s="91" t="e">
        <f>(#REF!/AR100)-1</f>
        <v>#REF!</v>
      </c>
    </row>
    <row r="101" spans="1:46">
      <c r="A101" s="166" t="s">
        <v>53</v>
      </c>
      <c r="B101" s="138">
        <f>SUM(B97:B100)</f>
        <v>50852010786.330002</v>
      </c>
      <c r="C101" s="140"/>
      <c r="D101" s="138">
        <f>SUM(D97:D100)</f>
        <v>50861046139.459999</v>
      </c>
      <c r="E101" s="140"/>
      <c r="F101" s="85">
        <f>((D101-B101)/B101)</f>
        <v>1.7767936784175562E-4</v>
      </c>
      <c r="G101" s="85"/>
      <c r="H101" s="138">
        <f>SUM(H97:H100)</f>
        <v>50874722917.380005</v>
      </c>
      <c r="I101" s="140"/>
      <c r="J101" s="85">
        <f>((H101-D101)/D101)</f>
        <v>2.6890477011629564E-4</v>
      </c>
      <c r="K101" s="85"/>
      <c r="L101" s="138">
        <f>SUM(L97:L100)</f>
        <v>50760383714.470001</v>
      </c>
      <c r="M101" s="140"/>
      <c r="N101" s="85">
        <f>((L101-H101)/H101)</f>
        <v>-2.2474658603190683E-3</v>
      </c>
      <c r="O101" s="85"/>
      <c r="P101" s="138">
        <f>SUM(P97:P100)</f>
        <v>50804557967.290001</v>
      </c>
      <c r="Q101" s="140"/>
      <c r="R101" s="85">
        <f>((P101-L101)/L101)</f>
        <v>8.7025056919353371E-4</v>
      </c>
      <c r="S101" s="85"/>
      <c r="T101" s="138">
        <f>SUM(T97:T100)</f>
        <v>50814392800.209999</v>
      </c>
      <c r="U101" s="140"/>
      <c r="V101" s="85">
        <f>((T101-P101)/P101)</f>
        <v>1.935817043488544E-4</v>
      </c>
      <c r="W101" s="85"/>
      <c r="X101" s="138">
        <f>SUM(X97:X100)</f>
        <v>50823216201.199997</v>
      </c>
      <c r="Y101" s="140"/>
      <c r="Z101" s="85">
        <f>((X101-T101)/T101)</f>
        <v>1.736397997451108E-4</v>
      </c>
      <c r="AA101" s="85"/>
      <c r="AB101" s="138">
        <f>SUM(AB97:AB100)</f>
        <v>50856660824.440002</v>
      </c>
      <c r="AC101" s="140"/>
      <c r="AD101" s="85">
        <f>((AB101-X101)/X101)</f>
        <v>6.5805798490997159E-4</v>
      </c>
      <c r="AE101" s="85"/>
      <c r="AF101" s="138">
        <f>SUM(AF97:AF100)</f>
        <v>50026358693.779999</v>
      </c>
      <c r="AG101" s="140"/>
      <c r="AH101" s="85">
        <f>((AF101-AB101)/AB101)</f>
        <v>-1.6326320234162688E-2</v>
      </c>
      <c r="AI101" s="85"/>
      <c r="AJ101" s="86">
        <f t="shared" si="135"/>
        <v>-2.0289589872907791E-3</v>
      </c>
      <c r="AK101" s="86"/>
      <c r="AL101" s="87">
        <f t="shared" si="137"/>
        <v>-1.6411134041390017E-2</v>
      </c>
      <c r="AM101" s="87"/>
      <c r="AN101" s="88">
        <f t="shared" si="139"/>
        <v>5.8557458883075203E-3</v>
      </c>
      <c r="AO101" s="169"/>
      <c r="AP101" s="92"/>
      <c r="AQ101" s="102"/>
      <c r="AR101" s="68"/>
      <c r="AS101" s="91" t="e">
        <f>(#REF!/AQ101)-1</f>
        <v>#REF!</v>
      </c>
      <c r="AT101" s="91" t="e">
        <f>(#REF!/AR101)-1</f>
        <v>#REF!</v>
      </c>
    </row>
    <row r="102" spans="1:46">
      <c r="A102" s="167" t="s">
        <v>78</v>
      </c>
      <c r="B102" s="138"/>
      <c r="C102" s="140"/>
      <c r="D102" s="138"/>
      <c r="E102" s="140"/>
      <c r="F102" s="85"/>
      <c r="G102" s="85"/>
      <c r="H102" s="138"/>
      <c r="I102" s="140"/>
      <c r="J102" s="85"/>
      <c r="K102" s="85"/>
      <c r="L102" s="138"/>
      <c r="M102" s="140"/>
      <c r="N102" s="85"/>
      <c r="O102" s="85"/>
      <c r="P102" s="138"/>
      <c r="Q102" s="140"/>
      <c r="R102" s="85"/>
      <c r="S102" s="85"/>
      <c r="T102" s="138"/>
      <c r="U102" s="140"/>
      <c r="V102" s="85"/>
      <c r="W102" s="85"/>
      <c r="X102" s="138"/>
      <c r="Y102" s="140"/>
      <c r="Z102" s="85"/>
      <c r="AA102" s="85"/>
      <c r="AB102" s="298"/>
      <c r="AC102" s="298"/>
      <c r="AD102" s="85"/>
      <c r="AE102" s="85"/>
      <c r="AF102" s="298"/>
      <c r="AG102" s="298"/>
      <c r="AH102" s="85"/>
      <c r="AI102" s="85"/>
      <c r="AJ102" s="86"/>
      <c r="AK102" s="86"/>
      <c r="AL102" s="87"/>
      <c r="AM102" s="87"/>
      <c r="AN102" s="88"/>
      <c r="AO102" s="169"/>
      <c r="AP102" s="92"/>
      <c r="AQ102" s="90">
        <v>885354617.76999998</v>
      </c>
      <c r="AR102" s="90">
        <v>1763.14</v>
      </c>
      <c r="AS102" s="91" t="e">
        <f>(#REF!/AQ102)-1</f>
        <v>#REF!</v>
      </c>
      <c r="AT102" s="91" t="e">
        <f>(#REF!/AR102)-1</f>
        <v>#REF!</v>
      </c>
    </row>
    <row r="103" spans="1:46">
      <c r="A103" s="164" t="s">
        <v>32</v>
      </c>
      <c r="B103" s="133">
        <v>1604720468.72</v>
      </c>
      <c r="C103" s="133">
        <v>3316.53</v>
      </c>
      <c r="D103" s="133">
        <v>1604881206.51</v>
      </c>
      <c r="E103" s="133">
        <v>3319.46</v>
      </c>
      <c r="F103" s="85">
        <f t="shared" ref="F103:F124" si="141">((D103-B103)/B103)</f>
        <v>1.0016560088385601E-4</v>
      </c>
      <c r="G103" s="85">
        <f t="shared" ref="G103:G124" si="142">((E103-C103)/C103)</f>
        <v>8.834534890381924E-4</v>
      </c>
      <c r="H103" s="133">
        <v>1608498480.9300001</v>
      </c>
      <c r="I103" s="133">
        <v>3327.56</v>
      </c>
      <c r="J103" s="85">
        <f t="shared" ref="J103:J124" si="143">((H103-D103)/D103)</f>
        <v>2.2539203558039405E-3</v>
      </c>
      <c r="K103" s="85">
        <f t="shared" ref="K103:K124" si="144">((I103-E103)/E103)</f>
        <v>2.4401559289763722E-3</v>
      </c>
      <c r="L103" s="133">
        <v>1614538196.4100001</v>
      </c>
      <c r="M103" s="133">
        <v>3338.11</v>
      </c>
      <c r="N103" s="85">
        <f t="shared" ref="N103:N124" si="145">((L103-H103)/H103)</f>
        <v>3.7548779508377169E-3</v>
      </c>
      <c r="O103" s="85">
        <f t="shared" ref="O103:O124" si="146">((M103-I103)/I103)</f>
        <v>3.1704912909159208E-3</v>
      </c>
      <c r="P103" s="133">
        <v>1612143628.8</v>
      </c>
      <c r="Q103" s="133">
        <v>3333.67</v>
      </c>
      <c r="R103" s="85">
        <f t="shared" ref="R103:R124" si="147">((P103-L103)/L103)</f>
        <v>-1.4831284978729922E-3</v>
      </c>
      <c r="S103" s="85">
        <f t="shared" ref="S103:S124" si="148">((Q103-M103)/M103)</f>
        <v>-1.3300939753333636E-3</v>
      </c>
      <c r="T103" s="133">
        <v>1608212774.6199999</v>
      </c>
      <c r="U103" s="133">
        <v>3328.41</v>
      </c>
      <c r="V103" s="85">
        <f t="shared" ref="V103:V124" si="149">((T103-P103)/P103)</f>
        <v>-2.4382778989276536E-3</v>
      </c>
      <c r="W103" s="85">
        <f t="shared" ref="W103:W124" si="150">((U103-Q103)/Q103)</f>
        <v>-1.5778406380956179E-3</v>
      </c>
      <c r="X103" s="133">
        <v>1600888486.21</v>
      </c>
      <c r="Y103" s="133">
        <v>3332.65</v>
      </c>
      <c r="Z103" s="85">
        <f t="shared" ref="Z103:Z124" si="151">((X103-T103)/T103)</f>
        <v>-4.5543030907278315E-3</v>
      </c>
      <c r="AA103" s="85">
        <f t="shared" ref="AA103:AA124" si="152">((Y103-U103)/U103)</f>
        <v>1.2738815230095562E-3</v>
      </c>
      <c r="AB103" s="133">
        <v>1667682575</v>
      </c>
      <c r="AC103" s="133">
        <v>3476.25</v>
      </c>
      <c r="AD103" s="85">
        <f t="shared" ref="AD103:AD124" si="153">((AB103-X103)/X103)</f>
        <v>4.1723136474127967E-2</v>
      </c>
      <c r="AE103" s="85">
        <f t="shared" ref="AE103:AE124" si="154">((AC103-Y103)/Y103)</f>
        <v>4.308883321080819E-2</v>
      </c>
      <c r="AF103" s="133">
        <v>1677788999.24</v>
      </c>
      <c r="AG103" s="133">
        <v>3501.02</v>
      </c>
      <c r="AH103" s="85">
        <f t="shared" ref="AH103:AH124" si="155">((AF103-AB103)/AB103)</f>
        <v>6.0601606034050032E-3</v>
      </c>
      <c r="AI103" s="85">
        <f t="shared" ref="AI103:AI124" si="156">((AG103-AC103)/AC103)</f>
        <v>7.1254944264652949E-3</v>
      </c>
      <c r="AJ103" s="86">
        <f t="shared" ref="AJ103:AJ130" si="157">AVERAGE(F103,J103,N103,R103,V103,Z103,AD103,AH103)</f>
        <v>5.6770689371912503E-3</v>
      </c>
      <c r="AK103" s="86">
        <f t="shared" ref="AK103:AK130" si="158">AVERAGE(G103,K103,O103,S103,W103,AA103,AE103,AI103)</f>
        <v>6.8842969069730685E-3</v>
      </c>
      <c r="AL103" s="87">
        <f t="shared" ref="AL103:AL130" si="159">((AF103-D103)/D103)</f>
        <v>4.542877842562968E-2</v>
      </c>
      <c r="AM103" s="87">
        <f t="shared" ref="AM103:AM130" si="160">((AC103-C103)/C103)</f>
        <v>4.8158768351258631E-2</v>
      </c>
      <c r="AN103" s="88">
        <f t="shared" ref="AN103:AN130" si="161">STDEV(F103,J103,N103,R103,V103,Z103,AD103,AH103)</f>
        <v>1.496562067099221E-2</v>
      </c>
      <c r="AO103" s="169">
        <f t="shared" ref="AO103:AO130" si="162">STDEV(G103,K103,O103,S103,W103,AA103,AE103,AI103)</f>
        <v>1.4884988786940728E-2</v>
      </c>
      <c r="AP103" s="92"/>
      <c r="AQ103" s="95">
        <v>113791197</v>
      </c>
      <c r="AR103" s="94">
        <v>81.52</v>
      </c>
      <c r="AS103" s="91" t="e">
        <f>(#REF!/AQ103)-1</f>
        <v>#REF!</v>
      </c>
      <c r="AT103" s="91" t="e">
        <f>(#REF!/AR103)-1</f>
        <v>#REF!</v>
      </c>
    </row>
    <row r="104" spans="1:46">
      <c r="A104" s="164" t="s">
        <v>31</v>
      </c>
      <c r="B104" s="133">
        <v>185280902</v>
      </c>
      <c r="C104" s="133">
        <v>138.56</v>
      </c>
      <c r="D104" s="133">
        <v>184808483</v>
      </c>
      <c r="E104" s="133">
        <v>138.22</v>
      </c>
      <c r="F104" s="85">
        <f t="shared" si="141"/>
        <v>-2.5497447114112173E-3</v>
      </c>
      <c r="G104" s="85">
        <f t="shared" si="142"/>
        <v>-2.4538106235566064E-3</v>
      </c>
      <c r="H104" s="133">
        <v>184922393</v>
      </c>
      <c r="I104" s="133">
        <v>138.31</v>
      </c>
      <c r="J104" s="85">
        <f t="shared" si="143"/>
        <v>6.1636781034558896E-4</v>
      </c>
      <c r="K104" s="85">
        <f t="shared" si="144"/>
        <v>6.5113587035163804E-4</v>
      </c>
      <c r="L104" s="133">
        <v>184780265</v>
      </c>
      <c r="M104" s="133">
        <v>138.27000000000001</v>
      </c>
      <c r="N104" s="85">
        <f t="shared" si="145"/>
        <v>-7.6858187747981391E-4</v>
      </c>
      <c r="O104" s="85">
        <f t="shared" si="146"/>
        <v>-2.8920540814107471E-4</v>
      </c>
      <c r="P104" s="133">
        <v>184368811</v>
      </c>
      <c r="Q104" s="133">
        <v>137.96</v>
      </c>
      <c r="R104" s="85">
        <f t="shared" si="147"/>
        <v>-2.2267204779687919E-3</v>
      </c>
      <c r="S104" s="85">
        <f t="shared" si="148"/>
        <v>-2.2419903088161009E-3</v>
      </c>
      <c r="T104" s="133">
        <v>184438692</v>
      </c>
      <c r="U104" s="133">
        <v>138.01</v>
      </c>
      <c r="V104" s="85">
        <f t="shared" si="149"/>
        <v>3.7902831623728376E-4</v>
      </c>
      <c r="W104" s="85">
        <f t="shared" si="150"/>
        <v>3.6242389098276994E-4</v>
      </c>
      <c r="X104" s="133">
        <v>184673356</v>
      </c>
      <c r="Y104" s="133">
        <v>138.18</v>
      </c>
      <c r="Z104" s="85">
        <f t="shared" si="151"/>
        <v>1.2723143796747377E-3</v>
      </c>
      <c r="AA104" s="85">
        <f t="shared" si="152"/>
        <v>1.2317947974785589E-3</v>
      </c>
      <c r="AB104" s="133">
        <v>188440268</v>
      </c>
      <c r="AC104" s="133">
        <v>141.01</v>
      </c>
      <c r="AD104" s="85">
        <f t="shared" si="153"/>
        <v>2.0397701550406655E-2</v>
      </c>
      <c r="AE104" s="85">
        <f t="shared" si="154"/>
        <v>2.0480532638587234E-2</v>
      </c>
      <c r="AF104" s="133">
        <v>190039247</v>
      </c>
      <c r="AG104" s="133">
        <v>142.21</v>
      </c>
      <c r="AH104" s="85">
        <f t="shared" si="155"/>
        <v>8.4853360535445642E-3</v>
      </c>
      <c r="AI104" s="85">
        <f t="shared" si="156"/>
        <v>8.5100347493086807E-3</v>
      </c>
      <c r="AJ104" s="86">
        <f t="shared" si="157"/>
        <v>3.2007126304186258E-3</v>
      </c>
      <c r="AK104" s="86">
        <f t="shared" si="158"/>
        <v>3.2813644507743876E-3</v>
      </c>
      <c r="AL104" s="87">
        <f t="shared" si="159"/>
        <v>2.8303700755987482E-2</v>
      </c>
      <c r="AM104" s="87">
        <f t="shared" si="160"/>
        <v>1.7681870669745876E-2</v>
      </c>
      <c r="AN104" s="88">
        <f t="shared" si="161"/>
        <v>7.7487623126582259E-3</v>
      </c>
      <c r="AO104" s="169">
        <f t="shared" si="162"/>
        <v>7.7361681326364911E-3</v>
      </c>
      <c r="AP104" s="92"/>
      <c r="AQ104" s="90">
        <v>1066913090.3099999</v>
      </c>
      <c r="AR104" s="94">
        <v>1.1691</v>
      </c>
      <c r="AS104" s="91" t="e">
        <f>(#REF!/AQ104)-1</f>
        <v>#REF!</v>
      </c>
      <c r="AT104" s="91" t="e">
        <f>(#REF!/AR104)-1</f>
        <v>#REF!</v>
      </c>
    </row>
    <row r="105" spans="1:46">
      <c r="A105" s="164" t="s">
        <v>95</v>
      </c>
      <c r="B105" s="133">
        <v>930078824.51999998</v>
      </c>
      <c r="C105" s="133">
        <v>1.3189</v>
      </c>
      <c r="D105" s="133">
        <v>930885693.25999999</v>
      </c>
      <c r="E105" s="133">
        <v>1.3202</v>
      </c>
      <c r="F105" s="85">
        <f t="shared" si="141"/>
        <v>8.6752726621469167E-4</v>
      </c>
      <c r="G105" s="85">
        <f t="shared" si="142"/>
        <v>9.8566987641222144E-4</v>
      </c>
      <c r="H105" s="133">
        <v>933776642.62</v>
      </c>
      <c r="I105" s="133">
        <v>1.3243</v>
      </c>
      <c r="J105" s="85">
        <f t="shared" si="143"/>
        <v>3.1055900643136868E-3</v>
      </c>
      <c r="K105" s="85">
        <f t="shared" si="144"/>
        <v>3.1055900621117954E-3</v>
      </c>
      <c r="L105" s="133">
        <v>938017296.46000004</v>
      </c>
      <c r="M105" s="133">
        <v>1.3303</v>
      </c>
      <c r="N105" s="85">
        <f t="shared" si="145"/>
        <v>4.5414006374174913E-3</v>
      </c>
      <c r="O105" s="85">
        <f t="shared" si="146"/>
        <v>4.5306954617533833E-3</v>
      </c>
      <c r="P105" s="133">
        <v>936188243.30999994</v>
      </c>
      <c r="Q105" s="133">
        <v>1.3273999999999999</v>
      </c>
      <c r="R105" s="85">
        <f t="shared" si="147"/>
        <v>-1.949914097429537E-3</v>
      </c>
      <c r="S105" s="85">
        <f t="shared" si="148"/>
        <v>-2.1799594076525029E-3</v>
      </c>
      <c r="T105" s="133">
        <v>936047187.38</v>
      </c>
      <c r="U105" s="133">
        <v>1.3271999999999999</v>
      </c>
      <c r="V105" s="85">
        <f t="shared" si="149"/>
        <v>-1.5067047787443717E-4</v>
      </c>
      <c r="W105" s="85">
        <f t="shared" si="150"/>
        <v>-1.5067048365223593E-4</v>
      </c>
      <c r="X105" s="133">
        <v>932702453.13</v>
      </c>
      <c r="Y105" s="133">
        <v>1.3224</v>
      </c>
      <c r="Z105" s="85">
        <f t="shared" si="151"/>
        <v>-3.5732538862297374E-3</v>
      </c>
      <c r="AA105" s="85">
        <f t="shared" si="152"/>
        <v>-3.6166365280288697E-3</v>
      </c>
      <c r="AB105" s="133">
        <v>940503483.64999998</v>
      </c>
      <c r="AC105" s="133">
        <v>1.3338000000000001</v>
      </c>
      <c r="AD105" s="85">
        <f t="shared" si="153"/>
        <v>8.3639005063415161E-3</v>
      </c>
      <c r="AE105" s="85">
        <f t="shared" si="154"/>
        <v>8.6206896551724709E-3</v>
      </c>
      <c r="AF105" s="133">
        <v>949938807.37</v>
      </c>
      <c r="AG105" s="133">
        <v>1.33473</v>
      </c>
      <c r="AH105" s="85">
        <f t="shared" si="155"/>
        <v>1.0032204966835934E-2</v>
      </c>
      <c r="AI105" s="85">
        <f t="shared" si="156"/>
        <v>6.9725596041376168E-4</v>
      </c>
      <c r="AJ105" s="86">
        <f t="shared" si="157"/>
        <v>2.6545981224487011E-3</v>
      </c>
      <c r="AK105" s="86">
        <f t="shared" si="158"/>
        <v>1.4990793245662532E-3</v>
      </c>
      <c r="AL105" s="87">
        <f t="shared" si="159"/>
        <v>2.0467726862656171E-2</v>
      </c>
      <c r="AM105" s="87">
        <f t="shared" si="160"/>
        <v>1.1297293198877956E-2</v>
      </c>
      <c r="AN105" s="88">
        <f t="shared" si="161"/>
        <v>4.8083181127435105E-3</v>
      </c>
      <c r="AO105" s="169">
        <f t="shared" si="162"/>
        <v>3.8881315000217588E-3</v>
      </c>
      <c r="AP105" s="92"/>
      <c r="AQ105" s="90">
        <v>4173976375.3699999</v>
      </c>
      <c r="AR105" s="94">
        <v>299.53579999999999</v>
      </c>
      <c r="AS105" s="91" t="e">
        <f>(#REF!/AQ105)-1</f>
        <v>#REF!</v>
      </c>
      <c r="AT105" s="91" t="e">
        <f>(#REF!/AR105)-1</f>
        <v>#REF!</v>
      </c>
    </row>
    <row r="106" spans="1:46">
      <c r="A106" s="164" t="s">
        <v>10</v>
      </c>
      <c r="B106" s="133">
        <v>4411373276.9899998</v>
      </c>
      <c r="C106" s="133">
        <v>441.62</v>
      </c>
      <c r="D106" s="133">
        <v>4429204065.3900003</v>
      </c>
      <c r="E106" s="133">
        <v>445.34620000000001</v>
      </c>
      <c r="F106" s="85">
        <f t="shared" si="141"/>
        <v>4.042003992953189E-3</v>
      </c>
      <c r="G106" s="85">
        <f t="shared" si="142"/>
        <v>8.4375707621937544E-3</v>
      </c>
      <c r="H106" s="133">
        <v>4432194146.29</v>
      </c>
      <c r="I106" s="133">
        <v>445.7269</v>
      </c>
      <c r="J106" s="85">
        <f t="shared" si="143"/>
        <v>6.7508312009470169E-4</v>
      </c>
      <c r="K106" s="85">
        <f t="shared" si="144"/>
        <v>8.5484057122299517E-4</v>
      </c>
      <c r="L106" s="133">
        <v>4424306768.6225996</v>
      </c>
      <c r="M106" s="133">
        <v>444.93369999999999</v>
      </c>
      <c r="N106" s="85">
        <f t="shared" si="145"/>
        <v>-1.7795650206348804E-3</v>
      </c>
      <c r="O106" s="85">
        <f t="shared" si="146"/>
        <v>-1.7795650206438359E-3</v>
      </c>
      <c r="P106" s="133">
        <v>4415367276.5500002</v>
      </c>
      <c r="Q106" s="133">
        <v>444.70499999999998</v>
      </c>
      <c r="R106" s="85">
        <f t="shared" si="147"/>
        <v>-2.0205407400767793E-3</v>
      </c>
      <c r="S106" s="85">
        <f t="shared" si="148"/>
        <v>-5.1400916585999995E-4</v>
      </c>
      <c r="T106" s="133">
        <v>4400269004.7799997</v>
      </c>
      <c r="U106" s="133">
        <v>443.26440000000002</v>
      </c>
      <c r="V106" s="85">
        <f t="shared" si="149"/>
        <v>-3.4194826442156523E-3</v>
      </c>
      <c r="W106" s="85">
        <f t="shared" si="150"/>
        <v>-3.2394508719262452E-3</v>
      </c>
      <c r="X106" s="133">
        <v>4402442683.04</v>
      </c>
      <c r="Y106" s="133">
        <v>442.85419999999999</v>
      </c>
      <c r="Z106" s="85">
        <f t="shared" si="151"/>
        <v>4.9398758522239624E-4</v>
      </c>
      <c r="AA106" s="85">
        <f t="shared" si="152"/>
        <v>-9.2540704825389009E-4</v>
      </c>
      <c r="AB106" s="133">
        <v>4470757845.1899996</v>
      </c>
      <c r="AC106" s="133">
        <v>448.6857</v>
      </c>
      <c r="AD106" s="85">
        <f t="shared" si="153"/>
        <v>1.5517558562017721E-2</v>
      </c>
      <c r="AE106" s="85">
        <f t="shared" si="154"/>
        <v>1.3167990729228729E-2</v>
      </c>
      <c r="AF106" s="133">
        <v>4515151101.4499998</v>
      </c>
      <c r="AG106" s="133">
        <v>456.41419999999999</v>
      </c>
      <c r="AH106" s="85">
        <f t="shared" si="155"/>
        <v>9.9296937560065038E-3</v>
      </c>
      <c r="AI106" s="85">
        <f t="shared" si="156"/>
        <v>1.7224752204048396E-2</v>
      </c>
      <c r="AJ106" s="86">
        <f t="shared" si="157"/>
        <v>2.9298423264209001E-3</v>
      </c>
      <c r="AK106" s="86">
        <f t="shared" si="158"/>
        <v>4.1533402700012377E-3</v>
      </c>
      <c r="AL106" s="87">
        <f t="shared" si="159"/>
        <v>1.940462322149333E-2</v>
      </c>
      <c r="AM106" s="87">
        <f t="shared" si="160"/>
        <v>1.5999501834156046E-2</v>
      </c>
      <c r="AN106" s="88">
        <f t="shared" si="161"/>
        <v>6.6192521015134764E-3</v>
      </c>
      <c r="AO106" s="169">
        <f t="shared" si="162"/>
        <v>7.734810138585145E-3</v>
      </c>
      <c r="AP106" s="92"/>
      <c r="AQ106" s="90">
        <v>2336951594.8200002</v>
      </c>
      <c r="AR106" s="94">
        <v>9.7842000000000002</v>
      </c>
      <c r="AS106" s="91" t="e">
        <f>(#REF!/AQ106)-1</f>
        <v>#REF!</v>
      </c>
      <c r="AT106" s="91" t="e">
        <f>(#REF!/AR106)-1</f>
        <v>#REF!</v>
      </c>
    </row>
    <row r="107" spans="1:46">
      <c r="A107" s="164" t="s">
        <v>18</v>
      </c>
      <c r="B107" s="133">
        <v>2430711084.5100002</v>
      </c>
      <c r="C107" s="133">
        <v>13.039899999999999</v>
      </c>
      <c r="D107" s="133">
        <v>2420945982.5100002</v>
      </c>
      <c r="E107" s="133">
        <v>12.9916</v>
      </c>
      <c r="F107" s="85">
        <f t="shared" si="141"/>
        <v>-4.0173848970489713E-3</v>
      </c>
      <c r="G107" s="85">
        <f t="shared" si="142"/>
        <v>-3.7040161350930102E-3</v>
      </c>
      <c r="H107" s="133">
        <v>2418442719.5599999</v>
      </c>
      <c r="I107" s="133">
        <v>12.98</v>
      </c>
      <c r="J107" s="85">
        <f t="shared" si="143"/>
        <v>-1.0340019843833694E-3</v>
      </c>
      <c r="K107" s="85">
        <f t="shared" si="144"/>
        <v>-8.9288463314754235E-4</v>
      </c>
      <c r="L107" s="133">
        <v>2419133915.1700001</v>
      </c>
      <c r="M107" s="133">
        <v>12.995799999999999</v>
      </c>
      <c r="N107" s="85">
        <f t="shared" si="145"/>
        <v>2.8580193543963132E-4</v>
      </c>
      <c r="O107" s="85">
        <f t="shared" si="146"/>
        <v>1.2172573189521343E-3</v>
      </c>
      <c r="P107" s="133">
        <v>2411724056.5</v>
      </c>
      <c r="Q107" s="133">
        <v>12.9588</v>
      </c>
      <c r="R107" s="85">
        <f t="shared" si="147"/>
        <v>-3.0630212835817162E-3</v>
      </c>
      <c r="S107" s="85">
        <f t="shared" si="148"/>
        <v>-2.8470736699548345E-3</v>
      </c>
      <c r="T107" s="133">
        <v>2409494962.5599999</v>
      </c>
      <c r="U107" s="133">
        <v>12.9565</v>
      </c>
      <c r="V107" s="85">
        <f t="shared" si="149"/>
        <v>-9.2427404121639704E-4</v>
      </c>
      <c r="W107" s="85">
        <f t="shared" si="150"/>
        <v>-1.7748556965150854E-4</v>
      </c>
      <c r="X107" s="133">
        <v>2402746569.5900002</v>
      </c>
      <c r="Y107" s="133">
        <v>12.922700000000001</v>
      </c>
      <c r="Z107" s="85">
        <f t="shared" si="151"/>
        <v>-2.8007499807469489E-3</v>
      </c>
      <c r="AA107" s="85">
        <f t="shared" si="152"/>
        <v>-2.6087292092771492E-3</v>
      </c>
      <c r="AB107" s="133">
        <v>2443501343.2600002</v>
      </c>
      <c r="AC107" s="133">
        <v>13.153700000000001</v>
      </c>
      <c r="AD107" s="85">
        <f t="shared" si="153"/>
        <v>1.6961744607528206E-2</v>
      </c>
      <c r="AE107" s="85">
        <f t="shared" si="154"/>
        <v>1.7875521369373263E-2</v>
      </c>
      <c r="AF107" s="133">
        <v>2457918145.5</v>
      </c>
      <c r="AG107" s="133">
        <v>13.2217</v>
      </c>
      <c r="AH107" s="85">
        <f t="shared" si="155"/>
        <v>5.9000590606451547E-3</v>
      </c>
      <c r="AI107" s="85">
        <f t="shared" si="156"/>
        <v>5.1696480838090888E-3</v>
      </c>
      <c r="AJ107" s="86">
        <f t="shared" si="157"/>
        <v>1.4135216770794485E-3</v>
      </c>
      <c r="AK107" s="86">
        <f t="shared" si="158"/>
        <v>1.754029694376305E-3</v>
      </c>
      <c r="AL107" s="87">
        <f t="shared" si="159"/>
        <v>1.5271783533008692E-2</v>
      </c>
      <c r="AM107" s="87">
        <f t="shared" si="160"/>
        <v>8.7270607903435788E-3</v>
      </c>
      <c r="AN107" s="88">
        <f t="shared" si="161"/>
        <v>6.9887453952783172E-3</v>
      </c>
      <c r="AO107" s="169">
        <f t="shared" si="162"/>
        <v>7.0971629720405468E-3</v>
      </c>
      <c r="AP107" s="92"/>
      <c r="AQ107" s="112">
        <v>0</v>
      </c>
      <c r="AR107" s="113">
        <v>0</v>
      </c>
      <c r="AS107" s="91" t="e">
        <f>(#REF!/AQ107)-1</f>
        <v>#REF!</v>
      </c>
      <c r="AT107" s="91" t="e">
        <f>(#REF!/AR107)-1</f>
        <v>#REF!</v>
      </c>
    </row>
    <row r="108" spans="1:46">
      <c r="A108" s="165" t="s">
        <v>158</v>
      </c>
      <c r="B108" s="133">
        <v>4153915091.8400002</v>
      </c>
      <c r="C108" s="133">
        <v>193.28</v>
      </c>
      <c r="D108" s="133">
        <v>4132060009.29</v>
      </c>
      <c r="E108" s="133">
        <v>192.28</v>
      </c>
      <c r="F108" s="85">
        <f t="shared" si="141"/>
        <v>-5.2613214441798711E-3</v>
      </c>
      <c r="G108" s="85">
        <f t="shared" si="142"/>
        <v>-5.1738410596026494E-3</v>
      </c>
      <c r="H108" s="133">
        <v>4134862562.1900001</v>
      </c>
      <c r="I108" s="133">
        <v>192.42</v>
      </c>
      <c r="J108" s="85">
        <f t="shared" si="143"/>
        <v>6.7824593391654301E-4</v>
      </c>
      <c r="K108" s="85">
        <f t="shared" si="144"/>
        <v>7.2810484709791116E-4</v>
      </c>
      <c r="L108" s="133">
        <v>4134862562.1900001</v>
      </c>
      <c r="M108" s="133">
        <v>192.42</v>
      </c>
      <c r="N108" s="85">
        <f t="shared" si="145"/>
        <v>0</v>
      </c>
      <c r="O108" s="85">
        <f t="shared" si="146"/>
        <v>0</v>
      </c>
      <c r="P108" s="133">
        <v>4117408241.71</v>
      </c>
      <c r="Q108" s="133">
        <v>192.5</v>
      </c>
      <c r="R108" s="85">
        <f t="shared" si="147"/>
        <v>-4.2212577123132873E-3</v>
      </c>
      <c r="S108" s="85">
        <f t="shared" si="148"/>
        <v>4.1575719779655187E-4</v>
      </c>
      <c r="T108" s="133">
        <v>4111876120.9299998</v>
      </c>
      <c r="U108" s="133">
        <v>192.2</v>
      </c>
      <c r="V108" s="85">
        <f t="shared" si="149"/>
        <v>-1.3435929728703962E-3</v>
      </c>
      <c r="W108" s="85">
        <f t="shared" si="150"/>
        <v>-1.5584415584416174E-3</v>
      </c>
      <c r="X108" s="133">
        <v>4097906805.5799999</v>
      </c>
      <c r="Y108" s="133">
        <v>191.53</v>
      </c>
      <c r="Z108" s="85">
        <f t="shared" si="151"/>
        <v>-3.3973093885037585E-3</v>
      </c>
      <c r="AA108" s="85">
        <f t="shared" si="152"/>
        <v>-3.485952133194524E-3</v>
      </c>
      <c r="AB108" s="133">
        <v>4166759505.25</v>
      </c>
      <c r="AC108" s="133">
        <v>194.91</v>
      </c>
      <c r="AD108" s="85">
        <f t="shared" si="153"/>
        <v>1.6801919354594734E-2</v>
      </c>
      <c r="AE108" s="85">
        <f t="shared" si="154"/>
        <v>1.7647365947893255E-2</v>
      </c>
      <c r="AF108" s="133">
        <v>4182090939.1500001</v>
      </c>
      <c r="AG108" s="133">
        <v>196.69</v>
      </c>
      <c r="AH108" s="85">
        <f t="shared" si="155"/>
        <v>3.6794621529471329E-3</v>
      </c>
      <c r="AI108" s="85">
        <f t="shared" si="156"/>
        <v>9.1324200913242073E-3</v>
      </c>
      <c r="AJ108" s="86">
        <f t="shared" si="157"/>
        <v>8.6701824044888725E-4</v>
      </c>
      <c r="AK108" s="86">
        <f t="shared" si="158"/>
        <v>2.2131766666091419E-3</v>
      </c>
      <c r="AL108" s="87">
        <f t="shared" si="159"/>
        <v>1.2107987238209739E-2</v>
      </c>
      <c r="AM108" s="87">
        <f t="shared" si="160"/>
        <v>8.433360927152295E-3</v>
      </c>
      <c r="AN108" s="88">
        <f t="shared" si="161"/>
        <v>7.0623413905496462E-3</v>
      </c>
      <c r="AO108" s="169">
        <f t="shared" si="162"/>
        <v>7.5375027917949627E-3</v>
      </c>
      <c r="AP108" s="92"/>
      <c r="AQ108" s="114">
        <v>4131236617.7600002</v>
      </c>
      <c r="AR108" s="110">
        <v>103.24</v>
      </c>
      <c r="AS108" s="91" t="e">
        <f>(#REF!/AQ108)-1</f>
        <v>#REF!</v>
      </c>
      <c r="AT108" s="91" t="e">
        <f>(#REF!/AR108)-1</f>
        <v>#REF!</v>
      </c>
    </row>
    <row r="109" spans="1:46">
      <c r="A109" s="164" t="s">
        <v>156</v>
      </c>
      <c r="B109" s="133">
        <v>5014296365.4700003</v>
      </c>
      <c r="C109" s="133">
        <v>115.05</v>
      </c>
      <c r="D109" s="133">
        <v>5039688173.7200003</v>
      </c>
      <c r="E109" s="133">
        <v>115.05</v>
      </c>
      <c r="F109" s="85">
        <f t="shared" si="141"/>
        <v>5.0638826266544328E-3</v>
      </c>
      <c r="G109" s="85">
        <f t="shared" si="142"/>
        <v>0</v>
      </c>
      <c r="H109" s="133">
        <v>5031617299.4700003</v>
      </c>
      <c r="I109" s="133">
        <v>115.05</v>
      </c>
      <c r="J109" s="85">
        <f t="shared" si="143"/>
        <v>-1.6014630214794732E-3</v>
      </c>
      <c r="K109" s="85">
        <f t="shared" si="144"/>
        <v>0</v>
      </c>
      <c r="L109" s="133">
        <v>5056919029.6899996</v>
      </c>
      <c r="M109" s="133">
        <v>115.05</v>
      </c>
      <c r="N109" s="85">
        <f t="shared" si="145"/>
        <v>5.0285482209993281E-3</v>
      </c>
      <c r="O109" s="85">
        <f t="shared" si="146"/>
        <v>0</v>
      </c>
      <c r="P109" s="133">
        <v>5047509373.0699997</v>
      </c>
      <c r="Q109" s="133">
        <v>115.05</v>
      </c>
      <c r="R109" s="85">
        <f t="shared" si="147"/>
        <v>-1.8607489194021598E-3</v>
      </c>
      <c r="S109" s="85">
        <f t="shared" si="148"/>
        <v>0</v>
      </c>
      <c r="T109" s="133">
        <v>5030555384.3000002</v>
      </c>
      <c r="U109" s="133">
        <v>115.05</v>
      </c>
      <c r="V109" s="85">
        <f t="shared" si="149"/>
        <v>-3.3588820776548132E-3</v>
      </c>
      <c r="W109" s="85">
        <f t="shared" si="150"/>
        <v>0</v>
      </c>
      <c r="X109" s="133">
        <v>5013733940.5900002</v>
      </c>
      <c r="Y109" s="133">
        <v>115.05</v>
      </c>
      <c r="Z109" s="85">
        <f t="shared" si="151"/>
        <v>-3.3438541920239161E-3</v>
      </c>
      <c r="AA109" s="85">
        <f t="shared" si="152"/>
        <v>0</v>
      </c>
      <c r="AB109" s="295">
        <v>5065481957.6899996</v>
      </c>
      <c r="AC109" s="133">
        <v>175.3544</v>
      </c>
      <c r="AD109" s="85">
        <f t="shared" si="153"/>
        <v>1.0321253124554489E-2</v>
      </c>
      <c r="AE109" s="85">
        <f t="shared" si="154"/>
        <v>0.52415819209039549</v>
      </c>
      <c r="AF109" s="295">
        <v>5186433610.1000004</v>
      </c>
      <c r="AG109" s="133">
        <v>179.54150000000001</v>
      </c>
      <c r="AH109" s="85">
        <f t="shared" si="155"/>
        <v>2.387761982379227E-2</v>
      </c>
      <c r="AI109" s="85">
        <f t="shared" si="156"/>
        <v>2.387792949592377E-2</v>
      </c>
      <c r="AJ109" s="86">
        <f t="shared" si="157"/>
        <v>4.2657944481800198E-3</v>
      </c>
      <c r="AK109" s="86">
        <f t="shared" si="158"/>
        <v>6.8504515198289914E-2</v>
      </c>
      <c r="AL109" s="87">
        <f t="shared" si="159"/>
        <v>2.9117959548612567E-2</v>
      </c>
      <c r="AM109" s="87">
        <f t="shared" si="160"/>
        <v>0.52415819209039549</v>
      </c>
      <c r="AN109" s="88">
        <f t="shared" si="161"/>
        <v>9.3389560505939152E-3</v>
      </c>
      <c r="AO109" s="169">
        <f t="shared" si="162"/>
        <v>0.1843013902094929</v>
      </c>
      <c r="AP109" s="92"/>
      <c r="AQ109" s="107">
        <v>2931134847.0043802</v>
      </c>
      <c r="AR109" s="111">
        <v>2254.1853324818899</v>
      </c>
      <c r="AS109" s="91" t="e">
        <f>(#REF!/AQ109)-1</f>
        <v>#REF!</v>
      </c>
      <c r="AT109" s="91" t="e">
        <f>(#REF!/AR109)-1</f>
        <v>#REF!</v>
      </c>
    </row>
    <row r="110" spans="1:46">
      <c r="A110" s="164" t="s">
        <v>12</v>
      </c>
      <c r="B110" s="133">
        <v>2035962070</v>
      </c>
      <c r="C110" s="133">
        <v>3780.53</v>
      </c>
      <c r="D110" s="133">
        <v>2068395888.21</v>
      </c>
      <c r="E110" s="133">
        <v>3784.7</v>
      </c>
      <c r="F110" s="85">
        <f t="shared" si="141"/>
        <v>1.5930462894134387E-2</v>
      </c>
      <c r="G110" s="85">
        <f t="shared" si="142"/>
        <v>1.1030199469385556E-3</v>
      </c>
      <c r="H110" s="133">
        <v>2040085311.5699999</v>
      </c>
      <c r="I110" s="133">
        <v>3784.4</v>
      </c>
      <c r="J110" s="85">
        <f t="shared" si="143"/>
        <v>-1.3687213749250013E-2</v>
      </c>
      <c r="K110" s="85">
        <f t="shared" si="144"/>
        <v>-7.9266520463901275E-5</v>
      </c>
      <c r="L110" s="133">
        <v>2064822310.9400001</v>
      </c>
      <c r="M110" s="133">
        <v>3828.39</v>
      </c>
      <c r="N110" s="85">
        <f t="shared" si="145"/>
        <v>1.212547300336334E-2</v>
      </c>
      <c r="O110" s="85">
        <f t="shared" si="146"/>
        <v>1.1624035514216199E-2</v>
      </c>
      <c r="P110" s="133">
        <v>2075971921.4100001</v>
      </c>
      <c r="Q110" s="133">
        <v>3848.49</v>
      </c>
      <c r="R110" s="85">
        <f t="shared" si="147"/>
        <v>5.3997917452394363E-3</v>
      </c>
      <c r="S110" s="85">
        <f t="shared" si="148"/>
        <v>5.2502487991035159E-3</v>
      </c>
      <c r="T110" s="133">
        <v>2071751923.21</v>
      </c>
      <c r="U110" s="133">
        <v>3840.25</v>
      </c>
      <c r="V110" s="85">
        <f t="shared" si="149"/>
        <v>-2.0327819256504322E-3</v>
      </c>
      <c r="W110" s="85">
        <f t="shared" si="150"/>
        <v>-2.1410994961659721E-3</v>
      </c>
      <c r="X110" s="133">
        <v>2071163225.74</v>
      </c>
      <c r="Y110" s="133">
        <v>3839.02</v>
      </c>
      <c r="Z110" s="85">
        <f t="shared" si="151"/>
        <v>-2.841544218710766E-4</v>
      </c>
      <c r="AA110" s="85">
        <f t="shared" si="152"/>
        <v>-3.2029164767919229E-4</v>
      </c>
      <c r="AB110" s="294">
        <v>2093346982.5799999</v>
      </c>
      <c r="AC110" s="133">
        <v>3880.03</v>
      </c>
      <c r="AD110" s="85">
        <f t="shared" si="153"/>
        <v>1.0710771881377888E-2</v>
      </c>
      <c r="AE110" s="85">
        <f t="shared" si="154"/>
        <v>1.0682413741006876E-2</v>
      </c>
      <c r="AF110" s="294">
        <v>2111082474.75</v>
      </c>
      <c r="AG110" s="133">
        <v>3913.48</v>
      </c>
      <c r="AH110" s="85">
        <f t="shared" si="155"/>
        <v>8.4723136286472232E-3</v>
      </c>
      <c r="AI110" s="85">
        <f t="shared" si="156"/>
        <v>8.6210673628811674E-3</v>
      </c>
      <c r="AJ110" s="86">
        <f t="shared" si="157"/>
        <v>4.5793328819988439E-3</v>
      </c>
      <c r="AK110" s="86">
        <f t="shared" si="158"/>
        <v>4.3425159624796558E-3</v>
      </c>
      <c r="AL110" s="87">
        <f t="shared" si="159"/>
        <v>2.0637532100753277E-2</v>
      </c>
      <c r="AM110" s="87">
        <f t="shared" si="160"/>
        <v>2.63190610840279E-2</v>
      </c>
      <c r="AN110" s="88">
        <f t="shared" si="161"/>
        <v>9.5637386304643305E-3</v>
      </c>
      <c r="AO110" s="169">
        <f t="shared" si="162"/>
        <v>5.4270532756759563E-3</v>
      </c>
      <c r="AP110" s="92"/>
      <c r="AQ110" s="115">
        <v>1131224777.76</v>
      </c>
      <c r="AR110" s="116">
        <v>0.6573</v>
      </c>
      <c r="AS110" s="91" t="e">
        <f>(#REF!/AQ110)-1</f>
        <v>#REF!</v>
      </c>
      <c r="AT110" s="91" t="e">
        <f>(#REF!/AR110)-1</f>
        <v>#REF!</v>
      </c>
    </row>
    <row r="111" spans="1:46">
      <c r="A111" s="164" t="s">
        <v>196</v>
      </c>
      <c r="B111" s="133">
        <v>1789637025</v>
      </c>
      <c r="C111" s="133">
        <v>1.1000000000000001</v>
      </c>
      <c r="D111" s="133">
        <v>1789637025</v>
      </c>
      <c r="E111" s="133">
        <v>1.1000000000000001</v>
      </c>
      <c r="F111" s="85">
        <f t="shared" si="141"/>
        <v>0</v>
      </c>
      <c r="G111" s="85">
        <f t="shared" si="142"/>
        <v>0</v>
      </c>
      <c r="H111" s="133">
        <v>1789637025</v>
      </c>
      <c r="I111" s="133">
        <v>1.1000000000000001</v>
      </c>
      <c r="J111" s="85">
        <f t="shared" si="143"/>
        <v>0</v>
      </c>
      <c r="K111" s="85">
        <f t="shared" si="144"/>
        <v>0</v>
      </c>
      <c r="L111" s="133">
        <v>1889637025</v>
      </c>
      <c r="M111" s="133">
        <v>10</v>
      </c>
      <c r="N111" s="85">
        <f t="shared" si="145"/>
        <v>5.5877252539519848E-2</v>
      </c>
      <c r="O111" s="85">
        <f t="shared" si="146"/>
        <v>8.0909090909090899</v>
      </c>
      <c r="P111" s="133">
        <v>1749560178.1199999</v>
      </c>
      <c r="Q111" s="133">
        <v>1.1000000000000001</v>
      </c>
      <c r="R111" s="85">
        <f t="shared" si="147"/>
        <v>-7.412897028729637E-2</v>
      </c>
      <c r="S111" s="85">
        <f t="shared" si="148"/>
        <v>-0.89</v>
      </c>
      <c r="T111" s="133">
        <v>1897000000</v>
      </c>
      <c r="U111" s="133">
        <v>1.1000000000000001</v>
      </c>
      <c r="V111" s="85">
        <f t="shared" si="149"/>
        <v>8.4272506727052068E-2</v>
      </c>
      <c r="W111" s="85">
        <f t="shared" si="150"/>
        <v>0</v>
      </c>
      <c r="X111" s="133">
        <v>1887000000</v>
      </c>
      <c r="Y111" s="133">
        <v>1.1200000000000001</v>
      </c>
      <c r="Z111" s="85">
        <f t="shared" si="151"/>
        <v>-5.2714812862414339E-3</v>
      </c>
      <c r="AA111" s="85">
        <f t="shared" si="152"/>
        <v>1.8181818181818195E-2</v>
      </c>
      <c r="AB111" s="294">
        <v>1908000000</v>
      </c>
      <c r="AC111" s="133">
        <v>1.1299999999999999</v>
      </c>
      <c r="AD111" s="85">
        <f t="shared" si="153"/>
        <v>1.1128775834658187E-2</v>
      </c>
      <c r="AE111" s="85">
        <f t="shared" si="154"/>
        <v>8.9285714285712373E-3</v>
      </c>
      <c r="AF111" s="294">
        <v>1841000000</v>
      </c>
      <c r="AG111" s="133">
        <v>1.1299999999999999</v>
      </c>
      <c r="AH111" s="85">
        <f t="shared" si="155"/>
        <v>-3.5115303983228513E-2</v>
      </c>
      <c r="AI111" s="85">
        <f t="shared" si="156"/>
        <v>0</v>
      </c>
      <c r="AJ111" s="86">
        <f t="shared" si="157"/>
        <v>4.5953474430579736E-3</v>
      </c>
      <c r="AK111" s="86">
        <f t="shared" si="158"/>
        <v>0.90350243506493499</v>
      </c>
      <c r="AL111" s="87">
        <f t="shared" si="159"/>
        <v>2.8700219252560447E-2</v>
      </c>
      <c r="AM111" s="87">
        <f t="shared" si="160"/>
        <v>2.7272727272727094E-2</v>
      </c>
      <c r="AN111" s="88">
        <f t="shared" si="161"/>
        <v>4.9186252395019073E-2</v>
      </c>
      <c r="AO111" s="169">
        <f t="shared" si="162"/>
        <v>2.9209779921386745</v>
      </c>
      <c r="AP111" s="92"/>
      <c r="AQ111" s="90">
        <v>318569106.36000001</v>
      </c>
      <c r="AR111" s="97">
        <v>123.8</v>
      </c>
      <c r="AS111" s="91" t="e">
        <f>(#REF!/AQ111)-1</f>
        <v>#REF!</v>
      </c>
      <c r="AT111" s="91" t="e">
        <f>(#REF!/AR111)-1</f>
        <v>#REF!</v>
      </c>
    </row>
    <row r="112" spans="1:46">
      <c r="A112" s="164" t="s">
        <v>38</v>
      </c>
      <c r="B112" s="133">
        <v>1177764387.46</v>
      </c>
      <c r="C112" s="134">
        <v>552.20000000000005</v>
      </c>
      <c r="D112" s="133">
        <v>1183039662.6800001</v>
      </c>
      <c r="E112" s="134">
        <v>552.20000000000005</v>
      </c>
      <c r="F112" s="85">
        <f t="shared" si="141"/>
        <v>4.4790581852936105E-3</v>
      </c>
      <c r="G112" s="85">
        <f t="shared" si="142"/>
        <v>0</v>
      </c>
      <c r="H112" s="133">
        <v>1186238729.8299999</v>
      </c>
      <c r="I112" s="134">
        <v>552.20000000000005</v>
      </c>
      <c r="J112" s="85">
        <f t="shared" si="143"/>
        <v>2.704108113123483E-3</v>
      </c>
      <c r="K112" s="85">
        <f t="shared" si="144"/>
        <v>0</v>
      </c>
      <c r="L112" s="133">
        <v>1187917078.8499999</v>
      </c>
      <c r="M112" s="134">
        <v>552.20000000000005</v>
      </c>
      <c r="N112" s="85">
        <f t="shared" si="145"/>
        <v>1.4148492860627687E-3</v>
      </c>
      <c r="O112" s="85">
        <f t="shared" si="146"/>
        <v>0</v>
      </c>
      <c r="P112" s="133">
        <v>1189117174.6800001</v>
      </c>
      <c r="Q112" s="134">
        <v>552.20000000000005</v>
      </c>
      <c r="R112" s="85">
        <f t="shared" si="147"/>
        <v>1.0102521896241715E-3</v>
      </c>
      <c r="S112" s="85">
        <f t="shared" si="148"/>
        <v>0</v>
      </c>
      <c r="T112" s="133">
        <v>1188009544.8399999</v>
      </c>
      <c r="U112" s="134">
        <v>552.20000000000005</v>
      </c>
      <c r="V112" s="85">
        <f t="shared" si="149"/>
        <v>-9.3147240960355629E-4</v>
      </c>
      <c r="W112" s="85">
        <f t="shared" si="150"/>
        <v>0</v>
      </c>
      <c r="X112" s="133">
        <v>1177469653.4300001</v>
      </c>
      <c r="Y112" s="134">
        <v>552.20000000000005</v>
      </c>
      <c r="Z112" s="85">
        <f t="shared" si="151"/>
        <v>-8.8718911862104202E-3</v>
      </c>
      <c r="AA112" s="85">
        <f t="shared" si="152"/>
        <v>0</v>
      </c>
      <c r="AB112" s="133">
        <v>1187077896.8699999</v>
      </c>
      <c r="AC112" s="134">
        <v>552.20000000000005</v>
      </c>
      <c r="AD112" s="85">
        <f t="shared" si="153"/>
        <v>8.16007734213001E-3</v>
      </c>
      <c r="AE112" s="85">
        <f t="shared" si="154"/>
        <v>0</v>
      </c>
      <c r="AF112" s="133">
        <v>1188169125.3800001</v>
      </c>
      <c r="AG112" s="134">
        <v>552.20000000000005</v>
      </c>
      <c r="AH112" s="85">
        <f t="shared" si="155"/>
        <v>9.1925602597563345E-4</v>
      </c>
      <c r="AI112" s="85">
        <f t="shared" si="156"/>
        <v>0</v>
      </c>
      <c r="AJ112" s="86">
        <f t="shared" si="157"/>
        <v>1.1105296932994626E-3</v>
      </c>
      <c r="AK112" s="86">
        <f t="shared" si="158"/>
        <v>0</v>
      </c>
      <c r="AL112" s="87">
        <f t="shared" si="159"/>
        <v>4.3358332453368592E-3</v>
      </c>
      <c r="AM112" s="87">
        <f t="shared" si="160"/>
        <v>0</v>
      </c>
      <c r="AN112" s="88">
        <f t="shared" si="161"/>
        <v>4.8922730511150678E-3</v>
      </c>
      <c r="AO112" s="169">
        <f t="shared" si="162"/>
        <v>0</v>
      </c>
      <c r="AP112" s="92"/>
      <c r="AQ112" s="90">
        <v>1812522091.8199999</v>
      </c>
      <c r="AR112" s="94">
        <v>1.6227</v>
      </c>
      <c r="AS112" s="91" t="e">
        <f>(#REF!/AQ112)-1</f>
        <v>#REF!</v>
      </c>
      <c r="AT112" s="91" t="e">
        <f>(#REF!/AR112)-1</f>
        <v>#REF!</v>
      </c>
    </row>
    <row r="113" spans="1:46">
      <c r="A113" s="164" t="s">
        <v>67</v>
      </c>
      <c r="B113" s="133">
        <v>1946254439.5899999</v>
      </c>
      <c r="C113" s="134">
        <v>2.78</v>
      </c>
      <c r="D113" s="133">
        <v>1918582653.3299999</v>
      </c>
      <c r="E113" s="134">
        <v>2.75</v>
      </c>
      <c r="F113" s="85">
        <f t="shared" si="141"/>
        <v>-1.4217969499316523E-2</v>
      </c>
      <c r="G113" s="85">
        <f t="shared" si="142"/>
        <v>-1.0791366906474751E-2</v>
      </c>
      <c r="H113" s="133">
        <v>1916416132.8499999</v>
      </c>
      <c r="I113" s="134">
        <v>2.74</v>
      </c>
      <c r="J113" s="85">
        <f t="shared" si="143"/>
        <v>-1.129229682255119E-3</v>
      </c>
      <c r="K113" s="85">
        <f t="shared" si="144"/>
        <v>-3.6363636363635587E-3</v>
      </c>
      <c r="L113" s="133">
        <v>1995018782.1099999</v>
      </c>
      <c r="M113" s="134">
        <v>2.85</v>
      </c>
      <c r="N113" s="85">
        <f t="shared" si="145"/>
        <v>4.1015439138004955E-2</v>
      </c>
      <c r="O113" s="85">
        <f t="shared" si="146"/>
        <v>4.0145985401459805E-2</v>
      </c>
      <c r="P113" s="133">
        <v>1989551285.3599999</v>
      </c>
      <c r="Q113" s="134">
        <v>2.84</v>
      </c>
      <c r="R113" s="85">
        <f t="shared" si="147"/>
        <v>-2.7405740733013996E-3</v>
      </c>
      <c r="S113" s="85">
        <f t="shared" si="148"/>
        <v>-3.5087719298246421E-3</v>
      </c>
      <c r="T113" s="133">
        <v>1997619063.3599999</v>
      </c>
      <c r="U113" s="134">
        <v>2.86</v>
      </c>
      <c r="V113" s="85">
        <f t="shared" si="149"/>
        <v>4.0550741563518799E-3</v>
      </c>
      <c r="W113" s="85">
        <f t="shared" si="150"/>
        <v>7.0422535211267668E-3</v>
      </c>
      <c r="X113" s="133">
        <v>1997021931.6400001</v>
      </c>
      <c r="Y113" s="134">
        <v>2.86</v>
      </c>
      <c r="Z113" s="85">
        <f t="shared" si="151"/>
        <v>-2.9892171683394594E-4</v>
      </c>
      <c r="AA113" s="85">
        <f t="shared" si="152"/>
        <v>0</v>
      </c>
      <c r="AB113" s="133">
        <v>2014644816.6199999</v>
      </c>
      <c r="AC113" s="134">
        <v>2.93</v>
      </c>
      <c r="AD113" s="85">
        <f t="shared" si="153"/>
        <v>8.8245825951082397E-3</v>
      </c>
      <c r="AE113" s="85">
        <f t="shared" si="154"/>
        <v>2.4475524475524577E-2</v>
      </c>
      <c r="AF113" s="133">
        <v>2046777293.6400001</v>
      </c>
      <c r="AG113" s="134">
        <v>2.93</v>
      </c>
      <c r="AH113" s="85">
        <f t="shared" si="155"/>
        <v>1.5949450123873131E-2</v>
      </c>
      <c r="AI113" s="85">
        <f t="shared" si="156"/>
        <v>0</v>
      </c>
      <c r="AJ113" s="86">
        <f t="shared" si="157"/>
        <v>6.4322313802039023E-3</v>
      </c>
      <c r="AK113" s="86">
        <f t="shared" si="158"/>
        <v>6.7159076156810245E-3</v>
      </c>
      <c r="AL113" s="87">
        <f t="shared" si="159"/>
        <v>6.6817366500994027E-2</v>
      </c>
      <c r="AM113" s="87">
        <f t="shared" si="160"/>
        <v>5.395683453237423E-2</v>
      </c>
      <c r="AN113" s="88">
        <f t="shared" si="161"/>
        <v>1.6522734138598658E-2</v>
      </c>
      <c r="AO113" s="169">
        <f t="shared" si="162"/>
        <v>1.7077577934258462E-2</v>
      </c>
      <c r="AP113" s="92"/>
      <c r="AQ113" s="90">
        <v>146744114.84999999</v>
      </c>
      <c r="AR113" s="94">
        <v>1.0862860000000001</v>
      </c>
      <c r="AS113" s="91" t="e">
        <f>(#REF!/AQ113)-1</f>
        <v>#REF!</v>
      </c>
      <c r="AT113" s="91" t="e">
        <f>(#REF!/AR113)-1</f>
        <v>#REF!</v>
      </c>
    </row>
    <row r="114" spans="1:46">
      <c r="A114" s="165" t="s">
        <v>63</v>
      </c>
      <c r="B114" s="133">
        <v>166779966.5</v>
      </c>
      <c r="C114" s="134">
        <v>1.6932</v>
      </c>
      <c r="D114" s="133">
        <v>169420317.59</v>
      </c>
      <c r="E114" s="134">
        <v>1.6880999999999999</v>
      </c>
      <c r="F114" s="85">
        <f t="shared" si="141"/>
        <v>1.5831344407902872E-2</v>
      </c>
      <c r="G114" s="85">
        <f t="shared" si="142"/>
        <v>-3.0120481927711461E-3</v>
      </c>
      <c r="H114" s="133">
        <v>167260069.02000001</v>
      </c>
      <c r="I114" s="134">
        <v>1.6909000000000001</v>
      </c>
      <c r="J114" s="85">
        <f t="shared" si="143"/>
        <v>-1.2750823518273826E-2</v>
      </c>
      <c r="K114" s="85">
        <f t="shared" si="144"/>
        <v>1.658669510100193E-3</v>
      </c>
      <c r="L114" s="133">
        <v>167452002.5</v>
      </c>
      <c r="M114" s="134">
        <v>1.6922999999999999</v>
      </c>
      <c r="N114" s="85">
        <f t="shared" si="145"/>
        <v>1.1475152504991431E-3</v>
      </c>
      <c r="O114" s="85">
        <f t="shared" si="146"/>
        <v>8.2796144065281556E-4</v>
      </c>
      <c r="P114" s="133">
        <v>168037223.63999999</v>
      </c>
      <c r="Q114" s="134">
        <v>1.6986000000000001</v>
      </c>
      <c r="R114" s="85">
        <f t="shared" si="147"/>
        <v>3.4948590119128955E-3</v>
      </c>
      <c r="S114" s="85">
        <f t="shared" si="148"/>
        <v>3.7227441942919073E-3</v>
      </c>
      <c r="T114" s="133">
        <v>167494570.94</v>
      </c>
      <c r="U114" s="134">
        <v>1.6984999999999999</v>
      </c>
      <c r="V114" s="85">
        <f t="shared" si="149"/>
        <v>-3.2293600682343918E-3</v>
      </c>
      <c r="W114" s="85">
        <f t="shared" si="150"/>
        <v>-5.8872012245502784E-5</v>
      </c>
      <c r="X114" s="133">
        <v>168135422.15000001</v>
      </c>
      <c r="Y114" s="134">
        <v>1.7037</v>
      </c>
      <c r="Z114" s="85">
        <f t="shared" si="151"/>
        <v>3.8261013858746171E-3</v>
      </c>
      <c r="AA114" s="85">
        <f t="shared" si="152"/>
        <v>3.0615248748896637E-3</v>
      </c>
      <c r="AB114" s="291">
        <v>153425974.52000001</v>
      </c>
      <c r="AC114" s="134">
        <v>1.5446</v>
      </c>
      <c r="AD114" s="85">
        <f t="shared" si="153"/>
        <v>-8.7485715037948025E-2</v>
      </c>
      <c r="AE114" s="85">
        <f t="shared" si="154"/>
        <v>-9.3384985619533969E-2</v>
      </c>
      <c r="AF114" s="291">
        <v>155579210.47999999</v>
      </c>
      <c r="AG114" s="134">
        <v>1.5663</v>
      </c>
      <c r="AH114" s="85">
        <f t="shared" si="155"/>
        <v>1.4034363912215471E-2</v>
      </c>
      <c r="AI114" s="85">
        <f t="shared" si="156"/>
        <v>1.4048944710604722E-2</v>
      </c>
      <c r="AJ114" s="86">
        <f t="shared" si="157"/>
        <v>-8.141464332006406E-3</v>
      </c>
      <c r="AK114" s="86">
        <f t="shared" si="158"/>
        <v>-9.1420076367514144E-3</v>
      </c>
      <c r="AL114" s="87">
        <f t="shared" si="159"/>
        <v>-8.1696854939770122E-2</v>
      </c>
      <c r="AM114" s="87">
        <f t="shared" si="160"/>
        <v>-8.7762815969761432E-2</v>
      </c>
      <c r="AN114" s="88">
        <f t="shared" si="161"/>
        <v>3.3321506974906628E-2</v>
      </c>
      <c r="AO114" s="169">
        <f t="shared" si="162"/>
        <v>3.440361758680717E-2</v>
      </c>
      <c r="AP114" s="92"/>
      <c r="AQ114" s="90"/>
      <c r="AR114" s="94"/>
      <c r="AS114" s="91"/>
      <c r="AT114" s="91"/>
    </row>
    <row r="115" spans="1:46">
      <c r="A115" s="164" t="s">
        <v>126</v>
      </c>
      <c r="B115" s="133">
        <v>565726649.73000002</v>
      </c>
      <c r="C115" s="134">
        <v>1.0697000000000001</v>
      </c>
      <c r="D115" s="133">
        <v>567524789.96000004</v>
      </c>
      <c r="E115" s="134">
        <v>1.0730999999999999</v>
      </c>
      <c r="F115" s="85">
        <f t="shared" si="141"/>
        <v>3.1784612424714366E-3</v>
      </c>
      <c r="G115" s="85">
        <f t="shared" si="142"/>
        <v>3.1784612508178435E-3</v>
      </c>
      <c r="H115" s="133">
        <v>568794065.41999996</v>
      </c>
      <c r="I115" s="134">
        <v>1.0754999999999999</v>
      </c>
      <c r="J115" s="85">
        <f t="shared" si="143"/>
        <v>2.2365110431376563E-3</v>
      </c>
      <c r="K115" s="85">
        <f t="shared" si="144"/>
        <v>2.2365110427732342E-3</v>
      </c>
      <c r="L115" s="133">
        <v>569375816.66999996</v>
      </c>
      <c r="M115" s="134">
        <v>1.0766</v>
      </c>
      <c r="N115" s="85">
        <f t="shared" si="145"/>
        <v>1.0227800980490758E-3</v>
      </c>
      <c r="O115" s="85">
        <f t="shared" si="146"/>
        <v>1.0227801022781042E-3</v>
      </c>
      <c r="P115" s="133">
        <v>569472908.39999998</v>
      </c>
      <c r="Q115" s="134">
        <v>1.0764</v>
      </c>
      <c r="R115" s="85">
        <f t="shared" si="147"/>
        <v>1.7052310118800094E-4</v>
      </c>
      <c r="S115" s="85">
        <f t="shared" si="148"/>
        <v>-1.8577001671928105E-4</v>
      </c>
      <c r="T115" s="133">
        <v>566034062.33000004</v>
      </c>
      <c r="U115" s="134">
        <v>1.0699000000000001</v>
      </c>
      <c r="V115" s="85">
        <f t="shared" si="149"/>
        <v>-6.03864735139336E-3</v>
      </c>
      <c r="W115" s="85">
        <f t="shared" si="150"/>
        <v>-6.038647342995123E-3</v>
      </c>
      <c r="X115" s="133">
        <v>564076565.34000003</v>
      </c>
      <c r="Y115" s="134">
        <v>1.0662</v>
      </c>
      <c r="Z115" s="85">
        <f t="shared" si="151"/>
        <v>-3.4582671260846866E-3</v>
      </c>
      <c r="AA115" s="85">
        <f t="shared" si="152"/>
        <v>-3.4582671277689843E-3</v>
      </c>
      <c r="AB115" s="133">
        <v>574498914.19000006</v>
      </c>
      <c r="AC115" s="134">
        <v>1.0859000000000001</v>
      </c>
      <c r="AD115" s="85">
        <f t="shared" si="153"/>
        <v>1.847683362580025E-2</v>
      </c>
      <c r="AE115" s="85">
        <f t="shared" si="154"/>
        <v>1.8476833614706482E-2</v>
      </c>
      <c r="AF115" s="133">
        <v>579413179.15999997</v>
      </c>
      <c r="AG115" s="134">
        <v>1.0946</v>
      </c>
      <c r="AH115" s="85">
        <f t="shared" si="155"/>
        <v>8.5540021897667993E-3</v>
      </c>
      <c r="AI115" s="85">
        <f t="shared" si="156"/>
        <v>8.0117874574085358E-3</v>
      </c>
      <c r="AJ115" s="86">
        <f t="shared" si="157"/>
        <v>3.0177746028668966E-3</v>
      </c>
      <c r="AK115" s="86">
        <f t="shared" si="158"/>
        <v>2.9054611225626014E-3</v>
      </c>
      <c r="AL115" s="87">
        <f t="shared" si="159"/>
        <v>2.0947788379143472E-2</v>
      </c>
      <c r="AM115" s="87">
        <f t="shared" si="160"/>
        <v>1.5144433018603338E-2</v>
      </c>
      <c r="AN115" s="88">
        <f t="shared" si="161"/>
        <v>7.6187105582355818E-3</v>
      </c>
      <c r="AO115" s="169">
        <f t="shared" si="162"/>
        <v>7.5843687417387695E-3</v>
      </c>
      <c r="AP115" s="92"/>
      <c r="AQ115" s="90"/>
      <c r="AR115" s="94"/>
      <c r="AS115" s="91"/>
      <c r="AT115" s="91"/>
    </row>
    <row r="116" spans="1:46">
      <c r="A116" s="164" t="s">
        <v>135</v>
      </c>
      <c r="B116" s="133">
        <v>272649768.98000002</v>
      </c>
      <c r="C116" s="134">
        <v>1.2109000000000001</v>
      </c>
      <c r="D116" s="133">
        <v>274172291.13</v>
      </c>
      <c r="E116" s="134">
        <v>1.2176</v>
      </c>
      <c r="F116" s="85">
        <f t="shared" si="141"/>
        <v>5.5841681278360426E-3</v>
      </c>
      <c r="G116" s="85">
        <f t="shared" si="142"/>
        <v>5.5330745726318671E-3</v>
      </c>
      <c r="H116" s="133">
        <v>274713682.06</v>
      </c>
      <c r="I116" s="134">
        <v>1.2199</v>
      </c>
      <c r="J116" s="85">
        <f t="shared" si="143"/>
        <v>1.9746376549164271E-3</v>
      </c>
      <c r="K116" s="85">
        <f t="shared" si="144"/>
        <v>1.8889618922470176E-3</v>
      </c>
      <c r="L116" s="133">
        <v>275333805.24000001</v>
      </c>
      <c r="M116" s="134">
        <v>1.2226999999999999</v>
      </c>
      <c r="N116" s="85">
        <f t="shared" si="145"/>
        <v>2.2573436290099541E-3</v>
      </c>
      <c r="O116" s="85">
        <f t="shared" si="146"/>
        <v>2.2952701041068233E-3</v>
      </c>
      <c r="P116" s="133">
        <v>275120828.12</v>
      </c>
      <c r="Q116" s="134">
        <v>1.2217</v>
      </c>
      <c r="R116" s="85">
        <f t="shared" si="147"/>
        <v>-7.735233231326577E-4</v>
      </c>
      <c r="S116" s="85">
        <f t="shared" si="148"/>
        <v>-8.1786210844842562E-4</v>
      </c>
      <c r="T116" s="133">
        <v>272815909.76999998</v>
      </c>
      <c r="U116" s="134">
        <v>1.2115</v>
      </c>
      <c r="V116" s="85">
        <f t="shared" si="149"/>
        <v>-8.3778402593157469E-3</v>
      </c>
      <c r="W116" s="85">
        <f t="shared" si="150"/>
        <v>-8.3490218547924919E-3</v>
      </c>
      <c r="X116" s="133">
        <v>243857405.03999999</v>
      </c>
      <c r="Y116" s="134">
        <v>1.218</v>
      </c>
      <c r="Z116" s="85">
        <f t="shared" si="151"/>
        <v>-0.10614668607272108</v>
      </c>
      <c r="AA116" s="85">
        <f t="shared" si="152"/>
        <v>5.3652496904663229E-3</v>
      </c>
      <c r="AB116" s="133">
        <v>248027432.80000001</v>
      </c>
      <c r="AC116" s="134">
        <v>1.2390000000000001</v>
      </c>
      <c r="AD116" s="85">
        <f t="shared" si="153"/>
        <v>1.7100271198719635E-2</v>
      </c>
      <c r="AE116" s="85">
        <f t="shared" si="154"/>
        <v>1.7241379310344935E-2</v>
      </c>
      <c r="AF116" s="133">
        <v>124666242.52</v>
      </c>
      <c r="AG116" s="134">
        <v>1.1724000000000001</v>
      </c>
      <c r="AH116" s="85">
        <f t="shared" si="155"/>
        <v>-0.49736913730616983</v>
      </c>
      <c r="AI116" s="85">
        <f t="shared" si="156"/>
        <v>-5.3753026634382556E-2</v>
      </c>
      <c r="AJ116" s="86">
        <f t="shared" si="157"/>
        <v>-7.3218845793857151E-2</v>
      </c>
      <c r="AK116" s="86">
        <f t="shared" si="158"/>
        <v>-3.8244968784783137E-3</v>
      </c>
      <c r="AL116" s="87">
        <f t="shared" si="159"/>
        <v>-0.54529962890783545</v>
      </c>
      <c r="AM116" s="87">
        <f t="shared" si="160"/>
        <v>2.3205879924023464E-2</v>
      </c>
      <c r="AN116" s="88">
        <f t="shared" si="161"/>
        <v>0.17572647829691246</v>
      </c>
      <c r="AO116" s="169">
        <f t="shared" si="162"/>
        <v>2.1408446752894619E-2</v>
      </c>
      <c r="AP116" s="92"/>
      <c r="AQ116" s="90"/>
      <c r="AR116" s="94"/>
      <c r="AS116" s="91"/>
      <c r="AT116" s="91"/>
    </row>
    <row r="117" spans="1:46" s="203" customFormat="1">
      <c r="A117" s="164" t="s">
        <v>137</v>
      </c>
      <c r="B117" s="133">
        <v>206684630.91999999</v>
      </c>
      <c r="C117" s="134">
        <v>136.43</v>
      </c>
      <c r="D117" s="133">
        <v>211753576.6244742</v>
      </c>
      <c r="E117" s="134">
        <v>136.18387155634881</v>
      </c>
      <c r="F117" s="85">
        <f t="shared" si="141"/>
        <v>2.4525024826041433E-2</v>
      </c>
      <c r="G117" s="85">
        <f t="shared" si="142"/>
        <v>-1.804063942323548E-3</v>
      </c>
      <c r="H117" s="133">
        <v>211079365.63115171</v>
      </c>
      <c r="I117" s="134">
        <v>135.79624896651205</v>
      </c>
      <c r="J117" s="85">
        <f t="shared" si="143"/>
        <v>-3.1839414666329051E-3</v>
      </c>
      <c r="K117" s="85">
        <f t="shared" si="144"/>
        <v>-2.8463178892396638E-3</v>
      </c>
      <c r="L117" s="133">
        <v>212305530.73460305</v>
      </c>
      <c r="M117" s="134">
        <v>136.62969102883036</v>
      </c>
      <c r="N117" s="85">
        <f t="shared" si="145"/>
        <v>5.8090240122949301E-3</v>
      </c>
      <c r="O117" s="85">
        <f t="shared" si="146"/>
        <v>6.1374453908799977E-3</v>
      </c>
      <c r="P117" s="133">
        <v>211858285.48144165</v>
      </c>
      <c r="Q117" s="134">
        <v>136.3880113552103</v>
      </c>
      <c r="R117" s="85">
        <f t="shared" si="147"/>
        <v>-2.1066114086330081E-3</v>
      </c>
      <c r="S117" s="85">
        <f t="shared" si="148"/>
        <v>-1.7688664286671951E-3</v>
      </c>
      <c r="T117" s="133">
        <v>213034747.87634549</v>
      </c>
      <c r="U117" s="134">
        <v>137.18967087008275</v>
      </c>
      <c r="V117" s="85">
        <f t="shared" si="149"/>
        <v>5.5530629459705242E-3</v>
      </c>
      <c r="W117" s="85">
        <f t="shared" si="150"/>
        <v>5.8777857885514932E-3</v>
      </c>
      <c r="X117" s="133">
        <v>213178658.84527093</v>
      </c>
      <c r="Y117" s="134">
        <v>137.32800731790223</v>
      </c>
      <c r="Z117" s="85">
        <f t="shared" si="151"/>
        <v>6.7552814909320978E-4</v>
      </c>
      <c r="AA117" s="85">
        <f t="shared" si="152"/>
        <v>1.0083590618894826E-3</v>
      </c>
      <c r="AB117" s="133">
        <v>214959655.68723571</v>
      </c>
      <c r="AC117" s="134">
        <v>138.51174954135669</v>
      </c>
      <c r="AD117" s="85">
        <f t="shared" si="153"/>
        <v>8.354480001009211E-3</v>
      </c>
      <c r="AE117" s="85">
        <f t="shared" si="154"/>
        <v>8.6198165004622851E-3</v>
      </c>
      <c r="AF117" s="133">
        <v>219330683.80000001</v>
      </c>
      <c r="AG117" s="134">
        <v>141.37</v>
      </c>
      <c r="AH117" s="85">
        <f t="shared" si="155"/>
        <v>2.033417898251616E-2</v>
      </c>
      <c r="AI117" s="85">
        <f t="shared" si="156"/>
        <v>2.0635436835558116E-2</v>
      </c>
      <c r="AJ117" s="86">
        <f t="shared" si="157"/>
        <v>7.495093255207445E-3</v>
      </c>
      <c r="AK117" s="86">
        <f t="shared" si="158"/>
        <v>4.4824494146388713E-3</v>
      </c>
      <c r="AL117" s="87">
        <f t="shared" si="159"/>
        <v>3.5782664436233479E-2</v>
      </c>
      <c r="AM117" s="87">
        <f t="shared" si="160"/>
        <v>1.5258737384421945E-2</v>
      </c>
      <c r="AN117" s="88">
        <f t="shared" si="161"/>
        <v>1.0106253592218737E-2</v>
      </c>
      <c r="AO117" s="169">
        <f t="shared" si="162"/>
        <v>7.8111835415134107E-3</v>
      </c>
      <c r="AP117" s="92"/>
      <c r="AQ117" s="90"/>
      <c r="AR117" s="94"/>
      <c r="AS117" s="91"/>
      <c r="AT117" s="91"/>
    </row>
    <row r="118" spans="1:46" s="211" customFormat="1">
      <c r="A118" s="164" t="s">
        <v>143</v>
      </c>
      <c r="B118" s="133">
        <v>1177764387.46</v>
      </c>
      <c r="C118" s="134">
        <v>3.4319999999999999</v>
      </c>
      <c r="D118" s="133">
        <v>148357552.63</v>
      </c>
      <c r="E118" s="134">
        <v>3.4502000000000002</v>
      </c>
      <c r="F118" s="85">
        <f t="shared" si="141"/>
        <v>-0.87403460810192091</v>
      </c>
      <c r="G118" s="85">
        <f t="shared" si="142"/>
        <v>5.3030303030303658E-3</v>
      </c>
      <c r="H118" s="133">
        <v>149224145.41999999</v>
      </c>
      <c r="I118" s="134">
        <v>3.4695</v>
      </c>
      <c r="J118" s="85">
        <f t="shared" si="143"/>
        <v>5.841244848256915E-3</v>
      </c>
      <c r="K118" s="85">
        <f t="shared" si="144"/>
        <v>5.5938786157323844E-3</v>
      </c>
      <c r="L118" s="133">
        <v>149433641.84999999</v>
      </c>
      <c r="M118" s="134">
        <v>3.4741</v>
      </c>
      <c r="N118" s="85">
        <f t="shared" si="145"/>
        <v>1.4039043709070495E-3</v>
      </c>
      <c r="O118" s="85">
        <f t="shared" si="146"/>
        <v>1.3258394581351599E-3</v>
      </c>
      <c r="P118" s="133">
        <v>148920917.66</v>
      </c>
      <c r="Q118" s="134">
        <v>3.4626999999999999</v>
      </c>
      <c r="R118" s="85">
        <f t="shared" si="147"/>
        <v>-3.431116204172184E-3</v>
      </c>
      <c r="S118" s="85">
        <f t="shared" si="148"/>
        <v>-3.2814254051409218E-3</v>
      </c>
      <c r="T118" s="133">
        <v>148600446.83000001</v>
      </c>
      <c r="U118" s="134">
        <v>3.4556</v>
      </c>
      <c r="V118" s="85">
        <f t="shared" si="149"/>
        <v>-2.1519530972247121E-3</v>
      </c>
      <c r="W118" s="85">
        <f t="shared" si="150"/>
        <v>-2.0504230802552586E-3</v>
      </c>
      <c r="X118" s="133">
        <v>149502816.90000001</v>
      </c>
      <c r="Y118" s="134">
        <v>3.4756</v>
      </c>
      <c r="Z118" s="85">
        <f t="shared" si="151"/>
        <v>6.0724586584339863E-3</v>
      </c>
      <c r="AA118" s="85">
        <f t="shared" si="152"/>
        <v>5.7877069105220563E-3</v>
      </c>
      <c r="AB118" s="291">
        <v>150936140.44999999</v>
      </c>
      <c r="AC118" s="134">
        <v>3.5074000000000001</v>
      </c>
      <c r="AD118" s="85">
        <f t="shared" si="153"/>
        <v>9.5872678503356144E-3</v>
      </c>
      <c r="AE118" s="85">
        <f t="shared" si="154"/>
        <v>9.1494993670157808E-3</v>
      </c>
      <c r="AF118" s="291">
        <v>152244352.53999999</v>
      </c>
      <c r="AG118" s="134">
        <v>3.5352999999999999</v>
      </c>
      <c r="AH118" s="85">
        <f t="shared" si="155"/>
        <v>8.667321730234448E-3</v>
      </c>
      <c r="AI118" s="85">
        <f t="shared" si="156"/>
        <v>7.954610252608716E-3</v>
      </c>
      <c r="AJ118" s="86">
        <f t="shared" si="157"/>
        <v>-0.10600568499314372</v>
      </c>
      <c r="AK118" s="86">
        <f t="shared" si="158"/>
        <v>3.7228395527060354E-3</v>
      </c>
      <c r="AL118" s="87">
        <f t="shared" si="159"/>
        <v>2.6198867810212384E-2</v>
      </c>
      <c r="AM118" s="87">
        <f t="shared" si="160"/>
        <v>2.1969696969697011E-2</v>
      </c>
      <c r="AN118" s="88">
        <f t="shared" si="161"/>
        <v>0.31036735414374472</v>
      </c>
      <c r="AO118" s="169">
        <f t="shared" si="162"/>
        <v>4.5631111828162195E-3</v>
      </c>
      <c r="AP118" s="92"/>
      <c r="AQ118" s="90"/>
      <c r="AR118" s="94"/>
      <c r="AS118" s="91"/>
      <c r="AT118" s="91"/>
    </row>
    <row r="119" spans="1:46" s="211" customFormat="1">
      <c r="A119" s="164" t="s">
        <v>192</v>
      </c>
      <c r="B119" s="133">
        <v>327086652.99000001</v>
      </c>
      <c r="C119" s="134">
        <v>119.58</v>
      </c>
      <c r="D119" s="133">
        <v>325943306.51999998</v>
      </c>
      <c r="E119" s="134">
        <v>118.69</v>
      </c>
      <c r="F119" s="85">
        <f t="shared" si="141"/>
        <v>-3.4955460870944926E-3</v>
      </c>
      <c r="G119" s="85">
        <f t="shared" si="142"/>
        <v>-7.4427161732731279E-3</v>
      </c>
      <c r="H119" s="133">
        <v>325549084.66000003</v>
      </c>
      <c r="I119" s="134">
        <v>119.31</v>
      </c>
      <c r="J119" s="85">
        <f t="shared" si="143"/>
        <v>-1.2094798454643681E-3</v>
      </c>
      <c r="K119" s="85">
        <f t="shared" si="144"/>
        <v>5.2236919706799608E-3</v>
      </c>
      <c r="L119" s="133">
        <v>325742134.99000001</v>
      </c>
      <c r="M119" s="134">
        <v>119.28</v>
      </c>
      <c r="N119" s="85">
        <f t="shared" si="145"/>
        <v>5.9299914850506489E-4</v>
      </c>
      <c r="O119" s="85">
        <f t="shared" si="146"/>
        <v>-2.5144581342721598E-4</v>
      </c>
      <c r="P119" s="133">
        <v>326491584.87</v>
      </c>
      <c r="Q119" s="134">
        <v>119.4</v>
      </c>
      <c r="R119" s="85">
        <f t="shared" si="147"/>
        <v>2.3007458952861676E-3</v>
      </c>
      <c r="S119" s="85">
        <f t="shared" si="148"/>
        <v>1.006036217303861E-3</v>
      </c>
      <c r="T119" s="133">
        <v>329058782.45999998</v>
      </c>
      <c r="U119" s="134">
        <v>120.34</v>
      </c>
      <c r="V119" s="85">
        <f t="shared" si="149"/>
        <v>7.8629824135349816E-3</v>
      </c>
      <c r="W119" s="85">
        <f t="shared" si="150"/>
        <v>7.8726968174204163E-3</v>
      </c>
      <c r="X119" s="133">
        <v>328798306.20999998</v>
      </c>
      <c r="Y119" s="134">
        <v>120.24</v>
      </c>
      <c r="Z119" s="85">
        <f t="shared" si="151"/>
        <v>-7.9157969300413123E-4</v>
      </c>
      <c r="AA119" s="85">
        <f t="shared" si="152"/>
        <v>-8.3097889313618514E-4</v>
      </c>
      <c r="AB119" s="133">
        <v>334537462.25999999</v>
      </c>
      <c r="AC119" s="134">
        <v>112.43</v>
      </c>
      <c r="AD119" s="85">
        <f t="shared" si="153"/>
        <v>1.7454944084579541E-2</v>
      </c>
      <c r="AE119" s="85">
        <f t="shared" si="154"/>
        <v>-6.4953426480372486E-2</v>
      </c>
      <c r="AF119" s="133">
        <v>336599664.22000003</v>
      </c>
      <c r="AG119" s="134">
        <v>123.34</v>
      </c>
      <c r="AH119" s="85">
        <f t="shared" si="155"/>
        <v>6.1643379072365608E-3</v>
      </c>
      <c r="AI119" s="85">
        <f t="shared" si="156"/>
        <v>9.7038157075513623E-2</v>
      </c>
      <c r="AJ119" s="86">
        <f t="shared" si="157"/>
        <v>3.609925477947416E-3</v>
      </c>
      <c r="AK119" s="86">
        <f t="shared" si="158"/>
        <v>4.7077518400886059E-3</v>
      </c>
      <c r="AL119" s="87">
        <f t="shared" si="159"/>
        <v>3.2693899481400057E-2</v>
      </c>
      <c r="AM119" s="87">
        <f t="shared" si="160"/>
        <v>-5.9792607459441309E-2</v>
      </c>
      <c r="AN119" s="88">
        <f t="shared" si="161"/>
        <v>6.7633623678721886E-3</v>
      </c>
      <c r="AO119" s="169">
        <f t="shared" si="162"/>
        <v>4.4085103279028502E-2</v>
      </c>
      <c r="AP119" s="92"/>
      <c r="AQ119" s="90"/>
      <c r="AR119" s="94"/>
      <c r="AS119" s="91"/>
      <c r="AT119" s="91"/>
    </row>
    <row r="120" spans="1:46" s="211" customFormat="1">
      <c r="A120" s="164" t="s">
        <v>161</v>
      </c>
      <c r="B120" s="133">
        <v>119883280.75</v>
      </c>
      <c r="C120" s="134">
        <v>134.26776799999999</v>
      </c>
      <c r="D120" s="133">
        <v>119469470.59999999</v>
      </c>
      <c r="E120" s="134">
        <v>133.91545099999999</v>
      </c>
      <c r="F120" s="85">
        <f t="shared" si="141"/>
        <v>-3.4517753218895452E-3</v>
      </c>
      <c r="G120" s="85">
        <f t="shared" si="142"/>
        <v>-2.6239879104864492E-3</v>
      </c>
      <c r="H120" s="133">
        <v>118018113.23</v>
      </c>
      <c r="I120" s="134">
        <v>132.49365900000001</v>
      </c>
      <c r="J120" s="85">
        <f t="shared" si="143"/>
        <v>-1.2148353572766146E-2</v>
      </c>
      <c r="K120" s="85">
        <f t="shared" si="144"/>
        <v>-1.0617087045467086E-2</v>
      </c>
      <c r="L120" s="133">
        <v>117949571.70999999</v>
      </c>
      <c r="M120" s="134">
        <v>132.55359799999999</v>
      </c>
      <c r="N120" s="85">
        <f t="shared" si="145"/>
        <v>-5.807711894735459E-4</v>
      </c>
      <c r="O120" s="85">
        <f t="shared" si="146"/>
        <v>4.5239146123955828E-4</v>
      </c>
      <c r="P120" s="133">
        <v>117588942.33</v>
      </c>
      <c r="Q120" s="134">
        <v>132.20836700000001</v>
      </c>
      <c r="R120" s="85">
        <f t="shared" si="147"/>
        <v>-3.0574878295163864E-3</v>
      </c>
      <c r="S120" s="85">
        <f t="shared" si="148"/>
        <v>-2.6044634412713875E-3</v>
      </c>
      <c r="T120" s="133">
        <v>117573297.77</v>
      </c>
      <c r="U120" s="134">
        <v>132.293463</v>
      </c>
      <c r="V120" s="85">
        <f t="shared" si="149"/>
        <v>-1.3304448266995809E-4</v>
      </c>
      <c r="W120" s="85">
        <f t="shared" si="150"/>
        <v>6.4365063975106013E-4</v>
      </c>
      <c r="X120" s="133">
        <v>117436757.73999999</v>
      </c>
      <c r="Y120" s="134">
        <v>132.24697499999999</v>
      </c>
      <c r="Z120" s="85">
        <f t="shared" si="151"/>
        <v>-1.161318365562089E-3</v>
      </c>
      <c r="AA120" s="85">
        <f t="shared" si="152"/>
        <v>-3.5140058280892339E-4</v>
      </c>
      <c r="AB120" s="292">
        <v>172773992.43000001</v>
      </c>
      <c r="AC120" s="134">
        <v>134.859004</v>
      </c>
      <c r="AD120" s="85">
        <f t="shared" si="153"/>
        <v>0.47120880851048619</v>
      </c>
      <c r="AE120" s="85">
        <f t="shared" si="154"/>
        <v>1.9751143646196876E-2</v>
      </c>
      <c r="AF120" s="292">
        <v>121270524.81999999</v>
      </c>
      <c r="AG120" s="134">
        <v>139.60860099999999</v>
      </c>
      <c r="AH120" s="85">
        <f t="shared" si="155"/>
        <v>-0.29809734026298446</v>
      </c>
      <c r="AI120" s="85">
        <f t="shared" si="156"/>
        <v>3.5218983227845835E-2</v>
      </c>
      <c r="AJ120" s="86">
        <f t="shared" si="157"/>
        <v>1.9072339685703009E-2</v>
      </c>
      <c r="AK120" s="86">
        <f t="shared" si="158"/>
        <v>4.9836537493749356E-3</v>
      </c>
      <c r="AL120" s="87">
        <f t="shared" si="159"/>
        <v>1.5075434845025578E-2</v>
      </c>
      <c r="AM120" s="87">
        <f t="shared" si="160"/>
        <v>4.4034097595188242E-3</v>
      </c>
      <c r="AN120" s="88">
        <f t="shared" si="161"/>
        <v>0.20981634196759089</v>
      </c>
      <c r="AO120" s="169">
        <f t="shared" si="162"/>
        <v>1.4923248993427743E-2</v>
      </c>
      <c r="AP120" s="92"/>
      <c r="AQ120" s="90"/>
      <c r="AR120" s="94"/>
      <c r="AS120" s="91"/>
      <c r="AT120" s="91"/>
    </row>
    <row r="121" spans="1:46" s="240" customFormat="1">
      <c r="A121" s="164" t="s">
        <v>178</v>
      </c>
      <c r="B121" s="133">
        <v>1104828163.23</v>
      </c>
      <c r="C121" s="134">
        <v>2.1722000000000001</v>
      </c>
      <c r="D121" s="133">
        <v>1105266462.28</v>
      </c>
      <c r="E121" s="134">
        <v>2.173</v>
      </c>
      <c r="F121" s="85">
        <f t="shared" si="141"/>
        <v>3.9671241609063549E-4</v>
      </c>
      <c r="G121" s="85">
        <f t="shared" si="142"/>
        <v>3.6829021268755725E-4</v>
      </c>
      <c r="H121" s="133">
        <v>1104566517.1700001</v>
      </c>
      <c r="I121" s="134">
        <v>2.1715</v>
      </c>
      <c r="J121" s="85">
        <f t="shared" si="143"/>
        <v>-6.3328177764121485E-4</v>
      </c>
      <c r="K121" s="85">
        <f t="shared" si="144"/>
        <v>-6.9028992176716831E-4</v>
      </c>
      <c r="L121" s="133">
        <v>1105292462.55</v>
      </c>
      <c r="M121" s="134">
        <v>2.1739000000000002</v>
      </c>
      <c r="N121" s="85">
        <f t="shared" si="145"/>
        <v>6.5722196781757797E-4</v>
      </c>
      <c r="O121" s="85">
        <f t="shared" si="146"/>
        <v>1.1052268017500253E-3</v>
      </c>
      <c r="P121" s="133">
        <v>1105401525.7</v>
      </c>
      <c r="Q121" s="134">
        <v>2.1753999999999998</v>
      </c>
      <c r="R121" s="85">
        <f t="shared" si="147"/>
        <v>9.8673567128538788E-5</v>
      </c>
      <c r="S121" s="85">
        <f t="shared" si="148"/>
        <v>6.9000414002466193E-4</v>
      </c>
      <c r="T121" s="133">
        <v>1101310368.6300001</v>
      </c>
      <c r="U121" s="134">
        <v>2.1673</v>
      </c>
      <c r="V121" s="85">
        <f t="shared" si="149"/>
        <v>-3.7010597279655386E-3</v>
      </c>
      <c r="W121" s="85">
        <f t="shared" si="150"/>
        <v>-3.7234531580397972E-3</v>
      </c>
      <c r="X121" s="133">
        <v>1094581828.73</v>
      </c>
      <c r="Y121" s="134">
        <v>2.1735000000000002</v>
      </c>
      <c r="Z121" s="85">
        <f t="shared" si="151"/>
        <v>-6.1095764569711756E-3</v>
      </c>
      <c r="AA121" s="85">
        <f t="shared" si="152"/>
        <v>2.8607022562636484E-3</v>
      </c>
      <c r="AB121" s="133">
        <v>1080537403.3900001</v>
      </c>
      <c r="AC121" s="134">
        <v>2.1427</v>
      </c>
      <c r="AD121" s="85">
        <f t="shared" si="153"/>
        <v>-1.2830859211590518E-2</v>
      </c>
      <c r="AE121" s="85">
        <f t="shared" si="154"/>
        <v>-1.4170692431562069E-2</v>
      </c>
      <c r="AF121" s="133">
        <v>1119478581.6500001</v>
      </c>
      <c r="AG121" s="134">
        <v>2.2198000000000002</v>
      </c>
      <c r="AH121" s="85">
        <f t="shared" si="155"/>
        <v>3.6038713826868692E-2</v>
      </c>
      <c r="AI121" s="85">
        <f t="shared" si="156"/>
        <v>3.5982638726840044E-2</v>
      </c>
      <c r="AJ121" s="86">
        <f t="shared" si="157"/>
        <v>1.7395680754671247E-3</v>
      </c>
      <c r="AK121" s="86">
        <f t="shared" si="158"/>
        <v>2.8028033282746128E-3</v>
      </c>
      <c r="AL121" s="87">
        <f t="shared" si="159"/>
        <v>1.2858545748943326E-2</v>
      </c>
      <c r="AM121" s="87">
        <f t="shared" si="160"/>
        <v>-1.3580701592855206E-2</v>
      </c>
      <c r="AN121" s="88">
        <f t="shared" si="161"/>
        <v>1.4595674197815638E-2</v>
      </c>
      <c r="AO121" s="169">
        <f t="shared" si="162"/>
        <v>1.4427506726650621E-2</v>
      </c>
      <c r="AP121" s="92"/>
      <c r="AQ121" s="90"/>
      <c r="AR121" s="94"/>
      <c r="AS121" s="91"/>
      <c r="AT121" s="91"/>
    </row>
    <row r="122" spans="1:46" s="264" customFormat="1">
      <c r="A122" s="164" t="s">
        <v>199</v>
      </c>
      <c r="B122" s="133">
        <v>17004443.68</v>
      </c>
      <c r="C122" s="134">
        <v>1.0786</v>
      </c>
      <c r="D122" s="133">
        <v>17074140.59</v>
      </c>
      <c r="E122" s="134">
        <v>1.083</v>
      </c>
      <c r="F122" s="85">
        <f t="shared" si="141"/>
        <v>4.098746851799397E-3</v>
      </c>
      <c r="G122" s="85">
        <f t="shared" si="142"/>
        <v>4.0793621361023174E-3</v>
      </c>
      <c r="H122" s="133">
        <v>17058277.789999999</v>
      </c>
      <c r="I122" s="134">
        <v>1.0820000000000001</v>
      </c>
      <c r="J122" s="85">
        <f t="shared" si="143"/>
        <v>-9.2905408131003012E-4</v>
      </c>
      <c r="K122" s="85">
        <f t="shared" si="144"/>
        <v>-9.2336103416425664E-4</v>
      </c>
      <c r="L122" s="133">
        <v>17104916.48</v>
      </c>
      <c r="M122" s="134">
        <v>1.085</v>
      </c>
      <c r="N122" s="85">
        <f t="shared" si="145"/>
        <v>2.7340796400526519E-3</v>
      </c>
      <c r="O122" s="85">
        <f t="shared" si="146"/>
        <v>2.7726432532346502E-3</v>
      </c>
      <c r="P122" s="133">
        <v>17085025.010000002</v>
      </c>
      <c r="Q122" s="134">
        <v>1.0837000000000001</v>
      </c>
      <c r="R122" s="85">
        <f t="shared" si="147"/>
        <v>-1.162909507524167E-3</v>
      </c>
      <c r="S122" s="85">
        <f t="shared" si="148"/>
        <v>-1.1981566820275179E-3</v>
      </c>
      <c r="T122" s="133">
        <v>17028944.190000001</v>
      </c>
      <c r="U122" s="134">
        <v>1.0802</v>
      </c>
      <c r="V122" s="85">
        <f t="shared" si="149"/>
        <v>-3.2824546623242135E-3</v>
      </c>
      <c r="W122" s="85">
        <f t="shared" si="150"/>
        <v>-3.2296761096244886E-3</v>
      </c>
      <c r="X122" s="133">
        <v>17057698.23</v>
      </c>
      <c r="Y122" s="134">
        <v>1.0802</v>
      </c>
      <c r="Z122" s="85">
        <f t="shared" si="151"/>
        <v>1.6885392117782908E-3</v>
      </c>
      <c r="AA122" s="85">
        <f t="shared" si="152"/>
        <v>0</v>
      </c>
      <c r="AB122" s="133">
        <v>17126660.879999999</v>
      </c>
      <c r="AC122" s="134">
        <v>1.1003000000000001</v>
      </c>
      <c r="AD122" s="85">
        <f t="shared" si="153"/>
        <v>4.0429047970089753E-3</v>
      </c>
      <c r="AE122" s="85">
        <f t="shared" si="154"/>
        <v>1.8607665247176455E-2</v>
      </c>
      <c r="AF122" s="133">
        <v>17179119.629999999</v>
      </c>
      <c r="AG122" s="134">
        <v>1.1036999999999999</v>
      </c>
      <c r="AH122" s="85">
        <f t="shared" si="155"/>
        <v>3.0629876055559527E-3</v>
      </c>
      <c r="AI122" s="85">
        <f t="shared" si="156"/>
        <v>3.0900663455419863E-3</v>
      </c>
      <c r="AJ122" s="86">
        <f t="shared" si="157"/>
        <v>1.2816049818796071E-3</v>
      </c>
      <c r="AK122" s="86">
        <f t="shared" si="158"/>
        <v>2.8998178945298931E-3</v>
      </c>
      <c r="AL122" s="87">
        <f t="shared" si="159"/>
        <v>6.1484230756236914E-3</v>
      </c>
      <c r="AM122" s="87">
        <f t="shared" si="160"/>
        <v>2.0118672353050298E-2</v>
      </c>
      <c r="AN122" s="88">
        <f t="shared" si="161"/>
        <v>2.743901605762448E-3</v>
      </c>
      <c r="AO122" s="169">
        <f t="shared" si="162"/>
        <v>6.8198229370992529E-3</v>
      </c>
      <c r="AP122" s="92"/>
      <c r="AQ122" s="90"/>
      <c r="AR122" s="94"/>
      <c r="AS122" s="91"/>
      <c r="AT122" s="91"/>
    </row>
    <row r="123" spans="1:46" s="264" customFormat="1">
      <c r="A123" s="164" t="s">
        <v>216</v>
      </c>
      <c r="B123" s="133">
        <v>181862351.11000001</v>
      </c>
      <c r="C123" s="134">
        <v>1.056</v>
      </c>
      <c r="D123" s="133">
        <v>180172870.58000001</v>
      </c>
      <c r="E123" s="134">
        <v>1.0457000000000001</v>
      </c>
      <c r="F123" s="85">
        <f t="shared" si="141"/>
        <v>-9.2898861127013229E-3</v>
      </c>
      <c r="G123" s="85">
        <f t="shared" si="142"/>
        <v>-9.7537878787878549E-3</v>
      </c>
      <c r="H123" s="133">
        <v>179838796.06999999</v>
      </c>
      <c r="I123" s="134">
        <v>1.0139</v>
      </c>
      <c r="J123" s="85">
        <f t="shared" si="143"/>
        <v>-1.8541887517504205E-3</v>
      </c>
      <c r="K123" s="85">
        <f t="shared" si="144"/>
        <v>-3.0410251506168162E-2</v>
      </c>
      <c r="L123" s="133">
        <v>178220522.50999999</v>
      </c>
      <c r="M123" s="134">
        <v>1.0345</v>
      </c>
      <c r="N123" s="85">
        <f t="shared" si="145"/>
        <v>-8.9984674906859897E-3</v>
      </c>
      <c r="O123" s="85">
        <f t="shared" si="146"/>
        <v>2.0317585560706137E-2</v>
      </c>
      <c r="P123" s="133">
        <v>176096269.09999999</v>
      </c>
      <c r="Q123" s="134">
        <v>1.0227999999999999</v>
      </c>
      <c r="R123" s="85">
        <f t="shared" si="147"/>
        <v>-1.19192412864843E-2</v>
      </c>
      <c r="S123" s="85">
        <f t="shared" si="148"/>
        <v>-1.1309811503141656E-2</v>
      </c>
      <c r="T123" s="133">
        <v>177148954.27000001</v>
      </c>
      <c r="U123" s="134">
        <v>1.0283</v>
      </c>
      <c r="V123" s="85">
        <f t="shared" si="149"/>
        <v>5.97789592806323E-3</v>
      </c>
      <c r="W123" s="85">
        <f t="shared" si="150"/>
        <v>5.3773953852171109E-3</v>
      </c>
      <c r="X123" s="133">
        <v>174218177.49000001</v>
      </c>
      <c r="Y123" s="134">
        <v>1.0354000000000001</v>
      </c>
      <c r="Z123" s="85">
        <f t="shared" si="151"/>
        <v>-1.6544138191936959E-2</v>
      </c>
      <c r="AA123" s="85">
        <f t="shared" si="152"/>
        <v>6.9045998249539107E-3</v>
      </c>
      <c r="AB123" s="292">
        <v>177211673.5</v>
      </c>
      <c r="AC123" s="134">
        <v>1.5</v>
      </c>
      <c r="AD123" s="85">
        <f t="shared" si="153"/>
        <v>1.7182455086650273E-2</v>
      </c>
      <c r="AE123" s="85">
        <f t="shared" si="154"/>
        <v>0.44871547228124381</v>
      </c>
      <c r="AF123" s="292">
        <v>182699516.28999999</v>
      </c>
      <c r="AG123" s="134">
        <v>1.0845</v>
      </c>
      <c r="AH123" s="85">
        <f t="shared" si="155"/>
        <v>3.0967727360240699E-2</v>
      </c>
      <c r="AI123" s="85">
        <f t="shared" si="156"/>
        <v>-0.27699999999999997</v>
      </c>
      <c r="AJ123" s="86">
        <f t="shared" si="157"/>
        <v>6.9026956767440127E-4</v>
      </c>
      <c r="AK123" s="86">
        <f t="shared" si="158"/>
        <v>1.9105150270502913E-2</v>
      </c>
      <c r="AL123" s="87">
        <f t="shared" si="159"/>
        <v>1.4023452597865461E-2</v>
      </c>
      <c r="AM123" s="87">
        <f t="shared" si="160"/>
        <v>0.42045454545454541</v>
      </c>
      <c r="AN123" s="88">
        <f t="shared" si="161"/>
        <v>1.6356080574145594E-2</v>
      </c>
      <c r="AO123" s="169">
        <f t="shared" si="162"/>
        <v>0.19885089414055568</v>
      </c>
      <c r="AP123" s="92"/>
      <c r="AQ123" s="90"/>
      <c r="AR123" s="94"/>
      <c r="AS123" s="91"/>
      <c r="AT123" s="91"/>
    </row>
    <row r="124" spans="1:46">
      <c r="A124" s="164" t="s">
        <v>225</v>
      </c>
      <c r="B124" s="133">
        <v>6023365.0199999996</v>
      </c>
      <c r="C124" s="134">
        <v>99.558000000000007</v>
      </c>
      <c r="D124" s="133">
        <v>6019677.4400000004</v>
      </c>
      <c r="E124" s="134">
        <v>99.495000000000005</v>
      </c>
      <c r="F124" s="85">
        <f t="shared" si="141"/>
        <v>-6.1221260669989139E-4</v>
      </c>
      <c r="G124" s="85">
        <f t="shared" si="142"/>
        <v>-6.3279696257460361E-4</v>
      </c>
      <c r="H124" s="133">
        <v>6015484.1200000001</v>
      </c>
      <c r="I124" s="134">
        <v>99.424000000000007</v>
      </c>
      <c r="J124" s="85">
        <f t="shared" si="143"/>
        <v>-6.9660210896620698E-4</v>
      </c>
      <c r="K124" s="85">
        <f t="shared" si="144"/>
        <v>-7.1360369867830493E-4</v>
      </c>
      <c r="L124" s="133">
        <v>6015484.1200000001</v>
      </c>
      <c r="M124" s="134">
        <v>99.424000000000007</v>
      </c>
      <c r="N124" s="85">
        <f t="shared" si="145"/>
        <v>0</v>
      </c>
      <c r="O124" s="85">
        <f t="shared" si="146"/>
        <v>0</v>
      </c>
      <c r="P124" s="133">
        <v>4753472.0599999996</v>
      </c>
      <c r="Q124" s="134">
        <v>99.424000000000007</v>
      </c>
      <c r="R124" s="85">
        <f t="shared" si="147"/>
        <v>-0.20979393093302698</v>
      </c>
      <c r="S124" s="85">
        <f t="shared" si="148"/>
        <v>0</v>
      </c>
      <c r="T124" s="133">
        <v>4761131.42</v>
      </c>
      <c r="U124" s="134">
        <v>99.605999999999995</v>
      </c>
      <c r="V124" s="85">
        <f t="shared" si="149"/>
        <v>1.6113190323454507E-3</v>
      </c>
      <c r="W124" s="85">
        <f t="shared" si="150"/>
        <v>1.8305439330542719E-3</v>
      </c>
      <c r="X124" s="133">
        <v>4780808.34</v>
      </c>
      <c r="Y124" s="134">
        <v>100.035</v>
      </c>
      <c r="Z124" s="85">
        <f t="shared" si="151"/>
        <v>4.1328243781180744E-3</v>
      </c>
      <c r="AA124" s="85">
        <f t="shared" si="152"/>
        <v>4.3069694596711249E-3</v>
      </c>
      <c r="AB124" s="133">
        <v>4790662.05</v>
      </c>
      <c r="AC124" s="134">
        <v>100.251</v>
      </c>
      <c r="AD124" s="85">
        <f t="shared" si="153"/>
        <v>2.0610970570721443E-3</v>
      </c>
      <c r="AE124" s="85">
        <f t="shared" si="154"/>
        <v>2.1592442645075043E-3</v>
      </c>
      <c r="AF124" s="133">
        <v>4780201.78</v>
      </c>
      <c r="AG124" s="134">
        <v>100.02200000000001</v>
      </c>
      <c r="AH124" s="85">
        <f t="shared" si="155"/>
        <v>-2.1834706541237975E-3</v>
      </c>
      <c r="AI124" s="85">
        <f t="shared" si="156"/>
        <v>-2.2842664911073124E-3</v>
      </c>
      <c r="AJ124" s="86">
        <f t="shared" si="157"/>
        <v>-2.5685121979410152E-2</v>
      </c>
      <c r="AK124" s="86">
        <f t="shared" si="158"/>
        <v>5.8326131310908495E-4</v>
      </c>
      <c r="AL124" s="87">
        <f t="shared" si="159"/>
        <v>-0.20590399940100446</v>
      </c>
      <c r="AM124" s="87">
        <f t="shared" si="160"/>
        <v>6.9607665883203535E-3</v>
      </c>
      <c r="AN124" s="88">
        <f t="shared" si="161"/>
        <v>7.4417012108281444E-2</v>
      </c>
      <c r="AO124" s="169">
        <f t="shared" si="162"/>
        <v>2.0691336480082321E-3</v>
      </c>
      <c r="AP124" s="92"/>
      <c r="AQ124" s="118">
        <f>SUM(AQ102:AQ113)</f>
        <v>19048418430.824383</v>
      </c>
      <c r="AR124" s="119"/>
      <c r="AS124" s="91" t="e">
        <f>(#REF!/AQ124)-1</f>
        <v>#REF!</v>
      </c>
      <c r="AT124" s="91" t="e">
        <f>(#REF!/AR124)-1</f>
        <v>#REF!</v>
      </c>
    </row>
    <row r="125" spans="1:46">
      <c r="A125" s="166" t="s">
        <v>53</v>
      </c>
      <c r="B125" s="148">
        <f>SUM(B103:B124)</f>
        <v>29826287596.469997</v>
      </c>
      <c r="C125" s="52"/>
      <c r="D125" s="148">
        <f>SUM(D103:D124)</f>
        <v>28827303298.844475</v>
      </c>
      <c r="E125" s="52"/>
      <c r="F125" s="85">
        <f>((D125-B125)/B125)</f>
        <v>-3.3493417321696931E-2</v>
      </c>
      <c r="G125" s="85"/>
      <c r="H125" s="148">
        <f>SUM(H103:H124)</f>
        <v>28798809043.90115</v>
      </c>
      <c r="I125" s="52"/>
      <c r="J125" s="85">
        <f>((H125-D125)/D125)</f>
        <v>-9.8844677380791339E-4</v>
      </c>
      <c r="K125" s="85"/>
      <c r="L125" s="148">
        <f>SUM(L103:L124)</f>
        <v>29034179119.797195</v>
      </c>
      <c r="M125" s="52"/>
      <c r="N125" s="85">
        <f>((L125-H125)/H125)</f>
        <v>8.1729100511498762E-3</v>
      </c>
      <c r="O125" s="85"/>
      <c r="P125" s="148">
        <f>SUM(P103:P124)</f>
        <v>28849737172.881439</v>
      </c>
      <c r="Q125" s="52"/>
      <c r="R125" s="85">
        <f>((P125-L125)/L125)</f>
        <v>-6.352580045564056E-3</v>
      </c>
      <c r="S125" s="85"/>
      <c r="T125" s="148">
        <f>SUM(T103:T124)</f>
        <v>28950135874.466347</v>
      </c>
      <c r="U125" s="52"/>
      <c r="V125" s="85">
        <f>((T125-P125)/P125)</f>
        <v>3.480056022114532E-3</v>
      </c>
      <c r="W125" s="85"/>
      <c r="X125" s="148">
        <f>SUM(X103:X124)</f>
        <v>28843373549.965279</v>
      </c>
      <c r="Y125" s="52"/>
      <c r="Z125" s="85">
        <f>((X125-T125)/T125)</f>
        <v>-3.6878004636666018E-3</v>
      </c>
      <c r="AA125" s="85"/>
      <c r="AB125" s="148">
        <f>SUM(AB103:AB124)</f>
        <v>29275022646.267235</v>
      </c>
      <c r="AC125" s="52"/>
      <c r="AD125" s="85">
        <f>((AB125-X125)/X125)</f>
        <v>1.496527774582997E-2</v>
      </c>
      <c r="AE125" s="85"/>
      <c r="AF125" s="148">
        <f>SUM(AF103:AF124)</f>
        <v>29359631020.470001</v>
      </c>
      <c r="AG125" s="52"/>
      <c r="AH125" s="85">
        <f>((AF125-AB125)/AB125)</f>
        <v>2.890121562845471E-3</v>
      </c>
      <c r="AI125" s="85"/>
      <c r="AJ125" s="86">
        <f t="shared" si="157"/>
        <v>-1.8767349028494563E-3</v>
      </c>
      <c r="AK125" s="86"/>
      <c r="AL125" s="87">
        <f t="shared" si="159"/>
        <v>1.8466095010935848E-2</v>
      </c>
      <c r="AM125" s="87"/>
      <c r="AN125" s="88">
        <f t="shared" si="161"/>
        <v>1.4440932372548482E-2</v>
      </c>
      <c r="AO125" s="169"/>
      <c r="AP125" s="92"/>
      <c r="AQ125" s="102"/>
      <c r="AR125" s="68"/>
      <c r="AS125" s="91" t="e">
        <f>(#REF!/AQ125)-1</f>
        <v>#REF!</v>
      </c>
      <c r="AT125" s="91" t="e">
        <f>(#REF!/AR125)-1</f>
        <v>#REF!</v>
      </c>
    </row>
    <row r="126" spans="1:46">
      <c r="A126" s="167" t="s">
        <v>86</v>
      </c>
      <c r="B126" s="138"/>
      <c r="C126" s="140"/>
      <c r="D126" s="138"/>
      <c r="E126" s="140"/>
      <c r="F126" s="85"/>
      <c r="G126" s="85"/>
      <c r="H126" s="138"/>
      <c r="I126" s="140"/>
      <c r="J126" s="85"/>
      <c r="K126" s="85"/>
      <c r="L126" s="138"/>
      <c r="M126" s="140"/>
      <c r="N126" s="85"/>
      <c r="O126" s="85"/>
      <c r="P126" s="138"/>
      <c r="Q126" s="140"/>
      <c r="R126" s="85"/>
      <c r="S126" s="85"/>
      <c r="T126" s="138"/>
      <c r="U126" s="140"/>
      <c r="V126" s="85"/>
      <c r="W126" s="85"/>
      <c r="X126" s="138"/>
      <c r="Y126" s="140"/>
      <c r="Z126" s="85"/>
      <c r="AA126" s="85"/>
      <c r="AB126" s="298"/>
      <c r="AC126" s="298"/>
      <c r="AD126" s="85"/>
      <c r="AE126" s="85"/>
      <c r="AF126" s="298"/>
      <c r="AG126" s="298"/>
      <c r="AH126" s="85"/>
      <c r="AI126" s="85"/>
      <c r="AJ126" s="86"/>
      <c r="AK126" s="86"/>
      <c r="AL126" s="87"/>
      <c r="AM126" s="87"/>
      <c r="AN126" s="88"/>
      <c r="AO126" s="169"/>
      <c r="AP126" s="92"/>
      <c r="AQ126" s="90">
        <v>640873657.65999997</v>
      </c>
      <c r="AR126" s="94">
        <v>11.5358</v>
      </c>
      <c r="AS126" s="91" t="e">
        <f>(#REF!/AQ126)-1</f>
        <v>#REF!</v>
      </c>
      <c r="AT126" s="91" t="e">
        <f>(#REF!/AR126)-1</f>
        <v>#REF!</v>
      </c>
    </row>
    <row r="127" spans="1:46">
      <c r="A127" s="165" t="s">
        <v>33</v>
      </c>
      <c r="B127" s="141">
        <v>616393812.11000001</v>
      </c>
      <c r="C127" s="236">
        <v>14.366400000000001</v>
      </c>
      <c r="D127" s="141">
        <v>615503808</v>
      </c>
      <c r="E127" s="236">
        <v>14.345599999999999</v>
      </c>
      <c r="F127" s="85">
        <f t="shared" ref="F127:G134" si="163">((D127-B127)/B127)</f>
        <v>-1.4438887810268714E-3</v>
      </c>
      <c r="G127" s="85">
        <f t="shared" si="163"/>
        <v>-1.4478226974051441E-3</v>
      </c>
      <c r="H127" s="141">
        <v>616457421.24000001</v>
      </c>
      <c r="I127" s="236">
        <v>14.368</v>
      </c>
      <c r="J127" s="85">
        <f t="shared" ref="J127:J134" si="164">((H127-D127)/D127)</f>
        <v>1.5493214300308757E-3</v>
      </c>
      <c r="K127" s="85">
        <f t="shared" ref="K127:K134" si="165">((I127-E127)/E127)</f>
        <v>1.5614543832255944E-3</v>
      </c>
      <c r="L127" s="141">
        <v>544449977.62</v>
      </c>
      <c r="M127" s="236">
        <v>14.457100000000001</v>
      </c>
      <c r="N127" s="85">
        <f t="shared" ref="N127:N134" si="166">((L127-H127)/H127)</f>
        <v>-0.11680846257825481</v>
      </c>
      <c r="O127" s="85">
        <f t="shared" ref="O127:O134" si="167">((M127-I127)/I127)</f>
        <v>6.2012806236080298E-3</v>
      </c>
      <c r="P127" s="141">
        <v>543480081.87</v>
      </c>
      <c r="Q127" s="236">
        <v>14.439299999999999</v>
      </c>
      <c r="R127" s="85">
        <f t="shared" ref="R127:R134" si="168">((P127-L127)/L127)</f>
        <v>-1.7814230689103651E-3</v>
      </c>
      <c r="S127" s="85">
        <f t="shared" ref="S127:S134" si="169">((Q127-M127)/M127)</f>
        <v>-1.2312289463309479E-3</v>
      </c>
      <c r="T127" s="141">
        <v>539679188.91999996</v>
      </c>
      <c r="U127" s="236">
        <v>14.3713</v>
      </c>
      <c r="V127" s="85">
        <f t="shared" ref="V127:V134" si="170">((T127-P127)/P127)</f>
        <v>-6.9936195948929331E-3</v>
      </c>
      <c r="W127" s="85">
        <f t="shared" ref="W127:W134" si="171">((U127-Q127)/Q127)</f>
        <v>-4.7093695677768053E-3</v>
      </c>
      <c r="X127" s="141">
        <v>535032756.44</v>
      </c>
      <c r="Y127" s="236">
        <v>14.2471</v>
      </c>
      <c r="Z127" s="85">
        <f t="shared" ref="Z127:Z134" si="172">((X127-T127)/T127)</f>
        <v>-8.6096195209942206E-3</v>
      </c>
      <c r="AA127" s="85">
        <f t="shared" ref="AA127:AA134" si="173">((Y127-U127)/U127)</f>
        <v>-8.6422244334193911E-3</v>
      </c>
      <c r="AB127" s="141">
        <v>548144785.64999998</v>
      </c>
      <c r="AC127" s="236">
        <v>14.601800000000001</v>
      </c>
      <c r="AD127" s="85">
        <f t="shared" ref="AD127:AD134" si="174">((AB127-X127)/X127)</f>
        <v>2.4506965325347133E-2</v>
      </c>
      <c r="AE127" s="85">
        <f t="shared" ref="AE127:AE134" si="175">((AC127-Y127)/Y127)</f>
        <v>2.4896294684532371E-2</v>
      </c>
      <c r="AF127" s="141">
        <v>544421541.95000005</v>
      </c>
      <c r="AG127" s="236">
        <v>14.7698</v>
      </c>
      <c r="AH127" s="85">
        <f t="shared" ref="AH127:AH134" si="176">((AF127-AB127)/AB127)</f>
        <v>-6.7924457141097109E-3</v>
      </c>
      <c r="AI127" s="85">
        <f t="shared" ref="AI127:AI134" si="177">((AG127-AC127)/AC127)</f>
        <v>1.1505430837293981E-2</v>
      </c>
      <c r="AJ127" s="86">
        <f t="shared" si="157"/>
        <v>-1.4546646562851364E-2</v>
      </c>
      <c r="AK127" s="86">
        <f t="shared" si="158"/>
        <v>3.516726860465961E-3</v>
      </c>
      <c r="AL127" s="87">
        <f t="shared" si="159"/>
        <v>-0.11548631401806039</v>
      </c>
      <c r="AM127" s="87">
        <f t="shared" si="160"/>
        <v>1.6385454950439932E-2</v>
      </c>
      <c r="AN127" s="88">
        <f t="shared" si="161"/>
        <v>4.2642703498332095E-2</v>
      </c>
      <c r="AO127" s="169">
        <f t="shared" si="162"/>
        <v>1.0654535094840914E-2</v>
      </c>
      <c r="AP127" s="92"/>
      <c r="AQ127" s="90">
        <v>2128320668.46</v>
      </c>
      <c r="AR127" s="97">
        <v>1.04</v>
      </c>
      <c r="AS127" s="91" t="e">
        <f>(#REF!/AQ127)-1</f>
        <v>#REF!</v>
      </c>
      <c r="AT127" s="91" t="e">
        <f>(#REF!/AR127)-1</f>
        <v>#REF!</v>
      </c>
    </row>
    <row r="128" spans="1:46">
      <c r="A128" s="165" t="s">
        <v>35</v>
      </c>
      <c r="B128" s="141">
        <v>2848540117.0500002</v>
      </c>
      <c r="C128" s="236">
        <v>1.45</v>
      </c>
      <c r="D128" s="141">
        <v>2844018356.5599999</v>
      </c>
      <c r="E128" s="236">
        <v>1.44</v>
      </c>
      <c r="F128" s="85">
        <f t="shared" si="163"/>
        <v>-1.587395755087018E-3</v>
      </c>
      <c r="G128" s="85">
        <f t="shared" si="163"/>
        <v>-6.896551724137937E-3</v>
      </c>
      <c r="H128" s="141">
        <v>2855375332.04</v>
      </c>
      <c r="I128" s="236">
        <v>1.45</v>
      </c>
      <c r="J128" s="85">
        <f t="shared" si="164"/>
        <v>3.9932848723722445E-3</v>
      </c>
      <c r="K128" s="85">
        <f t="shared" si="165"/>
        <v>6.944444444444451E-3</v>
      </c>
      <c r="L128" s="141">
        <v>2845309702.6599998</v>
      </c>
      <c r="M128" s="236">
        <v>1.44</v>
      </c>
      <c r="N128" s="85">
        <f t="shared" si="166"/>
        <v>-3.5251510605468482E-3</v>
      </c>
      <c r="O128" s="85">
        <f t="shared" si="167"/>
        <v>-6.896551724137937E-3</v>
      </c>
      <c r="P128" s="141">
        <v>2847510912.29</v>
      </c>
      <c r="Q128" s="236">
        <v>1.44</v>
      </c>
      <c r="R128" s="85">
        <f t="shared" si="168"/>
        <v>7.7362742900790931E-4</v>
      </c>
      <c r="S128" s="85">
        <f t="shared" si="169"/>
        <v>0</v>
      </c>
      <c r="T128" s="141">
        <v>2847734000.96</v>
      </c>
      <c r="U128" s="236">
        <v>1.44</v>
      </c>
      <c r="V128" s="85">
        <f t="shared" si="170"/>
        <v>7.8345150158060637E-5</v>
      </c>
      <c r="W128" s="85">
        <f t="shared" si="171"/>
        <v>0</v>
      </c>
      <c r="X128" s="141">
        <v>2856454848.3200002</v>
      </c>
      <c r="Y128" s="236">
        <v>1.45</v>
      </c>
      <c r="Z128" s="85">
        <f t="shared" si="172"/>
        <v>3.0623813028394673E-3</v>
      </c>
      <c r="AA128" s="85">
        <f t="shared" si="173"/>
        <v>6.944444444444451E-3</v>
      </c>
      <c r="AB128" s="141">
        <v>2897019873.23</v>
      </c>
      <c r="AC128" s="236">
        <v>1.47</v>
      </c>
      <c r="AD128" s="85">
        <f t="shared" si="174"/>
        <v>1.4201178406113377E-2</v>
      </c>
      <c r="AE128" s="85">
        <f t="shared" si="175"/>
        <v>1.3793103448275874E-2</v>
      </c>
      <c r="AF128" s="141">
        <v>2912291393.5900002</v>
      </c>
      <c r="AG128" s="236">
        <v>1.48</v>
      </c>
      <c r="AH128" s="85">
        <f t="shared" si="176"/>
        <v>5.2714586120437348E-3</v>
      </c>
      <c r="AI128" s="85">
        <f t="shared" si="177"/>
        <v>6.80272108843538E-3</v>
      </c>
      <c r="AJ128" s="86">
        <f t="shared" si="157"/>
        <v>2.7834661196126159E-3</v>
      </c>
      <c r="AK128" s="86">
        <f t="shared" si="158"/>
        <v>2.5864512471655355E-3</v>
      </c>
      <c r="AL128" s="87">
        <f t="shared" si="159"/>
        <v>2.4005835571532769E-2</v>
      </c>
      <c r="AM128" s="87">
        <f t="shared" si="160"/>
        <v>1.3793103448275874E-2</v>
      </c>
      <c r="AN128" s="88">
        <f t="shared" si="161"/>
        <v>5.4557431190680374E-3</v>
      </c>
      <c r="AO128" s="169">
        <f t="shared" si="162"/>
        <v>7.3151930465840424E-3</v>
      </c>
      <c r="AP128" s="92"/>
      <c r="AQ128" s="90">
        <v>1789192828.73</v>
      </c>
      <c r="AR128" s="94">
        <v>0.79</v>
      </c>
      <c r="AS128" s="91" t="e">
        <f>(#REF!/AQ128)-1</f>
        <v>#REF!</v>
      </c>
      <c r="AT128" s="91" t="e">
        <f>(#REF!/AR128)-1</f>
        <v>#REF!</v>
      </c>
    </row>
    <row r="129" spans="1:46">
      <c r="A129" s="165" t="s">
        <v>36</v>
      </c>
      <c r="B129" s="137">
        <v>1518723273.45</v>
      </c>
      <c r="C129" s="137">
        <v>1.24</v>
      </c>
      <c r="D129" s="137">
        <v>1507298998.78</v>
      </c>
      <c r="E129" s="137">
        <v>1.23</v>
      </c>
      <c r="F129" s="85">
        <f t="shared" si="163"/>
        <v>-7.5222885365074975E-3</v>
      </c>
      <c r="G129" s="85">
        <f t="shared" si="163"/>
        <v>-8.0645161290322648E-3</v>
      </c>
      <c r="H129" s="137">
        <v>1510819159.1600001</v>
      </c>
      <c r="I129" s="137">
        <v>1.23</v>
      </c>
      <c r="J129" s="85">
        <f t="shared" si="164"/>
        <v>2.3354094860072979E-3</v>
      </c>
      <c r="K129" s="85">
        <f t="shared" si="165"/>
        <v>0</v>
      </c>
      <c r="L129" s="137">
        <v>1521630103.6300001</v>
      </c>
      <c r="M129" s="137">
        <v>1.24</v>
      </c>
      <c r="N129" s="85">
        <f t="shared" si="166"/>
        <v>7.1556839906708643E-3</v>
      </c>
      <c r="O129" s="85">
        <f t="shared" si="167"/>
        <v>8.1300813008130159E-3</v>
      </c>
      <c r="P129" s="137">
        <v>1517450914.03</v>
      </c>
      <c r="Q129" s="137">
        <v>1.24</v>
      </c>
      <c r="R129" s="85">
        <f t="shared" si="168"/>
        <v>-2.7465213720668843E-3</v>
      </c>
      <c r="S129" s="85">
        <f t="shared" si="169"/>
        <v>0</v>
      </c>
      <c r="T129" s="137">
        <v>1512408280.21</v>
      </c>
      <c r="U129" s="137">
        <v>1.24</v>
      </c>
      <c r="V129" s="85">
        <f t="shared" si="170"/>
        <v>-3.3230951811204618E-3</v>
      </c>
      <c r="W129" s="85">
        <f t="shared" si="171"/>
        <v>0</v>
      </c>
      <c r="X129" s="137">
        <v>1499094544.52</v>
      </c>
      <c r="Y129" s="137">
        <v>1.23</v>
      </c>
      <c r="Z129" s="85">
        <f t="shared" si="172"/>
        <v>-8.8030037022485928E-3</v>
      </c>
      <c r="AA129" s="85">
        <f t="shared" si="173"/>
        <v>-8.0645161290322648E-3</v>
      </c>
      <c r="AB129" s="137">
        <v>1551304737</v>
      </c>
      <c r="AC129" s="137">
        <v>1.27</v>
      </c>
      <c r="AD129" s="85">
        <f t="shared" si="174"/>
        <v>3.4827818345985223E-2</v>
      </c>
      <c r="AE129" s="85">
        <f t="shared" si="175"/>
        <v>3.2520325203252064E-2</v>
      </c>
      <c r="AF129" s="137">
        <v>1572484551.9100001</v>
      </c>
      <c r="AG129" s="137">
        <v>1.29</v>
      </c>
      <c r="AH129" s="85">
        <f t="shared" si="176"/>
        <v>1.3652904168241501E-2</v>
      </c>
      <c r="AI129" s="85">
        <f t="shared" si="177"/>
        <v>1.5748031496063006E-2</v>
      </c>
      <c r="AJ129" s="86">
        <f t="shared" si="157"/>
        <v>4.4471133998701812E-3</v>
      </c>
      <c r="AK129" s="86">
        <f t="shared" si="158"/>
        <v>5.0336757177579447E-3</v>
      </c>
      <c r="AL129" s="87">
        <f t="shared" si="159"/>
        <v>4.3246597511682132E-2</v>
      </c>
      <c r="AM129" s="87">
        <f t="shared" si="160"/>
        <v>2.4193548387096794E-2</v>
      </c>
      <c r="AN129" s="88">
        <f t="shared" si="161"/>
        <v>1.4394870978023729E-2</v>
      </c>
      <c r="AO129" s="169">
        <f t="shared" si="162"/>
        <v>1.3622670077183678E-2</v>
      </c>
      <c r="AP129" s="92"/>
      <c r="AQ129" s="90">
        <v>204378030.47999999</v>
      </c>
      <c r="AR129" s="94">
        <v>22.9087</v>
      </c>
      <c r="AS129" s="91" t="e">
        <f>(#REF!/AQ129)-1</f>
        <v>#REF!</v>
      </c>
      <c r="AT129" s="91" t="e">
        <f>(#REF!/AR129)-1</f>
        <v>#REF!</v>
      </c>
    </row>
    <row r="130" spans="1:46">
      <c r="A130" s="165" t="s">
        <v>37</v>
      </c>
      <c r="B130" s="137">
        <v>404146262.06</v>
      </c>
      <c r="C130" s="137">
        <v>39.454700000000003</v>
      </c>
      <c r="D130" s="137">
        <v>404231741.75999999</v>
      </c>
      <c r="E130" s="137">
        <v>39.323900000000002</v>
      </c>
      <c r="F130" s="85">
        <f t="shared" si="163"/>
        <v>2.115068430035304E-4</v>
      </c>
      <c r="G130" s="85">
        <f t="shared" si="163"/>
        <v>-3.3151943874874397E-3</v>
      </c>
      <c r="H130" s="137">
        <v>400815731.64999998</v>
      </c>
      <c r="I130" s="137">
        <v>39.461199999999998</v>
      </c>
      <c r="J130" s="85">
        <f t="shared" si="164"/>
        <v>-8.4506231379231078E-3</v>
      </c>
      <c r="K130" s="85">
        <f t="shared" si="165"/>
        <v>3.4915153380004576E-3</v>
      </c>
      <c r="L130" s="137">
        <v>400922376.5</v>
      </c>
      <c r="M130" s="137">
        <v>39.3001</v>
      </c>
      <c r="N130" s="85">
        <f t="shared" si="166"/>
        <v>2.6606952167523249E-4</v>
      </c>
      <c r="O130" s="85">
        <f t="shared" si="167"/>
        <v>-4.0824911558695019E-3</v>
      </c>
      <c r="P130" s="137">
        <v>401270174.00999999</v>
      </c>
      <c r="Q130" s="137">
        <v>39.328099999999999</v>
      </c>
      <c r="R130" s="85">
        <f t="shared" si="168"/>
        <v>8.6749338621659711E-4</v>
      </c>
      <c r="S130" s="85">
        <f t="shared" si="169"/>
        <v>7.1246638049263721E-4</v>
      </c>
      <c r="T130" s="137">
        <v>398187533.06999999</v>
      </c>
      <c r="U130" s="137">
        <v>39.356299999999997</v>
      </c>
      <c r="V130" s="85">
        <f t="shared" si="170"/>
        <v>-7.6822079976549057E-3</v>
      </c>
      <c r="W130" s="85">
        <f t="shared" si="171"/>
        <v>7.1704455592815888E-4</v>
      </c>
      <c r="X130" s="137">
        <v>401005716.48000002</v>
      </c>
      <c r="Y130" s="137">
        <v>39.356299999999997</v>
      </c>
      <c r="Z130" s="85">
        <f t="shared" si="172"/>
        <v>7.0775279885636182E-3</v>
      </c>
      <c r="AA130" s="85">
        <f t="shared" si="173"/>
        <v>0</v>
      </c>
      <c r="AB130" s="137">
        <v>408835434.92000002</v>
      </c>
      <c r="AC130" s="137">
        <v>39.949399999999997</v>
      </c>
      <c r="AD130" s="85">
        <f t="shared" si="174"/>
        <v>1.9525204051275665E-2</v>
      </c>
      <c r="AE130" s="85">
        <f t="shared" si="175"/>
        <v>1.507001420357096E-2</v>
      </c>
      <c r="AF130" s="137">
        <v>410951452.62</v>
      </c>
      <c r="AG130" s="137">
        <v>40.328000000000003</v>
      </c>
      <c r="AH130" s="85">
        <f t="shared" si="176"/>
        <v>5.1757199089507632E-3</v>
      </c>
      <c r="AI130" s="85">
        <f t="shared" si="177"/>
        <v>9.4769883903138927E-3</v>
      </c>
      <c r="AJ130" s="86">
        <f t="shared" si="157"/>
        <v>2.123836320513424E-3</v>
      </c>
      <c r="AK130" s="86">
        <f t="shared" si="158"/>
        <v>2.7587929156186455E-3</v>
      </c>
      <c r="AL130" s="87">
        <f t="shared" si="159"/>
        <v>1.6623412181197866E-2</v>
      </c>
      <c r="AM130" s="87">
        <f t="shared" si="160"/>
        <v>1.2538430149006191E-2</v>
      </c>
      <c r="AN130" s="88">
        <f t="shared" si="161"/>
        <v>8.890806251135995E-3</v>
      </c>
      <c r="AO130" s="169">
        <f t="shared" si="162"/>
        <v>6.5126340808180083E-3</v>
      </c>
      <c r="AP130" s="92"/>
      <c r="AQ130" s="90">
        <v>160273731.87</v>
      </c>
      <c r="AR130" s="94">
        <v>133.94</v>
      </c>
      <c r="AS130" s="91" t="e">
        <f>(#REF!/AQ130)-1</f>
        <v>#REF!</v>
      </c>
      <c r="AT130" s="91" t="e">
        <f>(#REF!/AR130)-1</f>
        <v>#REF!</v>
      </c>
    </row>
    <row r="131" spans="1:46" s="211" customFormat="1">
      <c r="A131" s="164" t="s">
        <v>85</v>
      </c>
      <c r="B131" s="133">
        <v>261919831.83000001</v>
      </c>
      <c r="C131" s="145">
        <v>227.78</v>
      </c>
      <c r="D131" s="133">
        <v>260398486.22999999</v>
      </c>
      <c r="E131" s="145">
        <v>227.37</v>
      </c>
      <c r="F131" s="85">
        <f t="shared" si="163"/>
        <v>-5.8084398931175958E-3</v>
      </c>
      <c r="G131" s="85">
        <f t="shared" si="163"/>
        <v>-1.7999824391957001E-3</v>
      </c>
      <c r="H131" s="133">
        <v>262793907.53</v>
      </c>
      <c r="I131" s="145">
        <v>228.57</v>
      </c>
      <c r="J131" s="85">
        <f t="shared" si="164"/>
        <v>9.1990600048428399E-3</v>
      </c>
      <c r="K131" s="85">
        <f t="shared" si="165"/>
        <v>5.2777411267976807E-3</v>
      </c>
      <c r="L131" s="133">
        <v>263784012.02000001</v>
      </c>
      <c r="M131" s="145">
        <v>229.69</v>
      </c>
      <c r="N131" s="85">
        <f t="shared" si="166"/>
        <v>3.7676082345515613E-3</v>
      </c>
      <c r="O131" s="85">
        <f t="shared" si="167"/>
        <v>4.9000306251914278E-3</v>
      </c>
      <c r="P131" s="133">
        <v>264155379.88999999</v>
      </c>
      <c r="Q131" s="145">
        <v>229.43</v>
      </c>
      <c r="R131" s="85">
        <f t="shared" si="168"/>
        <v>1.4078482890457287E-3</v>
      </c>
      <c r="S131" s="85">
        <f t="shared" si="169"/>
        <v>-1.1319604684574467E-3</v>
      </c>
      <c r="T131" s="133">
        <v>264155379.88999999</v>
      </c>
      <c r="U131" s="145">
        <v>228.6</v>
      </c>
      <c r="V131" s="85">
        <f t="shared" si="170"/>
        <v>0</v>
      </c>
      <c r="W131" s="85">
        <f t="shared" si="171"/>
        <v>-3.6176611602668023E-3</v>
      </c>
      <c r="X131" s="133">
        <v>268601592.87</v>
      </c>
      <c r="Y131" s="145">
        <v>227.57</v>
      </c>
      <c r="Z131" s="85">
        <f t="shared" si="172"/>
        <v>1.6831809300463681E-2</v>
      </c>
      <c r="AA131" s="85">
        <f t="shared" si="173"/>
        <v>-4.5056867891513615E-3</v>
      </c>
      <c r="AB131" s="133">
        <v>297435850</v>
      </c>
      <c r="AC131" s="145">
        <v>235.91</v>
      </c>
      <c r="AD131" s="85">
        <f t="shared" si="174"/>
        <v>0.10734953885383484</v>
      </c>
      <c r="AE131" s="85">
        <f t="shared" si="175"/>
        <v>3.6648064331853948E-2</v>
      </c>
      <c r="AF131" s="133">
        <v>267642011.75</v>
      </c>
      <c r="AG131" s="145">
        <v>237.61</v>
      </c>
      <c r="AH131" s="85">
        <f t="shared" si="176"/>
        <v>-0.10016895491918677</v>
      </c>
      <c r="AI131" s="85">
        <f t="shared" si="177"/>
        <v>7.2061379339579375E-3</v>
      </c>
      <c r="AJ131" s="86">
        <f t="shared" ref="AJ131:AJ136" si="178">AVERAGE(F131,J131,N131,R131,V131,Z131,AD131,AH131)</f>
        <v>4.0723087338042866E-3</v>
      </c>
      <c r="AK131" s="86">
        <f t="shared" ref="AK131:AK134" si="179">AVERAGE(G131,K131,O131,S131,W131,AA131,AE131,AI131)</f>
        <v>5.372085395091211E-3</v>
      </c>
      <c r="AL131" s="87">
        <f t="shared" ref="AL131:AL136" si="180">((AF131-D131)/D131)</f>
        <v>2.7817079987178122E-2</v>
      </c>
      <c r="AM131" s="87">
        <f t="shared" ref="AM131:AM134" si="181">((AC131-C131)/C131)</f>
        <v>3.569233470892965E-2</v>
      </c>
      <c r="AN131" s="88">
        <f t="shared" ref="AN131:AN136" si="182">STDEV(F131,J131,N131,R131,V131,Z131,AD131,AH131)</f>
        <v>5.5860695134352586E-2</v>
      </c>
      <c r="AO131" s="169">
        <f t="shared" ref="AO131:AO134" si="183">STDEV(G131,K131,O131,S131,W131,AA131,AE131,AI131)</f>
        <v>1.3383942616770396E-2</v>
      </c>
      <c r="AP131" s="92"/>
      <c r="AQ131" s="90"/>
      <c r="AR131" s="94"/>
      <c r="AS131" s="91"/>
      <c r="AT131" s="91"/>
    </row>
    <row r="132" spans="1:46" s="240" customFormat="1">
      <c r="A132" s="164" t="s">
        <v>177</v>
      </c>
      <c r="B132" s="133">
        <v>4859739888.1599998</v>
      </c>
      <c r="C132" s="145">
        <v>111.81</v>
      </c>
      <c r="D132" s="133">
        <v>4803680544.5900002</v>
      </c>
      <c r="E132" s="145">
        <v>111.95</v>
      </c>
      <c r="F132" s="85">
        <f t="shared" si="163"/>
        <v>-1.1535461744892882E-2</v>
      </c>
      <c r="G132" s="85">
        <f t="shared" si="163"/>
        <v>1.2521241391646595E-3</v>
      </c>
      <c r="H132" s="133">
        <v>4803174485.9899998</v>
      </c>
      <c r="I132" s="145">
        <v>112.11</v>
      </c>
      <c r="J132" s="85">
        <f t="shared" si="164"/>
        <v>-1.0534809617394618E-4</v>
      </c>
      <c r="K132" s="85">
        <f t="shared" si="165"/>
        <v>1.4292094685126983E-3</v>
      </c>
      <c r="L132" s="133">
        <v>4814413915.0600004</v>
      </c>
      <c r="M132" s="145">
        <v>112.43</v>
      </c>
      <c r="N132" s="85">
        <f t="shared" si="166"/>
        <v>2.3400001608902721E-3</v>
      </c>
      <c r="O132" s="85">
        <f t="shared" si="167"/>
        <v>2.8543394880029202E-3</v>
      </c>
      <c r="P132" s="133">
        <v>4649418884.6599998</v>
      </c>
      <c r="Q132" s="145">
        <v>112.62</v>
      </c>
      <c r="R132" s="85">
        <f t="shared" si="168"/>
        <v>-3.4271052159407921E-2</v>
      </c>
      <c r="S132" s="85">
        <f t="shared" si="169"/>
        <v>1.689940407364562E-3</v>
      </c>
      <c r="T132" s="133">
        <v>5118486161.54</v>
      </c>
      <c r="U132" s="145">
        <v>112.81</v>
      </c>
      <c r="V132" s="85">
        <f t="shared" si="170"/>
        <v>0.10088729118978958</v>
      </c>
      <c r="W132" s="85">
        <f t="shared" si="171"/>
        <v>1.6870893269401324E-3</v>
      </c>
      <c r="X132" s="133">
        <v>5104363137.5600004</v>
      </c>
      <c r="Y132" s="145">
        <v>112.92</v>
      </c>
      <c r="Z132" s="85">
        <f t="shared" si="172"/>
        <v>-2.7592189437023592E-3</v>
      </c>
      <c r="AA132" s="85">
        <f t="shared" si="173"/>
        <v>9.7509086073929111E-4</v>
      </c>
      <c r="AB132" s="133">
        <v>5189365712.9499998</v>
      </c>
      <c r="AC132" s="145">
        <v>113.12</v>
      </c>
      <c r="AD132" s="85">
        <f t="shared" si="174"/>
        <v>1.6652924782039023E-2</v>
      </c>
      <c r="AE132" s="85">
        <f t="shared" si="175"/>
        <v>1.7711654268508931E-3</v>
      </c>
      <c r="AF132" s="133">
        <v>5197256689.1099997</v>
      </c>
      <c r="AG132" s="145">
        <v>113.33</v>
      </c>
      <c r="AH132" s="85">
        <f t="shared" si="176"/>
        <v>1.5206051368297307E-3</v>
      </c>
      <c r="AI132" s="85">
        <f t="shared" si="177"/>
        <v>1.8564356435643011E-3</v>
      </c>
      <c r="AJ132" s="86">
        <f t="shared" si="178"/>
        <v>9.0912175406714386E-3</v>
      </c>
      <c r="AK132" s="86">
        <f t="shared" si="179"/>
        <v>1.6894243451424323E-3</v>
      </c>
      <c r="AL132" s="87">
        <f t="shared" si="180"/>
        <v>8.1932206121252737E-2</v>
      </c>
      <c r="AM132" s="87">
        <f t="shared" si="181"/>
        <v>1.1716304445040715E-2</v>
      </c>
      <c r="AN132" s="88">
        <f t="shared" si="182"/>
        <v>3.9852133225483255E-2</v>
      </c>
      <c r="AO132" s="169">
        <f t="shared" si="183"/>
        <v>5.5559787180021331E-4</v>
      </c>
      <c r="AP132" s="92"/>
      <c r="AQ132" s="90"/>
      <c r="AR132" s="94"/>
      <c r="AS132" s="91"/>
      <c r="AT132" s="91"/>
    </row>
    <row r="133" spans="1:46" s="264" customFormat="1">
      <c r="A133" s="164" t="s">
        <v>203</v>
      </c>
      <c r="B133" s="133">
        <v>1548532082.26</v>
      </c>
      <c r="C133" s="145">
        <v>1.0591999999999999</v>
      </c>
      <c r="D133" s="133">
        <v>1582592574.3800001</v>
      </c>
      <c r="E133" s="145">
        <v>1.0599000000000001</v>
      </c>
      <c r="F133" s="85">
        <f t="shared" si="163"/>
        <v>2.199534159491914E-2</v>
      </c>
      <c r="G133" s="85">
        <f t="shared" si="163"/>
        <v>6.6087613293065045E-4</v>
      </c>
      <c r="H133" s="133">
        <v>1580666906.78</v>
      </c>
      <c r="I133" s="145">
        <v>1.0606</v>
      </c>
      <c r="J133" s="85">
        <f t="shared" si="164"/>
        <v>-1.2167803837665212E-3</v>
      </c>
      <c r="K133" s="85">
        <f t="shared" si="165"/>
        <v>6.6043966411918377E-4</v>
      </c>
      <c r="L133" s="133">
        <v>1675983256.26</v>
      </c>
      <c r="M133" s="145">
        <v>1.0612999999999999</v>
      </c>
      <c r="N133" s="85">
        <f t="shared" si="166"/>
        <v>6.0301350696441394E-2</v>
      </c>
      <c r="O133" s="85">
        <f t="shared" si="167"/>
        <v>6.6000377145004994E-4</v>
      </c>
      <c r="P133" s="133">
        <v>1697114537.98</v>
      </c>
      <c r="Q133" s="145">
        <v>1.0620000000000001</v>
      </c>
      <c r="R133" s="85">
        <f t="shared" si="168"/>
        <v>1.2608289277993762E-2</v>
      </c>
      <c r="S133" s="85">
        <f t="shared" si="169"/>
        <v>6.595684537832328E-4</v>
      </c>
      <c r="T133" s="133">
        <v>1672560032.27</v>
      </c>
      <c r="U133" s="145">
        <v>1.0627</v>
      </c>
      <c r="V133" s="85">
        <f t="shared" si="170"/>
        <v>-1.4468384520013701E-2</v>
      </c>
      <c r="W133" s="85">
        <f t="shared" si="171"/>
        <v>6.5913370998109497E-4</v>
      </c>
      <c r="X133" s="133">
        <v>1670117694.9400001</v>
      </c>
      <c r="Y133" s="145">
        <v>1.0633999999999999</v>
      </c>
      <c r="Z133" s="85">
        <f t="shared" si="172"/>
        <v>-1.4602389647474603E-3</v>
      </c>
      <c r="AA133" s="85">
        <f t="shared" si="173"/>
        <v>6.586995389102502E-4</v>
      </c>
      <c r="AB133" s="133">
        <v>1856653188.9300001</v>
      </c>
      <c r="AC133" s="145">
        <v>1.0641</v>
      </c>
      <c r="AD133" s="85">
        <f t="shared" si="174"/>
        <v>0.11169002912498416</v>
      </c>
      <c r="AE133" s="85">
        <f t="shared" si="175"/>
        <v>6.5826593943966994E-4</v>
      </c>
      <c r="AF133" s="133">
        <v>1871742602.3699999</v>
      </c>
      <c r="AG133" s="145">
        <v>1.0648</v>
      </c>
      <c r="AH133" s="85">
        <f t="shared" si="176"/>
        <v>8.1272116569578272E-3</v>
      </c>
      <c r="AI133" s="85">
        <f t="shared" si="177"/>
        <v>6.5783291044067555E-4</v>
      </c>
      <c r="AJ133" s="86">
        <f t="shared" si="178"/>
        <v>2.469710231034607E-2</v>
      </c>
      <c r="AK133" s="86">
        <f t="shared" si="179"/>
        <v>6.593525151318509E-4</v>
      </c>
      <c r="AL133" s="87">
        <f t="shared" si="180"/>
        <v>0.18270654915923501</v>
      </c>
      <c r="AM133" s="87">
        <f t="shared" si="181"/>
        <v>4.6261329305137145E-3</v>
      </c>
      <c r="AN133" s="88">
        <f t="shared" si="182"/>
        <v>4.1667224502514505E-2</v>
      </c>
      <c r="AO133" s="169">
        <f t="shared" si="183"/>
        <v>1.0649055761552877E-6</v>
      </c>
      <c r="AP133" s="92"/>
      <c r="AQ133" s="90"/>
      <c r="AR133" s="94"/>
      <c r="AS133" s="91"/>
      <c r="AT133" s="91"/>
    </row>
    <row r="134" spans="1:46">
      <c r="A134" s="164" t="s">
        <v>218</v>
      </c>
      <c r="B134" s="133">
        <v>263713139.85000893</v>
      </c>
      <c r="C134" s="145">
        <v>99.59410526312152</v>
      </c>
      <c r="D134" s="133">
        <v>264956314.3417435</v>
      </c>
      <c r="E134" s="145">
        <v>99.685849138682684</v>
      </c>
      <c r="F134" s="85">
        <f t="shared" si="163"/>
        <v>4.7141166057999223E-3</v>
      </c>
      <c r="G134" s="85">
        <f t="shared" si="163"/>
        <v>9.2117776768798167E-4</v>
      </c>
      <c r="H134" s="133">
        <v>265865129.69773561</v>
      </c>
      <c r="I134" s="145">
        <v>100.02476669341704</v>
      </c>
      <c r="J134" s="85">
        <f t="shared" si="164"/>
        <v>3.4300573596442348E-3</v>
      </c>
      <c r="K134" s="85">
        <f t="shared" si="165"/>
        <v>3.3998562249577678E-3</v>
      </c>
      <c r="L134" s="133">
        <v>265656322.24542567</v>
      </c>
      <c r="M134" s="145">
        <v>100.11393167068357</v>
      </c>
      <c r="N134" s="85">
        <f t="shared" si="166"/>
        <v>-7.8538863877083585E-4</v>
      </c>
      <c r="O134" s="85">
        <f t="shared" si="167"/>
        <v>8.9142899517907954E-4</v>
      </c>
      <c r="P134" s="133">
        <v>248129737.2033813</v>
      </c>
      <c r="Q134" s="145">
        <v>100.2123703234809</v>
      </c>
      <c r="R134" s="85">
        <f t="shared" si="168"/>
        <v>-6.5974658136885966E-2</v>
      </c>
      <c r="S134" s="85">
        <f t="shared" si="169"/>
        <v>9.8326627627744016E-4</v>
      </c>
      <c r="T134" s="133">
        <v>248264818.18960837</v>
      </c>
      <c r="U134" s="145">
        <v>100.31574569834113</v>
      </c>
      <c r="V134" s="85">
        <f t="shared" si="170"/>
        <v>5.4439660376678369E-4</v>
      </c>
      <c r="W134" s="85">
        <f t="shared" si="171"/>
        <v>1.0315630148907179E-3</v>
      </c>
      <c r="X134" s="133">
        <v>249105275.18073738</v>
      </c>
      <c r="Y134" s="145">
        <v>100.41802002945857</v>
      </c>
      <c r="Z134" s="85">
        <f t="shared" si="172"/>
        <v>3.3853245790433548E-3</v>
      </c>
      <c r="AA134" s="85">
        <f t="shared" si="173"/>
        <v>1.0195242073461812E-3</v>
      </c>
      <c r="AB134" s="133">
        <v>248763213.24000001</v>
      </c>
      <c r="AC134" s="145">
        <v>100.0001</v>
      </c>
      <c r="AD134" s="85">
        <f t="shared" si="174"/>
        <v>-1.3731621720543049E-3</v>
      </c>
      <c r="AE134" s="85">
        <f t="shared" si="175"/>
        <v>-4.1618031239410063E-3</v>
      </c>
      <c r="AF134" s="133">
        <v>250212201.97999999</v>
      </c>
      <c r="AG134" s="145">
        <v>100.1344</v>
      </c>
      <c r="AH134" s="85">
        <f t="shared" si="176"/>
        <v>5.8247709584054721E-3</v>
      </c>
      <c r="AI134" s="85">
        <f t="shared" si="177"/>
        <v>1.3429986570013038E-3</v>
      </c>
      <c r="AJ134" s="86">
        <f t="shared" si="178"/>
        <v>-6.2793178551314175E-3</v>
      </c>
      <c r="AK134" s="86">
        <f t="shared" si="179"/>
        <v>6.7850150242493334E-4</v>
      </c>
      <c r="AL134" s="87">
        <f t="shared" si="180"/>
        <v>-5.5647333404277341E-2</v>
      </c>
      <c r="AM134" s="87">
        <f t="shared" si="181"/>
        <v>4.0764936419265992E-3</v>
      </c>
      <c r="AN134" s="88">
        <f t="shared" si="182"/>
        <v>2.4258701531281356E-2</v>
      </c>
      <c r="AO134" s="169">
        <f t="shared" si="183"/>
        <v>2.1285117953779606E-3</v>
      </c>
      <c r="AP134" s="92"/>
      <c r="AQ134" s="120">
        <f>SUM(AQ126:AQ130)</f>
        <v>4923038917.1999998</v>
      </c>
      <c r="AR134" s="68"/>
      <c r="AS134" s="91" t="e">
        <f>(#REF!/AQ134)-1</f>
        <v>#REF!</v>
      </c>
      <c r="AT134" s="91" t="e">
        <f>(#REF!/AR134)-1</f>
        <v>#REF!</v>
      </c>
    </row>
    <row r="135" spans="1:46">
      <c r="A135" s="166" t="s">
        <v>53</v>
      </c>
      <c r="B135" s="149">
        <f>SUM(B127:B134)</f>
        <v>12321708406.770008</v>
      </c>
      <c r="C135" s="140"/>
      <c r="D135" s="149">
        <f>SUM(D127:D134)</f>
        <v>12282680824.641743</v>
      </c>
      <c r="E135" s="140"/>
      <c r="F135" s="85">
        <f>((D135-B135)/B135)</f>
        <v>-3.1673840055184365E-3</v>
      </c>
      <c r="G135" s="85"/>
      <c r="H135" s="149">
        <f>SUM(H127:H134)</f>
        <v>12295968074.087734</v>
      </c>
      <c r="I135" s="140"/>
      <c r="J135" s="85">
        <f>((H135-D135)/D135)</f>
        <v>1.0817874074635554E-3</v>
      </c>
      <c r="K135" s="85"/>
      <c r="L135" s="149">
        <f>SUM(L127:L134)</f>
        <v>12332149665.995428</v>
      </c>
      <c r="M135" s="140"/>
      <c r="N135" s="85">
        <f>((L135-H135)/H135)</f>
        <v>2.9425574049709996E-3</v>
      </c>
      <c r="O135" s="85"/>
      <c r="P135" s="149">
        <f>SUM(P127:P134)</f>
        <v>12168530621.93338</v>
      </c>
      <c r="Q135" s="140"/>
      <c r="R135" s="85">
        <f>((P135-L135)/L135)</f>
        <v>-1.3267682317642464E-2</v>
      </c>
      <c r="S135" s="85"/>
      <c r="T135" s="149">
        <f>SUM(T127:T134)</f>
        <v>12601475395.049608</v>
      </c>
      <c r="U135" s="140"/>
      <c r="V135" s="85">
        <f>((T135-P135)/P135)</f>
        <v>3.557905112519167E-2</v>
      </c>
      <c r="W135" s="85"/>
      <c r="X135" s="149">
        <f>SUM(X127:X134)</f>
        <v>12583775566.310738</v>
      </c>
      <c r="Y135" s="140"/>
      <c r="Z135" s="85">
        <f>((X135-T135)/T135)</f>
        <v>-1.4045838430810935E-3</v>
      </c>
      <c r="AA135" s="85"/>
      <c r="AB135" s="149">
        <f>SUM(AB127:AB134)</f>
        <v>12997522795.92</v>
      </c>
      <c r="AC135" s="140"/>
      <c r="AD135" s="85">
        <f>((AB135-X135)/X135)</f>
        <v>3.2879419012918971E-2</v>
      </c>
      <c r="AE135" s="85"/>
      <c r="AF135" s="149">
        <f>SUM(AF127:AF134)</f>
        <v>13027002445.279999</v>
      </c>
      <c r="AG135" s="140"/>
      <c r="AH135" s="85">
        <f>((AF135-AB135)/AB135)</f>
        <v>2.2680975308042961E-3</v>
      </c>
      <c r="AI135" s="85"/>
      <c r="AJ135" s="86">
        <f t="shared" si="178"/>
        <v>7.1139077893884366E-3</v>
      </c>
      <c r="AK135" s="86"/>
      <c r="AL135" s="87">
        <f t="shared" si="180"/>
        <v>6.0599280504381764E-2</v>
      </c>
      <c r="AM135" s="87"/>
      <c r="AN135" s="88">
        <f t="shared" si="182"/>
        <v>1.7505400583358786E-2</v>
      </c>
      <c r="AO135" s="169"/>
      <c r="AP135" s="92"/>
      <c r="AQ135" s="67">
        <f>SUM(AQ19,AQ50,AQ64,AQ94,AQ100,AQ124,AQ134)</f>
        <v>244289452404.71518</v>
      </c>
      <c r="AR135" s="68"/>
      <c r="AS135" s="91" t="e">
        <f>(#REF!/AQ135)-1</f>
        <v>#REF!</v>
      </c>
      <c r="AT135" s="91" t="e">
        <f>(#REF!/AR135)-1</f>
        <v>#REF!</v>
      </c>
    </row>
    <row r="136" spans="1:46" ht="15" customHeight="1">
      <c r="A136" s="166" t="s">
        <v>39</v>
      </c>
      <c r="B136" s="53">
        <f>SUM(B19,B50,B64,B95,B101,B125,B135)</f>
        <v>1286588953889.5359</v>
      </c>
      <c r="C136" s="66"/>
      <c r="D136" s="53">
        <f>SUM(D19,D50,D64,D95,D101,D125,D135)</f>
        <v>1274792769447.9722</v>
      </c>
      <c r="E136" s="66"/>
      <c r="F136" s="85">
        <f>((D136-B136)/B136)</f>
        <v>-9.1685727643644292E-3</v>
      </c>
      <c r="G136" s="85"/>
      <c r="H136" s="53">
        <f>SUM(H19,H50,H64,H95,H101,H125,H135)</f>
        <v>1284983906320.3711</v>
      </c>
      <c r="I136" s="66"/>
      <c r="J136" s="85">
        <f>((H136-D136)/D136)</f>
        <v>7.9943478788415383E-3</v>
      </c>
      <c r="K136" s="85"/>
      <c r="L136" s="53">
        <f>SUM(L19,L50,L64,L95,L101,L125,L135)</f>
        <v>1288599652895.8674</v>
      </c>
      <c r="M136" s="66"/>
      <c r="N136" s="85">
        <f>((L136-H136)/H136)</f>
        <v>2.8138458059371704E-3</v>
      </c>
      <c r="O136" s="85"/>
      <c r="P136" s="53">
        <f>SUM(P19,P50,P64,P95,P101,P125,P135)</f>
        <v>1285181767190.3865</v>
      </c>
      <c r="Q136" s="66"/>
      <c r="R136" s="85">
        <f>((P136-L136)/L136)</f>
        <v>-2.6524030933889739E-3</v>
      </c>
      <c r="S136" s="85"/>
      <c r="T136" s="53">
        <f>SUM(T19,T50,T64,T95,T101,T125,T135)</f>
        <v>1283856764693.5959</v>
      </c>
      <c r="U136" s="66"/>
      <c r="V136" s="85">
        <f>((T136-P136)/P136)</f>
        <v>-1.0309845117762566E-3</v>
      </c>
      <c r="W136" s="85"/>
      <c r="X136" s="53">
        <f>SUM(X19,X50,X64,X95,X101,X125,X135)</f>
        <v>1284257567894.3027</v>
      </c>
      <c r="Y136" s="66"/>
      <c r="Z136" s="85">
        <f>((X136-T136)/T136)</f>
        <v>3.121868511573738E-4</v>
      </c>
      <c r="AA136" s="85"/>
      <c r="AB136" s="53">
        <f>SUM(AB19,AB50,AB64,AB95,AB101,AB125,AB135)</f>
        <v>1278596135540.5232</v>
      </c>
      <c r="AC136" s="66"/>
      <c r="AD136" s="85">
        <f>((AB136-X136)/X136)</f>
        <v>-4.4083309262192248E-3</v>
      </c>
      <c r="AE136" s="85"/>
      <c r="AF136" s="53">
        <f>SUM(AF19,AF50,AF64,AF95,AF101,AF125,AF135)</f>
        <v>1286680114389.189</v>
      </c>
      <c r="AG136" s="66"/>
      <c r="AH136" s="85">
        <f>((AF136-AB136)/AB136)</f>
        <v>6.3225428452028682E-3</v>
      </c>
      <c r="AI136" s="85"/>
      <c r="AJ136" s="86">
        <f t="shared" si="178"/>
        <v>2.2829010673758245E-5</v>
      </c>
      <c r="AK136" s="86"/>
      <c r="AL136" s="87">
        <f t="shared" si="180"/>
        <v>9.3249234119553524E-3</v>
      </c>
      <c r="AM136" s="87"/>
      <c r="AN136" s="88">
        <f t="shared" si="182"/>
        <v>5.6504038401947263E-3</v>
      </c>
      <c r="AO136" s="169"/>
      <c r="AP136" s="92"/>
      <c r="AQ136" s="121"/>
      <c r="AR136" s="122"/>
      <c r="AS136" s="91" t="e">
        <f>(#REF!/AQ136)-1</f>
        <v>#REF!</v>
      </c>
      <c r="AT136" s="91" t="e">
        <f>(#REF!/AR136)-1</f>
        <v>#REF!</v>
      </c>
    </row>
    <row r="137" spans="1:46" ht="17.25" customHeight="1" thickBot="1">
      <c r="A137" s="165"/>
      <c r="B137" s="209"/>
      <c r="C137" s="209"/>
      <c r="D137" s="209"/>
      <c r="E137" s="209"/>
      <c r="F137" s="85"/>
      <c r="G137" s="85"/>
      <c r="H137" s="209"/>
      <c r="I137" s="209"/>
      <c r="J137" s="85"/>
      <c r="K137" s="85"/>
      <c r="L137" s="209"/>
      <c r="M137" s="209"/>
      <c r="N137" s="85"/>
      <c r="O137" s="85"/>
      <c r="P137" s="209"/>
      <c r="Q137" s="209"/>
      <c r="R137" s="85"/>
      <c r="S137" s="85"/>
      <c r="T137" s="209"/>
      <c r="U137" s="209"/>
      <c r="V137" s="85"/>
      <c r="W137" s="85"/>
      <c r="X137" s="209"/>
      <c r="Y137" s="209"/>
      <c r="Z137" s="85"/>
      <c r="AA137" s="85"/>
      <c r="AB137" s="209"/>
      <c r="AC137" s="209"/>
      <c r="AD137" s="85"/>
      <c r="AE137" s="85"/>
      <c r="AF137" s="209"/>
      <c r="AG137" s="209"/>
      <c r="AH137" s="85"/>
      <c r="AI137" s="85"/>
      <c r="AJ137" s="86"/>
      <c r="AK137" s="86"/>
      <c r="AL137" s="87"/>
      <c r="AM137" s="87"/>
      <c r="AN137" s="88"/>
      <c r="AO137" s="169"/>
      <c r="AP137" s="92"/>
      <c r="AQ137" s="507" t="s">
        <v>105</v>
      </c>
      <c r="AR137" s="507"/>
      <c r="AS137" s="91" t="e">
        <f>(#REF!/AQ137)-1</f>
        <v>#REF!</v>
      </c>
      <c r="AT137" s="91" t="e">
        <f>(#REF!/AR137)-1</f>
        <v>#REF!</v>
      </c>
    </row>
    <row r="138" spans="1:46" ht="29.25" customHeight="1">
      <c r="A138" s="168" t="s">
        <v>59</v>
      </c>
      <c r="B138" s="502" t="s">
        <v>228</v>
      </c>
      <c r="C138" s="503"/>
      <c r="D138" s="502" t="s">
        <v>229</v>
      </c>
      <c r="E138" s="503"/>
      <c r="F138" s="502" t="s">
        <v>80</v>
      </c>
      <c r="G138" s="503"/>
      <c r="H138" s="502" t="s">
        <v>230</v>
      </c>
      <c r="I138" s="503"/>
      <c r="J138" s="502" t="s">
        <v>80</v>
      </c>
      <c r="K138" s="503"/>
      <c r="L138" s="502" t="s">
        <v>231</v>
      </c>
      <c r="M138" s="503"/>
      <c r="N138" s="502" t="s">
        <v>80</v>
      </c>
      <c r="O138" s="503"/>
      <c r="P138" s="502" t="s">
        <v>232</v>
      </c>
      <c r="Q138" s="503"/>
      <c r="R138" s="502" t="s">
        <v>80</v>
      </c>
      <c r="S138" s="503"/>
      <c r="T138" s="502" t="s">
        <v>237</v>
      </c>
      <c r="U138" s="503"/>
      <c r="V138" s="502" t="s">
        <v>80</v>
      </c>
      <c r="W138" s="503"/>
      <c r="X138" s="502" t="s">
        <v>238</v>
      </c>
      <c r="Y138" s="503"/>
      <c r="Z138" s="502" t="s">
        <v>80</v>
      </c>
      <c r="AA138" s="503"/>
      <c r="AB138" s="502" t="s">
        <v>240</v>
      </c>
      <c r="AC138" s="503"/>
      <c r="AD138" s="502" t="s">
        <v>80</v>
      </c>
      <c r="AE138" s="503"/>
      <c r="AF138" s="502" t="s">
        <v>242</v>
      </c>
      <c r="AG138" s="503"/>
      <c r="AH138" s="502" t="s">
        <v>80</v>
      </c>
      <c r="AI138" s="503"/>
      <c r="AJ138" s="506" t="s">
        <v>99</v>
      </c>
      <c r="AK138" s="506"/>
      <c r="AL138" s="506" t="s">
        <v>100</v>
      </c>
      <c r="AM138" s="506"/>
      <c r="AN138" s="506" t="s">
        <v>90</v>
      </c>
      <c r="AO138" s="508"/>
      <c r="AP138" s="92"/>
      <c r="AQ138" s="123" t="s">
        <v>93</v>
      </c>
      <c r="AR138" s="124" t="s">
        <v>94</v>
      </c>
      <c r="AS138" s="91" t="e">
        <f>(#REF!/AQ138)-1</f>
        <v>#REF!</v>
      </c>
      <c r="AT138" s="91" t="e">
        <f>(#REF!/AR138)-1</f>
        <v>#REF!</v>
      </c>
    </row>
    <row r="139" spans="1:46" ht="25.5" customHeight="1">
      <c r="A139" s="168"/>
      <c r="B139" s="172" t="s">
        <v>93</v>
      </c>
      <c r="C139" s="173" t="s">
        <v>94</v>
      </c>
      <c r="D139" s="172" t="s">
        <v>93</v>
      </c>
      <c r="E139" s="173" t="s">
        <v>94</v>
      </c>
      <c r="F139" s="271" t="s">
        <v>92</v>
      </c>
      <c r="G139" s="271" t="s">
        <v>5</v>
      </c>
      <c r="H139" s="172" t="s">
        <v>93</v>
      </c>
      <c r="I139" s="173" t="s">
        <v>94</v>
      </c>
      <c r="J139" s="272" t="s">
        <v>92</v>
      </c>
      <c r="K139" s="272" t="s">
        <v>5</v>
      </c>
      <c r="L139" s="172" t="s">
        <v>93</v>
      </c>
      <c r="M139" s="173" t="s">
        <v>94</v>
      </c>
      <c r="N139" s="273" t="s">
        <v>92</v>
      </c>
      <c r="O139" s="273" t="s">
        <v>5</v>
      </c>
      <c r="P139" s="172" t="s">
        <v>93</v>
      </c>
      <c r="Q139" s="173" t="s">
        <v>94</v>
      </c>
      <c r="R139" s="274" t="s">
        <v>92</v>
      </c>
      <c r="S139" s="274" t="s">
        <v>5</v>
      </c>
      <c r="T139" s="172" t="s">
        <v>93</v>
      </c>
      <c r="U139" s="173" t="s">
        <v>94</v>
      </c>
      <c r="V139" s="275" t="s">
        <v>92</v>
      </c>
      <c r="W139" s="275" t="s">
        <v>5</v>
      </c>
      <c r="X139" s="172" t="s">
        <v>93</v>
      </c>
      <c r="Y139" s="173" t="s">
        <v>94</v>
      </c>
      <c r="Z139" s="276" t="s">
        <v>92</v>
      </c>
      <c r="AA139" s="276" t="s">
        <v>5</v>
      </c>
      <c r="AB139" s="172" t="s">
        <v>93</v>
      </c>
      <c r="AC139" s="173" t="s">
        <v>94</v>
      </c>
      <c r="AD139" s="290" t="s">
        <v>92</v>
      </c>
      <c r="AE139" s="290" t="s">
        <v>5</v>
      </c>
      <c r="AF139" s="172" t="s">
        <v>93</v>
      </c>
      <c r="AG139" s="173" t="s">
        <v>94</v>
      </c>
      <c r="AH139" s="299" t="s">
        <v>92</v>
      </c>
      <c r="AI139" s="299" t="s">
        <v>5</v>
      </c>
      <c r="AJ139" s="196" t="s">
        <v>98</v>
      </c>
      <c r="AK139" s="196" t="s">
        <v>98</v>
      </c>
      <c r="AL139" s="196" t="s">
        <v>98</v>
      </c>
      <c r="AM139" s="196" t="s">
        <v>98</v>
      </c>
      <c r="AN139" s="196" t="s">
        <v>98</v>
      </c>
      <c r="AO139" s="197" t="s">
        <v>98</v>
      </c>
      <c r="AP139" s="92"/>
      <c r="AQ139" s="117">
        <v>1901056000</v>
      </c>
      <c r="AR139" s="109">
        <v>12.64</v>
      </c>
      <c r="AS139" s="91" t="e">
        <f>(#REF!/AQ139)-1</f>
        <v>#REF!</v>
      </c>
      <c r="AT139" s="91" t="e">
        <f>(#REF!/AR139)-1</f>
        <v>#REF!</v>
      </c>
    </row>
    <row r="140" spans="1:46">
      <c r="A140" s="165" t="s">
        <v>41</v>
      </c>
      <c r="B140" s="147">
        <v>2605085000</v>
      </c>
      <c r="C140" s="146">
        <v>17.149999999999999</v>
      </c>
      <c r="D140" s="147">
        <v>2864834000</v>
      </c>
      <c r="E140" s="146">
        <v>18.86</v>
      </c>
      <c r="F140" s="85">
        <f t="shared" ref="F140:F149" si="184">((D140-B140)/B140)</f>
        <v>9.9708454810495631E-2</v>
      </c>
      <c r="G140" s="85">
        <f t="shared" ref="G140:G149" si="185">((E140-C140)/C140)</f>
        <v>9.9708454810495686E-2</v>
      </c>
      <c r="H140" s="147">
        <v>2468375000</v>
      </c>
      <c r="I140" s="146">
        <v>16.25</v>
      </c>
      <c r="J140" s="85">
        <f t="shared" ref="J140:J151" si="186">((H140-D140)/D140)</f>
        <v>-0.13838812301166489</v>
      </c>
      <c r="K140" s="85">
        <f t="shared" ref="K140:K151" si="187">((I140-E140)/E140)</f>
        <v>-0.13838812301166487</v>
      </c>
      <c r="L140" s="147">
        <v>2468375000</v>
      </c>
      <c r="M140" s="146">
        <v>16.25</v>
      </c>
      <c r="N140" s="85">
        <f t="shared" ref="N140:N151" si="188">((L140-H140)/H140)</f>
        <v>0</v>
      </c>
      <c r="O140" s="85">
        <f t="shared" ref="O140:O151" si="189">((M140-I140)/I140)</f>
        <v>0</v>
      </c>
      <c r="P140" s="147">
        <v>2541287000</v>
      </c>
      <c r="Q140" s="146">
        <v>16.73</v>
      </c>
      <c r="R140" s="85">
        <f t="shared" ref="R140:R150" si="190">((P140-L140)/L140)</f>
        <v>2.9538461538461538E-2</v>
      </c>
      <c r="S140" s="85">
        <f t="shared" ref="S140:S150" si="191">((Q140-M140)/M140)</f>
        <v>2.9538461538461565E-2</v>
      </c>
      <c r="T140" s="147">
        <v>2327108000</v>
      </c>
      <c r="U140" s="146">
        <v>15.32</v>
      </c>
      <c r="V140" s="85">
        <f t="shared" ref="V140:V149" si="192">((T140-P140)/P140)</f>
        <v>-8.4279736999402277E-2</v>
      </c>
      <c r="W140" s="85">
        <f t="shared" ref="W140:W149" si="193">((U140-Q140)/Q140)</f>
        <v>-8.4279736999402277E-2</v>
      </c>
      <c r="X140" s="147">
        <v>2544325000</v>
      </c>
      <c r="Y140" s="146">
        <v>16.75</v>
      </c>
      <c r="Z140" s="85">
        <f t="shared" ref="Z140:Z149" si="194">((X140-T140)/T140)</f>
        <v>9.3342036553524799E-2</v>
      </c>
      <c r="AA140" s="85">
        <f t="shared" ref="AA140:AA149" si="195">((Y140-U140)/U140)</f>
        <v>9.3342036553524785E-2</v>
      </c>
      <c r="AB140" s="147">
        <v>2513945000</v>
      </c>
      <c r="AC140" s="146">
        <v>16.55</v>
      </c>
      <c r="AD140" s="85">
        <f t="shared" ref="AD140:AD149" si="196">((AB140-X140)/X140)</f>
        <v>-1.1940298507462687E-2</v>
      </c>
      <c r="AE140" s="85">
        <f t="shared" ref="AE140:AE149" si="197">((AC140-Y140)/Y140)</f>
        <v>-1.1940298507462643E-2</v>
      </c>
      <c r="AF140" s="147">
        <v>2513945000</v>
      </c>
      <c r="AG140" s="146">
        <v>16.55</v>
      </c>
      <c r="AH140" s="85">
        <f t="shared" ref="AH140:AH151" si="198">((AF140-AB140)/AB140)</f>
        <v>0</v>
      </c>
      <c r="AI140" s="85">
        <f t="shared" ref="AI140:AI151" si="199">((AG140-AC140)/AC140)</f>
        <v>0</v>
      </c>
      <c r="AJ140" s="86">
        <f t="shared" ref="AJ140" si="200">AVERAGE(F140,J140,N140,R140,V140,Z140,AD140,AH140)</f>
        <v>-1.5024007020059858E-3</v>
      </c>
      <c r="AK140" s="86">
        <f t="shared" ref="AK140" si="201">AVERAGE(G140,K140,O140,S140,W140,AA140,AE140,AI140)</f>
        <v>-1.5024007020059682E-3</v>
      </c>
      <c r="AL140" s="87">
        <f t="shared" ref="AL140" si="202">((AF140-D140)/D140)</f>
        <v>-0.1224814422057264</v>
      </c>
      <c r="AM140" s="87">
        <f t="shared" ref="AM140" si="203">((AC140-C140)/C140)</f>
        <v>-3.4985422740524658E-2</v>
      </c>
      <c r="AN140" s="88">
        <f t="shared" ref="AN140" si="204">STDEV(F140,J140,N140,R140,V140,Z140,AD140,AH140)</f>
        <v>8.098138426611011E-2</v>
      </c>
      <c r="AO140" s="169">
        <f t="shared" ref="AO140" si="205">STDEV(G140,K140,O140,S140,W140,AA140,AE140,AI140)</f>
        <v>8.0981384266110124E-2</v>
      </c>
      <c r="AP140" s="92"/>
      <c r="AQ140" s="117">
        <v>106884243.56</v>
      </c>
      <c r="AR140" s="109">
        <v>2.92</v>
      </c>
      <c r="AS140" s="91" t="e">
        <f>(#REF!/AQ140)-1</f>
        <v>#REF!</v>
      </c>
      <c r="AT140" s="91" t="e">
        <f>(#REF!/AR140)-1</f>
        <v>#REF!</v>
      </c>
    </row>
    <row r="141" spans="1:46">
      <c r="A141" s="165" t="s">
        <v>76</v>
      </c>
      <c r="B141" s="147">
        <v>330592268.83999997</v>
      </c>
      <c r="C141" s="146">
        <v>3.88</v>
      </c>
      <c r="D141" s="147">
        <v>330592268.83999997</v>
      </c>
      <c r="E141" s="146">
        <v>3.88</v>
      </c>
      <c r="F141" s="85">
        <f t="shared" si="184"/>
        <v>0</v>
      </c>
      <c r="G141" s="85">
        <f t="shared" si="185"/>
        <v>0</v>
      </c>
      <c r="H141" s="147">
        <v>330592268.83999997</v>
      </c>
      <c r="I141" s="146">
        <v>3.88</v>
      </c>
      <c r="J141" s="85">
        <f t="shared" si="186"/>
        <v>0</v>
      </c>
      <c r="K141" s="85">
        <f t="shared" si="187"/>
        <v>0</v>
      </c>
      <c r="L141" s="147">
        <v>330592268.83999997</v>
      </c>
      <c r="M141" s="146">
        <v>3.88</v>
      </c>
      <c r="N141" s="85">
        <f t="shared" si="188"/>
        <v>0</v>
      </c>
      <c r="O141" s="85">
        <f t="shared" si="189"/>
        <v>0</v>
      </c>
      <c r="P141" s="147">
        <v>316107556.02999997</v>
      </c>
      <c r="Q141" s="146">
        <v>3.71</v>
      </c>
      <c r="R141" s="85">
        <f t="shared" si="190"/>
        <v>-4.3814432989690733E-2</v>
      </c>
      <c r="S141" s="85">
        <f t="shared" si="191"/>
        <v>-4.3814432989690705E-2</v>
      </c>
      <c r="T141" s="147">
        <v>305031010.94</v>
      </c>
      <c r="U141" s="146">
        <v>3.58</v>
      </c>
      <c r="V141" s="85">
        <f t="shared" si="192"/>
        <v>-3.5040431266846278E-2</v>
      </c>
      <c r="W141" s="85">
        <f t="shared" si="193"/>
        <v>-3.5040431266846334E-2</v>
      </c>
      <c r="X141" s="147">
        <v>314403472.17000002</v>
      </c>
      <c r="Y141" s="146">
        <v>3.69</v>
      </c>
      <c r="Z141" s="85">
        <f t="shared" si="194"/>
        <v>3.0726256983240285E-2</v>
      </c>
      <c r="AA141" s="85">
        <f t="shared" si="195"/>
        <v>3.0726256983240188E-2</v>
      </c>
      <c r="AB141" s="147">
        <v>316107556.02999997</v>
      </c>
      <c r="AC141" s="146">
        <v>3.71</v>
      </c>
      <c r="AD141" s="85">
        <f t="shared" si="196"/>
        <v>5.4200542005418614E-3</v>
      </c>
      <c r="AE141" s="85">
        <f t="shared" si="197"/>
        <v>5.4200542005420106E-3</v>
      </c>
      <c r="AF141" s="147">
        <v>316107556.02999997</v>
      </c>
      <c r="AG141" s="146">
        <v>3.71</v>
      </c>
      <c r="AH141" s="85">
        <f t="shared" si="198"/>
        <v>0</v>
      </c>
      <c r="AI141" s="85">
        <f t="shared" si="199"/>
        <v>0</v>
      </c>
      <c r="AJ141" s="86">
        <f t="shared" ref="AJ141:AJ149" si="206">AVERAGE(F141,J141,N141,R141,V141,Z141,AD141,AH141)</f>
        <v>-5.3385691340943576E-3</v>
      </c>
      <c r="AK141" s="86">
        <f t="shared" ref="AK141:AK149" si="207">AVERAGE(G141,K141,O141,S141,W141,AA141,AE141,AI141)</f>
        <v>-5.338569134094355E-3</v>
      </c>
      <c r="AL141" s="87">
        <f t="shared" ref="AL141:AL149" si="208">((AF141-D141)/D141)</f>
        <v>-4.3814432989690733E-2</v>
      </c>
      <c r="AM141" s="87">
        <f t="shared" ref="AM141:AM149" si="209">((AC141-C141)/C141)</f>
        <v>-4.3814432989690705E-2</v>
      </c>
      <c r="AN141" s="88">
        <f t="shared" ref="AN141:AN149" si="210">STDEV(F141,J141,N141,R141,V141,Z141,AD141,AH141)</f>
        <v>2.3582722653052508E-2</v>
      </c>
      <c r="AO141" s="169">
        <f t="shared" ref="AO141:AO149" si="211">STDEV(G141,K141,O141,S141,W141,AA141,AE141,AI141)</f>
        <v>2.3582722653052501E-2</v>
      </c>
      <c r="AP141" s="92"/>
      <c r="AQ141" s="117">
        <v>84059843.040000007</v>
      </c>
      <c r="AR141" s="109">
        <v>7.19</v>
      </c>
      <c r="AS141" s="91" t="e">
        <f>(#REF!/AQ141)-1</f>
        <v>#REF!</v>
      </c>
      <c r="AT141" s="91" t="e">
        <f>(#REF!/AR141)-1</f>
        <v>#REF!</v>
      </c>
    </row>
    <row r="142" spans="1:46">
      <c r="A142" s="165" t="s">
        <v>65</v>
      </c>
      <c r="B142" s="147">
        <v>154344108.16</v>
      </c>
      <c r="C142" s="146">
        <v>6.01</v>
      </c>
      <c r="D142" s="147">
        <v>207161972.63999999</v>
      </c>
      <c r="E142" s="146">
        <v>6.01</v>
      </c>
      <c r="F142" s="85">
        <f t="shared" si="184"/>
        <v>0.34220849185410196</v>
      </c>
      <c r="G142" s="85">
        <f t="shared" si="185"/>
        <v>0</v>
      </c>
      <c r="H142" s="147">
        <v>145355682.56</v>
      </c>
      <c r="I142" s="146">
        <v>5.66</v>
      </c>
      <c r="J142" s="85">
        <f t="shared" si="186"/>
        <v>-0.29834766145717845</v>
      </c>
      <c r="K142" s="85">
        <f t="shared" si="187"/>
        <v>-5.8236272878535715E-2</v>
      </c>
      <c r="L142" s="147">
        <v>145355682.56</v>
      </c>
      <c r="M142" s="146">
        <v>5.66</v>
      </c>
      <c r="N142" s="85">
        <f t="shared" si="188"/>
        <v>0</v>
      </c>
      <c r="O142" s="85">
        <f t="shared" si="189"/>
        <v>0</v>
      </c>
      <c r="P142" s="147">
        <v>143814809.59999999</v>
      </c>
      <c r="Q142" s="146">
        <v>5.6</v>
      </c>
      <c r="R142" s="85">
        <f t="shared" si="190"/>
        <v>-1.0600706713780977E-2</v>
      </c>
      <c r="S142" s="85">
        <f t="shared" si="191"/>
        <v>-1.0600706713781006E-2</v>
      </c>
      <c r="T142" s="147">
        <v>143814809.59999999</v>
      </c>
      <c r="U142" s="146">
        <v>5.6</v>
      </c>
      <c r="V142" s="85">
        <f t="shared" si="192"/>
        <v>0</v>
      </c>
      <c r="W142" s="85">
        <f t="shared" si="193"/>
        <v>0</v>
      </c>
      <c r="X142" s="147">
        <v>140989875.84</v>
      </c>
      <c r="Y142" s="146">
        <v>5.49</v>
      </c>
      <c r="Z142" s="85">
        <f t="shared" si="194"/>
        <v>-1.9642857142857077E-2</v>
      </c>
      <c r="AA142" s="85">
        <f t="shared" si="195"/>
        <v>-1.9642857142857042E-2</v>
      </c>
      <c r="AB142" s="147">
        <v>141760312.31999999</v>
      </c>
      <c r="AC142" s="146">
        <v>5.52</v>
      </c>
      <c r="AD142" s="85">
        <f t="shared" si="196"/>
        <v>5.4644808743168636E-3</v>
      </c>
      <c r="AE142" s="85">
        <f t="shared" si="197"/>
        <v>5.4644808743168228E-3</v>
      </c>
      <c r="AF142" s="147">
        <v>141760312.31999999</v>
      </c>
      <c r="AG142" s="146">
        <v>5.52</v>
      </c>
      <c r="AH142" s="85">
        <f t="shared" si="198"/>
        <v>0</v>
      </c>
      <c r="AI142" s="85">
        <f t="shared" si="199"/>
        <v>0</v>
      </c>
      <c r="AJ142" s="86">
        <f t="shared" si="206"/>
        <v>2.3852184268252897E-3</v>
      </c>
      <c r="AK142" s="86">
        <f t="shared" si="207"/>
        <v>-1.0376919482607118E-2</v>
      </c>
      <c r="AL142" s="87">
        <f t="shared" si="208"/>
        <v>-0.31570301965435077</v>
      </c>
      <c r="AM142" s="87">
        <f t="shared" si="209"/>
        <v>-8.1530782029950122E-2</v>
      </c>
      <c r="AN142" s="88">
        <f t="shared" si="210"/>
        <v>0.17179744810563929</v>
      </c>
      <c r="AO142" s="169">
        <f t="shared" si="211"/>
        <v>2.0901459914790817E-2</v>
      </c>
      <c r="AP142" s="92"/>
      <c r="AQ142" s="117">
        <v>82672021.189999998</v>
      </c>
      <c r="AR142" s="109">
        <v>18.53</v>
      </c>
      <c r="AS142" s="91" t="e">
        <f>(#REF!/AQ142)-1</f>
        <v>#REF!</v>
      </c>
      <c r="AT142" s="91" t="e">
        <f>(#REF!/AR142)-1</f>
        <v>#REF!</v>
      </c>
    </row>
    <row r="143" spans="1:46">
      <c r="A143" s="165" t="s">
        <v>66</v>
      </c>
      <c r="B143" s="147">
        <v>207161972.63999999</v>
      </c>
      <c r="C143" s="146">
        <v>19.68</v>
      </c>
      <c r="D143" s="147">
        <v>207161972.63999999</v>
      </c>
      <c r="E143" s="146">
        <v>19.68</v>
      </c>
      <c r="F143" s="85">
        <f t="shared" si="184"/>
        <v>0</v>
      </c>
      <c r="G143" s="85">
        <f t="shared" si="185"/>
        <v>0</v>
      </c>
      <c r="H143" s="147">
        <v>207161972.63999999</v>
      </c>
      <c r="I143" s="146">
        <v>19.68</v>
      </c>
      <c r="J143" s="85">
        <f t="shared" si="186"/>
        <v>0</v>
      </c>
      <c r="K143" s="85">
        <f t="shared" si="187"/>
        <v>0</v>
      </c>
      <c r="L143" s="147">
        <v>209162012.00999999</v>
      </c>
      <c r="M143" s="146">
        <v>19.87</v>
      </c>
      <c r="N143" s="85">
        <f t="shared" si="188"/>
        <v>9.6544715447154702E-3</v>
      </c>
      <c r="O143" s="85">
        <f t="shared" si="189"/>
        <v>9.6544715447155118E-3</v>
      </c>
      <c r="P143" s="147">
        <v>209162012.00999999</v>
      </c>
      <c r="Q143" s="146">
        <v>19.87</v>
      </c>
      <c r="R143" s="85">
        <f t="shared" si="190"/>
        <v>0</v>
      </c>
      <c r="S143" s="85">
        <f t="shared" si="191"/>
        <v>0</v>
      </c>
      <c r="T143" s="147">
        <v>209162012.00999999</v>
      </c>
      <c r="U143" s="146">
        <v>19.87</v>
      </c>
      <c r="V143" s="85">
        <f t="shared" si="192"/>
        <v>0</v>
      </c>
      <c r="W143" s="85">
        <f t="shared" si="193"/>
        <v>0</v>
      </c>
      <c r="X143" s="147">
        <v>206214585.56999999</v>
      </c>
      <c r="Y143" s="146">
        <v>19.59</v>
      </c>
      <c r="Z143" s="85">
        <f t="shared" si="194"/>
        <v>-1.4091595369904368E-2</v>
      </c>
      <c r="AA143" s="85">
        <f t="shared" si="195"/>
        <v>-1.4091595369904435E-2</v>
      </c>
      <c r="AB143" s="147">
        <v>206004055.11000001</v>
      </c>
      <c r="AC143" s="146">
        <v>19.57</v>
      </c>
      <c r="AD143" s="85">
        <f t="shared" si="196"/>
        <v>-1.0209290454312385E-3</v>
      </c>
      <c r="AE143" s="85">
        <f t="shared" si="197"/>
        <v>-1.0209290454313207E-3</v>
      </c>
      <c r="AF143" s="147">
        <v>206004055.11000001</v>
      </c>
      <c r="AG143" s="146">
        <v>19.57</v>
      </c>
      <c r="AH143" s="85">
        <f t="shared" si="198"/>
        <v>0</v>
      </c>
      <c r="AI143" s="85">
        <f t="shared" si="199"/>
        <v>0</v>
      </c>
      <c r="AJ143" s="86">
        <f t="shared" si="206"/>
        <v>-6.8225660882751706E-4</v>
      </c>
      <c r="AK143" s="86">
        <f t="shared" si="207"/>
        <v>-6.822566088275305E-4</v>
      </c>
      <c r="AL143" s="87">
        <f t="shared" si="208"/>
        <v>-5.5894308943088052E-3</v>
      </c>
      <c r="AM143" s="87">
        <f t="shared" si="209"/>
        <v>-5.5894308943089145E-3</v>
      </c>
      <c r="AN143" s="88">
        <f t="shared" si="210"/>
        <v>6.4265118771530605E-3</v>
      </c>
      <c r="AO143" s="169">
        <f t="shared" si="211"/>
        <v>6.4265118771530917E-3</v>
      </c>
      <c r="AP143" s="92"/>
      <c r="AQ143" s="117">
        <v>541500000</v>
      </c>
      <c r="AR143" s="109">
        <v>3610</v>
      </c>
      <c r="AS143" s="91" t="e">
        <f>(#REF!/AQ143)-1</f>
        <v>#REF!</v>
      </c>
      <c r="AT143" s="91" t="e">
        <f>(#REF!/AR143)-1</f>
        <v>#REF!</v>
      </c>
    </row>
    <row r="144" spans="1:46">
      <c r="A144" s="165" t="s">
        <v>113</v>
      </c>
      <c r="B144" s="147">
        <v>635424799.5</v>
      </c>
      <c r="C144" s="146">
        <v>180.5</v>
      </c>
      <c r="D144" s="147">
        <v>635424799.5</v>
      </c>
      <c r="E144" s="146">
        <v>180.5</v>
      </c>
      <c r="F144" s="85">
        <f t="shared" si="184"/>
        <v>0</v>
      </c>
      <c r="G144" s="85">
        <f t="shared" si="185"/>
        <v>0</v>
      </c>
      <c r="H144" s="147">
        <v>635424799.5</v>
      </c>
      <c r="I144" s="146">
        <v>180.5</v>
      </c>
      <c r="J144" s="85">
        <f t="shared" si="186"/>
        <v>0</v>
      </c>
      <c r="K144" s="85">
        <f t="shared" si="187"/>
        <v>0</v>
      </c>
      <c r="L144" s="147">
        <v>635424799.5</v>
      </c>
      <c r="M144" s="146">
        <v>180.5</v>
      </c>
      <c r="N144" s="85">
        <f t="shared" si="188"/>
        <v>0</v>
      </c>
      <c r="O144" s="85">
        <f t="shared" si="189"/>
        <v>0</v>
      </c>
      <c r="P144" s="147">
        <v>635354392.32000005</v>
      </c>
      <c r="Q144" s="146">
        <v>180.48</v>
      </c>
      <c r="R144" s="85">
        <f t="shared" si="190"/>
        <v>-1.1080332409964044E-4</v>
      </c>
      <c r="S144" s="85">
        <f t="shared" si="191"/>
        <v>-1.1080332409977968E-4</v>
      </c>
      <c r="T144" s="147">
        <v>635354392.32000005</v>
      </c>
      <c r="U144" s="146">
        <v>180.48</v>
      </c>
      <c r="V144" s="85">
        <f t="shared" si="192"/>
        <v>0</v>
      </c>
      <c r="W144" s="85">
        <f t="shared" si="193"/>
        <v>0</v>
      </c>
      <c r="X144" s="147">
        <v>635354392.32000005</v>
      </c>
      <c r="Y144" s="146">
        <v>180.48</v>
      </c>
      <c r="Z144" s="85">
        <f t="shared" si="194"/>
        <v>0</v>
      </c>
      <c r="AA144" s="85">
        <f t="shared" si="195"/>
        <v>0</v>
      </c>
      <c r="AB144" s="147">
        <v>635354392.32000005</v>
      </c>
      <c r="AC144" s="146">
        <v>180.48</v>
      </c>
      <c r="AD144" s="85">
        <f t="shared" si="196"/>
        <v>0</v>
      </c>
      <c r="AE144" s="85">
        <f t="shared" si="197"/>
        <v>0</v>
      </c>
      <c r="AF144" s="147">
        <v>635354392.32000005</v>
      </c>
      <c r="AG144" s="146">
        <v>180.48</v>
      </c>
      <c r="AH144" s="85">
        <f t="shared" si="198"/>
        <v>0</v>
      </c>
      <c r="AI144" s="85">
        <f t="shared" si="199"/>
        <v>0</v>
      </c>
      <c r="AJ144" s="86">
        <f t="shared" si="206"/>
        <v>-1.3850415512455055E-5</v>
      </c>
      <c r="AK144" s="86">
        <f t="shared" si="207"/>
        <v>-1.385041551247246E-5</v>
      </c>
      <c r="AL144" s="87">
        <f t="shared" si="208"/>
        <v>-1.1080332409964044E-4</v>
      </c>
      <c r="AM144" s="87">
        <f t="shared" si="209"/>
        <v>-1.1080332409977968E-4</v>
      </c>
      <c r="AN144" s="88">
        <f t="shared" si="210"/>
        <v>3.9174890924433282E-5</v>
      </c>
      <c r="AO144" s="169">
        <f t="shared" si="211"/>
        <v>3.9174890924482512E-5</v>
      </c>
      <c r="AP144" s="92"/>
      <c r="AQ144" s="117">
        <v>551092000</v>
      </c>
      <c r="AR144" s="109">
        <v>8.86</v>
      </c>
      <c r="AS144" s="91" t="e">
        <f>(#REF!/AQ144)-1</f>
        <v>#REF!</v>
      </c>
      <c r="AT144" s="91" t="e">
        <f>(#REF!/AR144)-1</f>
        <v>#REF!</v>
      </c>
    </row>
    <row r="145" spans="1:46">
      <c r="A145" s="165" t="s">
        <v>43</v>
      </c>
      <c r="B145" s="147">
        <v>5806248400</v>
      </c>
      <c r="C145" s="146">
        <v>9400</v>
      </c>
      <c r="D145" s="147">
        <v>5806248400</v>
      </c>
      <c r="E145" s="146">
        <v>9400</v>
      </c>
      <c r="F145" s="85">
        <f t="shared" si="184"/>
        <v>0</v>
      </c>
      <c r="G145" s="85">
        <f t="shared" si="185"/>
        <v>0</v>
      </c>
      <c r="H145" s="147">
        <v>5806248400</v>
      </c>
      <c r="I145" s="146">
        <v>9400</v>
      </c>
      <c r="J145" s="85">
        <f t="shared" si="186"/>
        <v>0</v>
      </c>
      <c r="K145" s="85">
        <f t="shared" si="187"/>
        <v>0</v>
      </c>
      <c r="L145" s="147">
        <v>5250331000</v>
      </c>
      <c r="M145" s="146">
        <v>8500</v>
      </c>
      <c r="N145" s="85">
        <f t="shared" si="188"/>
        <v>-9.5744680851063829E-2</v>
      </c>
      <c r="O145" s="85">
        <f t="shared" si="189"/>
        <v>-9.5744680851063829E-2</v>
      </c>
      <c r="P145" s="147">
        <v>495893420</v>
      </c>
      <c r="Q145" s="146">
        <v>7750.03</v>
      </c>
      <c r="R145" s="85">
        <f t="shared" si="190"/>
        <v>-0.90555006531969129</v>
      </c>
      <c r="S145" s="85">
        <f t="shared" si="191"/>
        <v>-8.8231764705882385E-2</v>
      </c>
      <c r="T145" s="147">
        <v>505553386</v>
      </c>
      <c r="U145" s="146">
        <v>7901</v>
      </c>
      <c r="V145" s="85">
        <f t="shared" si="192"/>
        <v>1.9479923730385453E-2</v>
      </c>
      <c r="W145" s="85">
        <f t="shared" si="193"/>
        <v>1.9479924593840316E-2</v>
      </c>
      <c r="X145" s="147">
        <v>550279600</v>
      </c>
      <c r="Y145" s="146">
        <v>8600</v>
      </c>
      <c r="Z145" s="85">
        <f t="shared" si="194"/>
        <v>8.8469813947601575E-2</v>
      </c>
      <c r="AA145" s="85">
        <f t="shared" si="195"/>
        <v>8.8469813947601575E-2</v>
      </c>
      <c r="AB145" s="147">
        <v>575874000</v>
      </c>
      <c r="AC145" s="146">
        <v>9000</v>
      </c>
      <c r="AD145" s="85">
        <f t="shared" si="196"/>
        <v>4.6511627906976744E-2</v>
      </c>
      <c r="AE145" s="85">
        <f t="shared" si="197"/>
        <v>4.6511627906976744E-2</v>
      </c>
      <c r="AF145" s="147">
        <v>563454000</v>
      </c>
      <c r="AG145" s="146">
        <v>9000</v>
      </c>
      <c r="AH145" s="85">
        <f t="shared" si="198"/>
        <v>-2.1567217828900073E-2</v>
      </c>
      <c r="AI145" s="85">
        <f t="shared" si="199"/>
        <v>0</v>
      </c>
      <c r="AJ145" s="86">
        <f t="shared" si="206"/>
        <v>-0.10855007480183643</v>
      </c>
      <c r="AK145" s="86">
        <f t="shared" si="207"/>
        <v>-3.6893848885659452E-3</v>
      </c>
      <c r="AL145" s="87">
        <f t="shared" si="208"/>
        <v>-0.90295730372128069</v>
      </c>
      <c r="AM145" s="87">
        <f t="shared" si="209"/>
        <v>-4.2553191489361701E-2</v>
      </c>
      <c r="AN145" s="88">
        <f t="shared" si="210"/>
        <v>0.32639981324832634</v>
      </c>
      <c r="AO145" s="169">
        <f t="shared" si="211"/>
        <v>6.2350051781626371E-2</v>
      </c>
      <c r="AP145" s="92"/>
      <c r="AQ145" s="90">
        <v>913647681</v>
      </c>
      <c r="AR145" s="94">
        <v>81</v>
      </c>
      <c r="AS145" s="91" t="e">
        <f>(#REF!/AQ145)-1</f>
        <v>#REF!</v>
      </c>
      <c r="AT145" s="91" t="e">
        <f>(#REF!/AR145)-1</f>
        <v>#REF!</v>
      </c>
    </row>
    <row r="146" spans="1:46">
      <c r="A146" s="165" t="s">
        <v>60</v>
      </c>
      <c r="B146" s="147">
        <v>605880000</v>
      </c>
      <c r="C146" s="146">
        <v>14.85</v>
      </c>
      <c r="D146" s="147">
        <v>605880000</v>
      </c>
      <c r="E146" s="146">
        <v>14.85</v>
      </c>
      <c r="F146" s="85">
        <f t="shared" si="184"/>
        <v>0</v>
      </c>
      <c r="G146" s="85">
        <f t="shared" si="185"/>
        <v>0</v>
      </c>
      <c r="H146" s="147">
        <v>550800000</v>
      </c>
      <c r="I146" s="146">
        <v>13.5</v>
      </c>
      <c r="J146" s="85">
        <f t="shared" si="186"/>
        <v>-9.0909090909090912E-2</v>
      </c>
      <c r="K146" s="85">
        <f t="shared" si="187"/>
        <v>-9.0909090909090884E-2</v>
      </c>
      <c r="L146" s="147">
        <v>550800000</v>
      </c>
      <c r="M146" s="146">
        <v>13.5</v>
      </c>
      <c r="N146" s="85">
        <f t="shared" si="188"/>
        <v>0</v>
      </c>
      <c r="O146" s="85">
        <f t="shared" si="189"/>
        <v>0</v>
      </c>
      <c r="P146" s="147">
        <v>550800000</v>
      </c>
      <c r="Q146" s="146">
        <v>13.5</v>
      </c>
      <c r="R146" s="85">
        <f t="shared" si="190"/>
        <v>0</v>
      </c>
      <c r="S146" s="85">
        <f t="shared" si="191"/>
        <v>0</v>
      </c>
      <c r="T146" s="147">
        <v>550800000</v>
      </c>
      <c r="U146" s="146">
        <v>13.5</v>
      </c>
      <c r="V146" s="85">
        <f t="shared" si="192"/>
        <v>0</v>
      </c>
      <c r="W146" s="85">
        <f t="shared" si="193"/>
        <v>0</v>
      </c>
      <c r="X146" s="147">
        <v>550800000</v>
      </c>
      <c r="Y146" s="146">
        <v>13.5</v>
      </c>
      <c r="Z146" s="85">
        <f t="shared" si="194"/>
        <v>0</v>
      </c>
      <c r="AA146" s="85">
        <f t="shared" si="195"/>
        <v>0</v>
      </c>
      <c r="AB146" s="147">
        <v>550800000</v>
      </c>
      <c r="AC146" s="146">
        <v>13.5</v>
      </c>
      <c r="AD146" s="85">
        <f t="shared" si="196"/>
        <v>0</v>
      </c>
      <c r="AE146" s="85">
        <f t="shared" si="197"/>
        <v>0</v>
      </c>
      <c r="AF146" s="147">
        <v>550800000</v>
      </c>
      <c r="AG146" s="146">
        <v>13.5</v>
      </c>
      <c r="AH146" s="85">
        <f t="shared" si="198"/>
        <v>0</v>
      </c>
      <c r="AI146" s="85">
        <f t="shared" si="199"/>
        <v>0</v>
      </c>
      <c r="AJ146" s="86">
        <f t="shared" si="206"/>
        <v>-1.1363636363636364E-2</v>
      </c>
      <c r="AK146" s="86">
        <f t="shared" si="207"/>
        <v>-1.136363636363636E-2</v>
      </c>
      <c r="AL146" s="87">
        <f t="shared" si="208"/>
        <v>-9.0909090909090912E-2</v>
      </c>
      <c r="AM146" s="87">
        <f t="shared" si="209"/>
        <v>-9.0909090909090884E-2</v>
      </c>
      <c r="AN146" s="88">
        <f t="shared" si="210"/>
        <v>3.2141217326661253E-2</v>
      </c>
      <c r="AO146" s="169">
        <f t="shared" si="211"/>
        <v>3.2141217326661239E-2</v>
      </c>
      <c r="AP146" s="92"/>
      <c r="AQ146" s="125">
        <f>SUM(AQ139:AQ145)</f>
        <v>4180911788.79</v>
      </c>
      <c r="AR146" s="126"/>
      <c r="AS146" s="91" t="e">
        <f>(#REF!/AQ146)-1</f>
        <v>#REF!</v>
      </c>
      <c r="AT146" s="91" t="e">
        <f>(#REF!/AR146)-1</f>
        <v>#REF!</v>
      </c>
    </row>
    <row r="147" spans="1:46">
      <c r="A147" s="165" t="s">
        <v>51</v>
      </c>
      <c r="B147" s="147">
        <v>505064090.58999997</v>
      </c>
      <c r="C147" s="145">
        <v>62.99</v>
      </c>
      <c r="D147" s="147">
        <v>503546748.99000001</v>
      </c>
      <c r="E147" s="145">
        <v>62.99</v>
      </c>
      <c r="F147" s="85">
        <f t="shared" si="184"/>
        <v>-3.0042555554235773E-3</v>
      </c>
      <c r="G147" s="85">
        <f t="shared" si="185"/>
        <v>0</v>
      </c>
      <c r="H147" s="147">
        <v>504476238.91000003</v>
      </c>
      <c r="I147" s="145">
        <v>49.15</v>
      </c>
      <c r="J147" s="85">
        <f t="shared" si="186"/>
        <v>1.8458860510257719E-3</v>
      </c>
      <c r="K147" s="85">
        <f t="shared" si="187"/>
        <v>-0.2197174154627719</v>
      </c>
      <c r="L147" s="147">
        <v>501614880.64999998</v>
      </c>
      <c r="M147" s="145">
        <v>42.5</v>
      </c>
      <c r="N147" s="85">
        <f t="shared" si="188"/>
        <v>-5.6719386153497794E-3</v>
      </c>
      <c r="O147" s="85">
        <f t="shared" si="189"/>
        <v>-0.13530010172939977</v>
      </c>
      <c r="P147" s="147">
        <v>492677475.76999998</v>
      </c>
      <c r="Q147" s="145">
        <v>39</v>
      </c>
      <c r="R147" s="85">
        <f t="shared" si="190"/>
        <v>-1.7817264249455227E-2</v>
      </c>
      <c r="S147" s="85">
        <f t="shared" si="191"/>
        <v>-8.2352941176470587E-2</v>
      </c>
      <c r="T147" s="147">
        <v>492949827.69</v>
      </c>
      <c r="U147" s="145">
        <v>39</v>
      </c>
      <c r="V147" s="85">
        <f t="shared" si="192"/>
        <v>5.527996171823382E-4</v>
      </c>
      <c r="W147" s="85">
        <f t="shared" si="193"/>
        <v>0</v>
      </c>
      <c r="X147" s="147">
        <v>488938778.49000001</v>
      </c>
      <c r="Y147" s="145">
        <v>40</v>
      </c>
      <c r="Z147" s="85">
        <f t="shared" si="194"/>
        <v>-8.1368305143670848E-3</v>
      </c>
      <c r="AA147" s="85">
        <f t="shared" si="195"/>
        <v>2.564102564102564E-2</v>
      </c>
      <c r="AB147" s="147">
        <v>506122815</v>
      </c>
      <c r="AC147" s="145">
        <v>40</v>
      </c>
      <c r="AD147" s="85">
        <f t="shared" si="196"/>
        <v>3.5145579090842038E-2</v>
      </c>
      <c r="AE147" s="85">
        <f t="shared" si="197"/>
        <v>0</v>
      </c>
      <c r="AF147" s="147">
        <v>511280533.44999999</v>
      </c>
      <c r="AG147" s="145">
        <v>40</v>
      </c>
      <c r="AH147" s="85">
        <f t="shared" si="198"/>
        <v>1.0190646019385607E-2</v>
      </c>
      <c r="AI147" s="85">
        <f t="shared" si="199"/>
        <v>0</v>
      </c>
      <c r="AJ147" s="86">
        <f t="shared" si="206"/>
        <v>1.6380777304800104E-3</v>
      </c>
      <c r="AK147" s="86">
        <f t="shared" si="207"/>
        <v>-5.1466179090952073E-2</v>
      </c>
      <c r="AL147" s="87">
        <f t="shared" si="208"/>
        <v>1.5358622561881667E-2</v>
      </c>
      <c r="AM147" s="87">
        <f t="shared" si="209"/>
        <v>-0.36497856802667095</v>
      </c>
      <c r="AN147" s="88">
        <f t="shared" si="210"/>
        <v>1.5794062377531379E-2</v>
      </c>
      <c r="AO147" s="169">
        <f t="shared" si="211"/>
        <v>8.6875270671882207E-2</v>
      </c>
      <c r="AP147" s="92"/>
      <c r="AQ147" s="170"/>
      <c r="AR147" s="171"/>
      <c r="AS147" s="91"/>
      <c r="AT147" s="91"/>
    </row>
    <row r="148" spans="1:46" s="211" customFormat="1">
      <c r="A148" s="165" t="s">
        <v>115</v>
      </c>
      <c r="B148" s="147">
        <v>791049343.45000005</v>
      </c>
      <c r="C148" s="135">
        <v>118.21</v>
      </c>
      <c r="D148" s="147">
        <v>783858799.69000006</v>
      </c>
      <c r="E148" s="135">
        <v>118.21</v>
      </c>
      <c r="F148" s="85">
        <f t="shared" si="184"/>
        <v>-9.0898801946284451E-3</v>
      </c>
      <c r="G148" s="85">
        <f t="shared" si="185"/>
        <v>0</v>
      </c>
      <c r="H148" s="147">
        <v>784125186.05999994</v>
      </c>
      <c r="I148" s="135">
        <v>118.21</v>
      </c>
      <c r="J148" s="85">
        <f t="shared" si="186"/>
        <v>3.3983973912806218E-4</v>
      </c>
      <c r="K148" s="85">
        <f t="shared" si="187"/>
        <v>0</v>
      </c>
      <c r="L148" s="147">
        <v>781897774.88</v>
      </c>
      <c r="M148" s="135">
        <v>118.21</v>
      </c>
      <c r="N148" s="85">
        <f t="shared" si="188"/>
        <v>-2.8406321077276424E-3</v>
      </c>
      <c r="O148" s="85">
        <f t="shared" si="189"/>
        <v>0</v>
      </c>
      <c r="P148" s="147">
        <v>779155317.70000005</v>
      </c>
      <c r="Q148" s="135">
        <v>118.21</v>
      </c>
      <c r="R148" s="85">
        <f t="shared" si="190"/>
        <v>-3.5074369925414354E-3</v>
      </c>
      <c r="S148" s="85">
        <f t="shared" si="191"/>
        <v>0</v>
      </c>
      <c r="T148" s="147">
        <v>778693980.40999997</v>
      </c>
      <c r="U148" s="135">
        <v>118.21</v>
      </c>
      <c r="V148" s="85">
        <f t="shared" si="192"/>
        <v>-5.9209926380520556E-4</v>
      </c>
      <c r="W148" s="85">
        <f t="shared" si="193"/>
        <v>0</v>
      </c>
      <c r="X148" s="147">
        <v>779131465.55999994</v>
      </c>
      <c r="Y148" s="135">
        <v>118.21</v>
      </c>
      <c r="Z148" s="85">
        <f t="shared" si="194"/>
        <v>5.6181909839553442E-4</v>
      </c>
      <c r="AA148" s="85">
        <f t="shared" si="195"/>
        <v>0</v>
      </c>
      <c r="AB148" s="147">
        <v>779131466</v>
      </c>
      <c r="AC148" s="135">
        <v>118.21</v>
      </c>
      <c r="AD148" s="85">
        <f t="shared" si="196"/>
        <v>5.647314691676704E-10</v>
      </c>
      <c r="AE148" s="85">
        <f t="shared" si="197"/>
        <v>0</v>
      </c>
      <c r="AF148" s="147">
        <v>825999925.69000006</v>
      </c>
      <c r="AG148" s="135">
        <v>118.21</v>
      </c>
      <c r="AH148" s="85">
        <f t="shared" si="198"/>
        <v>6.015475145756731E-2</v>
      </c>
      <c r="AI148" s="85">
        <f t="shared" si="199"/>
        <v>0</v>
      </c>
      <c r="AJ148" s="86">
        <f t="shared" si="206"/>
        <v>5.6282952876399563E-3</v>
      </c>
      <c r="AK148" s="86">
        <f t="shared" si="207"/>
        <v>0</v>
      </c>
      <c r="AL148" s="87">
        <f t="shared" si="208"/>
        <v>5.3761118732947748E-2</v>
      </c>
      <c r="AM148" s="87">
        <f t="shared" si="209"/>
        <v>0</v>
      </c>
      <c r="AN148" s="88">
        <f t="shared" si="210"/>
        <v>2.2261277721092761E-2</v>
      </c>
      <c r="AO148" s="169">
        <f t="shared" si="211"/>
        <v>0</v>
      </c>
      <c r="AP148" s="92"/>
      <c r="AQ148" s="170"/>
      <c r="AR148" s="171"/>
      <c r="AS148" s="91"/>
      <c r="AT148" s="91"/>
    </row>
    <row r="149" spans="1:46" s="270" customFormat="1">
      <c r="A149" s="165" t="s">
        <v>174</v>
      </c>
      <c r="B149" s="147">
        <v>668532729.86000001</v>
      </c>
      <c r="C149" s="145">
        <v>113.16999541012153</v>
      </c>
      <c r="D149" s="147">
        <v>678456931.65203822</v>
      </c>
      <c r="E149" s="145">
        <v>118.28208394184729</v>
      </c>
      <c r="F149" s="85">
        <f t="shared" si="184"/>
        <v>1.4844750823368764E-2</v>
      </c>
      <c r="G149" s="85">
        <f t="shared" si="185"/>
        <v>4.5171765830685481E-2</v>
      </c>
      <c r="H149" s="147">
        <v>686796505.98163009</v>
      </c>
      <c r="I149" s="145">
        <v>119.78297083311568</v>
      </c>
      <c r="J149" s="85">
        <f t="shared" ref="J149" si="212">((H149-D149)/D149)</f>
        <v>1.2291973064944684E-2</v>
      </c>
      <c r="K149" s="85">
        <f t="shared" ref="K149" si="213">((I149-E149)/E149)</f>
        <v>1.2689046736835446E-2</v>
      </c>
      <c r="L149" s="147">
        <v>686796505.98163009</v>
      </c>
      <c r="M149" s="145">
        <v>119.78297083311568</v>
      </c>
      <c r="N149" s="85">
        <f t="shared" ref="N149" si="214">((L149-H149)/H149)</f>
        <v>0</v>
      </c>
      <c r="O149" s="85">
        <f t="shared" ref="O149" si="215">((M149-I149)/I149)</f>
        <v>0</v>
      </c>
      <c r="P149" s="147">
        <v>676089256.98104882</v>
      </c>
      <c r="Q149" s="145">
        <v>118.01634788021238</v>
      </c>
      <c r="R149" s="85">
        <f t="shared" si="190"/>
        <v>-1.559013318694381E-2</v>
      </c>
      <c r="S149" s="85">
        <f t="shared" si="191"/>
        <v>-1.4748531787248817E-2</v>
      </c>
      <c r="T149" s="147">
        <v>676990121.05009365</v>
      </c>
      <c r="U149" s="145">
        <v>118.22192812744841</v>
      </c>
      <c r="V149" s="85">
        <f t="shared" si="192"/>
        <v>1.3324632210064539E-3</v>
      </c>
      <c r="W149" s="85">
        <f t="shared" si="193"/>
        <v>1.741964150972492E-3</v>
      </c>
      <c r="X149" s="147">
        <v>676814992.92100549</v>
      </c>
      <c r="Y149" s="145">
        <v>118.24015359275703</v>
      </c>
      <c r="Z149" s="85">
        <f t="shared" si="194"/>
        <v>-2.586863879439163E-4</v>
      </c>
      <c r="AA149" s="85">
        <f t="shared" si="195"/>
        <v>1.5416315397063837E-4</v>
      </c>
      <c r="AB149" s="147">
        <v>699705176.16774738</v>
      </c>
      <c r="AC149" s="145">
        <v>122.26775500652911</v>
      </c>
      <c r="AD149" s="85">
        <f t="shared" si="196"/>
        <v>3.3820443527635503E-2</v>
      </c>
      <c r="AE149" s="85">
        <f t="shared" si="197"/>
        <v>3.4062890578136107E-2</v>
      </c>
      <c r="AF149" s="147">
        <v>706700420.00999999</v>
      </c>
      <c r="AG149" s="145">
        <v>123.54</v>
      </c>
      <c r="AH149" s="85">
        <f t="shared" si="198"/>
        <v>9.9974161697148449E-3</v>
      </c>
      <c r="AI149" s="85">
        <f t="shared" si="199"/>
        <v>1.0405400781284926E-2</v>
      </c>
      <c r="AJ149" s="86">
        <f t="shared" si="206"/>
        <v>7.0547784039728164E-3</v>
      </c>
      <c r="AK149" s="86">
        <f t="shared" si="207"/>
        <v>1.1184587430579535E-2</v>
      </c>
      <c r="AL149" s="87">
        <f t="shared" si="208"/>
        <v>4.162900700150423E-2</v>
      </c>
      <c r="AM149" s="87">
        <f t="shared" si="209"/>
        <v>8.0390209113624406E-2</v>
      </c>
      <c r="AN149" s="88">
        <f t="shared" si="210"/>
        <v>1.4451719632475234E-2</v>
      </c>
      <c r="AO149" s="169">
        <f t="shared" si="211"/>
        <v>1.9602735387227756E-2</v>
      </c>
      <c r="AP149" s="92"/>
      <c r="AQ149" s="170"/>
      <c r="AR149" s="171"/>
      <c r="AS149" s="91"/>
      <c r="AT149" s="91"/>
    </row>
    <row r="150" spans="1:46" s="270" customFormat="1">
      <c r="A150" s="165" t="s">
        <v>233</v>
      </c>
      <c r="B150" s="147"/>
      <c r="C150" s="135"/>
      <c r="D150" s="147"/>
      <c r="E150" s="135"/>
      <c r="F150" s="85"/>
      <c r="G150" s="85"/>
      <c r="H150" s="147"/>
      <c r="I150" s="135"/>
      <c r="J150" s="85"/>
      <c r="K150" s="85"/>
      <c r="L150" s="147"/>
      <c r="M150" s="135"/>
      <c r="N150" s="85" t="e">
        <f t="shared" ref="N150" si="216">((L150-H150)/H150)</f>
        <v>#DIV/0!</v>
      </c>
      <c r="O150" s="85" t="e">
        <f t="shared" ref="O150" si="217">((M150-I150)/I150)</f>
        <v>#DIV/0!</v>
      </c>
      <c r="P150" s="147">
        <v>187663180.56811753</v>
      </c>
      <c r="Q150" s="145">
        <v>18.420000000000002</v>
      </c>
      <c r="R150" s="85" t="e">
        <f t="shared" si="190"/>
        <v>#DIV/0!</v>
      </c>
      <c r="S150" s="85" t="e">
        <f t="shared" si="191"/>
        <v>#DIV/0!</v>
      </c>
      <c r="T150" s="147">
        <v>188464953.68662411</v>
      </c>
      <c r="U150" s="145">
        <v>18.34</v>
      </c>
      <c r="V150" s="85">
        <f t="shared" ref="V150" si="218">((T150-P150)/P150)</f>
        <v>4.2724050401328189E-3</v>
      </c>
      <c r="W150" s="85">
        <f t="shared" ref="W150" si="219">((U150-Q150)/Q150)</f>
        <v>-4.3431053203041173E-3</v>
      </c>
      <c r="X150" s="147">
        <v>188024953.79251474</v>
      </c>
      <c r="Y150" s="145">
        <v>18.22</v>
      </c>
      <c r="Z150" s="85">
        <f t="shared" ref="Z150" si="220">((X150-T150)/T150)</f>
        <v>-2.3346510080648293E-3</v>
      </c>
      <c r="AA150" s="85">
        <f t="shared" ref="AA150" si="221">((Y150-U150)/U150)</f>
        <v>-6.5430752453653762E-3</v>
      </c>
      <c r="AB150" s="292">
        <v>190836259.09999999</v>
      </c>
      <c r="AC150" s="145">
        <v>18.72</v>
      </c>
      <c r="AD150" s="85">
        <f t="shared" ref="AD150" si="222">((AB150-X150)/X150)</f>
        <v>1.495176704357829E-2</v>
      </c>
      <c r="AE150" s="85">
        <f t="shared" ref="AE150" si="223">((AC150-Y150)/Y150)</f>
        <v>2.7442371020856202E-2</v>
      </c>
      <c r="AF150" s="294">
        <v>206702342.73675501</v>
      </c>
      <c r="AG150" s="145">
        <v>20.239999999999998</v>
      </c>
      <c r="AH150" s="85">
        <f t="shared" si="198"/>
        <v>8.3139774965097391E-2</v>
      </c>
      <c r="AI150" s="85">
        <f t="shared" si="199"/>
        <v>8.1196581196581186E-2</v>
      </c>
      <c r="AJ150" s="86" t="e">
        <f t="shared" ref="AJ150:AJ152" si="224">AVERAGE(F150,J150,N150,R150,V150,Z150,AD150,AH150)</f>
        <v>#DIV/0!</v>
      </c>
      <c r="AK150" s="86" t="e">
        <f t="shared" ref="AK150:AK151" si="225">AVERAGE(G150,K150,O150,S150,W150,AA150,AE150,AI150)</f>
        <v>#DIV/0!</v>
      </c>
      <c r="AL150" s="87" t="e">
        <f t="shared" ref="AL150:AL152" si="226">((AF150-D150)/D150)</f>
        <v>#DIV/0!</v>
      </c>
      <c r="AM150" s="87" t="e">
        <f t="shared" ref="AM150:AM151" si="227">((AC150-C150)/C150)</f>
        <v>#DIV/0!</v>
      </c>
      <c r="AN150" s="88" t="e">
        <f t="shared" ref="AN150:AN152" si="228">STDEV(F150,J150,N150,R150,V150,Z150,AD150,AH150)</f>
        <v>#DIV/0!</v>
      </c>
      <c r="AO150" s="169" t="e">
        <f t="shared" ref="AO150:AO151" si="229">STDEV(G150,K150,O150,S150,W150,AA150,AE150,AI150)</f>
        <v>#DIV/0!</v>
      </c>
      <c r="AP150" s="92"/>
      <c r="AQ150" s="170"/>
      <c r="AR150" s="171"/>
      <c r="AS150" s="91"/>
      <c r="AT150" s="91"/>
    </row>
    <row r="151" spans="1:46" ht="15.75" thickBot="1">
      <c r="A151" s="165" t="s">
        <v>234</v>
      </c>
      <c r="B151" s="147">
        <v>0</v>
      </c>
      <c r="C151" s="145">
        <v>0</v>
      </c>
      <c r="D151" s="147">
        <v>0</v>
      </c>
      <c r="E151" s="145">
        <v>0</v>
      </c>
      <c r="F151" s="85" t="e">
        <f>((D151-B151)/B151)</f>
        <v>#DIV/0!</v>
      </c>
      <c r="G151" s="85" t="e">
        <f>((E151-C151)/C151)</f>
        <v>#DIV/0!</v>
      </c>
      <c r="H151" s="147">
        <v>0</v>
      </c>
      <c r="I151" s="145">
        <v>0</v>
      </c>
      <c r="J151" s="85" t="e">
        <f t="shared" si="186"/>
        <v>#DIV/0!</v>
      </c>
      <c r="K151" s="85" t="e">
        <f t="shared" si="187"/>
        <v>#DIV/0!</v>
      </c>
      <c r="L151" s="147">
        <v>0</v>
      </c>
      <c r="M151" s="145">
        <v>0</v>
      </c>
      <c r="N151" s="85" t="e">
        <f t="shared" si="188"/>
        <v>#DIV/0!</v>
      </c>
      <c r="O151" s="85" t="e">
        <f t="shared" si="189"/>
        <v>#DIV/0!</v>
      </c>
      <c r="P151" s="147">
        <v>152694008.23257524</v>
      </c>
      <c r="Q151" s="145">
        <v>17.27</v>
      </c>
      <c r="R151" s="85" t="e">
        <f t="shared" ref="R151" si="230">((P151-L151)/L151)</f>
        <v>#DIV/0!</v>
      </c>
      <c r="S151" s="85" t="e">
        <f t="shared" ref="S151" si="231">((Q151-M151)/M151)</f>
        <v>#DIV/0!</v>
      </c>
      <c r="T151" s="147">
        <v>152767619.95504877</v>
      </c>
      <c r="U151" s="145">
        <v>17.170000000000002</v>
      </c>
      <c r="V151" s="85">
        <f t="shared" ref="V151" si="232">((T151-P151)/P151)</f>
        <v>4.8208651620049539E-4</v>
      </c>
      <c r="W151" s="85">
        <f t="shared" ref="W151" si="233">((U151-Q151)/Q151)</f>
        <v>-5.7903879559929282E-3</v>
      </c>
      <c r="X151" s="147">
        <v>152758900.03718245</v>
      </c>
      <c r="Y151" s="145">
        <v>17.25</v>
      </c>
      <c r="Z151" s="85">
        <f t="shared" ref="Z151" si="234">((X151-T151)/T151)</f>
        <v>-5.707962111922158E-5</v>
      </c>
      <c r="AA151" s="85">
        <f t="shared" ref="AA151" si="235">((Y151-U151)/U151)</f>
        <v>4.6592894583575009E-3</v>
      </c>
      <c r="AB151" s="292">
        <v>156302226.72</v>
      </c>
      <c r="AC151" s="145">
        <v>17.66</v>
      </c>
      <c r="AD151" s="85">
        <f t="shared" ref="AD151" si="236">((AB151-X151)/X151)</f>
        <v>2.3195549862921775E-2</v>
      </c>
      <c r="AE151" s="85">
        <f t="shared" ref="AE151" si="237">((AC151-Y151)/Y151)</f>
        <v>2.3768115942028992E-2</v>
      </c>
      <c r="AF151" s="294">
        <v>161681072.352579</v>
      </c>
      <c r="AG151" s="145">
        <v>17.84</v>
      </c>
      <c r="AH151" s="85">
        <f t="shared" si="198"/>
        <v>3.4413109431989539E-2</v>
      </c>
      <c r="AI151" s="85">
        <f t="shared" si="199"/>
        <v>1.0192525481313688E-2</v>
      </c>
      <c r="AJ151" s="86" t="e">
        <f t="shared" si="224"/>
        <v>#DIV/0!</v>
      </c>
      <c r="AK151" s="86" t="e">
        <f t="shared" si="225"/>
        <v>#DIV/0!</v>
      </c>
      <c r="AL151" s="87" t="e">
        <f t="shared" si="226"/>
        <v>#DIV/0!</v>
      </c>
      <c r="AM151" s="87" t="e">
        <f t="shared" si="227"/>
        <v>#DIV/0!</v>
      </c>
      <c r="AN151" s="88" t="e">
        <f t="shared" si="228"/>
        <v>#DIV/0!</v>
      </c>
      <c r="AO151" s="169" t="e">
        <f t="shared" si="229"/>
        <v>#DIV/0!</v>
      </c>
      <c r="AP151" s="92"/>
      <c r="AQ151" s="128">
        <f>SUM(AQ135,AQ146)</f>
        <v>248470364193.50519</v>
      </c>
      <c r="AR151" s="129"/>
      <c r="AS151" s="91" t="e">
        <f>(#REF!/AQ151)-1</f>
        <v>#REF!</v>
      </c>
      <c r="AT151" s="91" t="e">
        <f>(#REF!/AR151)-1</f>
        <v>#REF!</v>
      </c>
    </row>
    <row r="152" spans="1:46">
      <c r="A152" s="166" t="s">
        <v>44</v>
      </c>
      <c r="B152" s="150">
        <f>SUM(B140:B151)</f>
        <v>12309382713.040001</v>
      </c>
      <c r="C152" s="140"/>
      <c r="D152" s="150">
        <f>SUM(D140:D151)</f>
        <v>12623165893.952038</v>
      </c>
      <c r="E152" s="140"/>
      <c r="F152" s="85">
        <f>((D152-B152)/B152)</f>
        <v>2.5491382324121684E-2</v>
      </c>
      <c r="G152" s="85"/>
      <c r="H152" s="150">
        <f>SUM(H140:H151)</f>
        <v>12119356054.491631</v>
      </c>
      <c r="I152" s="140"/>
      <c r="J152" s="85">
        <f>((H152-D152)/D152)</f>
        <v>-3.9911528034483862E-2</v>
      </c>
      <c r="K152" s="85"/>
      <c r="L152" s="150">
        <f>SUM(L140:L151)</f>
        <v>11560349924.421629</v>
      </c>
      <c r="M152" s="140"/>
      <c r="N152" s="85">
        <f>((L152-H152)/H152)</f>
        <v>-4.6125068655180311E-2</v>
      </c>
      <c r="O152" s="85"/>
      <c r="P152" s="150">
        <f>SUM(P140:P151)</f>
        <v>7180698429.2117405</v>
      </c>
      <c r="Q152" s="140"/>
      <c r="R152" s="85">
        <f>((P152-L152)/L152)</f>
        <v>-0.37885111816189293</v>
      </c>
      <c r="S152" s="85"/>
      <c r="T152" s="150">
        <f>SUM(T140:T151)</f>
        <v>6966690113.661767</v>
      </c>
      <c r="U152" s="140"/>
      <c r="V152" s="85">
        <f>((T152-P152)/P152)</f>
        <v>-2.9803272990739732E-2</v>
      </c>
      <c r="W152" s="85"/>
      <c r="X152" s="150">
        <f>SUM(X140:X151)</f>
        <v>7228036016.7007036</v>
      </c>
      <c r="Y152" s="140"/>
      <c r="Z152" s="85">
        <f>((X152-T152)/T152)</f>
        <v>3.7513639730642534E-2</v>
      </c>
      <c r="AA152" s="85"/>
      <c r="AB152" s="150">
        <f>SUM(AB140:AB151)</f>
        <v>7271943258.7677488</v>
      </c>
      <c r="AC152" s="140"/>
      <c r="AD152" s="85">
        <f>((AB152-X152)/X152)</f>
        <v>6.0745743332760857E-3</v>
      </c>
      <c r="AE152" s="85"/>
      <c r="AF152" s="150">
        <f>SUM(AF140:AF151)</f>
        <v>7339789610.0193348</v>
      </c>
      <c r="AG152" s="140"/>
      <c r="AH152" s="85">
        <f>((AF152-AB152)/AB152)</f>
        <v>9.3298790759655508E-3</v>
      </c>
      <c r="AI152" s="85"/>
      <c r="AJ152" s="86">
        <f t="shared" si="224"/>
        <v>-5.2035189047286379E-2</v>
      </c>
      <c r="AK152" s="86"/>
      <c r="AL152" s="87">
        <f t="shared" si="226"/>
        <v>-0.41854605479470519</v>
      </c>
      <c r="AM152" s="87"/>
      <c r="AN152" s="88">
        <f t="shared" si="228"/>
        <v>0.13557106754340667</v>
      </c>
      <c r="AO152" s="169"/>
    </row>
    <row r="153" spans="1:46" ht="15.75" thickBot="1">
      <c r="A153" s="127" t="s">
        <v>54</v>
      </c>
      <c r="B153" s="151">
        <f>SUM(B136,B152)</f>
        <v>1298898336602.5759</v>
      </c>
      <c r="C153" s="152"/>
      <c r="D153" s="151">
        <f>SUM(D136,D152)</f>
        <v>1287415935341.9243</v>
      </c>
      <c r="E153" s="152"/>
      <c r="F153" s="85">
        <f>((D153-B153)/B153)</f>
        <v>-8.840107756766559E-3</v>
      </c>
      <c r="G153" s="85"/>
      <c r="H153" s="151">
        <f>SUM(H136,H152)</f>
        <v>1297103262374.8628</v>
      </c>
      <c r="I153" s="152"/>
      <c r="J153" s="85">
        <f>((H153-D153)/D153)</f>
        <v>7.5246288064359113E-3</v>
      </c>
      <c r="K153" s="85"/>
      <c r="L153" s="151">
        <f>SUM(L136,L152)</f>
        <v>1300160002820.2891</v>
      </c>
      <c r="M153" s="152"/>
      <c r="N153" s="85">
        <f>((L153-H153)/H153)</f>
        <v>2.3565898985017522E-3</v>
      </c>
      <c r="O153" s="85"/>
      <c r="P153" s="151">
        <f>SUM(P136,P152)</f>
        <v>1292362465619.5981</v>
      </c>
      <c r="Q153" s="152"/>
      <c r="R153" s="85">
        <f>((P153-L153)/L153)</f>
        <v>-5.9973673884572733E-3</v>
      </c>
      <c r="S153" s="85"/>
      <c r="T153" s="151">
        <f>SUM(T136,T152)</f>
        <v>1290823454807.2578</v>
      </c>
      <c r="U153" s="152"/>
      <c r="V153" s="85">
        <f>((T153-P153)/P153)</f>
        <v>-1.1908507506850899E-3</v>
      </c>
      <c r="W153" s="85"/>
      <c r="X153" s="151">
        <f>SUM(X136,X152)</f>
        <v>1291485603911.0034</v>
      </c>
      <c r="Y153" s="152"/>
      <c r="Z153" s="85">
        <f>((X153-T153)/T153)</f>
        <v>5.1296643338765151E-4</v>
      </c>
      <c r="AA153" s="85"/>
      <c r="AB153" s="151">
        <f>SUM(AB136,AB152)</f>
        <v>1285868078799.291</v>
      </c>
      <c r="AC153" s="152"/>
      <c r="AD153" s="85">
        <f>((AB153-X153)/X153)</f>
        <v>-4.3496614245647509E-3</v>
      </c>
      <c r="AE153" s="85"/>
      <c r="AF153" s="151">
        <f>SUM(AF136,AF152)</f>
        <v>1294019903999.2083</v>
      </c>
      <c r="AG153" s="152"/>
      <c r="AH153" s="85">
        <f>((AF153-AB153)/AB153)</f>
        <v>6.3395501718412602E-3</v>
      </c>
      <c r="AI153" s="85"/>
      <c r="AJ153" s="86">
        <f t="shared" ref="AJ153" si="238">AVERAGE(F153,J153,N153,R153,V153,Z153,AD153,AH153)</f>
        <v>-4.5553150128838733E-4</v>
      </c>
      <c r="AK153" s="86"/>
      <c r="AL153" s="87">
        <f t="shared" ref="AL153" si="239">((AF153-D153)/D153)</f>
        <v>5.1296309731710676E-3</v>
      </c>
      <c r="AM153" s="87"/>
      <c r="AN153" s="88">
        <f t="shared" ref="AN153" si="240">STDEV(F153,J153,N153,R153,V153,Z153,AD153,AH153)</f>
        <v>5.7992624499061604E-3</v>
      </c>
      <c r="AO153" s="169"/>
    </row>
  </sheetData>
  <protectedRanges>
    <protectedRange password="CADF" sqref="B44:B47" name="Yield_2_1_2_1"/>
    <protectedRange password="CADF" sqref="B124" name="Fund Name_1_1_1_2_5"/>
    <protectedRange password="CADF" sqref="C124" name="Fund Name_1_1_1_3_5"/>
    <protectedRange password="CADF" sqref="B48:B49" name="Yield_2_1_2_1_4"/>
    <protectedRange password="CADF" sqref="C83" name="BidOffer Prices_2_1_1_1_1_1_1_1_1_1"/>
    <protectedRange password="CADF" sqref="B18" name="Fund Name_1_1_1_1_1"/>
    <protectedRange password="CADF" sqref="C18" name="Fund Name_1_1_1_1_2"/>
    <protectedRange password="CADF" sqref="B43" name="Yield_2_1_2_2"/>
    <protectedRange password="CADF" sqref="B86" name="Yield_2_1_2_2_1_1"/>
    <protectedRange password="CADF" sqref="C86" name="Fund Name_2_2_3"/>
    <protectedRange password="CADF" sqref="D44:D47" name="Yield_2_1_2_3"/>
    <protectedRange password="CADF" sqref="D18" name="Fund Name_1_1_1_4"/>
    <protectedRange password="CADF" sqref="E18" name="Fund Name_1_1_1_5"/>
    <protectedRange password="CADF" sqref="D43" name="Yield_2_1_2_4_3"/>
    <protectedRange password="CADF" sqref="D86" name="Yield_2_1_2_6_1"/>
    <protectedRange password="CADF" sqref="E86" name="Fund Name_2"/>
    <protectedRange password="CADF" sqref="E83" name="BidOffer Prices_2_1_1_1_1_1_1_1_1_1_1"/>
    <protectedRange password="CADF" sqref="D48:D49" name="Yield_2_1_2_3_1"/>
    <protectedRange password="CADF" sqref="D124" name="Fund Name_1_1_1_3"/>
    <protectedRange password="CADF" sqref="E124" name="Fund Name_1_1_1_1_6"/>
    <protectedRange password="CADF" sqref="H44:H47" name="Yield_2_1_2_5"/>
    <protectedRange password="CADF" sqref="I83" name="BidOffer Prices_2_1_1_1_1_1_1_1_1_2_2"/>
    <protectedRange password="CADF" sqref="H18" name="Fund Name_1_1_1_1_1_1"/>
    <protectedRange password="CADF" sqref="I18" name="Fund Name_1_1_1_1_2_2"/>
    <protectedRange password="CADF" sqref="H43" name="Yield_2_1_2_2_2"/>
    <protectedRange password="CADF" sqref="H86" name="Yield_2_1_2_2_1_2"/>
    <protectedRange password="CADF" sqref="I86" name="Fund Name_2_2_1"/>
    <protectedRange password="CADF" sqref="H48:H49" name="Yield_2_1_2_1_3"/>
    <protectedRange password="CADF" sqref="H124" name="Fund Name_1_1_1_2_1"/>
    <protectedRange password="CADF" sqref="I124" name="Fund Name_1_1_1_3_1"/>
    <protectedRange password="CADF" sqref="L44:L47" name="Yield_2_1_2_4"/>
    <protectedRange password="CADF" sqref="L48:L49" name="Yield_2_1_2_1_5"/>
    <protectedRange password="CADF" sqref="L124" name="Fund Name_1_1_1_2_2"/>
    <protectedRange password="CADF" sqref="M124" name="Fund Name_1_1_1_3_2"/>
    <protectedRange password="CADF" sqref="L18" name="Fund Name_1_1_1_1_4"/>
    <protectedRange password="CADF" sqref="M18" name="Fund Name_1_1_1_1_3_1"/>
    <protectedRange password="CADF" sqref="L43" name="Yield_2_1_2_2_2_1"/>
    <protectedRange password="CADF" sqref="L86" name="Yield_2_1_2_2_3_1"/>
    <protectedRange password="CADF" sqref="M86" name="Fund Name_2_2_1_1"/>
    <protectedRange password="CADF" sqref="M83" name="BidOffer Prices_2_1_1_1_1_1_1_1_1_3"/>
    <protectedRange password="CADF" sqref="P44:P47" name="Yield_2_1_2_6"/>
    <protectedRange password="CADF" sqref="P48:P49" name="Yield_2_1_2_1_6"/>
    <protectedRange password="CADF" sqref="P124" name="Fund Name_1_1_1_2_6"/>
    <protectedRange password="CADF" sqref="Q124" name="Fund Name_1_1_1_3_6"/>
    <protectedRange password="CADF" sqref="Q83" name="BidOffer Prices_2_1_1_1_1_1_1_1_1_1_2"/>
    <protectedRange password="CADF" sqref="P18" name="Fund Name_1_1_1_7"/>
    <protectedRange password="CADF" sqref="Q18" name="Fund Name_1_1_1_4_1"/>
    <protectedRange password="CADF" sqref="P43" name="Yield_2_1_2_1_1_1"/>
    <protectedRange password="CADF" sqref="P86" name="Yield_2_1_2_1_2_1"/>
    <protectedRange password="CADF" sqref="Q86" name="Fund Name_2_1"/>
    <protectedRange password="CADF" sqref="T44:T47" name="Yield_2_1_2_7"/>
    <protectedRange password="CADF" sqref="U83" name="BidOffer Prices_2_1_1_1_1_1_1_1_1_4"/>
    <protectedRange password="CADF" sqref="T18" name="Fund Name_1_1_1_1"/>
    <protectedRange password="CADF" sqref="U18" name="Fund Name_1_1_1_1_1_2"/>
    <protectedRange password="CADF" sqref="T43" name="Yield_2_1_2_2_1"/>
    <protectedRange password="CADF" sqref="T86" name="Yield_2_1_2_2_2_2"/>
    <protectedRange password="CADF" sqref="U86" name="Fund Name_2_2_2"/>
    <protectedRange password="CADF" sqref="T48:T49" name="Yield_2_1_2_1_1"/>
    <protectedRange password="CADF" sqref="T124" name="Fund Name_1_1_1_2_3"/>
    <protectedRange password="CADF" sqref="U124" name="Fund Name_1_1_1_3_3"/>
    <protectedRange password="CADF" sqref="X44:X47" name="Yield_2_1_2_9"/>
    <protectedRange password="CADF" sqref="Y86" name="Fund Name_2_2_4"/>
    <protectedRange password="CADF" sqref="X48:X49" name="Yield_2_1_2_2_3"/>
    <protectedRange password="CADF" sqref="X124" name="Fund Name_1_1_1"/>
    <protectedRange password="CADF" sqref="Y124" name="Fund Name_1_1_1_4_3"/>
    <protectedRange password="CADF" sqref="Y83" name="BidOffer Prices_2_1_1_1_1_1_1_1_1_1_3"/>
    <protectedRange password="CADF" sqref="X86" name="Yield_2_1_2_3_2"/>
    <protectedRange password="CADF" sqref="X43" name="Yield_2_1_2_4_1"/>
    <protectedRange password="CADF" sqref="X18" name="Fund Name_1_1_1_5_1"/>
    <protectedRange password="CADF" sqref="Y18" name="Fund Name_1_1_1_6_1"/>
    <protectedRange password="CADF" sqref="AB44:AB47" name="Yield_2_1_2_8"/>
    <protectedRange password="CADF" sqref="AB43" name="Yield_2_1_2_4_4"/>
    <protectedRange password="CADF" sqref="AB18" name="Fund Name_1_1_1_1_7"/>
    <protectedRange password="CADF" sqref="AB86" name="Yield_2_1_2_2_1_4"/>
    <protectedRange password="CADF" sqref="AB48:AB49" name="Yield_2_1_2_1_7"/>
    <protectedRange password="CADF" sqref="AB124" name="Fund Name_1_1_1_2_7"/>
    <protectedRange password="CADF" sqref="AC83" name="BidOffer Prices_2_1_1_1_1_1_1_1_1_5"/>
    <protectedRange password="CADF" sqref="AC18" name="Fund Name_1_1_1_1_1_4"/>
    <protectedRange password="CADF" sqref="AC86" name="Fund Name_2_2_1_3"/>
    <protectedRange password="CADF" sqref="AC124" name="Fund Name_1_1_1_3_7"/>
    <protectedRange password="CADF" sqref="AF44:AF47" name="Yield_2_1_2"/>
    <protectedRange password="CADF" sqref="AF43" name="Yield_2_1_2_4_2"/>
    <protectedRange password="CADF" sqref="AG83" name="BidOffer Prices_2_1_1_1_1_1_1_1_1"/>
    <protectedRange password="CADF" sqref="AF18" name="Fund Name_1_1_1_1_5"/>
    <protectedRange password="CADF" sqref="AG18" name="Fund Name_1_1_1_1_1_3"/>
    <protectedRange password="CADF" sqref="AF86" name="Yield_2_1_2_2_1_3"/>
    <protectedRange password="CADF" sqref="AG86" name="Fund Name_2_2_1_2"/>
    <protectedRange password="CADF" sqref="AF48:AF49" name="Yield_2_1_2_1_2"/>
    <protectedRange password="CADF" sqref="AF124" name="Fund Name_1_1_1_2_4"/>
    <protectedRange password="CADF" sqref="AG124" name="Fund Name_1_1_1_3_4"/>
  </protectedRanges>
  <mergeCells count="43">
    <mergeCell ref="A1:AO1"/>
    <mergeCell ref="AN2:AO2"/>
    <mergeCell ref="AL2:AM2"/>
    <mergeCell ref="AJ2:AK2"/>
    <mergeCell ref="B2:C2"/>
    <mergeCell ref="H2:I2"/>
    <mergeCell ref="N2:O2"/>
    <mergeCell ref="R2:S2"/>
    <mergeCell ref="V2:W2"/>
    <mergeCell ref="P2:Q2"/>
    <mergeCell ref="AD2:AE2"/>
    <mergeCell ref="J2:K2"/>
    <mergeCell ref="F2:G2"/>
    <mergeCell ref="AH2:AI2"/>
    <mergeCell ref="AB2:AC2"/>
    <mergeCell ref="Z2:AA2"/>
    <mergeCell ref="AQ2:AR2"/>
    <mergeCell ref="AJ138:AK138"/>
    <mergeCell ref="AL138:AM138"/>
    <mergeCell ref="AQ137:AR137"/>
    <mergeCell ref="AN138:AO138"/>
    <mergeCell ref="B138:C138"/>
    <mergeCell ref="H138:I138"/>
    <mergeCell ref="J138:K138"/>
    <mergeCell ref="V138:W138"/>
    <mergeCell ref="T2:U2"/>
    <mergeCell ref="T138:U138"/>
    <mergeCell ref="R138:S138"/>
    <mergeCell ref="P138:Q138"/>
    <mergeCell ref="N138:O138"/>
    <mergeCell ref="L138:M138"/>
    <mergeCell ref="L2:M2"/>
    <mergeCell ref="AH138:AI138"/>
    <mergeCell ref="AF2:AG2"/>
    <mergeCell ref="AF138:AG138"/>
    <mergeCell ref="F138:G138"/>
    <mergeCell ref="D2:E2"/>
    <mergeCell ref="D138:E138"/>
    <mergeCell ref="AD138:AE138"/>
    <mergeCell ref="AB138:AC138"/>
    <mergeCell ref="X138:Y138"/>
    <mergeCell ref="Z138:AA138"/>
    <mergeCell ref="X2:Y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2021-10-14T10:54:33Z</dcterms:modified>
</cp:coreProperties>
</file>