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tisaac\Desktop\NAV\"/>
    </mc:Choice>
  </mc:AlternateContent>
  <bookViews>
    <workbookView xWindow="0" yWindow="0" windowWidth="24000" windowHeight="9600"/>
  </bookViews>
  <sheets>
    <sheet name="Data" sheetId="9" r:id="rId1"/>
    <sheet name="Market Share" sheetId="12" r:id="rId2"/>
    <sheet name="Total NAV" sheetId="8" r:id="rId3"/>
    <sheet name="Sector Trend" sheetId="4" r:id="rId4"/>
    <sheet name="NAV Trend" sheetId="1" r:id="rId5"/>
    <sheet name="Volatility Measure" sheetId="11" r:id="rId6"/>
  </sheets>
  <definedNames>
    <definedName name="_GoBack" localSheetId="0">Data!$F$162</definedName>
    <definedName name="OLE_LINK6" localSheetId="0">Data!$H$69</definedName>
    <definedName name="_xlnm.Print_Area" localSheetId="4">'NAV Trend'!$B$1:$J$9</definedName>
  </definedNames>
  <calcPr calcId="162913"/>
</workbook>
</file>

<file path=xl/calcChain.xml><?xml version="1.0" encoding="utf-8"?>
<calcChain xmlns="http://schemas.openxmlformats.org/spreadsheetml/2006/main">
  <c r="AJ140" i="11" l="1"/>
  <c r="AK140" i="11"/>
  <c r="AL140" i="11"/>
  <c r="AM140" i="11"/>
  <c r="AN140" i="11"/>
  <c r="AO140" i="11"/>
  <c r="AJ141" i="11"/>
  <c r="AK141" i="11"/>
  <c r="AL141" i="11"/>
  <c r="AM141" i="11"/>
  <c r="AN141" i="11"/>
  <c r="AO141" i="11"/>
  <c r="AJ142" i="11"/>
  <c r="AK142" i="11"/>
  <c r="AL142" i="11"/>
  <c r="AM142" i="11"/>
  <c r="AN142" i="11"/>
  <c r="AO142" i="11"/>
  <c r="AJ143" i="11"/>
  <c r="AK143" i="11"/>
  <c r="AL143" i="11"/>
  <c r="AM143" i="11"/>
  <c r="AN143" i="11"/>
  <c r="AO143" i="11"/>
  <c r="AJ144" i="11"/>
  <c r="AK144" i="11"/>
  <c r="AL144" i="11"/>
  <c r="AM144" i="11"/>
  <c r="AN144" i="11"/>
  <c r="AO144" i="11"/>
  <c r="AJ145" i="11"/>
  <c r="AK145" i="11"/>
  <c r="AL145" i="11"/>
  <c r="AM145" i="11"/>
  <c r="AN145" i="11"/>
  <c r="AO145" i="11"/>
  <c r="AJ146" i="11"/>
  <c r="AK146" i="11"/>
  <c r="AL146" i="11"/>
  <c r="AM146" i="11"/>
  <c r="AN146" i="11"/>
  <c r="AO146" i="11"/>
  <c r="AJ147" i="11"/>
  <c r="AK147" i="11"/>
  <c r="AL147" i="11"/>
  <c r="AM147" i="11"/>
  <c r="AN147" i="11"/>
  <c r="AO147" i="11"/>
  <c r="AJ148" i="11"/>
  <c r="AK148" i="11"/>
  <c r="AL148" i="11"/>
  <c r="AM148" i="11"/>
  <c r="AN148" i="11"/>
  <c r="AO148" i="11"/>
  <c r="AJ149" i="11"/>
  <c r="AL149" i="11"/>
  <c r="AN149" i="11"/>
  <c r="AJ150" i="11"/>
  <c r="AL150" i="11"/>
  <c r="AN150" i="11"/>
  <c r="AO139" i="11"/>
  <c r="AN139" i="11"/>
  <c r="AM139" i="11"/>
  <c r="AL139" i="11"/>
  <c r="AK139" i="11"/>
  <c r="AJ139" i="11"/>
  <c r="AJ6" i="11"/>
  <c r="AK6" i="11"/>
  <c r="AL6" i="11"/>
  <c r="AM6" i="11"/>
  <c r="AN6" i="11"/>
  <c r="AO6" i="11"/>
  <c r="AJ7" i="11"/>
  <c r="AK7" i="11"/>
  <c r="AL7" i="11"/>
  <c r="AM7" i="11"/>
  <c r="AN7" i="11"/>
  <c r="AO7" i="11"/>
  <c r="AJ8" i="11"/>
  <c r="AK8" i="11"/>
  <c r="AL8" i="11"/>
  <c r="AM8" i="11"/>
  <c r="AN8" i="11"/>
  <c r="AO8" i="11"/>
  <c r="AJ9" i="11"/>
  <c r="AK9" i="11"/>
  <c r="AL9" i="11"/>
  <c r="AM9" i="11"/>
  <c r="AN9" i="11"/>
  <c r="AO9" i="11"/>
  <c r="AJ10" i="11"/>
  <c r="AK10" i="11"/>
  <c r="AL10" i="11"/>
  <c r="AM10" i="11"/>
  <c r="AN10" i="11"/>
  <c r="AO10" i="11"/>
  <c r="AJ11" i="11"/>
  <c r="AK11" i="11"/>
  <c r="AL11" i="11"/>
  <c r="AM11" i="11"/>
  <c r="AN11" i="11"/>
  <c r="AO11" i="11"/>
  <c r="AJ12" i="11"/>
  <c r="AK12" i="11"/>
  <c r="AL12" i="11"/>
  <c r="AM12" i="11"/>
  <c r="AN12" i="11"/>
  <c r="AO12" i="11"/>
  <c r="AJ13" i="11"/>
  <c r="AK13" i="11"/>
  <c r="AL13" i="11"/>
  <c r="AM13" i="11"/>
  <c r="AN13" i="11"/>
  <c r="AO13" i="11"/>
  <c r="AJ14" i="11"/>
  <c r="AK14" i="11"/>
  <c r="AL14" i="11"/>
  <c r="AM14" i="11"/>
  <c r="AN14" i="11"/>
  <c r="AO14" i="11"/>
  <c r="AJ15" i="11"/>
  <c r="AK15" i="11"/>
  <c r="AL15" i="11"/>
  <c r="AM15" i="11"/>
  <c r="AN15" i="11"/>
  <c r="AO15" i="11"/>
  <c r="AJ16" i="11"/>
  <c r="AK16" i="11"/>
  <c r="AL16" i="11"/>
  <c r="AM16" i="11"/>
  <c r="AN16" i="11"/>
  <c r="AO16" i="11"/>
  <c r="AJ17" i="11"/>
  <c r="AK17" i="11"/>
  <c r="AL17" i="11"/>
  <c r="AM17" i="11"/>
  <c r="AN17" i="11"/>
  <c r="AO17" i="11"/>
  <c r="AJ18" i="11"/>
  <c r="AK18" i="11"/>
  <c r="AL18" i="11"/>
  <c r="AM18" i="11"/>
  <c r="AN18" i="11"/>
  <c r="AO18" i="11"/>
  <c r="AJ19" i="11"/>
  <c r="AL19" i="11"/>
  <c r="AN19" i="11"/>
  <c r="AJ21" i="11"/>
  <c r="AK21" i="11"/>
  <c r="AL21" i="11"/>
  <c r="AM21" i="11"/>
  <c r="AN21" i="11"/>
  <c r="AO21" i="11"/>
  <c r="AJ22" i="11"/>
  <c r="AK22" i="11"/>
  <c r="AL22" i="11"/>
  <c r="AM22" i="11"/>
  <c r="AN22" i="11"/>
  <c r="AO22" i="11"/>
  <c r="AJ23" i="11"/>
  <c r="AK23" i="11"/>
  <c r="AL23" i="11"/>
  <c r="AM23" i="11"/>
  <c r="AN23" i="11"/>
  <c r="AO23" i="11"/>
  <c r="AJ24" i="11"/>
  <c r="AK24" i="11"/>
  <c r="AL24" i="11"/>
  <c r="AM24" i="11"/>
  <c r="AN24" i="11"/>
  <c r="AO24" i="11"/>
  <c r="AJ25" i="11"/>
  <c r="AK25" i="11"/>
  <c r="AL25" i="11"/>
  <c r="AM25" i="11"/>
  <c r="AN25" i="11"/>
  <c r="AO25" i="11"/>
  <c r="AJ26" i="11"/>
  <c r="AK26" i="11"/>
  <c r="AL26" i="11"/>
  <c r="AM26" i="11"/>
  <c r="AN26" i="11"/>
  <c r="AO26" i="11"/>
  <c r="AJ27" i="11"/>
  <c r="AK27" i="11"/>
  <c r="AL27" i="11"/>
  <c r="AM27" i="11"/>
  <c r="AN27" i="11"/>
  <c r="AO27" i="11"/>
  <c r="AJ28" i="11"/>
  <c r="AK28" i="11"/>
  <c r="AL28" i="11"/>
  <c r="AM28" i="11"/>
  <c r="AN28" i="11"/>
  <c r="AO28" i="11"/>
  <c r="AJ29" i="11"/>
  <c r="AK29" i="11"/>
  <c r="AL29" i="11"/>
  <c r="AM29" i="11"/>
  <c r="AN29" i="11"/>
  <c r="AO29" i="11"/>
  <c r="AJ30" i="11"/>
  <c r="AK30" i="11"/>
  <c r="AL30" i="11"/>
  <c r="AM30" i="11"/>
  <c r="AN30" i="11"/>
  <c r="AO30" i="11"/>
  <c r="AJ31" i="11"/>
  <c r="AK31" i="11"/>
  <c r="AL31" i="11"/>
  <c r="AM31" i="11"/>
  <c r="AN31" i="11"/>
  <c r="AO31" i="11"/>
  <c r="AJ32" i="11"/>
  <c r="AK32" i="11"/>
  <c r="AL32" i="11"/>
  <c r="AM32" i="11"/>
  <c r="AN32" i="11"/>
  <c r="AO32" i="11"/>
  <c r="AJ33" i="11"/>
  <c r="AK33" i="11"/>
  <c r="AL33" i="11"/>
  <c r="AM33" i="11"/>
  <c r="AN33" i="11"/>
  <c r="AO33" i="11"/>
  <c r="AJ34" i="11"/>
  <c r="AK34" i="11"/>
  <c r="AL34" i="11"/>
  <c r="AM34" i="11"/>
  <c r="AN34" i="11"/>
  <c r="AO34" i="11"/>
  <c r="AJ35" i="11"/>
  <c r="AK35" i="11"/>
  <c r="AL35" i="11"/>
  <c r="AM35" i="11"/>
  <c r="AN35" i="11"/>
  <c r="AO35" i="11"/>
  <c r="AJ36" i="11"/>
  <c r="AK36" i="11"/>
  <c r="AL36" i="11"/>
  <c r="AM36" i="11"/>
  <c r="AN36" i="11"/>
  <c r="AO36" i="11"/>
  <c r="AJ37" i="11"/>
  <c r="AK37" i="11"/>
  <c r="AL37" i="11"/>
  <c r="AM37" i="11"/>
  <c r="AN37" i="11"/>
  <c r="AO37" i="11"/>
  <c r="AJ38" i="11"/>
  <c r="AK38" i="11"/>
  <c r="AL38" i="11"/>
  <c r="AM38" i="11"/>
  <c r="AN38" i="11"/>
  <c r="AO38" i="11"/>
  <c r="AJ39" i="11"/>
  <c r="AK39" i="11"/>
  <c r="AL39" i="11"/>
  <c r="AM39" i="11"/>
  <c r="AN39" i="11"/>
  <c r="AO39" i="11"/>
  <c r="AJ40" i="11"/>
  <c r="AK40" i="11"/>
  <c r="AL40" i="11"/>
  <c r="AM40" i="11"/>
  <c r="AN40" i="11"/>
  <c r="AO40" i="11"/>
  <c r="AJ41" i="11"/>
  <c r="AK41" i="11"/>
  <c r="AL41" i="11"/>
  <c r="AM41" i="11"/>
  <c r="AN41" i="11"/>
  <c r="AO41" i="11"/>
  <c r="AJ42" i="11"/>
  <c r="AK42" i="11"/>
  <c r="AL42" i="11"/>
  <c r="AM42" i="11"/>
  <c r="AN42" i="11"/>
  <c r="AO42" i="11"/>
  <c r="AJ43" i="11"/>
  <c r="AK43" i="11"/>
  <c r="AL43" i="11"/>
  <c r="AM43" i="11"/>
  <c r="AN43" i="11"/>
  <c r="AO43" i="11"/>
  <c r="AJ44" i="11"/>
  <c r="AK44" i="11"/>
  <c r="AL44" i="11"/>
  <c r="AM44" i="11"/>
  <c r="AN44" i="11"/>
  <c r="AO44" i="11"/>
  <c r="AJ45" i="11"/>
  <c r="AK45" i="11"/>
  <c r="AL45" i="11"/>
  <c r="AM45" i="11"/>
  <c r="AN45" i="11"/>
  <c r="AO45" i="11"/>
  <c r="AJ46" i="11"/>
  <c r="AK46" i="11"/>
  <c r="AL46" i="11"/>
  <c r="AM46" i="11"/>
  <c r="AN46" i="11"/>
  <c r="AO46" i="11"/>
  <c r="AJ47" i="11"/>
  <c r="AK47" i="11"/>
  <c r="AL47" i="11"/>
  <c r="AM47" i="11"/>
  <c r="AN47" i="11"/>
  <c r="AO47" i="11"/>
  <c r="AJ48" i="11"/>
  <c r="AK48" i="11"/>
  <c r="AL48" i="11"/>
  <c r="AM48" i="11"/>
  <c r="AN48" i="11"/>
  <c r="AO48" i="11"/>
  <c r="AJ49" i="11"/>
  <c r="AL49" i="11"/>
  <c r="AN49" i="11"/>
  <c r="AJ51" i="11"/>
  <c r="AK51" i="11"/>
  <c r="AL51" i="11"/>
  <c r="AM51" i="11"/>
  <c r="AN51" i="11"/>
  <c r="AO51" i="11"/>
  <c r="AJ52" i="11"/>
  <c r="AK52" i="11"/>
  <c r="AL52" i="11"/>
  <c r="AM52" i="11"/>
  <c r="AN52" i="11"/>
  <c r="AO52" i="11"/>
  <c r="AJ53" i="11"/>
  <c r="AK53" i="11"/>
  <c r="AL53" i="11"/>
  <c r="AM53" i="11"/>
  <c r="AN53" i="11"/>
  <c r="AO53" i="11"/>
  <c r="AJ54" i="11"/>
  <c r="AK54" i="11"/>
  <c r="AL54" i="11"/>
  <c r="AM54" i="11"/>
  <c r="AN54" i="11"/>
  <c r="AO54" i="11"/>
  <c r="AJ55" i="11"/>
  <c r="AK55" i="11"/>
  <c r="AL55" i="11"/>
  <c r="AM55" i="11"/>
  <c r="AN55" i="11"/>
  <c r="AO55" i="11"/>
  <c r="AJ56" i="11"/>
  <c r="AK56" i="11"/>
  <c r="AL56" i="11"/>
  <c r="AM56" i="11"/>
  <c r="AN56" i="11"/>
  <c r="AO56" i="11"/>
  <c r="AJ57" i="11"/>
  <c r="AK57" i="11"/>
  <c r="AL57" i="11"/>
  <c r="AM57" i="11"/>
  <c r="AN57" i="11"/>
  <c r="AO57" i="11"/>
  <c r="AJ58" i="11"/>
  <c r="AK58" i="11"/>
  <c r="AL58" i="11"/>
  <c r="AM58" i="11"/>
  <c r="AN58" i="11"/>
  <c r="AO58" i="11"/>
  <c r="AJ59" i="11"/>
  <c r="AK59" i="11"/>
  <c r="AL59" i="11"/>
  <c r="AM59" i="11"/>
  <c r="AN59" i="11"/>
  <c r="AO59" i="11"/>
  <c r="AJ60" i="11"/>
  <c r="AK60" i="11"/>
  <c r="AL60" i="11"/>
  <c r="AM60" i="11"/>
  <c r="AN60" i="11"/>
  <c r="AO60" i="11"/>
  <c r="AJ61" i="11"/>
  <c r="AK61" i="11"/>
  <c r="AL61" i="11"/>
  <c r="AM61" i="11"/>
  <c r="AN61" i="11"/>
  <c r="AO61" i="11"/>
  <c r="AJ62" i="11"/>
  <c r="AK62" i="11"/>
  <c r="AL62" i="11"/>
  <c r="AM62" i="11"/>
  <c r="AN62" i="11"/>
  <c r="AO62" i="11"/>
  <c r="AJ63" i="11"/>
  <c r="AL63" i="11"/>
  <c r="AN63" i="11"/>
  <c r="AJ65" i="11"/>
  <c r="AK65" i="11"/>
  <c r="AL65" i="11"/>
  <c r="AM65" i="11"/>
  <c r="AN65" i="11"/>
  <c r="AO65" i="11"/>
  <c r="AJ66" i="11"/>
  <c r="AK66" i="11"/>
  <c r="AL66" i="11"/>
  <c r="AM66" i="11"/>
  <c r="AN66" i="11"/>
  <c r="AO66" i="11"/>
  <c r="AJ67" i="11"/>
  <c r="AK67" i="11"/>
  <c r="AL67" i="11"/>
  <c r="AM67" i="11"/>
  <c r="AN67" i="11"/>
  <c r="AO67" i="11"/>
  <c r="AJ68" i="11"/>
  <c r="AK68" i="11"/>
  <c r="AL68" i="11"/>
  <c r="AM68" i="11"/>
  <c r="AN68" i="11"/>
  <c r="AO68" i="11"/>
  <c r="AJ69" i="11"/>
  <c r="AK69" i="11"/>
  <c r="AL69" i="11"/>
  <c r="AM69" i="11"/>
  <c r="AN69" i="11"/>
  <c r="AO69" i="11"/>
  <c r="AJ70" i="11"/>
  <c r="AK70" i="11"/>
  <c r="AL70" i="11"/>
  <c r="AM70" i="11"/>
  <c r="AN70" i="11"/>
  <c r="AO70" i="11"/>
  <c r="AJ71" i="11"/>
  <c r="AK71" i="11"/>
  <c r="AL71" i="11"/>
  <c r="AM71" i="11"/>
  <c r="AN71" i="11"/>
  <c r="AO71" i="11"/>
  <c r="AJ72" i="11"/>
  <c r="AK72" i="11"/>
  <c r="AL72" i="11"/>
  <c r="AM72" i="11"/>
  <c r="AN72" i="11"/>
  <c r="AO72" i="11"/>
  <c r="AJ73" i="11"/>
  <c r="AK73" i="11"/>
  <c r="AL73" i="11"/>
  <c r="AM73" i="11"/>
  <c r="AN73" i="11"/>
  <c r="AO73" i="11"/>
  <c r="AJ74" i="11"/>
  <c r="AK74" i="11"/>
  <c r="AL74" i="11"/>
  <c r="AM74" i="11"/>
  <c r="AN74" i="11"/>
  <c r="AO74" i="11"/>
  <c r="AJ75" i="11"/>
  <c r="AK75" i="11"/>
  <c r="AL75" i="11"/>
  <c r="AM75" i="11"/>
  <c r="AN75" i="11"/>
  <c r="AO75" i="11"/>
  <c r="AJ76" i="11"/>
  <c r="AK76" i="11"/>
  <c r="AL76" i="11"/>
  <c r="AM76" i="11"/>
  <c r="AN76" i="11"/>
  <c r="AO76" i="11"/>
  <c r="AJ77" i="11"/>
  <c r="AK77" i="11"/>
  <c r="AL77" i="11"/>
  <c r="AM77" i="11"/>
  <c r="AN77" i="11"/>
  <c r="AO77" i="11"/>
  <c r="AJ78" i="11"/>
  <c r="AK78" i="11"/>
  <c r="AL78" i="11"/>
  <c r="AM78" i="11"/>
  <c r="AN78" i="11"/>
  <c r="AO78" i="11"/>
  <c r="AJ79" i="11"/>
  <c r="AK79" i="11"/>
  <c r="AL79" i="11"/>
  <c r="AM79" i="11"/>
  <c r="AN79" i="11"/>
  <c r="AO79" i="11"/>
  <c r="AJ80" i="11"/>
  <c r="AK80" i="11"/>
  <c r="AL80" i="11"/>
  <c r="AM80" i="11"/>
  <c r="AN80" i="11"/>
  <c r="AO80" i="11"/>
  <c r="AJ81" i="11"/>
  <c r="AK81" i="11"/>
  <c r="AL81" i="11"/>
  <c r="AM81" i="11"/>
  <c r="AN81" i="11"/>
  <c r="AO81" i="11"/>
  <c r="AJ82" i="11"/>
  <c r="AK82" i="11"/>
  <c r="AL82" i="11"/>
  <c r="AM82" i="11"/>
  <c r="AN82" i="11"/>
  <c r="AO82" i="11"/>
  <c r="AJ83" i="11"/>
  <c r="AK83" i="11"/>
  <c r="AL83" i="11"/>
  <c r="AM83" i="11"/>
  <c r="AN83" i="11"/>
  <c r="AO83" i="11"/>
  <c r="AJ84" i="11"/>
  <c r="AK84" i="11"/>
  <c r="AL84" i="11"/>
  <c r="AM84" i="11"/>
  <c r="AN84" i="11"/>
  <c r="AO84" i="11"/>
  <c r="AJ85" i="11"/>
  <c r="AK85" i="11"/>
  <c r="AL85" i="11"/>
  <c r="AM85" i="11"/>
  <c r="AN85" i="11"/>
  <c r="AO85" i="11"/>
  <c r="AJ86" i="11"/>
  <c r="AK86" i="11"/>
  <c r="AL86" i="11"/>
  <c r="AM86" i="11"/>
  <c r="AN86" i="11"/>
  <c r="AO86" i="11"/>
  <c r="AJ87" i="11"/>
  <c r="AK87" i="11"/>
  <c r="AL87" i="11"/>
  <c r="AM87" i="11"/>
  <c r="AN87" i="11"/>
  <c r="AO87" i="11"/>
  <c r="AJ88" i="11"/>
  <c r="AK88" i="11"/>
  <c r="AL88" i="11"/>
  <c r="AM88" i="11"/>
  <c r="AN88" i="11"/>
  <c r="AO88" i="11"/>
  <c r="AJ89" i="11"/>
  <c r="AK89" i="11"/>
  <c r="AL89" i="11"/>
  <c r="AM89" i="11"/>
  <c r="AN89" i="11"/>
  <c r="AO89" i="11"/>
  <c r="AJ90" i="11"/>
  <c r="AK90" i="11"/>
  <c r="AL90" i="11"/>
  <c r="AM90" i="11"/>
  <c r="AN90" i="11"/>
  <c r="AO90" i="11"/>
  <c r="AJ91" i="11"/>
  <c r="AK91" i="11"/>
  <c r="AL91" i="11"/>
  <c r="AM91" i="11"/>
  <c r="AN91" i="11"/>
  <c r="AO91" i="11"/>
  <c r="AJ92" i="11"/>
  <c r="AK92" i="11"/>
  <c r="AL92" i="11"/>
  <c r="AM92" i="11"/>
  <c r="AN92" i="11"/>
  <c r="AO92" i="11"/>
  <c r="AJ93" i="11"/>
  <c r="AK93" i="11"/>
  <c r="AL93" i="11"/>
  <c r="AM93" i="11"/>
  <c r="AN93" i="11"/>
  <c r="AO93" i="11"/>
  <c r="AJ94" i="11"/>
  <c r="AL94" i="11"/>
  <c r="AN94" i="11"/>
  <c r="AJ96" i="11"/>
  <c r="AK96" i="11"/>
  <c r="AL96" i="11"/>
  <c r="AM96" i="11"/>
  <c r="AN96" i="11"/>
  <c r="AO96" i="11"/>
  <c r="AJ97" i="11"/>
  <c r="AK97" i="11"/>
  <c r="AL97" i="11"/>
  <c r="AM97" i="11"/>
  <c r="AN97" i="11"/>
  <c r="AO97" i="11"/>
  <c r="AJ98" i="11"/>
  <c r="AK98" i="11"/>
  <c r="AL98" i="11"/>
  <c r="AM98" i="11"/>
  <c r="AN98" i="11"/>
  <c r="AO98" i="11"/>
  <c r="AJ99" i="11"/>
  <c r="AK99" i="11"/>
  <c r="AL99" i="11"/>
  <c r="AM99" i="11"/>
  <c r="AN99" i="11"/>
  <c r="AO99" i="11"/>
  <c r="AJ100" i="11"/>
  <c r="AL100" i="11"/>
  <c r="AN100" i="11"/>
  <c r="AJ102" i="11"/>
  <c r="AK102" i="11"/>
  <c r="AL102" i="11"/>
  <c r="AM102" i="11"/>
  <c r="AN102" i="11"/>
  <c r="AO102" i="11"/>
  <c r="AJ103" i="11"/>
  <c r="AK103" i="11"/>
  <c r="AL103" i="11"/>
  <c r="AM103" i="11"/>
  <c r="AN103" i="11"/>
  <c r="AO103" i="11"/>
  <c r="AJ104" i="11"/>
  <c r="AK104" i="11"/>
  <c r="AL104" i="11"/>
  <c r="AM104" i="11"/>
  <c r="AN104" i="11"/>
  <c r="AO104" i="11"/>
  <c r="AJ105" i="11"/>
  <c r="AK105" i="11"/>
  <c r="AL105" i="11"/>
  <c r="AM105" i="11"/>
  <c r="AN105" i="11"/>
  <c r="AO105" i="11"/>
  <c r="AJ106" i="11"/>
  <c r="AK106" i="11"/>
  <c r="AL106" i="11"/>
  <c r="AM106" i="11"/>
  <c r="AN106" i="11"/>
  <c r="AO106" i="11"/>
  <c r="AJ107" i="11"/>
  <c r="AK107" i="11"/>
  <c r="AL107" i="11"/>
  <c r="AM107" i="11"/>
  <c r="AN107" i="11"/>
  <c r="AO107" i="11"/>
  <c r="AJ108" i="11"/>
  <c r="AK108" i="11"/>
  <c r="AL108" i="11"/>
  <c r="AM108" i="11"/>
  <c r="AN108" i="11"/>
  <c r="AO108" i="11"/>
  <c r="AJ109" i="11"/>
  <c r="AK109" i="11"/>
  <c r="AL109" i="11"/>
  <c r="AM109" i="11"/>
  <c r="AN109" i="11"/>
  <c r="AO109" i="11"/>
  <c r="AJ110" i="11"/>
  <c r="AK110" i="11"/>
  <c r="AL110" i="11"/>
  <c r="AM110" i="11"/>
  <c r="AN110" i="11"/>
  <c r="AO110" i="11"/>
  <c r="AJ111" i="11"/>
  <c r="AK111" i="11"/>
  <c r="AL111" i="11"/>
  <c r="AM111" i="11"/>
  <c r="AN111" i="11"/>
  <c r="AO111" i="11"/>
  <c r="AJ112" i="11"/>
  <c r="AK112" i="11"/>
  <c r="AL112" i="11"/>
  <c r="AM112" i="11"/>
  <c r="AN112" i="11"/>
  <c r="AO112" i="11"/>
  <c r="AJ113" i="11"/>
  <c r="AK113" i="11"/>
  <c r="AL113" i="11"/>
  <c r="AM113" i="11"/>
  <c r="AN113" i="11"/>
  <c r="AO113" i="11"/>
  <c r="AJ114" i="11"/>
  <c r="AK114" i="11"/>
  <c r="AL114" i="11"/>
  <c r="AM114" i="11"/>
  <c r="AN114" i="11"/>
  <c r="AO114" i="11"/>
  <c r="AJ115" i="11"/>
  <c r="AK115" i="11"/>
  <c r="AL115" i="11"/>
  <c r="AM115" i="11"/>
  <c r="AN115" i="11"/>
  <c r="AO115" i="11"/>
  <c r="AJ116" i="11"/>
  <c r="AK116" i="11"/>
  <c r="AL116" i="11"/>
  <c r="AM116" i="11"/>
  <c r="AN116" i="11"/>
  <c r="AO116" i="11"/>
  <c r="AJ117" i="11"/>
  <c r="AK117" i="11"/>
  <c r="AL117" i="11"/>
  <c r="AM117" i="11"/>
  <c r="AN117" i="11"/>
  <c r="AO117" i="11"/>
  <c r="AJ118" i="11"/>
  <c r="AK118" i="11"/>
  <c r="AL118" i="11"/>
  <c r="AM118" i="11"/>
  <c r="AN118" i="11"/>
  <c r="AO118" i="11"/>
  <c r="AJ119" i="11"/>
  <c r="AK119" i="11"/>
  <c r="AL119" i="11"/>
  <c r="AM119" i="11"/>
  <c r="AN119" i="11"/>
  <c r="AO119" i="11"/>
  <c r="AJ120" i="11"/>
  <c r="AK120" i="11"/>
  <c r="AL120" i="11"/>
  <c r="AM120" i="11"/>
  <c r="AN120" i="11"/>
  <c r="AO120" i="11"/>
  <c r="AJ121" i="11"/>
  <c r="AK121" i="11"/>
  <c r="AL121" i="11"/>
  <c r="AM121" i="11"/>
  <c r="AN121" i="11"/>
  <c r="AO121" i="11"/>
  <c r="AJ122" i="11"/>
  <c r="AK122" i="11"/>
  <c r="AL122" i="11"/>
  <c r="AM122" i="11"/>
  <c r="AN122" i="11"/>
  <c r="AO122" i="11"/>
  <c r="AJ123" i="11"/>
  <c r="AK123" i="11"/>
  <c r="AL123" i="11"/>
  <c r="AM123" i="11"/>
  <c r="AN123" i="11"/>
  <c r="AO123" i="11"/>
  <c r="AJ124" i="11"/>
  <c r="AL124" i="11"/>
  <c r="AN124" i="11"/>
  <c r="AJ126" i="11"/>
  <c r="AK126" i="11"/>
  <c r="AL126" i="11"/>
  <c r="AM126" i="11"/>
  <c r="AN126" i="11"/>
  <c r="AO126" i="11"/>
  <c r="AJ127" i="11"/>
  <c r="AK127" i="11"/>
  <c r="AL127" i="11"/>
  <c r="AM127" i="11"/>
  <c r="AN127" i="11"/>
  <c r="AO127" i="11"/>
  <c r="AJ128" i="11"/>
  <c r="AK128" i="11"/>
  <c r="AL128" i="11"/>
  <c r="AM128" i="11"/>
  <c r="AN128" i="11"/>
  <c r="AO128" i="11"/>
  <c r="AJ129" i="11"/>
  <c r="AK129" i="11"/>
  <c r="AL129" i="11"/>
  <c r="AM129" i="11"/>
  <c r="AN129" i="11"/>
  <c r="AO129" i="11"/>
  <c r="AJ130" i="11"/>
  <c r="AK130" i="11"/>
  <c r="AL130" i="11"/>
  <c r="AM130" i="11"/>
  <c r="AN130" i="11"/>
  <c r="AO130" i="11"/>
  <c r="AJ131" i="11"/>
  <c r="AK131" i="11"/>
  <c r="AL131" i="11"/>
  <c r="AM131" i="11"/>
  <c r="AN131" i="11"/>
  <c r="AO131" i="11"/>
  <c r="AJ132" i="11"/>
  <c r="AK132" i="11"/>
  <c r="AL132" i="11"/>
  <c r="AM132" i="11"/>
  <c r="AN132" i="11"/>
  <c r="AO132" i="11"/>
  <c r="AJ133" i="11"/>
  <c r="AK133" i="11"/>
  <c r="AL133" i="11"/>
  <c r="AM133" i="11"/>
  <c r="AN133" i="11"/>
  <c r="AO133" i="11"/>
  <c r="AJ134" i="11"/>
  <c r="AL134" i="11"/>
  <c r="AN134" i="11"/>
  <c r="AJ135" i="11"/>
  <c r="AL135" i="11"/>
  <c r="AN135" i="11"/>
  <c r="AO5" i="11"/>
  <c r="AN5" i="11"/>
  <c r="AM5" i="11"/>
  <c r="AL5" i="11"/>
  <c r="AK5" i="11"/>
  <c r="AJ5" i="11"/>
  <c r="AF150" i="11" l="1"/>
  <c r="AH150" i="11" s="1"/>
  <c r="AH149" i="11"/>
  <c r="AI148" i="11"/>
  <c r="AH148" i="11"/>
  <c r="AI147" i="11"/>
  <c r="AH147" i="11"/>
  <c r="AI146" i="11"/>
  <c r="AH146" i="11"/>
  <c r="AI145" i="11"/>
  <c r="AH145" i="11"/>
  <c r="AI144" i="11"/>
  <c r="AH144" i="11"/>
  <c r="AI143" i="11"/>
  <c r="AH143" i="11"/>
  <c r="AI142" i="11"/>
  <c r="AH142" i="11"/>
  <c r="AI141" i="11"/>
  <c r="AH141" i="11"/>
  <c r="AI140" i="11"/>
  <c r="AH140" i="11"/>
  <c r="AI139" i="11"/>
  <c r="AH139" i="11"/>
  <c r="AH135" i="11"/>
  <c r="AH134" i="11"/>
  <c r="AI133" i="11"/>
  <c r="AH133" i="11"/>
  <c r="AI132" i="11"/>
  <c r="AH132" i="11"/>
  <c r="AI131" i="11"/>
  <c r="AH131" i="11"/>
  <c r="AI130" i="11"/>
  <c r="AH130" i="11"/>
  <c r="AI129" i="11"/>
  <c r="AH129" i="11"/>
  <c r="AI128" i="11"/>
  <c r="AH128" i="11"/>
  <c r="AI127" i="11"/>
  <c r="AH127" i="11"/>
  <c r="AI126" i="11"/>
  <c r="AH126" i="11"/>
  <c r="AH124" i="11"/>
  <c r="AI123" i="11"/>
  <c r="AH123" i="11"/>
  <c r="AI122" i="11"/>
  <c r="AH122" i="11"/>
  <c r="AI121" i="11"/>
  <c r="AH121" i="11"/>
  <c r="AI120" i="11"/>
  <c r="AH120" i="11"/>
  <c r="AI119" i="11"/>
  <c r="AH119" i="11"/>
  <c r="AI118" i="11"/>
  <c r="AH118" i="11"/>
  <c r="AI117" i="11"/>
  <c r="AH117" i="11"/>
  <c r="AI116" i="11"/>
  <c r="AH116" i="11"/>
  <c r="AI115" i="11"/>
  <c r="AH115" i="11"/>
  <c r="AI114" i="11"/>
  <c r="AH114" i="11"/>
  <c r="AI113" i="11"/>
  <c r="AH113" i="11"/>
  <c r="AI112" i="11"/>
  <c r="AH112" i="11"/>
  <c r="AI111" i="11"/>
  <c r="AH111" i="11"/>
  <c r="AI110" i="11"/>
  <c r="AH110" i="11"/>
  <c r="AI109" i="11"/>
  <c r="AH109" i="11"/>
  <c r="AI108" i="11"/>
  <c r="AH108" i="11"/>
  <c r="AI107" i="11"/>
  <c r="AH107" i="11"/>
  <c r="AI106" i="11"/>
  <c r="AH106" i="11"/>
  <c r="AI105" i="11"/>
  <c r="AH105" i="11"/>
  <c r="AI104" i="11"/>
  <c r="AH104" i="11"/>
  <c r="AI103" i="11"/>
  <c r="AH103" i="11"/>
  <c r="AI102" i="11"/>
  <c r="AH102" i="11"/>
  <c r="AH100" i="11"/>
  <c r="AI99" i="11"/>
  <c r="AH99" i="11"/>
  <c r="AI98" i="11"/>
  <c r="AH98" i="11"/>
  <c r="AI97" i="11"/>
  <c r="AH97" i="11"/>
  <c r="AI96" i="11"/>
  <c r="AH96" i="11"/>
  <c r="AH94" i="11"/>
  <c r="AI93" i="11"/>
  <c r="AH93" i="11"/>
  <c r="AI92" i="11"/>
  <c r="AH92" i="11"/>
  <c r="AI91" i="11"/>
  <c r="AH91" i="11"/>
  <c r="AI90" i="11"/>
  <c r="AH90" i="11"/>
  <c r="AI89" i="11"/>
  <c r="AH89" i="11"/>
  <c r="AI88" i="11"/>
  <c r="AH88" i="11"/>
  <c r="AI87" i="11"/>
  <c r="AH87" i="11"/>
  <c r="AI86" i="11"/>
  <c r="AH86" i="11"/>
  <c r="AI85" i="11"/>
  <c r="AH85" i="11"/>
  <c r="AI84" i="11"/>
  <c r="AH84" i="11"/>
  <c r="AI83" i="11"/>
  <c r="AH83" i="11"/>
  <c r="AI82" i="11"/>
  <c r="AH82" i="11"/>
  <c r="AI81" i="11"/>
  <c r="AH81" i="11"/>
  <c r="AI80" i="11"/>
  <c r="AH80" i="11"/>
  <c r="AI79" i="11"/>
  <c r="AH79" i="11"/>
  <c r="AI78" i="11"/>
  <c r="AH78" i="11"/>
  <c r="AI77" i="11"/>
  <c r="AH77" i="11"/>
  <c r="AI76" i="11"/>
  <c r="AH76" i="11"/>
  <c r="AI75" i="11"/>
  <c r="AH75" i="11"/>
  <c r="AI74" i="11"/>
  <c r="AH74" i="11"/>
  <c r="AI73" i="11"/>
  <c r="AH73" i="11"/>
  <c r="AI72" i="11"/>
  <c r="AH72" i="11"/>
  <c r="AI71" i="11"/>
  <c r="AH71" i="11"/>
  <c r="AI70" i="11"/>
  <c r="AH70" i="11"/>
  <c r="AI69" i="11"/>
  <c r="AH69" i="11"/>
  <c r="AI68" i="11"/>
  <c r="AH68" i="11"/>
  <c r="AI67" i="11"/>
  <c r="AH67" i="11"/>
  <c r="AI66" i="11"/>
  <c r="AH66" i="11"/>
  <c r="AI65" i="11"/>
  <c r="AH65" i="11"/>
  <c r="AH63" i="11"/>
  <c r="AI62" i="11"/>
  <c r="AH62" i="11"/>
  <c r="AI61" i="11"/>
  <c r="AH61" i="11"/>
  <c r="AI60" i="11"/>
  <c r="AH60" i="11"/>
  <c r="AI59" i="11"/>
  <c r="AH59" i="11"/>
  <c r="AI58" i="11"/>
  <c r="AH58" i="11"/>
  <c r="AI57" i="11"/>
  <c r="AH57" i="11"/>
  <c r="AI56" i="11"/>
  <c r="AH56" i="11"/>
  <c r="AI55" i="11"/>
  <c r="AH55" i="11"/>
  <c r="AI54" i="11"/>
  <c r="AH54" i="11"/>
  <c r="AI53" i="11"/>
  <c r="AH53" i="11"/>
  <c r="AI52" i="11"/>
  <c r="AH52" i="11"/>
  <c r="AI51" i="11"/>
  <c r="AH51" i="11"/>
  <c r="AH49" i="11"/>
  <c r="AI48" i="11"/>
  <c r="AH48" i="11"/>
  <c r="AI47" i="11"/>
  <c r="AH47" i="11"/>
  <c r="AI46" i="11"/>
  <c r="AH46" i="11"/>
  <c r="AI45" i="11"/>
  <c r="AH45" i="11"/>
  <c r="AI44" i="11"/>
  <c r="AH44" i="11"/>
  <c r="AI43" i="11"/>
  <c r="AH43" i="11"/>
  <c r="AI42" i="11"/>
  <c r="AH42" i="11"/>
  <c r="AI41" i="11"/>
  <c r="AH41" i="11"/>
  <c r="AI40" i="11"/>
  <c r="AH40" i="11"/>
  <c r="AI39" i="11"/>
  <c r="AH39" i="11"/>
  <c r="AI38" i="11"/>
  <c r="AH38" i="11"/>
  <c r="AI37" i="11"/>
  <c r="AH37" i="11"/>
  <c r="AI36" i="11"/>
  <c r="AH36" i="11"/>
  <c r="AI35" i="11"/>
  <c r="AH35" i="11"/>
  <c r="AI34" i="11"/>
  <c r="AH34" i="11"/>
  <c r="AI33" i="11"/>
  <c r="AH33" i="11"/>
  <c r="AI32" i="11"/>
  <c r="AH32" i="11"/>
  <c r="AI31" i="11"/>
  <c r="AH31" i="11"/>
  <c r="AI30" i="11"/>
  <c r="AH30" i="11"/>
  <c r="AI29" i="11"/>
  <c r="AH29" i="11"/>
  <c r="AI28" i="11"/>
  <c r="AH28" i="11"/>
  <c r="AI27" i="11"/>
  <c r="AH27" i="11"/>
  <c r="AI26" i="11"/>
  <c r="AH26" i="11"/>
  <c r="AI25" i="11"/>
  <c r="AH25" i="11"/>
  <c r="AI24" i="11"/>
  <c r="AH24" i="11"/>
  <c r="AI23" i="11"/>
  <c r="AH23" i="11"/>
  <c r="AI22" i="11"/>
  <c r="AH22" i="11"/>
  <c r="AI21" i="11"/>
  <c r="AH21" i="11"/>
  <c r="AH19" i="11"/>
  <c r="AI18" i="11"/>
  <c r="AH18" i="11"/>
  <c r="AI17" i="11"/>
  <c r="AH17" i="11"/>
  <c r="AI16" i="11"/>
  <c r="AH16" i="11"/>
  <c r="AI15" i="11"/>
  <c r="AH15" i="11"/>
  <c r="AI14" i="11"/>
  <c r="AH14" i="11"/>
  <c r="AI13" i="11"/>
  <c r="AH13" i="11"/>
  <c r="AI12" i="11"/>
  <c r="AH12" i="11"/>
  <c r="AI11" i="11"/>
  <c r="AH11" i="11"/>
  <c r="AI10" i="11"/>
  <c r="AH10" i="11"/>
  <c r="AI9" i="11"/>
  <c r="AH9" i="11"/>
  <c r="AI8" i="11"/>
  <c r="AH8" i="11"/>
  <c r="AI7" i="11"/>
  <c r="AH7" i="11"/>
  <c r="AI6" i="11"/>
  <c r="AH6" i="11"/>
  <c r="AI5" i="11"/>
  <c r="AH5" i="11"/>
  <c r="AF149" i="11"/>
  <c r="AF134" i="11"/>
  <c r="AF124" i="11"/>
  <c r="AF100" i="11"/>
  <c r="AG89" i="11"/>
  <c r="AF89" i="11"/>
  <c r="AF94" i="11" s="1"/>
  <c r="AF63" i="11"/>
  <c r="AF49" i="11"/>
  <c r="AF135" i="11" s="1"/>
  <c r="AF19" i="11"/>
  <c r="I89" i="9" l="1"/>
  <c r="G89" i="9"/>
  <c r="F89" i="9" l="1"/>
  <c r="D89" i="9"/>
  <c r="X19" i="11" l="1"/>
  <c r="X49" i="11"/>
  <c r="X63" i="11"/>
  <c r="X89" i="11"/>
  <c r="X94" i="11" s="1"/>
  <c r="X100" i="11"/>
  <c r="X124" i="11"/>
  <c r="X134" i="11"/>
  <c r="X149" i="11"/>
  <c r="AE148" i="11"/>
  <c r="AD148" i="11"/>
  <c r="AE147" i="11"/>
  <c r="AD147" i="11"/>
  <c r="AE146" i="11"/>
  <c r="AD146" i="11"/>
  <c r="AE145" i="11"/>
  <c r="AD145" i="11"/>
  <c r="AE144" i="11"/>
  <c r="AD144" i="11"/>
  <c r="AE143" i="11"/>
  <c r="AD143" i="11"/>
  <c r="AE142" i="11"/>
  <c r="AD142" i="11"/>
  <c r="AE141" i="11"/>
  <c r="AD141" i="11"/>
  <c r="AE140" i="11"/>
  <c r="AD140" i="11"/>
  <c r="AE139" i="11"/>
  <c r="AD139" i="11"/>
  <c r="AE133" i="11"/>
  <c r="AD133" i="11"/>
  <c r="AE132" i="11"/>
  <c r="AD132" i="11"/>
  <c r="AE131" i="11"/>
  <c r="AD131" i="11"/>
  <c r="AE130" i="11"/>
  <c r="AD130" i="11"/>
  <c r="AE129" i="11"/>
  <c r="AD129" i="11"/>
  <c r="AE128" i="11"/>
  <c r="AD128" i="11"/>
  <c r="AE127" i="11"/>
  <c r="AD127" i="11"/>
  <c r="AE126" i="11"/>
  <c r="AD126" i="11"/>
  <c r="AE123" i="11"/>
  <c r="AD123" i="11"/>
  <c r="AE122" i="11"/>
  <c r="AD122" i="11"/>
  <c r="AE121" i="11"/>
  <c r="AD121" i="11"/>
  <c r="AE120" i="11"/>
  <c r="AD120" i="11"/>
  <c r="AE119" i="11"/>
  <c r="AD119" i="11"/>
  <c r="AE118" i="11"/>
  <c r="AD118" i="11"/>
  <c r="AE117" i="11"/>
  <c r="AD117" i="11"/>
  <c r="AE116" i="11"/>
  <c r="AD116" i="11"/>
  <c r="AE115" i="11"/>
  <c r="AD115" i="11"/>
  <c r="AE114" i="11"/>
  <c r="AD114" i="11"/>
  <c r="AE113" i="11"/>
  <c r="AD113" i="11"/>
  <c r="AE112" i="11"/>
  <c r="AD112" i="11"/>
  <c r="AE111" i="11"/>
  <c r="AD111" i="11"/>
  <c r="AE110" i="11"/>
  <c r="AD110" i="11"/>
  <c r="AE109" i="11"/>
  <c r="AD109" i="11"/>
  <c r="AE108" i="11"/>
  <c r="AD108" i="11"/>
  <c r="AE107" i="11"/>
  <c r="AD107" i="11"/>
  <c r="AE106" i="11"/>
  <c r="AD106" i="11"/>
  <c r="AE105" i="11"/>
  <c r="AD105" i="11"/>
  <c r="AE104" i="11"/>
  <c r="AD104" i="11"/>
  <c r="AE103" i="11"/>
  <c r="AD103" i="11"/>
  <c r="AE102" i="11"/>
  <c r="AD102" i="11"/>
  <c r="AE99" i="11"/>
  <c r="AD99" i="11"/>
  <c r="AE98" i="11"/>
  <c r="AD98" i="11"/>
  <c r="AE97" i="11"/>
  <c r="AD97" i="11"/>
  <c r="AE96" i="11"/>
  <c r="AD96" i="11"/>
  <c r="AE93" i="11"/>
  <c r="AD93" i="11"/>
  <c r="AE92" i="11"/>
  <c r="AD92" i="11"/>
  <c r="AE91" i="11"/>
  <c r="AD91" i="11"/>
  <c r="AE90" i="11"/>
  <c r="AD90" i="11"/>
  <c r="AE88" i="11"/>
  <c r="AD88" i="11"/>
  <c r="AE87" i="11"/>
  <c r="AD87" i="11"/>
  <c r="AE86" i="11"/>
  <c r="AD86" i="11"/>
  <c r="AE85" i="11"/>
  <c r="AD85" i="11"/>
  <c r="AE84" i="11"/>
  <c r="AD84" i="11"/>
  <c r="AE83" i="11"/>
  <c r="AD83" i="11"/>
  <c r="AE82" i="11"/>
  <c r="AD82" i="11"/>
  <c r="AE81" i="11"/>
  <c r="AD81" i="11"/>
  <c r="AE80" i="11"/>
  <c r="AD80" i="11"/>
  <c r="AE79" i="11"/>
  <c r="AD79" i="11"/>
  <c r="AE78" i="11"/>
  <c r="AD78" i="11"/>
  <c r="AE77" i="11"/>
  <c r="AD77" i="11"/>
  <c r="AE76" i="11"/>
  <c r="AD76" i="11"/>
  <c r="AE75" i="11"/>
  <c r="AD75" i="11"/>
  <c r="AE74" i="11"/>
  <c r="AD74" i="11"/>
  <c r="AE73" i="11"/>
  <c r="AD73" i="11"/>
  <c r="AE72" i="11"/>
  <c r="AD72" i="11"/>
  <c r="AE71" i="11"/>
  <c r="AD71" i="11"/>
  <c r="AE70" i="11"/>
  <c r="AD70" i="11"/>
  <c r="AE69" i="11"/>
  <c r="AD69" i="11"/>
  <c r="AE68" i="11"/>
  <c r="AD68" i="11"/>
  <c r="AE67" i="11"/>
  <c r="AD67" i="11"/>
  <c r="AE66" i="11"/>
  <c r="AD66" i="11"/>
  <c r="AE65" i="11"/>
  <c r="AD65" i="11"/>
  <c r="AE62" i="11"/>
  <c r="AD62" i="11"/>
  <c r="AE61" i="11"/>
  <c r="AD61" i="11"/>
  <c r="AE60" i="11"/>
  <c r="AD60" i="11"/>
  <c r="AE59" i="11"/>
  <c r="AD59" i="11"/>
  <c r="AE58" i="11"/>
  <c r="AD58" i="11"/>
  <c r="AE57" i="11"/>
  <c r="AD57" i="11"/>
  <c r="AE56" i="11"/>
  <c r="AD56" i="11"/>
  <c r="AE55" i="11"/>
  <c r="AD55" i="11"/>
  <c r="AE54" i="11"/>
  <c r="AD54" i="11"/>
  <c r="AE53" i="11"/>
  <c r="AD53" i="11"/>
  <c r="AE52" i="11"/>
  <c r="AD52" i="11"/>
  <c r="AE51" i="11"/>
  <c r="AD51" i="11"/>
  <c r="AE48" i="11"/>
  <c r="AD48" i="11"/>
  <c r="AE47" i="11"/>
  <c r="AD47" i="11"/>
  <c r="AE46" i="11"/>
  <c r="AD46" i="11"/>
  <c r="AE45" i="11"/>
  <c r="AD45" i="11"/>
  <c r="AE44" i="11"/>
  <c r="AD44" i="11"/>
  <c r="AE43" i="11"/>
  <c r="AD43" i="11"/>
  <c r="AE42" i="11"/>
  <c r="AD42" i="11"/>
  <c r="AE41" i="11"/>
  <c r="AD41" i="11"/>
  <c r="AE40" i="11"/>
  <c r="AD40" i="11"/>
  <c r="AE39" i="11"/>
  <c r="AD39" i="11"/>
  <c r="AE38" i="11"/>
  <c r="AD38" i="11"/>
  <c r="AE37" i="11"/>
  <c r="AD37" i="11"/>
  <c r="AE36" i="11"/>
  <c r="AD36" i="11"/>
  <c r="AE35" i="11"/>
  <c r="AD35" i="11"/>
  <c r="AE34" i="11"/>
  <c r="AD34" i="11"/>
  <c r="AE33" i="11"/>
  <c r="AD33" i="11"/>
  <c r="AE32" i="11"/>
  <c r="AD32" i="11"/>
  <c r="AE31" i="11"/>
  <c r="AD31" i="11"/>
  <c r="AE30" i="11"/>
  <c r="AD30" i="11"/>
  <c r="AE29" i="11"/>
  <c r="AD29" i="11"/>
  <c r="AE28" i="11"/>
  <c r="AD28" i="11"/>
  <c r="AE27" i="11"/>
  <c r="AD27" i="11"/>
  <c r="AE26" i="11"/>
  <c r="AD26" i="11"/>
  <c r="AE25" i="11"/>
  <c r="AD25" i="11"/>
  <c r="AE24" i="11"/>
  <c r="AD24" i="11"/>
  <c r="AE23" i="11"/>
  <c r="AD23" i="11"/>
  <c r="AE22" i="11"/>
  <c r="AD22" i="11"/>
  <c r="AE21" i="11"/>
  <c r="AD21" i="11"/>
  <c r="AE18" i="11"/>
  <c r="AD18" i="11"/>
  <c r="AE17" i="11"/>
  <c r="AD17" i="11"/>
  <c r="AE16" i="11"/>
  <c r="AD16" i="11"/>
  <c r="AE15" i="11"/>
  <c r="AD15" i="11"/>
  <c r="AE14" i="11"/>
  <c r="AD14" i="11"/>
  <c r="AE13" i="11"/>
  <c r="AD13" i="11"/>
  <c r="AE12" i="11"/>
  <c r="AD12" i="11"/>
  <c r="AE11" i="11"/>
  <c r="AD11" i="11"/>
  <c r="AE10" i="11"/>
  <c r="AD10" i="11"/>
  <c r="AE9" i="11"/>
  <c r="AD9" i="11"/>
  <c r="AE8" i="11"/>
  <c r="AD8" i="11"/>
  <c r="AE7" i="11"/>
  <c r="AD7" i="11"/>
  <c r="AE6" i="11"/>
  <c r="AD6" i="11"/>
  <c r="AE5" i="11"/>
  <c r="AD5" i="11"/>
  <c r="AB149" i="11"/>
  <c r="AD149" i="11" s="1"/>
  <c r="AB134" i="11"/>
  <c r="AB124" i="11"/>
  <c r="AB100" i="11"/>
  <c r="AC89" i="11"/>
  <c r="AB89" i="11"/>
  <c r="AB94" i="11" s="1"/>
  <c r="AB63" i="11"/>
  <c r="AB49" i="11"/>
  <c r="AB19" i="11"/>
  <c r="AD19" i="11" s="1"/>
  <c r="AD94" i="11" l="1"/>
  <c r="AD134" i="11"/>
  <c r="AD124" i="11"/>
  <c r="AD63" i="11"/>
  <c r="AD89" i="11"/>
  <c r="AD49" i="11"/>
  <c r="AE89" i="11"/>
  <c r="X135" i="11"/>
  <c r="X150" i="11" s="1"/>
  <c r="AD100" i="11"/>
  <c r="AB135" i="11"/>
  <c r="AA122" i="11"/>
  <c r="Z122" i="11"/>
  <c r="W122" i="11"/>
  <c r="V122" i="11"/>
  <c r="S122" i="11"/>
  <c r="R122" i="11"/>
  <c r="O122" i="11"/>
  <c r="N122" i="11"/>
  <c r="K122" i="11"/>
  <c r="J122" i="11"/>
  <c r="G122" i="11"/>
  <c r="F122" i="11"/>
  <c r="AA47" i="11"/>
  <c r="Z47" i="11"/>
  <c r="W47" i="11"/>
  <c r="V47" i="11"/>
  <c r="S47" i="11"/>
  <c r="R47" i="11"/>
  <c r="O47" i="11"/>
  <c r="N47" i="11"/>
  <c r="K47" i="11"/>
  <c r="J47" i="11"/>
  <c r="G47" i="11"/>
  <c r="F47" i="11"/>
  <c r="AB150" i="11" l="1"/>
  <c r="AD150" i="11" s="1"/>
  <c r="AD135" i="11"/>
  <c r="K122" i="9" l="1"/>
  <c r="J122" i="9"/>
  <c r="K47" i="9"/>
  <c r="J47" i="9"/>
  <c r="AA92" i="11" l="1"/>
  <c r="Z92" i="11"/>
  <c r="W92" i="11"/>
  <c r="V92" i="11"/>
  <c r="S92" i="11"/>
  <c r="R92" i="11"/>
  <c r="O92" i="11"/>
  <c r="N92" i="11"/>
  <c r="K92" i="11"/>
  <c r="J92" i="11"/>
  <c r="G92" i="11"/>
  <c r="F92" i="11"/>
  <c r="K92" i="9"/>
  <c r="J92" i="9"/>
  <c r="AA148" i="11" l="1"/>
  <c r="Z148" i="11"/>
  <c r="AA147" i="11"/>
  <c r="Z147" i="11"/>
  <c r="AA146" i="11"/>
  <c r="Z146" i="11"/>
  <c r="AA145" i="11"/>
  <c r="Z145" i="11"/>
  <c r="AA144" i="11"/>
  <c r="Z144" i="11"/>
  <c r="AA143" i="11"/>
  <c r="Z143" i="11"/>
  <c r="AA142" i="11"/>
  <c r="Z142" i="11"/>
  <c r="AA141" i="11"/>
  <c r="Z141" i="11"/>
  <c r="AA140" i="11"/>
  <c r="Z140" i="11"/>
  <c r="AA139" i="11"/>
  <c r="Z139" i="11"/>
  <c r="AA133" i="11"/>
  <c r="Z133" i="11"/>
  <c r="AA132" i="11"/>
  <c r="Z132" i="11"/>
  <c r="AA131" i="11"/>
  <c r="Z131" i="11"/>
  <c r="AA130" i="11"/>
  <c r="Z130" i="11"/>
  <c r="AA129" i="11"/>
  <c r="Z129" i="11"/>
  <c r="AA128" i="11"/>
  <c r="Z128" i="11"/>
  <c r="AA127" i="11"/>
  <c r="Z127" i="11"/>
  <c r="AA126" i="11"/>
  <c r="Z126" i="11"/>
  <c r="AA123" i="11"/>
  <c r="Z123" i="11"/>
  <c r="AA121" i="11"/>
  <c r="Z121" i="11"/>
  <c r="AA120" i="11"/>
  <c r="Z120" i="11"/>
  <c r="AA119" i="11"/>
  <c r="Z119" i="11"/>
  <c r="AA118" i="11"/>
  <c r="Z118" i="11"/>
  <c r="AA117" i="11"/>
  <c r="Z117" i="11"/>
  <c r="AA116" i="11"/>
  <c r="Z116" i="11"/>
  <c r="AA115" i="11"/>
  <c r="Z115" i="11"/>
  <c r="AA114" i="11"/>
  <c r="Z114" i="11"/>
  <c r="AA113" i="11"/>
  <c r="Z113" i="11"/>
  <c r="AA112" i="11"/>
  <c r="Z112" i="11"/>
  <c r="AA111" i="11"/>
  <c r="Z111" i="11"/>
  <c r="AA110" i="11"/>
  <c r="Z110" i="11"/>
  <c r="AA109" i="11"/>
  <c r="Z109" i="11"/>
  <c r="AA108" i="11"/>
  <c r="Z108" i="11"/>
  <c r="AA107" i="11"/>
  <c r="Z107" i="11"/>
  <c r="AA106" i="11"/>
  <c r="Z106" i="11"/>
  <c r="AA105" i="11"/>
  <c r="Z105" i="11"/>
  <c r="AA104" i="11"/>
  <c r="Z104" i="11"/>
  <c r="AA103" i="11"/>
  <c r="Z103" i="11"/>
  <c r="AA102" i="11"/>
  <c r="Z102" i="11"/>
  <c r="AA99" i="11"/>
  <c r="Z99" i="11"/>
  <c r="AA98" i="11"/>
  <c r="Z98" i="11"/>
  <c r="AA97" i="11"/>
  <c r="Z97" i="11"/>
  <c r="AA96" i="11"/>
  <c r="Z96" i="11"/>
  <c r="AA93" i="11"/>
  <c r="Z93" i="11"/>
  <c r="AA91" i="11"/>
  <c r="Z91" i="11"/>
  <c r="AA90" i="11"/>
  <c r="Z90" i="11"/>
  <c r="AA88" i="11"/>
  <c r="Z88" i="11"/>
  <c r="AA87" i="11"/>
  <c r="Z87" i="11"/>
  <c r="AA86" i="11"/>
  <c r="Z86" i="11"/>
  <c r="AA85" i="11"/>
  <c r="Z85" i="11"/>
  <c r="AA84" i="11"/>
  <c r="Z84" i="11"/>
  <c r="AA83" i="11"/>
  <c r="Z83" i="11"/>
  <c r="AA82" i="11"/>
  <c r="Z82" i="11"/>
  <c r="AA81" i="11"/>
  <c r="Z81" i="11"/>
  <c r="AA80" i="11"/>
  <c r="Z80" i="11"/>
  <c r="AA79" i="11"/>
  <c r="Z79" i="11"/>
  <c r="AA78" i="11"/>
  <c r="Z78" i="11"/>
  <c r="AA77" i="11"/>
  <c r="Z77" i="11"/>
  <c r="AA76" i="11"/>
  <c r="Z76" i="11"/>
  <c r="AA75" i="11"/>
  <c r="Z75" i="11"/>
  <c r="AA74" i="11"/>
  <c r="Z74" i="11"/>
  <c r="AA73" i="11"/>
  <c r="Z73" i="11"/>
  <c r="AA72" i="11"/>
  <c r="Z72" i="11"/>
  <c r="AA71" i="11"/>
  <c r="Z71" i="11"/>
  <c r="AA70" i="11"/>
  <c r="Z70" i="11"/>
  <c r="AA69" i="11"/>
  <c r="Z69" i="11"/>
  <c r="AA68" i="11"/>
  <c r="Z68" i="11"/>
  <c r="AA67" i="11"/>
  <c r="Z67" i="11"/>
  <c r="AA66" i="11"/>
  <c r="Z66" i="11"/>
  <c r="AA65" i="11"/>
  <c r="Z65" i="11"/>
  <c r="AA62" i="11"/>
  <c r="Z62" i="11"/>
  <c r="AA61" i="11"/>
  <c r="Z61" i="11"/>
  <c r="AA60" i="11"/>
  <c r="Z60" i="11"/>
  <c r="AA59" i="11"/>
  <c r="Z59" i="11"/>
  <c r="AA58" i="11"/>
  <c r="Z58" i="11"/>
  <c r="AA57" i="11"/>
  <c r="Z57" i="11"/>
  <c r="AA56" i="11"/>
  <c r="Z56" i="11"/>
  <c r="AA55" i="11"/>
  <c r="Z55" i="11"/>
  <c r="AA54" i="11"/>
  <c r="Z54" i="11"/>
  <c r="AA53" i="11"/>
  <c r="Z53" i="11"/>
  <c r="AA52" i="11"/>
  <c r="Z52" i="11"/>
  <c r="AA51" i="11"/>
  <c r="Z51" i="11"/>
  <c r="AA48" i="11"/>
  <c r="Z48" i="11"/>
  <c r="AA46" i="11"/>
  <c r="Z46" i="11"/>
  <c r="AA45" i="11"/>
  <c r="Z45" i="11"/>
  <c r="AA44" i="11"/>
  <c r="Z44" i="11"/>
  <c r="AA43" i="11"/>
  <c r="Z43" i="11"/>
  <c r="AA42" i="11"/>
  <c r="Z42" i="11"/>
  <c r="AA41" i="11"/>
  <c r="Z41" i="11"/>
  <c r="AA40" i="11"/>
  <c r="Z40" i="11"/>
  <c r="AA39" i="11"/>
  <c r="Z39" i="11"/>
  <c r="AA38" i="11"/>
  <c r="Z38" i="11"/>
  <c r="AA37" i="11"/>
  <c r="Z37" i="11"/>
  <c r="AA36" i="11"/>
  <c r="Z36" i="11"/>
  <c r="AA35" i="11"/>
  <c r="Z35" i="11"/>
  <c r="AA34" i="11"/>
  <c r="Z34" i="11"/>
  <c r="AA33" i="11"/>
  <c r="Z33" i="11"/>
  <c r="AA32" i="11"/>
  <c r="Z32" i="11"/>
  <c r="AA31" i="11"/>
  <c r="Z31" i="11"/>
  <c r="AA30" i="11"/>
  <c r="Z30" i="11"/>
  <c r="AA29" i="11"/>
  <c r="Z29" i="11"/>
  <c r="AA28" i="11"/>
  <c r="Z28" i="11"/>
  <c r="AA27" i="11"/>
  <c r="Z27" i="11"/>
  <c r="AA26" i="11"/>
  <c r="Z26" i="11"/>
  <c r="AA25" i="11"/>
  <c r="Z25" i="11"/>
  <c r="AA24" i="11"/>
  <c r="Z24" i="11"/>
  <c r="AA23" i="11"/>
  <c r="Z23" i="11"/>
  <c r="AA22" i="11"/>
  <c r="Z22" i="11"/>
  <c r="AA21" i="11"/>
  <c r="Z21" i="11"/>
  <c r="AA18" i="11"/>
  <c r="Z18" i="11"/>
  <c r="AA17" i="11"/>
  <c r="Z17" i="11"/>
  <c r="AA16" i="11"/>
  <c r="Z16" i="11"/>
  <c r="AA15" i="11"/>
  <c r="Z15" i="11"/>
  <c r="AA14" i="11"/>
  <c r="Z14" i="11"/>
  <c r="AA13" i="11"/>
  <c r="Z13" i="11"/>
  <c r="AA12" i="11"/>
  <c r="Z12" i="11"/>
  <c r="AA11" i="11"/>
  <c r="Z11" i="11"/>
  <c r="AA10" i="11"/>
  <c r="Z10" i="11"/>
  <c r="AA9" i="11"/>
  <c r="Z9" i="11"/>
  <c r="AA8" i="11"/>
  <c r="Z8" i="11"/>
  <c r="AA7" i="11"/>
  <c r="Z7" i="11"/>
  <c r="AA6" i="11"/>
  <c r="Z6" i="11"/>
  <c r="AA5" i="11"/>
  <c r="Z5" i="11"/>
  <c r="W132" i="11" l="1"/>
  <c r="V132" i="11"/>
  <c r="S132" i="11"/>
  <c r="R132" i="11"/>
  <c r="O132" i="11"/>
  <c r="N132" i="11"/>
  <c r="K132" i="11"/>
  <c r="J132" i="11"/>
  <c r="G132" i="11"/>
  <c r="F132" i="11"/>
  <c r="I9" i="1" l="1"/>
  <c r="H9" i="1"/>
  <c r="G9" i="1"/>
  <c r="F9" i="1"/>
  <c r="E9" i="1"/>
  <c r="D9" i="1"/>
  <c r="C9" i="1"/>
  <c r="K132" i="9" l="1"/>
  <c r="J132" i="9"/>
  <c r="W148" i="11" l="1"/>
  <c r="V148" i="11"/>
  <c r="W147" i="11"/>
  <c r="V147" i="11"/>
  <c r="W146" i="11"/>
  <c r="V146" i="11"/>
  <c r="W145" i="11"/>
  <c r="V145" i="11"/>
  <c r="W144" i="11"/>
  <c r="V144" i="11"/>
  <c r="W143" i="11"/>
  <c r="V143" i="11"/>
  <c r="W142" i="11"/>
  <c r="V142" i="11"/>
  <c r="W141" i="11"/>
  <c r="V141" i="11"/>
  <c r="W140" i="11"/>
  <c r="V140" i="11"/>
  <c r="W139" i="11"/>
  <c r="V139" i="11"/>
  <c r="W133" i="11"/>
  <c r="V133" i="11"/>
  <c r="W131" i="11"/>
  <c r="V131" i="11"/>
  <c r="W130" i="11"/>
  <c r="V130" i="11"/>
  <c r="W129" i="11"/>
  <c r="V129" i="11"/>
  <c r="W128" i="11"/>
  <c r="V128" i="11"/>
  <c r="W127" i="11"/>
  <c r="V127" i="11"/>
  <c r="W126" i="11"/>
  <c r="V126" i="11"/>
  <c r="W123" i="11"/>
  <c r="V123" i="11"/>
  <c r="W121" i="11"/>
  <c r="V121" i="11"/>
  <c r="W120" i="11"/>
  <c r="V120" i="11"/>
  <c r="W119" i="11"/>
  <c r="V119" i="11"/>
  <c r="W118" i="11"/>
  <c r="V118" i="11"/>
  <c r="W117" i="11"/>
  <c r="V117" i="11"/>
  <c r="W116" i="11"/>
  <c r="V116" i="11"/>
  <c r="W115" i="11"/>
  <c r="V115" i="11"/>
  <c r="W114" i="11"/>
  <c r="V114" i="11"/>
  <c r="W113" i="11"/>
  <c r="V113" i="11"/>
  <c r="W112" i="11"/>
  <c r="V112" i="11"/>
  <c r="W111" i="11"/>
  <c r="V111" i="11"/>
  <c r="W110" i="11"/>
  <c r="V110" i="11"/>
  <c r="W109" i="11"/>
  <c r="V109" i="11"/>
  <c r="W108" i="11"/>
  <c r="V108" i="11"/>
  <c r="W107" i="11"/>
  <c r="V107" i="11"/>
  <c r="W106" i="11"/>
  <c r="V106" i="11"/>
  <c r="W105" i="11"/>
  <c r="V105" i="11"/>
  <c r="W104" i="11"/>
  <c r="V104" i="11"/>
  <c r="W103" i="11"/>
  <c r="V103" i="11"/>
  <c r="W102" i="11"/>
  <c r="V102" i="11"/>
  <c r="W99" i="11"/>
  <c r="V99" i="11"/>
  <c r="W98" i="11"/>
  <c r="V98" i="11"/>
  <c r="W97" i="11"/>
  <c r="V97" i="11"/>
  <c r="W96" i="11"/>
  <c r="V96" i="11"/>
  <c r="W93" i="11"/>
  <c r="V93" i="11"/>
  <c r="W91" i="11"/>
  <c r="V91" i="11"/>
  <c r="W90" i="11"/>
  <c r="V90" i="11"/>
  <c r="W88" i="11"/>
  <c r="V88" i="11"/>
  <c r="W87" i="11"/>
  <c r="V87" i="11"/>
  <c r="W86" i="11"/>
  <c r="V86" i="11"/>
  <c r="W85" i="11"/>
  <c r="V85" i="11"/>
  <c r="W84" i="11"/>
  <c r="V84" i="11"/>
  <c r="W83" i="11"/>
  <c r="V83" i="11"/>
  <c r="W82" i="11"/>
  <c r="V82" i="11"/>
  <c r="W81" i="11"/>
  <c r="V81" i="11"/>
  <c r="W80" i="11"/>
  <c r="V80" i="11"/>
  <c r="W79" i="11"/>
  <c r="V79" i="11"/>
  <c r="W78" i="11"/>
  <c r="V78" i="11"/>
  <c r="W77" i="11"/>
  <c r="V77" i="11"/>
  <c r="W76" i="11"/>
  <c r="V76" i="11"/>
  <c r="W75" i="11"/>
  <c r="V75" i="11"/>
  <c r="W74" i="11"/>
  <c r="V74" i="11"/>
  <c r="W73" i="11"/>
  <c r="V73" i="11"/>
  <c r="W72" i="11"/>
  <c r="V72" i="11"/>
  <c r="W71" i="11"/>
  <c r="V71" i="11"/>
  <c r="W70" i="11"/>
  <c r="V70" i="11"/>
  <c r="W69" i="11"/>
  <c r="V69" i="11"/>
  <c r="W68" i="11"/>
  <c r="V68" i="11"/>
  <c r="W67" i="11"/>
  <c r="V67" i="11"/>
  <c r="W66" i="11"/>
  <c r="V66" i="11"/>
  <c r="W65" i="11"/>
  <c r="V65" i="11"/>
  <c r="W62" i="11"/>
  <c r="V62" i="11"/>
  <c r="W61" i="11"/>
  <c r="V61" i="11"/>
  <c r="W60" i="11"/>
  <c r="V60" i="11"/>
  <c r="W59" i="11"/>
  <c r="V59" i="11"/>
  <c r="W58" i="11"/>
  <c r="V58" i="11"/>
  <c r="W57" i="11"/>
  <c r="V57" i="11"/>
  <c r="W56" i="11"/>
  <c r="V56" i="11"/>
  <c r="W55" i="11"/>
  <c r="V55" i="11"/>
  <c r="W54" i="11"/>
  <c r="V54" i="11"/>
  <c r="W53" i="11"/>
  <c r="V53" i="11"/>
  <c r="W52" i="11"/>
  <c r="V52" i="11"/>
  <c r="W51" i="11"/>
  <c r="V51" i="11"/>
  <c r="W48" i="11"/>
  <c r="V48" i="11"/>
  <c r="W46" i="11"/>
  <c r="V46" i="11"/>
  <c r="W45" i="11"/>
  <c r="V45" i="11"/>
  <c r="W44" i="11"/>
  <c r="V44" i="11"/>
  <c r="W43" i="11"/>
  <c r="V43" i="11"/>
  <c r="W42" i="11"/>
  <c r="V42" i="11"/>
  <c r="W41" i="11"/>
  <c r="V41" i="11"/>
  <c r="W40" i="11"/>
  <c r="V40" i="11"/>
  <c r="W39" i="11"/>
  <c r="V39" i="11"/>
  <c r="W38" i="11"/>
  <c r="V38" i="11"/>
  <c r="W37" i="11"/>
  <c r="V37" i="11"/>
  <c r="W36" i="11"/>
  <c r="V36" i="11"/>
  <c r="W35" i="11"/>
  <c r="V35" i="11"/>
  <c r="W34" i="11"/>
  <c r="V34" i="11"/>
  <c r="W33" i="11"/>
  <c r="V33" i="11"/>
  <c r="W32" i="11"/>
  <c r="V32" i="11"/>
  <c r="W31" i="11"/>
  <c r="V31" i="11"/>
  <c r="W30" i="11"/>
  <c r="V30" i="11"/>
  <c r="W29" i="11"/>
  <c r="V29" i="11"/>
  <c r="W28" i="11"/>
  <c r="V28" i="11"/>
  <c r="W27" i="11"/>
  <c r="V27" i="11"/>
  <c r="W26" i="11"/>
  <c r="V26" i="11"/>
  <c r="W25" i="11"/>
  <c r="V25" i="11"/>
  <c r="W24" i="11"/>
  <c r="V24" i="11"/>
  <c r="W23" i="11"/>
  <c r="V23" i="11"/>
  <c r="W22" i="11"/>
  <c r="V22" i="11"/>
  <c r="W21" i="11"/>
  <c r="V21" i="11"/>
  <c r="W18" i="11"/>
  <c r="V18" i="11"/>
  <c r="W17" i="11"/>
  <c r="V17" i="11"/>
  <c r="W16" i="11"/>
  <c r="V16" i="11"/>
  <c r="W15" i="11"/>
  <c r="V15" i="11"/>
  <c r="W14" i="11"/>
  <c r="V14" i="11"/>
  <c r="W13" i="11"/>
  <c r="V13" i="11"/>
  <c r="W12" i="11"/>
  <c r="V12" i="11"/>
  <c r="W11" i="11"/>
  <c r="V11" i="11"/>
  <c r="W10" i="11"/>
  <c r="V10" i="11"/>
  <c r="W9" i="11"/>
  <c r="V9" i="11"/>
  <c r="W8" i="11"/>
  <c r="V8" i="11"/>
  <c r="W7" i="11"/>
  <c r="V7" i="11"/>
  <c r="W6" i="11"/>
  <c r="V6" i="11"/>
  <c r="W5" i="11"/>
  <c r="V5" i="11"/>
  <c r="T149" i="11"/>
  <c r="Z149" i="11" s="1"/>
  <c r="T134" i="11"/>
  <c r="Z134" i="11" s="1"/>
  <c r="T124" i="11"/>
  <c r="Z124" i="11" s="1"/>
  <c r="T100" i="11"/>
  <c r="Z100" i="11" s="1"/>
  <c r="U89" i="11"/>
  <c r="AA89" i="11" s="1"/>
  <c r="T89" i="11"/>
  <c r="Z89" i="11" s="1"/>
  <c r="T63" i="11"/>
  <c r="Z63" i="11" s="1"/>
  <c r="T49" i="11"/>
  <c r="Z49" i="11" s="1"/>
  <c r="T19" i="11"/>
  <c r="Z19" i="11" s="1"/>
  <c r="T94" i="11" l="1"/>
  <c r="Z94" i="11" s="1"/>
  <c r="T135" i="11" l="1"/>
  <c r="Z135" i="11" s="1"/>
  <c r="S148" i="11"/>
  <c r="R148" i="11"/>
  <c r="S147" i="11"/>
  <c r="R147" i="11"/>
  <c r="S146" i="11"/>
  <c r="R146" i="11"/>
  <c r="S145" i="11"/>
  <c r="R145" i="11"/>
  <c r="S144" i="11"/>
  <c r="R144" i="11"/>
  <c r="S143" i="11"/>
  <c r="R143" i="11"/>
  <c r="S142" i="11"/>
  <c r="R142" i="11"/>
  <c r="S141" i="11"/>
  <c r="R141" i="11"/>
  <c r="S140" i="11"/>
  <c r="R140" i="11"/>
  <c r="S139" i="11"/>
  <c r="R139" i="11"/>
  <c r="S133" i="11"/>
  <c r="R133" i="11"/>
  <c r="S131" i="11"/>
  <c r="R131" i="11"/>
  <c r="S130" i="11"/>
  <c r="R130" i="11"/>
  <c r="S129" i="11"/>
  <c r="R129" i="11"/>
  <c r="S128" i="11"/>
  <c r="R128" i="11"/>
  <c r="S127" i="11"/>
  <c r="R127" i="11"/>
  <c r="S126" i="11"/>
  <c r="R126" i="11"/>
  <c r="S123" i="11"/>
  <c r="R123" i="11"/>
  <c r="S121" i="11"/>
  <c r="R121" i="11"/>
  <c r="S120" i="11"/>
  <c r="R120" i="11"/>
  <c r="S119" i="11"/>
  <c r="R119" i="11"/>
  <c r="S118" i="11"/>
  <c r="R118" i="11"/>
  <c r="S117" i="11"/>
  <c r="R117" i="11"/>
  <c r="S116" i="11"/>
  <c r="R116" i="11"/>
  <c r="S115" i="11"/>
  <c r="R115" i="11"/>
  <c r="S114" i="11"/>
  <c r="R114" i="11"/>
  <c r="S113" i="11"/>
  <c r="R113" i="11"/>
  <c r="S112" i="11"/>
  <c r="R112" i="11"/>
  <c r="S111" i="11"/>
  <c r="R111" i="11"/>
  <c r="S110" i="11"/>
  <c r="R110" i="11"/>
  <c r="S109" i="11"/>
  <c r="R109" i="11"/>
  <c r="S108" i="11"/>
  <c r="R108" i="11"/>
  <c r="S107" i="11"/>
  <c r="R107" i="11"/>
  <c r="S106" i="11"/>
  <c r="R106" i="11"/>
  <c r="S105" i="11"/>
  <c r="R105" i="11"/>
  <c r="S104" i="11"/>
  <c r="R104" i="11"/>
  <c r="S103" i="11"/>
  <c r="R103" i="11"/>
  <c r="S102" i="11"/>
  <c r="R102" i="11"/>
  <c r="S99" i="11"/>
  <c r="R99" i="11"/>
  <c r="S98" i="11"/>
  <c r="R98" i="11"/>
  <c r="S97" i="11"/>
  <c r="R97" i="11"/>
  <c r="S96" i="11"/>
  <c r="R96" i="11"/>
  <c r="S93" i="11"/>
  <c r="R93" i="11"/>
  <c r="S91" i="11"/>
  <c r="R91" i="11"/>
  <c r="S90" i="11"/>
  <c r="R90" i="11"/>
  <c r="S88" i="11"/>
  <c r="R88" i="11"/>
  <c r="S87" i="11"/>
  <c r="R87" i="11"/>
  <c r="S86" i="11"/>
  <c r="R86" i="11"/>
  <c r="S85" i="11"/>
  <c r="R85" i="11"/>
  <c r="S84" i="11"/>
  <c r="R84" i="11"/>
  <c r="S83" i="11"/>
  <c r="R83" i="11"/>
  <c r="S82" i="11"/>
  <c r="R82" i="11"/>
  <c r="S81" i="11"/>
  <c r="R81" i="11"/>
  <c r="S80" i="11"/>
  <c r="R80" i="11"/>
  <c r="S79" i="11"/>
  <c r="R79" i="11"/>
  <c r="S78" i="11"/>
  <c r="R78" i="11"/>
  <c r="S77" i="11"/>
  <c r="R77" i="11"/>
  <c r="S76" i="11"/>
  <c r="R76" i="11"/>
  <c r="S75" i="11"/>
  <c r="R75" i="11"/>
  <c r="S74" i="11"/>
  <c r="R74" i="11"/>
  <c r="S73" i="11"/>
  <c r="R73" i="11"/>
  <c r="S72" i="11"/>
  <c r="R72" i="11"/>
  <c r="S71" i="11"/>
  <c r="R71" i="11"/>
  <c r="S70" i="11"/>
  <c r="R70" i="11"/>
  <c r="S69" i="11"/>
  <c r="R69" i="11"/>
  <c r="S68" i="11"/>
  <c r="R68" i="11"/>
  <c r="S67" i="11"/>
  <c r="R67" i="11"/>
  <c r="S66" i="11"/>
  <c r="R66" i="11"/>
  <c r="S65" i="11"/>
  <c r="R65" i="11"/>
  <c r="S62" i="11"/>
  <c r="R62" i="11"/>
  <c r="S61" i="11"/>
  <c r="R61" i="11"/>
  <c r="S60" i="11"/>
  <c r="R60" i="11"/>
  <c r="S59" i="11"/>
  <c r="R59" i="11"/>
  <c r="S58" i="11"/>
  <c r="R58" i="11"/>
  <c r="S57" i="11"/>
  <c r="R57" i="11"/>
  <c r="S56" i="11"/>
  <c r="R56" i="11"/>
  <c r="S55" i="11"/>
  <c r="R55" i="11"/>
  <c r="S54" i="11"/>
  <c r="R54" i="11"/>
  <c r="S53" i="11"/>
  <c r="R53" i="11"/>
  <c r="S52" i="11"/>
  <c r="R52" i="11"/>
  <c r="S51" i="11"/>
  <c r="R51" i="11"/>
  <c r="S48" i="11"/>
  <c r="R48" i="11"/>
  <c r="S46" i="11"/>
  <c r="R46" i="11"/>
  <c r="S45" i="11"/>
  <c r="R45" i="11"/>
  <c r="S44" i="11"/>
  <c r="R44" i="11"/>
  <c r="S43" i="11"/>
  <c r="R43" i="11"/>
  <c r="S42" i="11"/>
  <c r="R42" i="11"/>
  <c r="S41" i="11"/>
  <c r="R41" i="11"/>
  <c r="S40" i="11"/>
  <c r="R40" i="11"/>
  <c r="S39" i="11"/>
  <c r="R39" i="11"/>
  <c r="S38" i="11"/>
  <c r="R38" i="11"/>
  <c r="S37" i="11"/>
  <c r="R37" i="11"/>
  <c r="S36" i="11"/>
  <c r="R36" i="11"/>
  <c r="S35" i="11"/>
  <c r="R35" i="11"/>
  <c r="S34" i="11"/>
  <c r="R34" i="11"/>
  <c r="S33" i="11"/>
  <c r="R33" i="11"/>
  <c r="S32" i="11"/>
  <c r="R32" i="11"/>
  <c r="S31" i="11"/>
  <c r="R31" i="11"/>
  <c r="S30" i="11"/>
  <c r="R30" i="11"/>
  <c r="S29" i="11"/>
  <c r="R29" i="11"/>
  <c r="S28" i="11"/>
  <c r="R28" i="11"/>
  <c r="S27" i="11"/>
  <c r="R27" i="11"/>
  <c r="S26" i="11"/>
  <c r="R26" i="11"/>
  <c r="S25" i="11"/>
  <c r="R25" i="11"/>
  <c r="S24" i="11"/>
  <c r="R24" i="11"/>
  <c r="S23" i="11"/>
  <c r="R23" i="11"/>
  <c r="S22" i="11"/>
  <c r="R22" i="11"/>
  <c r="S21" i="11"/>
  <c r="R21" i="11"/>
  <c r="S18" i="11"/>
  <c r="R18" i="11"/>
  <c r="S17" i="11"/>
  <c r="R17" i="11"/>
  <c r="S16" i="11"/>
  <c r="R16" i="11"/>
  <c r="S15" i="11"/>
  <c r="R15" i="11"/>
  <c r="S14" i="11"/>
  <c r="R14" i="11"/>
  <c r="S13" i="11"/>
  <c r="R13" i="11"/>
  <c r="S12" i="11"/>
  <c r="R12" i="11"/>
  <c r="S11" i="11"/>
  <c r="R11" i="11"/>
  <c r="S10" i="11"/>
  <c r="R10" i="11"/>
  <c r="S9" i="11"/>
  <c r="R9" i="11"/>
  <c r="S8" i="11"/>
  <c r="R8" i="11"/>
  <c r="S7" i="11"/>
  <c r="R7" i="11"/>
  <c r="S6" i="11"/>
  <c r="R6" i="11"/>
  <c r="S5" i="11"/>
  <c r="R5" i="11"/>
  <c r="P149" i="11"/>
  <c r="V149" i="11" s="1"/>
  <c r="P134" i="11"/>
  <c r="V134" i="11" s="1"/>
  <c r="P124" i="11"/>
  <c r="V124" i="11" s="1"/>
  <c r="P100" i="11"/>
  <c r="V100" i="11" s="1"/>
  <c r="Q89" i="11"/>
  <c r="W89" i="11" s="1"/>
  <c r="P89" i="11"/>
  <c r="V89" i="11" s="1"/>
  <c r="P63" i="11"/>
  <c r="V63" i="11" s="1"/>
  <c r="P49" i="11"/>
  <c r="V49" i="11" s="1"/>
  <c r="P19" i="11"/>
  <c r="V19" i="11" s="1"/>
  <c r="O61" i="11"/>
  <c r="N61" i="11"/>
  <c r="K61" i="11"/>
  <c r="J61" i="11"/>
  <c r="G61" i="11"/>
  <c r="F61" i="11"/>
  <c r="O60" i="11"/>
  <c r="N60" i="11"/>
  <c r="K60" i="11"/>
  <c r="J60" i="11"/>
  <c r="G60" i="11"/>
  <c r="F60" i="11"/>
  <c r="O46" i="11"/>
  <c r="N46" i="11"/>
  <c r="K46" i="11"/>
  <c r="J46" i="11"/>
  <c r="G46" i="11"/>
  <c r="F46" i="11"/>
  <c r="O121" i="11"/>
  <c r="N121" i="11"/>
  <c r="K121" i="11"/>
  <c r="J121" i="11"/>
  <c r="G121" i="11"/>
  <c r="F121" i="11"/>
  <c r="T150" i="11" l="1"/>
  <c r="Z150" i="11" s="1"/>
  <c r="P94" i="11"/>
  <c r="V94" i="11" s="1"/>
  <c r="P135" i="11" l="1"/>
  <c r="V135" i="11" s="1"/>
  <c r="K121" i="9"/>
  <c r="J121" i="9"/>
  <c r="K60" i="9"/>
  <c r="J60" i="9"/>
  <c r="K46" i="9"/>
  <c r="J46" i="9"/>
  <c r="P150" i="11" l="1"/>
  <c r="V150" i="11" s="1"/>
  <c r="O148" i="11" l="1"/>
  <c r="N148" i="11"/>
  <c r="O147" i="11"/>
  <c r="N147" i="11"/>
  <c r="O146" i="11"/>
  <c r="N146" i="11"/>
  <c r="O145" i="11"/>
  <c r="N145" i="11"/>
  <c r="O144" i="11"/>
  <c r="N144" i="11"/>
  <c r="O143" i="11"/>
  <c r="N143" i="11"/>
  <c r="O142" i="11"/>
  <c r="N142" i="11"/>
  <c r="O141" i="11"/>
  <c r="N141" i="11"/>
  <c r="O140" i="11"/>
  <c r="N140" i="11"/>
  <c r="O139" i="11"/>
  <c r="N139" i="11"/>
  <c r="O133" i="11"/>
  <c r="N133" i="11"/>
  <c r="O131" i="11"/>
  <c r="N131" i="11"/>
  <c r="O130" i="11"/>
  <c r="N130" i="11"/>
  <c r="O129" i="11"/>
  <c r="N129" i="11"/>
  <c r="O128" i="11"/>
  <c r="N128" i="11"/>
  <c r="O127" i="11"/>
  <c r="N127" i="11"/>
  <c r="O126" i="11"/>
  <c r="N126" i="11"/>
  <c r="O123" i="11"/>
  <c r="N123" i="11"/>
  <c r="O120" i="11"/>
  <c r="N120" i="11"/>
  <c r="O119" i="11"/>
  <c r="N119" i="11"/>
  <c r="O118" i="11"/>
  <c r="N118" i="11"/>
  <c r="O117" i="11"/>
  <c r="N117" i="11"/>
  <c r="O116" i="11"/>
  <c r="N116" i="11"/>
  <c r="O115" i="11"/>
  <c r="N115" i="11"/>
  <c r="O114" i="11"/>
  <c r="N114" i="11"/>
  <c r="O113" i="11"/>
  <c r="N113" i="11"/>
  <c r="O112" i="11"/>
  <c r="N112" i="11"/>
  <c r="O111" i="11"/>
  <c r="N111" i="11"/>
  <c r="O110" i="11"/>
  <c r="N110" i="11"/>
  <c r="O109" i="11"/>
  <c r="N109" i="11"/>
  <c r="O108" i="11"/>
  <c r="N108" i="11"/>
  <c r="O107" i="11"/>
  <c r="N107" i="11"/>
  <c r="O106" i="11"/>
  <c r="N106" i="11"/>
  <c r="O105" i="11"/>
  <c r="N105" i="11"/>
  <c r="O104" i="11"/>
  <c r="N104" i="11"/>
  <c r="O103" i="11"/>
  <c r="N103" i="11"/>
  <c r="O102" i="11"/>
  <c r="N102" i="11"/>
  <c r="O99" i="11"/>
  <c r="N99" i="11"/>
  <c r="O98" i="11"/>
  <c r="N98" i="11"/>
  <c r="O97" i="11"/>
  <c r="N97" i="11"/>
  <c r="O96" i="11"/>
  <c r="N96" i="11"/>
  <c r="O93" i="11"/>
  <c r="N93" i="11"/>
  <c r="O91" i="11"/>
  <c r="N91" i="11"/>
  <c r="O90" i="11"/>
  <c r="N90" i="11"/>
  <c r="O88" i="11"/>
  <c r="N88" i="11"/>
  <c r="O87" i="11"/>
  <c r="N87" i="11"/>
  <c r="O86" i="11"/>
  <c r="N86" i="11"/>
  <c r="O85" i="11"/>
  <c r="N85" i="11"/>
  <c r="O84" i="11"/>
  <c r="N84" i="11"/>
  <c r="O83" i="11"/>
  <c r="N83" i="11"/>
  <c r="O82" i="11"/>
  <c r="N82" i="11"/>
  <c r="O81" i="11"/>
  <c r="N81" i="11"/>
  <c r="O80" i="11"/>
  <c r="N80" i="11"/>
  <c r="O79" i="11"/>
  <c r="N79" i="11"/>
  <c r="O78" i="11"/>
  <c r="N78" i="11"/>
  <c r="O77" i="11"/>
  <c r="N77" i="11"/>
  <c r="O76" i="11"/>
  <c r="N76" i="11"/>
  <c r="O75" i="11"/>
  <c r="N75" i="11"/>
  <c r="O74" i="11"/>
  <c r="N74" i="11"/>
  <c r="O73" i="11"/>
  <c r="N73" i="11"/>
  <c r="O72" i="11"/>
  <c r="N72" i="11"/>
  <c r="O71" i="11"/>
  <c r="N71" i="11"/>
  <c r="O70" i="11"/>
  <c r="N70" i="11"/>
  <c r="O69" i="11"/>
  <c r="N69" i="11"/>
  <c r="O68" i="11"/>
  <c r="N68" i="11"/>
  <c r="O67" i="11"/>
  <c r="N67" i="11"/>
  <c r="O66" i="11"/>
  <c r="N66" i="11"/>
  <c r="O65" i="11"/>
  <c r="N65" i="11"/>
  <c r="O62" i="11"/>
  <c r="N62" i="11"/>
  <c r="O59" i="11"/>
  <c r="N59" i="11"/>
  <c r="O58" i="11"/>
  <c r="N58" i="11"/>
  <c r="O57" i="11"/>
  <c r="N57" i="11"/>
  <c r="O56" i="11"/>
  <c r="N56" i="11"/>
  <c r="O55" i="11"/>
  <c r="N55" i="11"/>
  <c r="O54" i="11"/>
  <c r="N54" i="11"/>
  <c r="O53" i="11"/>
  <c r="N53" i="11"/>
  <c r="O52" i="11"/>
  <c r="N52" i="11"/>
  <c r="O51" i="11"/>
  <c r="N51" i="11"/>
  <c r="O48" i="11"/>
  <c r="N48" i="11"/>
  <c r="O45" i="11"/>
  <c r="N45" i="11"/>
  <c r="O44" i="11"/>
  <c r="N44" i="11"/>
  <c r="O43" i="11"/>
  <c r="N43" i="11"/>
  <c r="O42" i="11"/>
  <c r="N42" i="11"/>
  <c r="O41" i="11"/>
  <c r="N41" i="11"/>
  <c r="O40" i="11"/>
  <c r="N40" i="11"/>
  <c r="O39" i="11"/>
  <c r="N39" i="11"/>
  <c r="O38" i="11"/>
  <c r="N38" i="11"/>
  <c r="O37" i="11"/>
  <c r="N37" i="11"/>
  <c r="O36" i="11"/>
  <c r="N36" i="11"/>
  <c r="O35" i="11"/>
  <c r="N35" i="11"/>
  <c r="O34" i="11"/>
  <c r="N34" i="11"/>
  <c r="O33" i="11"/>
  <c r="N33" i="11"/>
  <c r="O32" i="11"/>
  <c r="N32" i="11"/>
  <c r="O31" i="11"/>
  <c r="N31" i="11"/>
  <c r="O30" i="11"/>
  <c r="N30" i="11"/>
  <c r="O29" i="11"/>
  <c r="N29" i="11"/>
  <c r="O28" i="11"/>
  <c r="N28" i="11"/>
  <c r="O27" i="11"/>
  <c r="N27" i="11"/>
  <c r="O26" i="11"/>
  <c r="N26" i="11"/>
  <c r="O25" i="11"/>
  <c r="N25" i="11"/>
  <c r="O24" i="11"/>
  <c r="N24" i="11"/>
  <c r="O23" i="11"/>
  <c r="N23" i="11"/>
  <c r="O22" i="11"/>
  <c r="N22" i="11"/>
  <c r="O21" i="11"/>
  <c r="N21" i="11"/>
  <c r="O18" i="11"/>
  <c r="N18" i="11"/>
  <c r="O17" i="11"/>
  <c r="N17" i="11"/>
  <c r="O16" i="11"/>
  <c r="N16" i="11"/>
  <c r="O15" i="11"/>
  <c r="N15" i="11"/>
  <c r="O14" i="11"/>
  <c r="N14" i="11"/>
  <c r="O13" i="11"/>
  <c r="N13" i="11"/>
  <c r="O12" i="11"/>
  <c r="N12" i="11"/>
  <c r="O11" i="11"/>
  <c r="N11" i="11"/>
  <c r="O10" i="11"/>
  <c r="N10" i="11"/>
  <c r="O9" i="11"/>
  <c r="N9" i="11"/>
  <c r="O8" i="11"/>
  <c r="N8" i="11"/>
  <c r="O7" i="11"/>
  <c r="N7" i="11"/>
  <c r="O6" i="11"/>
  <c r="N6" i="11"/>
  <c r="O5" i="11"/>
  <c r="N5" i="11"/>
  <c r="L149" i="11"/>
  <c r="R149" i="11" s="1"/>
  <c r="L134" i="11"/>
  <c r="R134" i="11" s="1"/>
  <c r="L124" i="11"/>
  <c r="R124" i="11" s="1"/>
  <c r="L100" i="11"/>
  <c r="R100" i="11" s="1"/>
  <c r="M89" i="11"/>
  <c r="S89" i="11" s="1"/>
  <c r="L89" i="11"/>
  <c r="R89" i="11" s="1"/>
  <c r="L63" i="11"/>
  <c r="R63" i="11" s="1"/>
  <c r="L49" i="11"/>
  <c r="R49" i="11" s="1"/>
  <c r="L19" i="11"/>
  <c r="R19" i="11" s="1"/>
  <c r="K91" i="11"/>
  <c r="J91" i="11"/>
  <c r="G91" i="11"/>
  <c r="F91" i="11"/>
  <c r="L94" i="11" l="1"/>
  <c r="R94" i="11" s="1"/>
  <c r="L135" i="11" l="1"/>
  <c r="R135" i="11" s="1"/>
  <c r="L150" i="11" l="1"/>
  <c r="R150" i="11" s="1"/>
  <c r="K91" i="9"/>
  <c r="J91" i="9"/>
  <c r="K68" i="11" l="1"/>
  <c r="K148" i="11"/>
  <c r="J148" i="11"/>
  <c r="K147" i="11"/>
  <c r="J147" i="11"/>
  <c r="K146" i="11"/>
  <c r="J146" i="11"/>
  <c r="K145" i="11"/>
  <c r="J145" i="11"/>
  <c r="K144" i="11"/>
  <c r="J144" i="11"/>
  <c r="K143" i="11"/>
  <c r="J143" i="11"/>
  <c r="K142" i="11"/>
  <c r="J142" i="11"/>
  <c r="K141" i="11"/>
  <c r="J141" i="11"/>
  <c r="K140" i="11"/>
  <c r="J140" i="11"/>
  <c r="K139" i="11"/>
  <c r="J139" i="11"/>
  <c r="K133" i="11"/>
  <c r="J133" i="11"/>
  <c r="K131" i="11"/>
  <c r="J131" i="11"/>
  <c r="K130" i="11"/>
  <c r="J130" i="11"/>
  <c r="K129" i="11"/>
  <c r="J129" i="11"/>
  <c r="K128" i="11"/>
  <c r="J128" i="11"/>
  <c r="K127" i="11"/>
  <c r="J127" i="11"/>
  <c r="K126" i="11"/>
  <c r="J126" i="11"/>
  <c r="K123" i="11"/>
  <c r="J123" i="11"/>
  <c r="K120" i="11"/>
  <c r="J120" i="11"/>
  <c r="K119" i="11"/>
  <c r="J119" i="11"/>
  <c r="K118" i="11"/>
  <c r="J118" i="11"/>
  <c r="K117" i="11"/>
  <c r="J117" i="11"/>
  <c r="K116" i="11"/>
  <c r="J116" i="11"/>
  <c r="K115" i="11"/>
  <c r="J115" i="11"/>
  <c r="K114" i="11"/>
  <c r="J114" i="11"/>
  <c r="K113" i="11"/>
  <c r="J113" i="11"/>
  <c r="K112" i="11"/>
  <c r="J112" i="11"/>
  <c r="K111" i="11"/>
  <c r="J111" i="11"/>
  <c r="K110" i="11"/>
  <c r="J110" i="11"/>
  <c r="K109" i="11"/>
  <c r="J109" i="11"/>
  <c r="K108" i="11"/>
  <c r="J108" i="11"/>
  <c r="K107" i="11"/>
  <c r="J107" i="11"/>
  <c r="K106" i="11"/>
  <c r="J106" i="11"/>
  <c r="K105" i="11"/>
  <c r="J105" i="11"/>
  <c r="K104" i="11"/>
  <c r="J104" i="11"/>
  <c r="K103" i="11"/>
  <c r="J103" i="11"/>
  <c r="K102" i="11"/>
  <c r="J102" i="11"/>
  <c r="K99" i="11"/>
  <c r="J99" i="11"/>
  <c r="K98" i="11"/>
  <c r="J98" i="11"/>
  <c r="K97" i="11"/>
  <c r="J97" i="11"/>
  <c r="K96" i="11"/>
  <c r="J96" i="11"/>
  <c r="K93" i="11"/>
  <c r="J93" i="11"/>
  <c r="K90" i="11"/>
  <c r="J90" i="11"/>
  <c r="K88" i="11"/>
  <c r="J88" i="11"/>
  <c r="K87" i="11"/>
  <c r="J87" i="11"/>
  <c r="K86" i="11"/>
  <c r="J86" i="11"/>
  <c r="K85" i="11"/>
  <c r="J85" i="11"/>
  <c r="K84" i="11"/>
  <c r="J84" i="11"/>
  <c r="K83" i="11"/>
  <c r="J83" i="11"/>
  <c r="K82" i="11"/>
  <c r="J82" i="11"/>
  <c r="K81" i="11"/>
  <c r="J81" i="11"/>
  <c r="K80" i="11"/>
  <c r="J80" i="11"/>
  <c r="K79" i="11"/>
  <c r="J79" i="11"/>
  <c r="K78" i="11"/>
  <c r="J78" i="11"/>
  <c r="K77" i="11"/>
  <c r="J77" i="11"/>
  <c r="K76" i="11"/>
  <c r="J76" i="11"/>
  <c r="K75" i="11"/>
  <c r="J75" i="11"/>
  <c r="K74" i="11"/>
  <c r="J74" i="11"/>
  <c r="K73" i="11"/>
  <c r="J73" i="11"/>
  <c r="K72" i="11"/>
  <c r="J72" i="11"/>
  <c r="K71" i="11"/>
  <c r="J71" i="11"/>
  <c r="K70" i="11"/>
  <c r="J70" i="11"/>
  <c r="K69" i="11"/>
  <c r="J69" i="11"/>
  <c r="J68" i="11"/>
  <c r="K67" i="11"/>
  <c r="J67" i="11"/>
  <c r="K66" i="11"/>
  <c r="J66" i="11"/>
  <c r="K65" i="11"/>
  <c r="J65" i="11"/>
  <c r="K62" i="11"/>
  <c r="J62" i="11"/>
  <c r="K59" i="11"/>
  <c r="J59" i="11"/>
  <c r="K58" i="11"/>
  <c r="J58" i="11"/>
  <c r="K57" i="11"/>
  <c r="J57" i="11"/>
  <c r="K56" i="11"/>
  <c r="J56" i="11"/>
  <c r="K55" i="11"/>
  <c r="J55" i="11"/>
  <c r="K54" i="11"/>
  <c r="J54" i="11"/>
  <c r="K53" i="11"/>
  <c r="J53" i="11"/>
  <c r="K52" i="11"/>
  <c r="J52" i="11"/>
  <c r="K51" i="11"/>
  <c r="J51" i="11"/>
  <c r="K48" i="11"/>
  <c r="J48" i="11"/>
  <c r="K45" i="11"/>
  <c r="J45" i="11"/>
  <c r="K44" i="11"/>
  <c r="J44" i="11"/>
  <c r="K43" i="11"/>
  <c r="J43" i="11"/>
  <c r="K42" i="11"/>
  <c r="J42" i="11"/>
  <c r="K41" i="11"/>
  <c r="J41" i="11"/>
  <c r="K40" i="11"/>
  <c r="J40" i="11"/>
  <c r="K39" i="11"/>
  <c r="J39" i="11"/>
  <c r="K38" i="11"/>
  <c r="J38" i="11"/>
  <c r="K37" i="11"/>
  <c r="J37" i="11"/>
  <c r="K36" i="11"/>
  <c r="J36" i="11"/>
  <c r="K35" i="11"/>
  <c r="J35" i="11"/>
  <c r="K34" i="11"/>
  <c r="J34" i="11"/>
  <c r="K33" i="11"/>
  <c r="J33" i="11"/>
  <c r="K32" i="11"/>
  <c r="J32" i="11"/>
  <c r="K31" i="11"/>
  <c r="J31" i="11"/>
  <c r="K30" i="11"/>
  <c r="J30" i="11"/>
  <c r="K29" i="11"/>
  <c r="J29" i="11"/>
  <c r="K28" i="11"/>
  <c r="J28" i="11"/>
  <c r="K27" i="11"/>
  <c r="J27" i="11"/>
  <c r="K26" i="11"/>
  <c r="J26" i="11"/>
  <c r="K25" i="11"/>
  <c r="J25" i="11"/>
  <c r="K24" i="11"/>
  <c r="J24" i="11"/>
  <c r="K23" i="11"/>
  <c r="J23" i="11"/>
  <c r="K22" i="11"/>
  <c r="J22" i="11"/>
  <c r="K21" i="11"/>
  <c r="J21" i="11"/>
  <c r="K18" i="11"/>
  <c r="J18" i="11"/>
  <c r="K17" i="11"/>
  <c r="J17" i="11"/>
  <c r="K16" i="11"/>
  <c r="J16" i="11"/>
  <c r="K15" i="11"/>
  <c r="J15" i="11"/>
  <c r="K14" i="11"/>
  <c r="J14" i="11"/>
  <c r="K13" i="11"/>
  <c r="J13" i="11"/>
  <c r="K12" i="11"/>
  <c r="J12" i="11"/>
  <c r="K11" i="11"/>
  <c r="J11" i="11"/>
  <c r="K10" i="11"/>
  <c r="J10" i="11"/>
  <c r="K9" i="11"/>
  <c r="J9" i="11"/>
  <c r="K8" i="11"/>
  <c r="J8" i="11"/>
  <c r="K7" i="11"/>
  <c r="J7" i="11"/>
  <c r="K6" i="11"/>
  <c r="J6" i="11"/>
  <c r="K5" i="11"/>
  <c r="J5" i="11"/>
  <c r="H149" i="11"/>
  <c r="N149" i="11" s="1"/>
  <c r="H134" i="11"/>
  <c r="N134" i="11" s="1"/>
  <c r="H124" i="11"/>
  <c r="N124" i="11" s="1"/>
  <c r="H100" i="11"/>
  <c r="N100" i="11" s="1"/>
  <c r="I89" i="11"/>
  <c r="O89" i="11" s="1"/>
  <c r="H89" i="11"/>
  <c r="H63" i="11"/>
  <c r="N63" i="11" s="1"/>
  <c r="H49" i="11"/>
  <c r="N49" i="11" s="1"/>
  <c r="H19" i="11"/>
  <c r="N19" i="11" s="1"/>
  <c r="H94" i="11" l="1"/>
  <c r="N94" i="11" s="1"/>
  <c r="N89" i="11"/>
  <c r="H135" i="11" l="1"/>
  <c r="N135" i="11" s="1"/>
  <c r="H150" i="11" l="1"/>
  <c r="N150" i="11" s="1"/>
  <c r="G148" i="11"/>
  <c r="F148" i="11"/>
  <c r="G147" i="11"/>
  <c r="F147" i="11"/>
  <c r="G146" i="11"/>
  <c r="F146" i="11"/>
  <c r="G145" i="11"/>
  <c r="F145" i="11"/>
  <c r="G144" i="11"/>
  <c r="F144" i="11"/>
  <c r="G143" i="11"/>
  <c r="F143" i="11"/>
  <c r="G142" i="11"/>
  <c r="F142" i="11"/>
  <c r="G141" i="11"/>
  <c r="F141" i="11"/>
  <c r="G140" i="11"/>
  <c r="F140" i="11"/>
  <c r="G139" i="11"/>
  <c r="F139" i="11"/>
  <c r="G133" i="11"/>
  <c r="F133" i="11"/>
  <c r="G131" i="11"/>
  <c r="F131" i="11"/>
  <c r="G130" i="11"/>
  <c r="F130" i="11"/>
  <c r="G129" i="11"/>
  <c r="F129" i="11"/>
  <c r="G128" i="11"/>
  <c r="F128" i="11"/>
  <c r="G127" i="11"/>
  <c r="F127" i="11"/>
  <c r="G126" i="11"/>
  <c r="F126" i="11"/>
  <c r="G123" i="11"/>
  <c r="F123" i="11"/>
  <c r="G120" i="11"/>
  <c r="F120" i="11"/>
  <c r="G119" i="11"/>
  <c r="F119" i="11"/>
  <c r="G118" i="11"/>
  <c r="F118" i="11"/>
  <c r="G117" i="11"/>
  <c r="F117" i="11"/>
  <c r="G116" i="11"/>
  <c r="F116" i="11"/>
  <c r="G115" i="11"/>
  <c r="F115" i="11"/>
  <c r="G114" i="11"/>
  <c r="F114" i="11"/>
  <c r="G113" i="11"/>
  <c r="F113" i="11"/>
  <c r="G112" i="11"/>
  <c r="F112" i="11"/>
  <c r="G111" i="11"/>
  <c r="F111" i="11"/>
  <c r="G110" i="11"/>
  <c r="F110" i="11"/>
  <c r="G109" i="11"/>
  <c r="F109" i="11"/>
  <c r="G108" i="11"/>
  <c r="F108" i="11"/>
  <c r="G107" i="11"/>
  <c r="F107" i="11"/>
  <c r="G106" i="11"/>
  <c r="F106" i="11"/>
  <c r="G105" i="11"/>
  <c r="F105" i="11"/>
  <c r="G104" i="11"/>
  <c r="F104" i="11"/>
  <c r="G103" i="11"/>
  <c r="F103" i="11"/>
  <c r="G102" i="11"/>
  <c r="F102" i="11"/>
  <c r="G99" i="11"/>
  <c r="F99" i="11"/>
  <c r="G98" i="11"/>
  <c r="F98" i="11"/>
  <c r="G97" i="11"/>
  <c r="F97" i="11"/>
  <c r="G96" i="11"/>
  <c r="F96" i="11"/>
  <c r="G93" i="11"/>
  <c r="F93" i="11"/>
  <c r="G90" i="11"/>
  <c r="F90" i="11"/>
  <c r="G88" i="11"/>
  <c r="F88" i="11"/>
  <c r="G87" i="11"/>
  <c r="F87" i="11"/>
  <c r="G86" i="11"/>
  <c r="F86" i="11"/>
  <c r="G85" i="11"/>
  <c r="F85" i="11"/>
  <c r="G84" i="11"/>
  <c r="F84" i="11"/>
  <c r="G83" i="11"/>
  <c r="F83" i="11"/>
  <c r="G82" i="11"/>
  <c r="F82" i="11"/>
  <c r="G81" i="11"/>
  <c r="F81" i="11"/>
  <c r="G80" i="11"/>
  <c r="F80" i="11"/>
  <c r="G79" i="11"/>
  <c r="F79" i="11"/>
  <c r="G78" i="11"/>
  <c r="F78" i="11"/>
  <c r="G77" i="11"/>
  <c r="F77" i="11"/>
  <c r="G76" i="11"/>
  <c r="F76" i="11"/>
  <c r="G75" i="11"/>
  <c r="F75" i="11"/>
  <c r="G74" i="11"/>
  <c r="F74" i="11"/>
  <c r="G73" i="11"/>
  <c r="F73" i="11"/>
  <c r="G72" i="11"/>
  <c r="F72" i="11"/>
  <c r="G71" i="11"/>
  <c r="F71" i="11"/>
  <c r="G70" i="11"/>
  <c r="F70" i="11"/>
  <c r="G69" i="11"/>
  <c r="F69" i="11"/>
  <c r="G68" i="11"/>
  <c r="F68" i="11"/>
  <c r="G67" i="11"/>
  <c r="F67" i="11"/>
  <c r="G66" i="11"/>
  <c r="F66" i="11"/>
  <c r="G65" i="11"/>
  <c r="F65" i="11"/>
  <c r="G62" i="11"/>
  <c r="F62" i="11"/>
  <c r="G59" i="11"/>
  <c r="F59" i="11"/>
  <c r="G58" i="11"/>
  <c r="F58" i="11"/>
  <c r="G57" i="11"/>
  <c r="F57" i="11"/>
  <c r="G56" i="11"/>
  <c r="F56" i="11"/>
  <c r="G55" i="11"/>
  <c r="F55" i="11"/>
  <c r="G54" i="11"/>
  <c r="F54" i="11"/>
  <c r="G53" i="11"/>
  <c r="F53" i="11"/>
  <c r="G52" i="11"/>
  <c r="F52" i="11"/>
  <c r="G51" i="11"/>
  <c r="F51" i="11"/>
  <c r="G48" i="11"/>
  <c r="F48" i="11"/>
  <c r="G45" i="11"/>
  <c r="F45" i="11"/>
  <c r="G44" i="11"/>
  <c r="F44" i="11"/>
  <c r="G43" i="11"/>
  <c r="F43" i="11"/>
  <c r="G42" i="11"/>
  <c r="F42" i="11"/>
  <c r="G41" i="11"/>
  <c r="F41" i="11"/>
  <c r="G40" i="11"/>
  <c r="F40" i="11"/>
  <c r="G39" i="11"/>
  <c r="F39" i="11"/>
  <c r="G38" i="11"/>
  <c r="F38" i="11"/>
  <c r="G37" i="11"/>
  <c r="F37" i="11"/>
  <c r="G36" i="11"/>
  <c r="F36" i="11"/>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G21" i="11"/>
  <c r="F21" i="11"/>
  <c r="G18" i="11"/>
  <c r="F18" i="11"/>
  <c r="G17" i="11"/>
  <c r="F17" i="11"/>
  <c r="G16" i="11"/>
  <c r="F16" i="11"/>
  <c r="G15" i="11"/>
  <c r="F15" i="11"/>
  <c r="G14" i="11"/>
  <c r="F14" i="11"/>
  <c r="G13" i="11"/>
  <c r="F13" i="11"/>
  <c r="G12" i="11"/>
  <c r="F12" i="11"/>
  <c r="G11" i="11"/>
  <c r="F11" i="11"/>
  <c r="G10" i="11"/>
  <c r="F10" i="11"/>
  <c r="G9" i="11"/>
  <c r="F9" i="11"/>
  <c r="G8" i="11"/>
  <c r="F8" i="11"/>
  <c r="G7" i="11"/>
  <c r="F7" i="11"/>
  <c r="G6" i="11"/>
  <c r="F6" i="11"/>
  <c r="G5" i="11"/>
  <c r="F5" i="11"/>
  <c r="D149" i="11"/>
  <c r="J149" i="11" s="1"/>
  <c r="D134" i="11" l="1"/>
  <c r="J134" i="11" s="1"/>
  <c r="D124" i="11"/>
  <c r="J124" i="11" s="1"/>
  <c r="D100" i="11"/>
  <c r="J100" i="11" s="1"/>
  <c r="E89" i="11"/>
  <c r="K89" i="11" s="1"/>
  <c r="D89" i="11"/>
  <c r="J89" i="11" s="1"/>
  <c r="D63" i="11"/>
  <c r="J63" i="11" s="1"/>
  <c r="D49" i="11"/>
  <c r="J49" i="11" s="1"/>
  <c r="D19" i="11"/>
  <c r="J19" i="11" s="1"/>
  <c r="D94" i="11" l="1"/>
  <c r="J94" i="11" s="1"/>
  <c r="D135" i="11" l="1"/>
  <c r="J135" i="11" s="1"/>
  <c r="B134" i="11"/>
  <c r="B124" i="11"/>
  <c r="B100" i="11"/>
  <c r="C89" i="11"/>
  <c r="B89" i="11"/>
  <c r="B63" i="11"/>
  <c r="B49" i="11"/>
  <c r="B19" i="11"/>
  <c r="F63" i="11" l="1"/>
  <c r="F100" i="11"/>
  <c r="G89" i="11"/>
  <c r="F124" i="11"/>
  <c r="F134" i="11"/>
  <c r="F49" i="11"/>
  <c r="F19" i="11"/>
  <c r="B94" i="11"/>
  <c r="F89" i="11"/>
  <c r="D150" i="11"/>
  <c r="J150" i="11" s="1"/>
  <c r="F94" i="11" l="1"/>
  <c r="B135" i="11"/>
  <c r="B149" i="11"/>
  <c r="F149" i="11" l="1"/>
  <c r="F135" i="11"/>
  <c r="B150" i="11"/>
  <c r="F150" i="11" l="1"/>
  <c r="J81" i="9" l="1"/>
  <c r="K81" i="9"/>
  <c r="J82" i="9"/>
  <c r="K82" i="9"/>
  <c r="K90" i="9" l="1"/>
  <c r="J90" i="9"/>
  <c r="K98" i="9" l="1"/>
  <c r="J98" i="9"/>
  <c r="K131" i="9"/>
  <c r="J131" i="9"/>
  <c r="K45" i="9" l="1"/>
  <c r="J45" i="9"/>
  <c r="K89" i="9"/>
  <c r="J89" i="9"/>
  <c r="K120" i="9"/>
  <c r="J120" i="9"/>
  <c r="K44" i="9" l="1"/>
  <c r="J44" i="9"/>
  <c r="K66" i="9"/>
  <c r="J66" i="9"/>
  <c r="K88" i="9" l="1"/>
  <c r="J88" i="9"/>
  <c r="AT148" i="11" l="1"/>
  <c r="AT145" i="11"/>
  <c r="AQ145" i="11"/>
  <c r="AS145" i="11" s="1"/>
  <c r="AT144" i="11"/>
  <c r="AS144" i="11"/>
  <c r="AT143" i="11"/>
  <c r="AS143" i="11"/>
  <c r="AT142" i="11"/>
  <c r="AS142" i="11"/>
  <c r="AT141" i="11"/>
  <c r="AS141" i="11"/>
  <c r="AT140" i="11"/>
  <c r="AS140" i="11"/>
  <c r="AT139" i="11"/>
  <c r="AS139" i="11"/>
  <c r="AT138" i="11"/>
  <c r="AS138" i="11"/>
  <c r="AT137" i="11"/>
  <c r="AS137" i="11"/>
  <c r="AT136" i="11"/>
  <c r="AS136" i="11"/>
  <c r="AT135" i="11"/>
  <c r="AS135" i="11"/>
  <c r="AT134" i="11"/>
  <c r="AT133" i="11"/>
  <c r="AQ133" i="11"/>
  <c r="AS133" i="11" s="1"/>
  <c r="AT129" i="11"/>
  <c r="AS129" i="11"/>
  <c r="AT128" i="11"/>
  <c r="AS128" i="11"/>
  <c r="AT127" i="11"/>
  <c r="AS127" i="11"/>
  <c r="AT126" i="11"/>
  <c r="AS126" i="11"/>
  <c r="AT125" i="11"/>
  <c r="AS125" i="11"/>
  <c r="AT124" i="11"/>
  <c r="AS124" i="11"/>
  <c r="AT123" i="11"/>
  <c r="AQ123" i="11"/>
  <c r="AS123" i="11" s="1"/>
  <c r="AT112" i="11"/>
  <c r="AS112" i="11"/>
  <c r="AT111" i="11"/>
  <c r="AS111" i="11"/>
  <c r="AT110" i="11"/>
  <c r="AS110" i="11"/>
  <c r="AT109" i="11"/>
  <c r="AS109" i="11"/>
  <c r="AT108" i="11"/>
  <c r="AS108" i="11"/>
  <c r="AT107" i="11"/>
  <c r="AS107" i="11"/>
  <c r="AT106" i="11"/>
  <c r="AS106" i="11"/>
  <c r="AT105" i="11"/>
  <c r="AS105" i="11"/>
  <c r="AT104" i="11"/>
  <c r="AS104" i="11"/>
  <c r="AT103" i="11"/>
  <c r="AS103" i="11"/>
  <c r="AT102" i="11"/>
  <c r="AS102" i="11"/>
  <c r="AT101" i="11"/>
  <c r="AS101" i="11"/>
  <c r="AT100" i="11"/>
  <c r="AS100" i="11"/>
  <c r="AT99" i="11"/>
  <c r="AQ99" i="11"/>
  <c r="AS99" i="11" s="1"/>
  <c r="AT97" i="11"/>
  <c r="AS97" i="11"/>
  <c r="AT96" i="11"/>
  <c r="AS96" i="11"/>
  <c r="AT95" i="11"/>
  <c r="AS95" i="11"/>
  <c r="AT94" i="11"/>
  <c r="AS94" i="11"/>
  <c r="AT93" i="11"/>
  <c r="AQ93" i="11"/>
  <c r="AS93" i="11" s="1"/>
  <c r="AT75" i="11"/>
  <c r="AS75" i="11"/>
  <c r="AT73" i="11"/>
  <c r="AS73" i="11"/>
  <c r="AT72" i="11"/>
  <c r="AS72" i="11"/>
  <c r="AT71" i="11"/>
  <c r="AS71" i="11"/>
  <c r="AT70" i="11"/>
  <c r="AS70" i="11"/>
  <c r="AT69" i="11"/>
  <c r="AS69" i="11"/>
  <c r="AT68" i="11"/>
  <c r="AS68" i="11"/>
  <c r="AT67" i="11"/>
  <c r="AS67" i="11"/>
  <c r="AT65" i="11"/>
  <c r="AS65" i="11"/>
  <c r="AT64" i="11"/>
  <c r="AS64" i="11"/>
  <c r="AT63" i="11"/>
  <c r="AQ63" i="11"/>
  <c r="AS63" i="11" s="1"/>
  <c r="AT62" i="11"/>
  <c r="AS62" i="11"/>
  <c r="AT54" i="11"/>
  <c r="AS54" i="11"/>
  <c r="AT53" i="11"/>
  <c r="AS53" i="11"/>
  <c r="AT52" i="11"/>
  <c r="AS52" i="11"/>
  <c r="AT66" i="11"/>
  <c r="AS66" i="11"/>
  <c r="AT51" i="11"/>
  <c r="AS51" i="11"/>
  <c r="AT50" i="11"/>
  <c r="AS50" i="11"/>
  <c r="AT49" i="11"/>
  <c r="AQ49" i="11"/>
  <c r="AS49" i="11" s="1"/>
  <c r="AT48" i="11"/>
  <c r="AS48" i="11"/>
  <c r="AT26" i="11"/>
  <c r="AS26" i="11"/>
  <c r="AT25" i="11"/>
  <c r="AS25" i="11"/>
  <c r="AT24" i="11"/>
  <c r="AS24" i="11"/>
  <c r="AT23" i="11"/>
  <c r="AS23" i="11"/>
  <c r="AT22" i="11"/>
  <c r="AS22" i="11"/>
  <c r="AT21" i="11"/>
  <c r="AS21" i="11"/>
  <c r="AT20" i="11"/>
  <c r="AS20" i="11"/>
  <c r="AT19" i="11"/>
  <c r="AQ19" i="11"/>
  <c r="AS19" i="11" s="1"/>
  <c r="AT18" i="11"/>
  <c r="AS18" i="11"/>
  <c r="AT14" i="11"/>
  <c r="AS14" i="11"/>
  <c r="AT13" i="11"/>
  <c r="AS13" i="11"/>
  <c r="AT12" i="11"/>
  <c r="AS12" i="11"/>
  <c r="AT11" i="11"/>
  <c r="AS11" i="11"/>
  <c r="AT10" i="11"/>
  <c r="AS10" i="11"/>
  <c r="AT8" i="11"/>
  <c r="AS8" i="11"/>
  <c r="AT7" i="11"/>
  <c r="AS7" i="11"/>
  <c r="AT6" i="11"/>
  <c r="AS6" i="11"/>
  <c r="AT5" i="11"/>
  <c r="AS5" i="11"/>
  <c r="F13" i="12"/>
  <c r="F12" i="12"/>
  <c r="F11" i="12"/>
  <c r="F10" i="12"/>
  <c r="F9" i="12"/>
  <c r="F8" i="12"/>
  <c r="F7" i="12"/>
  <c r="I11" i="1"/>
  <c r="H11" i="1"/>
  <c r="G11" i="1"/>
  <c r="F11" i="1"/>
  <c r="E11" i="1"/>
  <c r="D11" i="1"/>
  <c r="J9" i="1"/>
  <c r="J11" i="1" s="1"/>
  <c r="K157" i="9"/>
  <c r="J157" i="9"/>
  <c r="G150" i="9"/>
  <c r="H149" i="9" s="1"/>
  <c r="D150" i="9"/>
  <c r="K149" i="9"/>
  <c r="J149" i="9"/>
  <c r="K148" i="9"/>
  <c r="J148" i="9"/>
  <c r="K147" i="9"/>
  <c r="J147" i="9"/>
  <c r="K146" i="9"/>
  <c r="J146" i="9"/>
  <c r="K145" i="9"/>
  <c r="J145" i="9"/>
  <c r="K144" i="9"/>
  <c r="J144" i="9"/>
  <c r="K143" i="9"/>
  <c r="J143" i="9"/>
  <c r="K142" i="9"/>
  <c r="J142" i="9"/>
  <c r="K141" i="9"/>
  <c r="J141" i="9"/>
  <c r="K140" i="9"/>
  <c r="J140" i="9"/>
  <c r="G134" i="9"/>
  <c r="D134" i="9"/>
  <c r="K133" i="9"/>
  <c r="J133" i="9"/>
  <c r="K130" i="9"/>
  <c r="J130" i="9"/>
  <c r="K129" i="9"/>
  <c r="J129" i="9"/>
  <c r="K128" i="9"/>
  <c r="J128" i="9"/>
  <c r="K127" i="9"/>
  <c r="J127" i="9"/>
  <c r="K126" i="9"/>
  <c r="J126" i="9"/>
  <c r="G124" i="9"/>
  <c r="D124" i="9"/>
  <c r="E122" i="9" s="1"/>
  <c r="K123" i="9"/>
  <c r="J123" i="9"/>
  <c r="K119" i="9"/>
  <c r="J119" i="9"/>
  <c r="K118" i="9"/>
  <c r="J118" i="9"/>
  <c r="K117" i="9"/>
  <c r="J117" i="9"/>
  <c r="K116" i="9"/>
  <c r="J116" i="9"/>
  <c r="K115" i="9"/>
  <c r="J115" i="9"/>
  <c r="K114" i="9"/>
  <c r="J114" i="9"/>
  <c r="K113" i="9"/>
  <c r="J113" i="9"/>
  <c r="K112" i="9"/>
  <c r="J112" i="9"/>
  <c r="K111" i="9"/>
  <c r="J111" i="9"/>
  <c r="K110" i="9"/>
  <c r="J110" i="9"/>
  <c r="K109" i="9"/>
  <c r="J109" i="9"/>
  <c r="K108" i="9"/>
  <c r="J108" i="9"/>
  <c r="K107" i="9"/>
  <c r="J107" i="9"/>
  <c r="K106" i="9"/>
  <c r="J106" i="9"/>
  <c r="K105" i="9"/>
  <c r="J105" i="9"/>
  <c r="K104" i="9"/>
  <c r="J104" i="9"/>
  <c r="K103" i="9"/>
  <c r="J103" i="9"/>
  <c r="K102" i="9"/>
  <c r="J102" i="9"/>
  <c r="G100" i="9"/>
  <c r="H98" i="9" s="1"/>
  <c r="D100" i="9"/>
  <c r="E98" i="9" s="1"/>
  <c r="K99" i="9"/>
  <c r="J99" i="9"/>
  <c r="K97" i="9"/>
  <c r="J97" i="9"/>
  <c r="K96" i="9"/>
  <c r="J96" i="9"/>
  <c r="D94" i="9"/>
  <c r="K93" i="9"/>
  <c r="K87" i="9"/>
  <c r="J87" i="9"/>
  <c r="K86" i="9"/>
  <c r="J86" i="9"/>
  <c r="K85" i="9"/>
  <c r="J85" i="9"/>
  <c r="K84" i="9"/>
  <c r="J84" i="9"/>
  <c r="K83" i="9"/>
  <c r="J83" i="9"/>
  <c r="K80" i="9"/>
  <c r="J80" i="9"/>
  <c r="K79" i="9"/>
  <c r="J79" i="9"/>
  <c r="K78" i="9"/>
  <c r="J78" i="9"/>
  <c r="K77" i="9"/>
  <c r="J77" i="9"/>
  <c r="K76" i="9"/>
  <c r="J76" i="9"/>
  <c r="K75" i="9"/>
  <c r="J75" i="9"/>
  <c r="K74" i="9"/>
  <c r="J74" i="9"/>
  <c r="K73" i="9"/>
  <c r="J73" i="9"/>
  <c r="K72" i="9"/>
  <c r="J72" i="9"/>
  <c r="K71" i="9"/>
  <c r="J71" i="9"/>
  <c r="K70" i="9"/>
  <c r="J70" i="9"/>
  <c r="K69" i="9"/>
  <c r="J69" i="9"/>
  <c r="K68" i="9"/>
  <c r="J68" i="9"/>
  <c r="K67" i="9"/>
  <c r="J67" i="9"/>
  <c r="K65" i="9"/>
  <c r="J65" i="9"/>
  <c r="G63" i="9"/>
  <c r="D63" i="9"/>
  <c r="K62" i="9"/>
  <c r="J62" i="9"/>
  <c r="K59" i="9"/>
  <c r="J59" i="9"/>
  <c r="K58" i="9"/>
  <c r="J58" i="9"/>
  <c r="K57" i="9"/>
  <c r="J57" i="9"/>
  <c r="K56" i="9"/>
  <c r="J56" i="9"/>
  <c r="K55" i="9"/>
  <c r="J55" i="9"/>
  <c r="K54" i="9"/>
  <c r="J54" i="9"/>
  <c r="K53" i="9"/>
  <c r="J53" i="9"/>
  <c r="K52" i="9"/>
  <c r="J52" i="9"/>
  <c r="K51" i="9"/>
  <c r="J51" i="9"/>
  <c r="G49" i="9"/>
  <c r="H47" i="9" s="1"/>
  <c r="D49" i="9"/>
  <c r="E45" i="9" s="1"/>
  <c r="K48" i="9"/>
  <c r="J48" i="9"/>
  <c r="K43" i="9"/>
  <c r="J43" i="9"/>
  <c r="K42" i="9"/>
  <c r="J42" i="9"/>
  <c r="K41" i="9"/>
  <c r="J41" i="9"/>
  <c r="K40" i="9"/>
  <c r="J40" i="9"/>
  <c r="K39" i="9"/>
  <c r="J39" i="9"/>
  <c r="K38" i="9"/>
  <c r="J38" i="9"/>
  <c r="K37" i="9"/>
  <c r="J37" i="9"/>
  <c r="K36" i="9"/>
  <c r="J36" i="9"/>
  <c r="K35" i="9"/>
  <c r="J35" i="9"/>
  <c r="K34" i="9"/>
  <c r="J34" i="9"/>
  <c r="K33" i="9"/>
  <c r="J33" i="9"/>
  <c r="K32" i="9"/>
  <c r="J32" i="9"/>
  <c r="K31" i="9"/>
  <c r="J31" i="9"/>
  <c r="K30" i="9"/>
  <c r="J30" i="9"/>
  <c r="K29" i="9"/>
  <c r="J29" i="9"/>
  <c r="K28" i="9"/>
  <c r="J28" i="9"/>
  <c r="K27" i="9"/>
  <c r="J27" i="9"/>
  <c r="K26" i="9"/>
  <c r="J26" i="9"/>
  <c r="K25" i="9"/>
  <c r="J25" i="9"/>
  <c r="K24" i="9"/>
  <c r="J24" i="9"/>
  <c r="K23" i="9"/>
  <c r="J23" i="9"/>
  <c r="K22" i="9"/>
  <c r="J22" i="9"/>
  <c r="K21" i="9"/>
  <c r="J21" i="9"/>
  <c r="G19" i="9"/>
  <c r="H13" i="9" s="1"/>
  <c r="D19" i="9"/>
  <c r="K18" i="9"/>
  <c r="J18" i="9"/>
  <c r="K17" i="9"/>
  <c r="J17" i="9"/>
  <c r="K16" i="9"/>
  <c r="J16" i="9"/>
  <c r="K15" i="9"/>
  <c r="J15" i="9"/>
  <c r="K14" i="9"/>
  <c r="J14" i="9"/>
  <c r="K13" i="9"/>
  <c r="J13" i="9"/>
  <c r="K12" i="9"/>
  <c r="J12" i="9"/>
  <c r="K11" i="9"/>
  <c r="J11" i="9"/>
  <c r="K10" i="9"/>
  <c r="J10" i="9"/>
  <c r="K9" i="9"/>
  <c r="J9" i="9"/>
  <c r="K8" i="9"/>
  <c r="J8" i="9"/>
  <c r="K7" i="9"/>
  <c r="J7" i="9"/>
  <c r="K6" i="9"/>
  <c r="J6" i="9"/>
  <c r="K5" i="9"/>
  <c r="J5" i="9"/>
  <c r="H121" i="9" l="1"/>
  <c r="H122" i="9"/>
  <c r="E91" i="9"/>
  <c r="E92" i="9"/>
  <c r="E131" i="9"/>
  <c r="E132" i="9"/>
  <c r="H131" i="9"/>
  <c r="H132" i="9"/>
  <c r="H60" i="9"/>
  <c r="H61" i="9"/>
  <c r="E120" i="9"/>
  <c r="E121" i="9"/>
  <c r="E60" i="9"/>
  <c r="E61" i="9"/>
  <c r="H42" i="9"/>
  <c r="H46" i="9"/>
  <c r="M150" i="9"/>
  <c r="E89" i="9"/>
  <c r="E90" i="9"/>
  <c r="H120" i="9"/>
  <c r="H106" i="9"/>
  <c r="H45" i="9"/>
  <c r="H26" i="9"/>
  <c r="H10" i="9"/>
  <c r="H18" i="9"/>
  <c r="H11" i="9"/>
  <c r="H12" i="9"/>
  <c r="H8" i="9"/>
  <c r="H6" i="9"/>
  <c r="H14" i="9"/>
  <c r="H16" i="9"/>
  <c r="H7" i="9"/>
  <c r="H15" i="9"/>
  <c r="H9" i="9"/>
  <c r="H17" i="9"/>
  <c r="E133" i="9"/>
  <c r="E126" i="9"/>
  <c r="E127" i="9"/>
  <c r="E128" i="9"/>
  <c r="E129" i="9"/>
  <c r="E130" i="9"/>
  <c r="E109" i="9"/>
  <c r="E117" i="9"/>
  <c r="E110" i="9"/>
  <c r="E118" i="9"/>
  <c r="E107" i="9"/>
  <c r="E103" i="9"/>
  <c r="E111" i="9"/>
  <c r="E119" i="9"/>
  <c r="E104" i="9"/>
  <c r="E112" i="9"/>
  <c r="E123" i="9"/>
  <c r="E115" i="9"/>
  <c r="E105" i="9"/>
  <c r="E113" i="9"/>
  <c r="E102" i="9"/>
  <c r="E106" i="9"/>
  <c r="E114" i="9"/>
  <c r="E108" i="9"/>
  <c r="E116" i="9"/>
  <c r="E99" i="9"/>
  <c r="E97" i="9"/>
  <c r="E96" i="9"/>
  <c r="E66" i="9"/>
  <c r="E74" i="9"/>
  <c r="E82" i="9"/>
  <c r="E65" i="9"/>
  <c r="E67" i="9"/>
  <c r="E83" i="9"/>
  <c r="E76" i="9"/>
  <c r="E68" i="9"/>
  <c r="E69" i="9"/>
  <c r="E77" i="9"/>
  <c r="E85" i="9"/>
  <c r="E70" i="9"/>
  <c r="E78" i="9"/>
  <c r="E86" i="9"/>
  <c r="E88" i="9"/>
  <c r="E71" i="9"/>
  <c r="E79" i="9"/>
  <c r="E87" i="9"/>
  <c r="E80" i="9"/>
  <c r="E73" i="9"/>
  <c r="E81" i="9"/>
  <c r="E93" i="9"/>
  <c r="E75" i="9"/>
  <c r="E84" i="9"/>
  <c r="E72" i="9"/>
  <c r="E59" i="9"/>
  <c r="E52" i="9"/>
  <c r="E62" i="9"/>
  <c r="E53" i="9"/>
  <c r="E51" i="9"/>
  <c r="E54" i="9"/>
  <c r="E57" i="9"/>
  <c r="E55" i="9"/>
  <c r="E56" i="9"/>
  <c r="E58" i="9"/>
  <c r="E43" i="9"/>
  <c r="E36" i="9"/>
  <c r="E29" i="9"/>
  <c r="E22" i="9"/>
  <c r="E30" i="9"/>
  <c r="E38" i="9"/>
  <c r="E21" i="9"/>
  <c r="E24" i="9"/>
  <c r="E40" i="9"/>
  <c r="E25" i="9"/>
  <c r="E23" i="9"/>
  <c r="E31" i="9"/>
  <c r="E39" i="9"/>
  <c r="E32" i="9"/>
  <c r="E33" i="9"/>
  <c r="E41" i="9"/>
  <c r="E26" i="9"/>
  <c r="E34" i="9"/>
  <c r="E42" i="9"/>
  <c r="E27" i="9"/>
  <c r="E35" i="9"/>
  <c r="E28" i="9"/>
  <c r="E44" i="9"/>
  <c r="E37" i="9"/>
  <c r="E11" i="9"/>
  <c r="E5" i="9"/>
  <c r="E12" i="9"/>
  <c r="E17" i="9"/>
  <c r="E13" i="9"/>
  <c r="E6" i="9"/>
  <c r="E14" i="9"/>
  <c r="E7" i="9"/>
  <c r="E15" i="9"/>
  <c r="E8" i="9"/>
  <c r="E16" i="9"/>
  <c r="E9" i="9"/>
  <c r="E10" i="9"/>
  <c r="E18" i="9"/>
  <c r="E146" i="9"/>
  <c r="E141" i="9"/>
  <c r="E147" i="9"/>
  <c r="E148" i="9"/>
  <c r="E149" i="9"/>
  <c r="E142" i="9"/>
  <c r="E140" i="9"/>
  <c r="E143" i="9"/>
  <c r="E145" i="9"/>
  <c r="E144" i="9"/>
  <c r="H44" i="9"/>
  <c r="H62" i="9"/>
  <c r="H141" i="9"/>
  <c r="H144" i="9"/>
  <c r="H140" i="9"/>
  <c r="H142" i="9"/>
  <c r="H148" i="9"/>
  <c r="H146" i="9"/>
  <c r="J150" i="9"/>
  <c r="D135" i="9"/>
  <c r="AQ134" i="11"/>
  <c r="AQ148" i="11" s="1"/>
  <c r="AS148" i="11" s="1"/>
  <c r="H143" i="9"/>
  <c r="H145" i="9"/>
  <c r="H147" i="9"/>
  <c r="J100" i="9"/>
  <c r="H96" i="9"/>
  <c r="H99" i="9"/>
  <c r="H97" i="9"/>
  <c r="H55" i="9"/>
  <c r="H59" i="9"/>
  <c r="H53" i="9"/>
  <c r="H57" i="9"/>
  <c r="J63" i="9"/>
  <c r="H51" i="9"/>
  <c r="H52" i="9"/>
  <c r="H54" i="9"/>
  <c r="H56" i="9"/>
  <c r="H58" i="9"/>
  <c r="H5" i="9"/>
  <c r="J19" i="9"/>
  <c r="H127" i="9"/>
  <c r="H130" i="9"/>
  <c r="H128" i="9"/>
  <c r="H126" i="9"/>
  <c r="H133" i="9"/>
  <c r="H129" i="9"/>
  <c r="J134" i="9"/>
  <c r="H39" i="9"/>
  <c r="H29" i="9"/>
  <c r="H21" i="9"/>
  <c r="H33" i="9"/>
  <c r="H27" i="9"/>
  <c r="H25" i="9"/>
  <c r="H35" i="9"/>
  <c r="J49" i="9"/>
  <c r="H23" i="9"/>
  <c r="H43" i="9"/>
  <c r="H37" i="9"/>
  <c r="H31" i="9"/>
  <c r="H41" i="9"/>
  <c r="H48" i="9"/>
  <c r="H22" i="9"/>
  <c r="H30" i="9"/>
  <c r="H34" i="9"/>
  <c r="H38" i="9"/>
  <c r="H40" i="9"/>
  <c r="H24" i="9"/>
  <c r="H28" i="9"/>
  <c r="H32" i="9"/>
  <c r="H36" i="9"/>
  <c r="J124" i="9"/>
  <c r="H103" i="9"/>
  <c r="H105" i="9"/>
  <c r="H107" i="9"/>
  <c r="H109" i="9"/>
  <c r="H111" i="9"/>
  <c r="H113" i="9"/>
  <c r="H115" i="9"/>
  <c r="H117" i="9"/>
  <c r="H123" i="9"/>
  <c r="H102" i="9"/>
  <c r="H104" i="9"/>
  <c r="H108" i="9"/>
  <c r="H110" i="9"/>
  <c r="H112" i="9"/>
  <c r="H114" i="9"/>
  <c r="H116" i="9"/>
  <c r="H118" i="9"/>
  <c r="H119" i="9"/>
  <c r="D151" i="9" l="1"/>
  <c r="E49" i="9"/>
  <c r="E124" i="9"/>
  <c r="E94" i="9"/>
  <c r="E134" i="9"/>
  <c r="E63" i="9"/>
  <c r="E100" i="9"/>
  <c r="E19" i="9"/>
  <c r="AS134" i="11"/>
  <c r="J93" i="9" l="1"/>
  <c r="G94" i="9"/>
  <c r="H92" i="9" s="1"/>
  <c r="H90" i="9" l="1"/>
  <c r="H91" i="9"/>
  <c r="H89" i="9"/>
  <c r="H68" i="9"/>
  <c r="H69" i="9"/>
  <c r="H70" i="9"/>
  <c r="H78" i="9"/>
  <c r="H86" i="9"/>
  <c r="H71" i="9"/>
  <c r="H79" i="9"/>
  <c r="H87" i="9"/>
  <c r="H76" i="9"/>
  <c r="H72" i="9"/>
  <c r="H80" i="9"/>
  <c r="H88" i="9"/>
  <c r="H84" i="9"/>
  <c r="H73" i="9"/>
  <c r="H81" i="9"/>
  <c r="H93" i="9"/>
  <c r="H66" i="9"/>
  <c r="H74" i="9"/>
  <c r="H82" i="9"/>
  <c r="H67" i="9"/>
  <c r="H75" i="9"/>
  <c r="H83" i="9"/>
  <c r="H77" i="9"/>
  <c r="H85" i="9"/>
  <c r="J94" i="9"/>
  <c r="G135" i="9"/>
  <c r="H65" i="9"/>
  <c r="H49" i="9" l="1"/>
  <c r="H124" i="9"/>
  <c r="H100" i="9"/>
  <c r="J135" i="9"/>
  <c r="M135" i="9"/>
  <c r="H19" i="9"/>
  <c r="H134" i="9"/>
  <c r="G151" i="9"/>
  <c r="J151" i="9" s="1"/>
  <c r="H63" i="9"/>
  <c r="H94" i="9"/>
</calcChain>
</file>

<file path=xl/sharedStrings.xml><?xml version="1.0" encoding="utf-8"?>
<sst xmlns="http://schemas.openxmlformats.org/spreadsheetml/2006/main" count="674" uniqueCount="246">
  <si>
    <t>EQUITY BASED FUNDS</t>
  </si>
  <si>
    <t>Total</t>
  </si>
  <si>
    <t>S/N</t>
  </si>
  <si>
    <t>NAME OF THE FUND MANAGER</t>
  </si>
  <si>
    <t>FUND</t>
  </si>
  <si>
    <t>Unit Price</t>
  </si>
  <si>
    <t>N</t>
  </si>
  <si>
    <t>Stanbic IBTC Asset Mgt. Limited</t>
  </si>
  <si>
    <t>Stanbic  IBTC Nigerian Equity Fund</t>
  </si>
  <si>
    <t>Asset &amp; Resources Mgt. Co. Ltd</t>
  </si>
  <si>
    <t>ARM Discovery Fund</t>
  </si>
  <si>
    <t>FSDH Asset Management Ltd</t>
  </si>
  <si>
    <t>Coral Growth Fund</t>
  </si>
  <si>
    <t>Frontier Fund</t>
  </si>
  <si>
    <t>Chapel Hill Denham Mgt. Limited</t>
  </si>
  <si>
    <t>Paramount Equity Fund</t>
  </si>
  <si>
    <t>ARM Aggressive Growth Fund</t>
  </si>
  <si>
    <t>FBN Capital Asset Mgt</t>
  </si>
  <si>
    <t>Zenith Asset Management Ltd</t>
  </si>
  <si>
    <t>Zenith Equity Fund</t>
  </si>
  <si>
    <t>Afrinvest Equity Fund</t>
  </si>
  <si>
    <t>FBN Capital Asset Mgt Limited</t>
  </si>
  <si>
    <t>FBN Money Market Fund</t>
  </si>
  <si>
    <t>ARM Money Market Fund</t>
  </si>
  <si>
    <t>Stanbic IBTC Bond Fund</t>
  </si>
  <si>
    <t>Nigeria International Debt Fund</t>
  </si>
  <si>
    <t>Coral Income Fund</t>
  </si>
  <si>
    <t>Zenith Income Fund</t>
  </si>
  <si>
    <t>FBN Fixed Income Fund</t>
  </si>
  <si>
    <t>SFS Capital Nigeria Ltd</t>
  </si>
  <si>
    <t>Skye Shelter Fund</t>
  </si>
  <si>
    <t>Union Homes REITS</t>
  </si>
  <si>
    <t>UPDC Real Estate Investment Fund</t>
  </si>
  <si>
    <t>Women Investment Fund</t>
  </si>
  <si>
    <t>FBN Capital Asset Mgt. Limited</t>
  </si>
  <si>
    <t>Stanbic IBTC Balanced Fund</t>
  </si>
  <si>
    <t>Zenith Ethical Fund</t>
  </si>
  <si>
    <t>Lotus Capital Limited</t>
  </si>
  <si>
    <t>Lotus Halal Inv. Fund</t>
  </si>
  <si>
    <t>Stanbic IBTC Ethical Fund</t>
  </si>
  <si>
    <t>ARM Ethical Fund</t>
  </si>
  <si>
    <t>Nigeria Energy Sector Fund</t>
  </si>
  <si>
    <t>Mutual Funds Total</t>
  </si>
  <si>
    <t>Vetiva Fund Managers Limited</t>
  </si>
  <si>
    <t>VG 30 ETF</t>
  </si>
  <si>
    <t>New Gold Managers (Proprietary) Ltd</t>
  </si>
  <si>
    <t>New Gold ETF</t>
  </si>
  <si>
    <t>ETF Total</t>
  </si>
  <si>
    <t>Stanbic IBTC Money Market Fund</t>
  </si>
  <si>
    <t>SFS Fixed Income Fund</t>
  </si>
  <si>
    <t>AIICO Capital Ltd</t>
  </si>
  <si>
    <t>AIICO Money Market Fund</t>
  </si>
  <si>
    <t>Vetiva Fund Managers</t>
  </si>
  <si>
    <t>Stanbic IBTC Asset Mgt.Limited</t>
  </si>
  <si>
    <t>Stanbic IBTC ETF 30 Fund</t>
  </si>
  <si>
    <t>United Capital Asset Mgt. Ltd</t>
  </si>
  <si>
    <t>Sub-Total</t>
  </si>
  <si>
    <t>Grand Total</t>
  </si>
  <si>
    <t>REAL ESTATE FUNDS</t>
  </si>
  <si>
    <t>MONEY MARKET FUNDS</t>
  </si>
  <si>
    <t>Legacy Equity Fund</t>
  </si>
  <si>
    <t>FIXED INCOME FUNDS</t>
  </si>
  <si>
    <t>EXCHANGE TRADED FUNDS</t>
  </si>
  <si>
    <t>Lotus Halal ETF</t>
  </si>
  <si>
    <t>Investment One Funds Management Limited</t>
  </si>
  <si>
    <t>Legacy Short Maturity Fund</t>
  </si>
  <si>
    <t>PACAM Balanced Fund</t>
  </si>
  <si>
    <t>Vantage Guaranteed Income Fund</t>
  </si>
  <si>
    <t>VCG ETF</t>
  </si>
  <si>
    <t>VI ETF</t>
  </si>
  <si>
    <t>Vantage Balanced Fund</t>
  </si>
  <si>
    <t>FBN Nigeria Smart Beta Equity Fund</t>
  </si>
  <si>
    <t>Meristem Equity Market Fund</t>
  </si>
  <si>
    <t>Meristem Wealth Management Limited</t>
  </si>
  <si>
    <t>Meristem Money Market Fund</t>
  </si>
  <si>
    <t>SCM Capital Limited</t>
  </si>
  <si>
    <t>Afrinvest Asset Mgt Ltd</t>
  </si>
  <si>
    <t>Afrinvest Asset Mgt Ltd.</t>
  </si>
  <si>
    <t>NAV</t>
  </si>
  <si>
    <t>VETBANK ETF</t>
  </si>
  <si>
    <t>BOND FUNDS</t>
  </si>
  <si>
    <t>MIXED FUNDS</t>
  </si>
  <si>
    <t>% on Total</t>
  </si>
  <si>
    <t>% Change (Current from Previous)</t>
  </si>
  <si>
    <t>FBN Nigeria Eurobond USD Fund (Institutional)</t>
  </si>
  <si>
    <t>FBN Nigeria Eurobond USD Fund (Retail)</t>
  </si>
  <si>
    <t>Stanbic IBTC Guaranteed Investment Fund</t>
  </si>
  <si>
    <t>FUNDS</t>
  </si>
  <si>
    <t>Stanbic IBTC Imaan Fund</t>
  </si>
  <si>
    <t>ETHICAL FUNDS</t>
  </si>
  <si>
    <t>Stanbic IBTC Aggressive Fund (Sub Fund)</t>
  </si>
  <si>
    <t>Stanbic IBTC Absolute Fund (Sub Fund)</t>
  </si>
  <si>
    <t>Stanbic IBTC Conservative Fund (Sub Fund)</t>
  </si>
  <si>
    <t>8-Weeks Volatility Measure (%)</t>
  </si>
  <si>
    <t>8-WEEKS VOLATILITY MEASURE</t>
  </si>
  <si>
    <t>Mkt Cap</t>
  </si>
  <si>
    <t>Market Cap (N)</t>
  </si>
  <si>
    <t>Unit Price (N)</t>
  </si>
  <si>
    <t>United Capital Balanced Fund</t>
  </si>
  <si>
    <t>United Capital Equity Fund</t>
  </si>
  <si>
    <t>United Capital Money Market Fund</t>
  </si>
  <si>
    <t>%</t>
  </si>
  <si>
    <t>8-Weeks Average (%)</t>
  </si>
  <si>
    <t>8-Weeks % Change</t>
  </si>
  <si>
    <t>AXA Mansard Investments Limited</t>
  </si>
  <si>
    <t>AXA Mansard Equity Income Fund</t>
  </si>
  <si>
    <t>AXA Mansard Money Market Fund</t>
  </si>
  <si>
    <t>NAV and Unit Price as at Week Ended July 29, 2016</t>
  </si>
  <si>
    <t>Market Capitalization as at July 29, 2016</t>
  </si>
  <si>
    <t>Lotus Capital Fixed Income Fund</t>
  </si>
  <si>
    <t>Greenwich Plus Money Market Fund</t>
  </si>
  <si>
    <t>Greenwich Asset Management Limited</t>
  </si>
  <si>
    <t>Cordros Asset Management Limited</t>
  </si>
  <si>
    <t>Cordros Money Market Fund</t>
  </si>
  <si>
    <t>PAC Asset Management Limited</t>
  </si>
  <si>
    <t>PACAM Fixed Income Fund</t>
  </si>
  <si>
    <t>Vetiva S &amp; P Nig. Sovereign Bond ETF</t>
  </si>
  <si>
    <t>Stanbic IBTC Dollar Fund</t>
  </si>
  <si>
    <t>SIAML ETF 40</t>
  </si>
  <si>
    <t>PACAM Money Market Fund</t>
  </si>
  <si>
    <t>Lotus Capital Halal ETF</t>
  </si>
  <si>
    <t>Chapel Hill Denham Money Market Fund</t>
  </si>
  <si>
    <t>Abacus Money Market Fund</t>
  </si>
  <si>
    <t>ACAP Income Fund</t>
  </si>
  <si>
    <t>EDC Fund Management Limited</t>
  </si>
  <si>
    <t>EDC Money Market Fund Class B</t>
  </si>
  <si>
    <t>EDC Money Market Fund Class A</t>
  </si>
  <si>
    <t>EDC Fixed Income Fund</t>
  </si>
  <si>
    <t>Kedari Investment Fund (KIF)</t>
  </si>
  <si>
    <t>United Capital Wealth for Women Fund</t>
  </si>
  <si>
    <t>United Capital Euro Bond Fund</t>
  </si>
  <si>
    <t>Capital Express Asset and Trust Limited</t>
  </si>
  <si>
    <t>Lead Asset Management Limited</t>
  </si>
  <si>
    <t>Lead Fixed Income Fund</t>
  </si>
  <si>
    <t>CEAT Fixed Income Fund</t>
  </si>
  <si>
    <t>ValuAlliance Asset Management Limited</t>
  </si>
  <si>
    <t xml:space="preserve">Coronation Asset Management </t>
  </si>
  <si>
    <t>Coronation Money Market Fund</t>
  </si>
  <si>
    <t>Coronation Balanced Fund</t>
  </si>
  <si>
    <t>Coronation Fixed Income Fund</t>
  </si>
  <si>
    <t>Nigeria Entertainment Fund</t>
  </si>
  <si>
    <t>Legacy Debt Fund</t>
  </si>
  <si>
    <t>Zenith Money Market Fund</t>
  </si>
  <si>
    <t>-</t>
  </si>
  <si>
    <t>MOVING AVERAGE:</t>
  </si>
  <si>
    <t>Afrinvest Plutus Fund</t>
  </si>
  <si>
    <t>AIICO Balanced Fund</t>
  </si>
  <si>
    <t>SPECIALIST FUNDS</t>
  </si>
  <si>
    <t>INFRASTRUCTURE FUND</t>
  </si>
  <si>
    <t>Chapel Hill Denham Management Limited</t>
  </si>
  <si>
    <t>Chapel Hill Denham Nig. Infra Debt Fund (NIDF)</t>
  </si>
  <si>
    <t>Net Asset Value</t>
  </si>
  <si>
    <t>Unit Price (%)</t>
  </si>
  <si>
    <t>Mkt Cap    (%)</t>
  </si>
  <si>
    <t>Legacy USD Bond Fund</t>
  </si>
  <si>
    <t>Legacy Money Market Fund</t>
  </si>
  <si>
    <t>GDL Money Market Fund</t>
  </si>
  <si>
    <t>Vantage Equity Income Fund</t>
  </si>
  <si>
    <t>Vantage Dollar Fund</t>
  </si>
  <si>
    <t>Valualliance Value Fund</t>
  </si>
  <si>
    <t>PACAM Equity Fund</t>
  </si>
  <si>
    <t>FBN Nigeria Balanced Fund</t>
  </si>
  <si>
    <t>PACAM Eurobond Fund</t>
  </si>
  <si>
    <t>Lotus Halal Investment Fund</t>
  </si>
  <si>
    <t>Lead Balanced Fund</t>
  </si>
  <si>
    <t>NAV/Unit</t>
  </si>
  <si>
    <t>Stanbic IBTC Shariah Fixed Income Fund</t>
  </si>
  <si>
    <t>Vetiva Money Market Fund</t>
  </si>
  <si>
    <t>First City Asset Management Limited</t>
  </si>
  <si>
    <t>First Ally Asset Management Limited</t>
  </si>
  <si>
    <t>FAAM Money Market Fund</t>
  </si>
  <si>
    <t>Anchoria Asset Management Limited</t>
  </si>
  <si>
    <t>Anchoria Equity Fund</t>
  </si>
  <si>
    <t>Anchoria Money Market Fund</t>
  </si>
  <si>
    <t>Anchoria Fixed Income Fund</t>
  </si>
  <si>
    <t>Anchoria Money Market  Fund</t>
  </si>
  <si>
    <t>SFS Real Estate Investment Trust Fund</t>
  </si>
  <si>
    <t>ALPHA ETF</t>
  </si>
  <si>
    <t>Cordros Dollar Fund</t>
  </si>
  <si>
    <t xml:space="preserve"> </t>
  </si>
  <si>
    <t>FBN Nigeria Halal Fund</t>
  </si>
  <si>
    <t>Capital Express Balanced Fund</t>
  </si>
  <si>
    <t>ARM Fixed Income Fund</t>
  </si>
  <si>
    <t>Afrinvest Dollar Fund</t>
  </si>
  <si>
    <t>ARM Eurobond Fund</t>
  </si>
  <si>
    <t>AVA Global Asset Managers Limited</t>
  </si>
  <si>
    <t>AVA GAM Fixed Income Dollar Fund</t>
  </si>
  <si>
    <t>Trustbanc Asset Management Limited</t>
  </si>
  <si>
    <t>Trustbanc Money Market Fund</t>
  </si>
  <si>
    <t>Union Homes REIT</t>
  </si>
  <si>
    <t>Trustbanc Money Market  Fund</t>
  </si>
  <si>
    <t>NET ASSET VALUE</t>
  </si>
  <si>
    <t>FSDH Dollar Fund</t>
  </si>
  <si>
    <t>Narration:</t>
  </si>
  <si>
    <t>ARM Discovery Balanced Fund</t>
  </si>
  <si>
    <t>Cordros Milestone Fund</t>
  </si>
  <si>
    <t>United Capital Fixed Income Fund</t>
  </si>
  <si>
    <t>ValuAlliance Value Fund</t>
  </si>
  <si>
    <t>ValuAlliance Money Market  Fund</t>
  </si>
  <si>
    <t>ACAP CanaryGrowth Fund</t>
  </si>
  <si>
    <t>MIXED/BALANCED FUNDS</t>
  </si>
  <si>
    <t xml:space="preserve">Novambl Asset Management </t>
  </si>
  <si>
    <t>Nova Hybrid Fund</t>
  </si>
  <si>
    <t>Nova Dollar Fixed Income Fund</t>
  </si>
  <si>
    <t>Nova Prime Money Market Fund</t>
  </si>
  <si>
    <t>Nigerian Real Estate Investment Trust</t>
  </si>
  <si>
    <t>United Capital Sukuk Fund</t>
  </si>
  <si>
    <t>United Capital Eurobond Fund</t>
  </si>
  <si>
    <t>Stanbic IBTC Enhanced Short-Term Fixed Income Fund</t>
  </si>
  <si>
    <t>Coral Money Market Fund (FSDH Treasury Bill Fund)</t>
  </si>
  <si>
    <t>% Change in ETFs Total Mkt. Cap.</t>
  </si>
  <si>
    <t>% Change in CIS Total NAV</t>
  </si>
  <si>
    <t>NAV and Unit Price as at Week Ended April 23, 2021</t>
  </si>
  <si>
    <t>Coral Balanced Fund (Coral Growth Fund)</t>
  </si>
  <si>
    <t>NAV and Unit Price as at Week Ended April 30, 2021</t>
  </si>
  <si>
    <t>NAV and Unit Price as at Week Ended May 7, 2021</t>
  </si>
  <si>
    <t>FBN Nigeria Bond Fund (FBN Fixed Income Fund)</t>
  </si>
  <si>
    <t>NAV and Unit Price as at Week Ended May 14, 2021</t>
  </si>
  <si>
    <t>AVA GAM Fixed Income Fund</t>
  </si>
  <si>
    <t>NAV and Unit Price as at Week Ended May 21, 2021</t>
  </si>
  <si>
    <t>Emerging Africa Asset Management Limited</t>
  </si>
  <si>
    <t>Emerging Africa Money Market Fund</t>
  </si>
  <si>
    <t>Emerging Africa Bond Fund</t>
  </si>
  <si>
    <t>Emerging Africa Eurobond Fund</t>
  </si>
  <si>
    <t>Emerging Africa Balanced-Diversity Fund</t>
  </si>
  <si>
    <t>NAV and Unit Price as at Week Ended May 28, 2021</t>
  </si>
  <si>
    <t>NAV and Unit Price as at Week Ended June 4, 2021</t>
  </si>
  <si>
    <t>Norrenberger Investment &amp; Capital Mgt. Ltd.</t>
  </si>
  <si>
    <t>Norrenberger Islamic Fund</t>
  </si>
  <si>
    <t>GDL Income Fund</t>
  </si>
  <si>
    <t>Growth &amp; Development Asset Management Limited</t>
  </si>
  <si>
    <t xml:space="preserve">Note: </t>
  </si>
  <si>
    <t>i. Management of UPDC REIT has been changed from FSDH Asset Management Ltd to Stanbic IBTC Asset Management Ltd.  The transfer process has just been concluded hence the valuation for this week remains the same as last week's.</t>
  </si>
  <si>
    <t>NAV and Unit Price as at Week Ended June 11, 2021</t>
  </si>
  <si>
    <t>CardinalStone Fixed Income Alpha Fund</t>
  </si>
  <si>
    <t>CardinalStone Asset Mgt. Limited</t>
  </si>
  <si>
    <t>Core Asset Management Limited</t>
  </si>
  <si>
    <t>Core Investment Money Market Fund</t>
  </si>
  <si>
    <t>Core Value Mixed Fund</t>
  </si>
  <si>
    <t>46a</t>
  </si>
  <si>
    <t>46b</t>
  </si>
  <si>
    <t>GDL Canary Growth Fund</t>
  </si>
  <si>
    <t>NET ASSET VALUES AND UNIT PRICES OF FUND MANAGEMENT AND COLLECTIVE INVESTMENT SCHEMES AS AT WEEK ENDED JUNE 18, 2021</t>
  </si>
  <si>
    <t>NAV and Unit Price as at Week Ended June 18, 2021</t>
  </si>
  <si>
    <t>MARKET CAPITALIZATION OF EXCHANGE TRADED FUNDS AS AT JUNE 18, 2021</t>
  </si>
  <si>
    <t>The chart above shows that Money Market Funds category has 38.04% share of the Total NAV, followed by Fixed Income Funds with 34.14%, Bond Funds at 19.63%, Real Estate Funds at 3.87%.  Next is Mixed/Balanced Funds at 2.25%, Equity Fund at 1.17% and Ethical Fund at 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</si>
</sst>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0.0%"/>
    <numFmt numFmtId="166" formatCode="_(* #,##0_);_(* \(#,##0\);_(* &quot;-&quot;??_);_(@_)"/>
  </numFmts>
  <fonts count="92">
    <font>
      <sz val="11"/>
      <color theme="1"/>
      <name val="Calibri"/>
      <family val="2"/>
      <scheme val="minor"/>
    </font>
    <font>
      <sz val="8"/>
      <name val="Arial Narrow"/>
      <family val="2"/>
    </font>
    <font>
      <b/>
      <sz val="8"/>
      <name val="Arial Narrow"/>
      <family val="2"/>
    </font>
    <font>
      <b/>
      <i/>
      <sz val="8"/>
      <name val="Arial Narrow"/>
      <family val="2"/>
    </font>
    <font>
      <b/>
      <strike/>
      <sz val="8"/>
      <name val="Arial Narrow"/>
      <family val="2"/>
    </font>
    <font>
      <sz val="12"/>
      <name val="Arial Narrow"/>
      <family val="2"/>
    </font>
    <font>
      <sz val="11"/>
      <color theme="1"/>
      <name val="Calibri"/>
      <family val="2"/>
      <scheme val="minor"/>
    </font>
    <font>
      <sz val="11"/>
      <color rgb="FF9C0006"/>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0"/>
      <color theme="1"/>
      <name val="Arial Narrow"/>
      <family val="2"/>
    </font>
    <font>
      <b/>
      <sz val="10"/>
      <color theme="1"/>
      <name val="Arial Narrow"/>
      <family val="2"/>
    </font>
    <font>
      <strike/>
      <sz val="10"/>
      <color theme="1"/>
      <name val="Arial Narrow"/>
      <family val="2"/>
    </font>
    <font>
      <b/>
      <sz val="8"/>
      <color theme="1"/>
      <name val="Arial Narrow"/>
      <family val="2"/>
    </font>
    <font>
      <b/>
      <i/>
      <sz val="8"/>
      <color theme="1"/>
      <name val="Arial Narrow"/>
      <family val="2"/>
    </font>
    <font>
      <i/>
      <sz val="8"/>
      <color theme="1"/>
      <name val="Arial Narrow"/>
      <family val="2"/>
    </font>
    <font>
      <sz val="8"/>
      <color theme="1"/>
      <name val="Arial Narrow"/>
      <family val="2"/>
    </font>
    <font>
      <b/>
      <sz val="11"/>
      <color theme="1"/>
      <name val="Swis721 Lt BT"/>
    </font>
    <font>
      <b/>
      <sz val="11"/>
      <color theme="1"/>
      <name val="Century Gothic"/>
      <family val="2"/>
    </font>
    <font>
      <sz val="8"/>
      <color theme="1"/>
      <name val="SpeakOT-Regular"/>
    </font>
    <font>
      <sz val="8"/>
      <color rgb="FF000000"/>
      <name val="SpeakOT-Regular"/>
    </font>
    <font>
      <b/>
      <strike/>
      <sz val="8"/>
      <color theme="1"/>
      <name val="Arial Narrow"/>
      <family val="2"/>
    </font>
    <font>
      <b/>
      <sz val="8"/>
      <color rgb="FFFF0000"/>
      <name val="Arial Narrow"/>
      <family val="2"/>
    </font>
    <font>
      <i/>
      <sz val="8"/>
      <color theme="1"/>
      <name val="Californian FB"/>
      <family val="1"/>
    </font>
    <font>
      <strike/>
      <sz val="8"/>
      <color theme="1"/>
      <name val="Arial Narrow"/>
      <family val="2"/>
    </font>
    <font>
      <sz val="11"/>
      <color rgb="FF000000"/>
      <name val="SpeakOT-Regular"/>
    </font>
    <font>
      <b/>
      <sz val="8"/>
      <color rgb="FF000000"/>
      <name val="Arial Narrow"/>
      <family val="2"/>
    </font>
    <font>
      <b/>
      <strike/>
      <sz val="8"/>
      <color rgb="FF000000"/>
      <name val="Arial Narrow"/>
      <family val="2"/>
    </font>
    <font>
      <sz val="8"/>
      <color rgb="FF000000"/>
      <name val="Arial Narrow"/>
      <family val="2"/>
    </font>
    <font>
      <b/>
      <i/>
      <sz val="8"/>
      <color rgb="FF9BBB59"/>
      <name val="Arial Narrow"/>
      <family val="2"/>
    </font>
    <font>
      <sz val="8"/>
      <color rgb="FF0F243E"/>
      <name val="Arial Narrow"/>
      <family val="2"/>
    </font>
    <font>
      <sz val="11"/>
      <color theme="1"/>
      <name val="Century Gothic"/>
      <family val="2"/>
    </font>
    <font>
      <sz val="10"/>
      <color theme="1"/>
      <name val="Calibri"/>
      <family val="2"/>
      <scheme val="minor"/>
    </font>
    <font>
      <sz val="11"/>
      <color theme="1"/>
      <name val="SpeakOT-Regular"/>
    </font>
    <font>
      <sz val="11"/>
      <color rgb="FF000000"/>
      <name val="SpeakOT-Bold"/>
    </font>
    <font>
      <b/>
      <sz val="11"/>
      <color rgb="FF000000"/>
      <name val="SpeakOT-Bold"/>
    </font>
    <font>
      <b/>
      <sz val="12"/>
      <color rgb="FF0F243E"/>
      <name val="Calibri"/>
      <family val="2"/>
      <scheme val="minor"/>
    </font>
    <font>
      <sz val="9"/>
      <color rgb="FF244061"/>
      <name val="Calibri"/>
      <family val="2"/>
      <scheme val="minor"/>
    </font>
    <font>
      <sz val="8.25"/>
      <color theme="1"/>
      <name val="Times New Roman"/>
      <family val="1"/>
    </font>
    <font>
      <sz val="12"/>
      <color rgb="FF006FC9"/>
      <name val="Times New Roman"/>
      <family val="1"/>
    </font>
    <font>
      <sz val="11"/>
      <color theme="1"/>
      <name val="Times New Roman"/>
      <family val="1"/>
    </font>
    <font>
      <b/>
      <sz val="11"/>
      <color rgb="FF000000"/>
      <name val="Arial"/>
      <family val="2"/>
    </font>
    <font>
      <sz val="11"/>
      <color rgb="FF000000"/>
      <name val="Arial"/>
      <family val="2"/>
    </font>
    <font>
      <b/>
      <sz val="10"/>
      <color theme="1"/>
      <name val="Arial"/>
      <family val="2"/>
    </font>
    <font>
      <sz val="10"/>
      <color theme="1"/>
      <name val="Times New Roman"/>
      <family val="1"/>
    </font>
    <font>
      <sz val="11"/>
      <color theme="1"/>
      <name val="Calibri"/>
      <family val="2"/>
    </font>
    <font>
      <b/>
      <sz val="12"/>
      <color rgb="FFFFFFFF"/>
      <name val="Century Gothic"/>
      <family val="2"/>
    </font>
    <font>
      <sz val="11"/>
      <color rgb="FF000000"/>
      <name val="Calibri"/>
      <family val="2"/>
    </font>
    <font>
      <sz val="11"/>
      <name val="Calibri"/>
      <family val="2"/>
      <scheme val="minor"/>
    </font>
    <font>
      <b/>
      <sz val="11"/>
      <color rgb="FFFF0000"/>
      <name val="Calibri"/>
      <family val="2"/>
      <scheme val="minor"/>
    </font>
    <font>
      <sz val="11"/>
      <color rgb="FF1F497D"/>
      <name val="Arial"/>
      <family val="2"/>
    </font>
    <font>
      <b/>
      <sz val="12"/>
      <color rgb="FF0070C0"/>
      <name val="Corbel"/>
      <family val="2"/>
    </font>
    <font>
      <b/>
      <sz val="12"/>
      <color rgb="FF2F5597"/>
      <name val="Corbel"/>
      <family val="2"/>
    </font>
    <font>
      <b/>
      <sz val="11"/>
      <color rgb="FF000000"/>
      <name val="SpeakOT-Regular"/>
    </font>
    <font>
      <sz val="8.5"/>
      <color rgb="FF696C75"/>
      <name val="SpeakOT-Regular"/>
    </font>
    <font>
      <b/>
      <sz val="10"/>
      <color rgb="FFFF0000"/>
      <name val="Arial Narrow"/>
      <family val="2"/>
    </font>
    <font>
      <sz val="11"/>
      <color rgb="FF244061"/>
      <name val="Calibri"/>
      <family val="2"/>
      <scheme val="minor"/>
    </font>
    <font>
      <b/>
      <sz val="48"/>
      <color rgb="FFFF0000"/>
      <name val="Calibri"/>
      <family val="2"/>
      <scheme val="minor"/>
    </font>
    <font>
      <sz val="11"/>
      <color rgb="FF000000"/>
      <name val="Calibri"/>
      <family val="2"/>
      <scheme val="minor"/>
    </font>
    <font>
      <b/>
      <sz val="11"/>
      <color rgb="FF000000"/>
      <name val="Calibri"/>
      <family val="2"/>
      <scheme val="minor"/>
    </font>
    <font>
      <sz val="11"/>
      <color rgb="FF1F4E79"/>
      <name val="Gill Sans MT"/>
      <family val="2"/>
    </font>
    <font>
      <sz val="11"/>
      <color rgb="FF1F4E7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b/>
      <sz val="13.9"/>
      <color indexed="8"/>
      <name val="Arial"/>
      <family val="2"/>
    </font>
    <font>
      <sz val="10"/>
      <color indexed="8"/>
      <name val="MS Sans Serif"/>
      <family val="2"/>
    </font>
    <font>
      <b/>
      <sz val="18"/>
      <color theme="3"/>
      <name val="Cambria"/>
      <family val="2"/>
      <scheme val="major"/>
    </font>
    <font>
      <sz val="12"/>
      <color theme="1"/>
      <name val="Calibri"/>
      <family val="2"/>
      <scheme val="minor"/>
    </font>
    <font>
      <sz val="11"/>
      <color indexed="8"/>
      <name val="Calibri"/>
      <family val="2"/>
    </font>
    <font>
      <b/>
      <sz val="10"/>
      <color theme="0"/>
      <name val="Calibri"/>
      <family val="2"/>
      <scheme val="minor"/>
    </font>
    <font>
      <sz val="10"/>
      <color theme="0"/>
      <name val="Calibri"/>
      <family val="2"/>
      <scheme val="minor"/>
    </font>
    <font>
      <i/>
      <sz val="8"/>
      <name val="Calibri"/>
      <family val="2"/>
      <scheme val="minor"/>
    </font>
    <font>
      <b/>
      <sz val="11"/>
      <color theme="4"/>
      <name val="Arial Narrow"/>
      <family val="2"/>
    </font>
    <font>
      <b/>
      <sz val="14"/>
      <color rgb="FFFF0000"/>
      <name val="Arial"/>
      <family val="2"/>
    </font>
    <font>
      <sz val="12"/>
      <color rgb="FF000000"/>
      <name val="Trebuchet MS"/>
      <family val="2"/>
    </font>
    <font>
      <b/>
      <sz val="9"/>
      <color rgb="FFFF0000"/>
      <name val="Arial Narrow"/>
      <family val="2"/>
    </font>
    <font>
      <b/>
      <sz val="8"/>
      <color rgb="FF00B050"/>
      <name val="Arial Narrow"/>
      <family val="2"/>
    </font>
    <font>
      <b/>
      <i/>
      <sz val="8"/>
      <color rgb="FFFF0000"/>
      <name val="Calibri"/>
      <family val="2"/>
      <scheme val="minor"/>
    </font>
    <font>
      <b/>
      <sz val="8"/>
      <color theme="3"/>
      <name val="Berlin Sans FB Demi"/>
      <family val="2"/>
    </font>
    <font>
      <b/>
      <i/>
      <sz val="11"/>
      <color theme="1"/>
      <name val="Calibri"/>
      <family val="2"/>
      <scheme val="minor"/>
    </font>
  </fonts>
  <fills count="51">
    <fill>
      <patternFill patternType="none"/>
    </fill>
    <fill>
      <patternFill patternType="gray125"/>
    </fill>
    <fill>
      <patternFill patternType="solid">
        <fgColor rgb="FFFFC7CE"/>
      </patternFill>
    </fill>
    <fill>
      <patternFill patternType="solid">
        <fgColor rgb="FFFFC00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FF0000"/>
        <bgColor indexed="64"/>
      </patternFill>
    </fill>
    <fill>
      <patternFill patternType="solid">
        <fgColor theme="4" tint="0.39997558519241921"/>
        <bgColor indexed="64"/>
      </patternFill>
    </fill>
    <fill>
      <patternFill patternType="solid">
        <fgColor rgb="FFFFFFFF"/>
        <bgColor rgb="FF000000"/>
      </patternFill>
    </fill>
    <fill>
      <patternFill patternType="solid">
        <fgColor theme="6" tint="0.39997558519241921"/>
        <bgColor indexed="64"/>
      </patternFill>
    </fill>
    <fill>
      <patternFill patternType="solid">
        <fgColor rgb="FFE7F9DD"/>
        <bgColor indexed="64"/>
      </patternFill>
    </fill>
    <fill>
      <patternFill patternType="solid">
        <fgColor theme="5" tint="0.79998168889431442"/>
        <bgColor indexed="64"/>
      </patternFill>
    </fill>
    <fill>
      <patternFill patternType="solid">
        <fgColor rgb="FF8DB4E3"/>
        <bgColor rgb="FF000000"/>
      </patternFill>
    </fill>
    <fill>
      <patternFill patternType="solid">
        <fgColor rgb="FFFFFFFF"/>
        <bgColor indexed="64"/>
      </patternFill>
    </fill>
    <fill>
      <patternFill patternType="solid">
        <fgColor rgb="FF00206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rgb="FFC6C6C6"/>
      </left>
      <right style="medium">
        <color rgb="FFC6C6C6"/>
      </right>
      <top/>
      <bottom/>
      <diagonal/>
    </border>
    <border>
      <left style="medium">
        <color rgb="FFC6C6C6"/>
      </left>
      <right style="medium">
        <color rgb="FFC6C6C6"/>
      </right>
      <top/>
      <bottom style="medium">
        <color rgb="FFC6C6C6"/>
      </bottom>
      <diagonal/>
    </border>
    <border>
      <left/>
      <right style="medium">
        <color rgb="FFC6C6C6"/>
      </right>
      <top/>
      <bottom style="medium">
        <color rgb="FFC6C6C6"/>
      </bottom>
      <diagonal/>
    </border>
    <border>
      <left/>
      <right/>
      <top/>
      <bottom style="medium">
        <color rgb="FFC6C6C6"/>
      </bottom>
      <diagonal/>
    </border>
    <border>
      <left style="medium">
        <color rgb="FFC6C6C6"/>
      </left>
      <right style="medium">
        <color rgb="FFC6C6C6"/>
      </right>
      <top style="medium">
        <color rgb="FFC6C6C6"/>
      </top>
      <bottom/>
      <diagonal/>
    </border>
    <border>
      <left/>
      <right style="medium">
        <color rgb="FFC6C6C6"/>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0289">
    <xf numFmtId="0" fontId="0" fillId="0" borderId="0"/>
    <xf numFmtId="0" fontId="7" fillId="2" borderId="0" applyNumberFormat="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8" fillId="0" borderId="0" applyNumberFormat="0" applyFill="0" applyBorder="0" applyAlignment="0" applyProtection="0"/>
    <xf numFmtId="9" fontId="6" fillId="0" borderId="0" applyFont="0" applyFill="0" applyBorder="0" applyAlignment="0" applyProtection="0"/>
    <xf numFmtId="0" fontId="63" fillId="0" borderId="36" applyNumberFormat="0" applyFill="0" applyAlignment="0" applyProtection="0"/>
    <xf numFmtId="0" fontId="64" fillId="0" borderId="37" applyNumberFormat="0" applyFill="0" applyAlignment="0" applyProtection="0"/>
    <xf numFmtId="0" fontId="65" fillId="0" borderId="38" applyNumberFormat="0" applyFill="0" applyAlignment="0" applyProtection="0"/>
    <xf numFmtId="0" fontId="65" fillId="0" borderId="0" applyNumberFormat="0" applyFill="0" applyBorder="0" applyAlignment="0" applyProtection="0"/>
    <xf numFmtId="0" fontId="66" fillId="21" borderId="0" applyNumberFormat="0" applyBorder="0" applyAlignment="0" applyProtection="0"/>
    <xf numFmtId="0" fontId="68" fillId="23" borderId="39" applyNumberFormat="0" applyAlignment="0" applyProtection="0"/>
    <xf numFmtId="0" fontId="69" fillId="24" borderId="40" applyNumberFormat="0" applyAlignment="0" applyProtection="0"/>
    <xf numFmtId="0" fontId="70" fillId="24" borderId="39" applyNumberFormat="0" applyAlignment="0" applyProtection="0"/>
    <xf numFmtId="0" fontId="71" fillId="0" borderId="41" applyNumberFormat="0" applyFill="0" applyAlignment="0" applyProtection="0"/>
    <xf numFmtId="0" fontId="72" fillId="25" borderId="42" applyNumberFormat="0" applyAlignment="0" applyProtection="0"/>
    <xf numFmtId="0" fontId="10" fillId="0" borderId="0" applyNumberFormat="0" applyFill="0" applyBorder="0" applyAlignment="0" applyProtection="0"/>
    <xf numFmtId="0" fontId="73" fillId="0" borderId="0" applyNumberFormat="0" applyFill="0" applyBorder="0" applyAlignment="0" applyProtection="0"/>
    <xf numFmtId="0" fontId="9" fillId="0" borderId="44" applyNumberFormat="0" applyFill="0" applyAlignment="0" applyProtection="0"/>
    <xf numFmtId="0" fontId="74"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74"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7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7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7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7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43" fontId="76" fillId="0" borderId="0" applyFont="0" applyFill="0" applyBorder="0" applyAlignment="0" applyProtection="0"/>
    <xf numFmtId="0" fontId="77" fillId="0" borderId="0"/>
    <xf numFmtId="0" fontId="78" fillId="0" borderId="0" applyNumberFormat="0" applyFill="0" applyBorder="0" applyAlignment="0" applyProtection="0"/>
    <xf numFmtId="0" fontId="67" fillId="22" borderId="0" applyNumberFormat="0" applyBorder="0" applyAlignment="0" applyProtection="0"/>
    <xf numFmtId="0" fontId="74" fillId="30" borderId="0" applyNumberFormat="0" applyBorder="0" applyAlignment="0" applyProtection="0"/>
    <xf numFmtId="0" fontId="74" fillId="34" borderId="0" applyNumberFormat="0" applyBorder="0" applyAlignment="0" applyProtection="0"/>
    <xf numFmtId="0" fontId="74" fillId="38" borderId="0" applyNumberFormat="0" applyBorder="0" applyAlignment="0" applyProtection="0"/>
    <xf numFmtId="0" fontId="74" fillId="42" borderId="0" applyNumberFormat="0" applyBorder="0" applyAlignment="0" applyProtection="0"/>
    <xf numFmtId="0" fontId="74" fillId="46" borderId="0" applyNumberFormat="0" applyBorder="0" applyAlignment="0" applyProtection="0"/>
    <xf numFmtId="0" fontId="74" fillId="50"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79"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80" fillId="0" borderId="0" applyFont="0" applyFill="0" applyBorder="0" applyAlignment="0" applyProtection="0"/>
    <xf numFmtId="0" fontId="75" fillId="0" borderId="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0" fontId="78" fillId="0" borderId="0" applyNumberFormat="0" applyFill="0" applyBorder="0" applyAlignment="0" applyProtection="0"/>
    <xf numFmtId="0" fontId="67" fillId="22" borderId="0" applyNumberFormat="0" applyBorder="0" applyAlignment="0" applyProtection="0"/>
    <xf numFmtId="0" fontId="74" fillId="30" borderId="0" applyNumberFormat="0" applyBorder="0" applyAlignment="0" applyProtection="0"/>
    <xf numFmtId="0" fontId="74" fillId="34" borderId="0" applyNumberFormat="0" applyBorder="0" applyAlignment="0" applyProtection="0"/>
    <xf numFmtId="0" fontId="74" fillId="38" borderId="0" applyNumberFormat="0" applyBorder="0" applyAlignment="0" applyProtection="0"/>
    <xf numFmtId="0" fontId="74" fillId="42" borderId="0" applyNumberFormat="0" applyBorder="0" applyAlignment="0" applyProtection="0"/>
    <xf numFmtId="0" fontId="74" fillId="46" borderId="0" applyNumberFormat="0" applyBorder="0" applyAlignment="0" applyProtection="0"/>
    <xf numFmtId="0" fontId="74" fillId="50"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75" fillId="0" borderId="0"/>
    <xf numFmtId="43" fontId="75"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9" fontId="75"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0" fontId="75"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75" fillId="0" borderId="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cellStyleXfs>
  <cellXfs count="480">
    <xf numFmtId="0" fontId="0" fillId="0" borderId="0" xfId="0"/>
    <xf numFmtId="165" fontId="6" fillId="0" borderId="0" xfId="6" applyNumberFormat="1" applyFont="1"/>
    <xf numFmtId="0" fontId="10" fillId="3" borderId="0" xfId="0" applyFont="1" applyFill="1"/>
    <xf numFmtId="0" fontId="11" fillId="0" borderId="0" xfId="0" applyFont="1" applyBorder="1" applyAlignment="1">
      <alignment horizontal="center"/>
    </xf>
    <xf numFmtId="0" fontId="11" fillId="0" borderId="0" xfId="0" applyFont="1" applyBorder="1"/>
    <xf numFmtId="0" fontId="11" fillId="0" borderId="0" xfId="0" applyFont="1" applyBorder="1" applyAlignment="1">
      <alignment horizontal="left"/>
    </xf>
    <xf numFmtId="0" fontId="12" fillId="0" borderId="0" xfId="0" applyFont="1" applyBorder="1" applyAlignment="1">
      <alignment horizontal="center"/>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39" fontId="11" fillId="0" borderId="0" xfId="2" applyNumberFormat="1" applyFont="1" applyBorder="1" applyAlignment="1">
      <alignment horizontal="center" vertical="top" wrapText="1"/>
    </xf>
    <xf numFmtId="39" fontId="11" fillId="0" borderId="0" xfId="0" applyNumberFormat="1" applyFont="1" applyBorder="1"/>
    <xf numFmtId="0" fontId="14" fillId="0" borderId="0" xfId="0" applyFont="1" applyBorder="1" applyAlignment="1">
      <alignment wrapText="1"/>
    </xf>
    <xf numFmtId="0" fontId="14" fillId="0" borderId="0" xfId="0" applyFont="1" applyBorder="1"/>
    <xf numFmtId="0" fontId="12" fillId="0" borderId="0" xfId="0" applyFont="1" applyBorder="1"/>
    <xf numFmtId="0" fontId="11" fillId="0" borderId="0" xfId="0" applyFont="1" applyBorder="1" applyAlignment="1">
      <alignment horizontal="left" wrapText="1"/>
    </xf>
    <xf numFmtId="0" fontId="11" fillId="0" borderId="0" xfId="0" applyFont="1" applyBorder="1" applyAlignment="1">
      <alignment horizontal="left" vertical="top" wrapText="1"/>
    </xf>
    <xf numFmtId="0" fontId="12" fillId="0" borderId="0" xfId="0" applyFont="1" applyBorder="1" applyAlignment="1">
      <alignment wrapText="1"/>
    </xf>
    <xf numFmtId="0" fontId="11" fillId="0" borderId="0" xfId="0" applyFont="1" applyBorder="1" applyAlignment="1">
      <alignment wrapText="1"/>
    </xf>
    <xf numFmtId="0" fontId="11" fillId="0" borderId="0" xfId="0" applyFont="1" applyBorder="1" applyAlignment="1">
      <alignment vertical="top" wrapText="1"/>
    </xf>
    <xf numFmtId="0" fontId="14" fillId="0" borderId="0" xfId="0" applyFont="1" applyBorder="1" applyAlignment="1">
      <alignment horizontal="center" wrapText="1"/>
    </xf>
    <xf numFmtId="0" fontId="14" fillId="0" borderId="0" xfId="0" applyFont="1" applyBorder="1" applyAlignment="1">
      <alignment horizontal="center" vertical="top" wrapText="1"/>
    </xf>
    <xf numFmtId="0" fontId="14" fillId="0" borderId="0" xfId="0" applyFont="1" applyBorder="1" applyAlignment="1">
      <alignment horizontal="center"/>
    </xf>
    <xf numFmtId="0" fontId="15" fillId="0" borderId="0" xfId="0" applyFont="1" applyBorder="1"/>
    <xf numFmtId="0" fontId="16" fillId="0" borderId="0" xfId="0" applyFont="1" applyBorder="1"/>
    <xf numFmtId="0" fontId="17" fillId="0" borderId="0" xfId="0" applyFont="1" applyBorder="1" applyAlignment="1">
      <alignment horizontal="left"/>
    </xf>
    <xf numFmtId="0" fontId="18" fillId="0" borderId="0" xfId="0" applyFont="1"/>
    <xf numFmtId="3" fontId="14" fillId="0" borderId="0" xfId="0" applyNumberFormat="1" applyFont="1" applyBorder="1" applyAlignment="1">
      <alignment wrapText="1"/>
    </xf>
    <xf numFmtId="3" fontId="11" fillId="0" borderId="0" xfId="0" applyNumberFormat="1" applyFont="1" applyBorder="1" applyAlignment="1">
      <alignment wrapText="1"/>
    </xf>
    <xf numFmtId="0" fontId="19" fillId="0" borderId="0" xfId="0" applyFont="1"/>
    <xf numFmtId="4" fontId="19" fillId="0" borderId="0" xfId="0" applyNumberFormat="1" applyFont="1"/>
    <xf numFmtId="0" fontId="20" fillId="0" borderId="0" xfId="0" applyFont="1" applyBorder="1" applyAlignment="1">
      <alignment vertical="top" wrapText="1"/>
    </xf>
    <xf numFmtId="0" fontId="20" fillId="0" borderId="0" xfId="0" applyFont="1" applyBorder="1" applyAlignment="1">
      <alignment horizontal="center" wrapText="1"/>
    </xf>
    <xf numFmtId="10" fontId="21" fillId="0" borderId="0" xfId="0" applyNumberFormat="1" applyFont="1" applyBorder="1" applyAlignment="1">
      <alignment horizontal="center" wrapText="1"/>
    </xf>
    <xf numFmtId="4" fontId="21" fillId="0" borderId="0" xfId="0" applyNumberFormat="1" applyFont="1" applyBorder="1" applyAlignment="1">
      <alignment horizontal="center" wrapText="1"/>
    </xf>
    <xf numFmtId="4" fontId="20" fillId="0" borderId="0" xfId="0" applyNumberFormat="1" applyFont="1" applyBorder="1" applyAlignment="1">
      <alignment horizontal="center" wrapText="1"/>
    </xf>
    <xf numFmtId="10" fontId="20" fillId="0" borderId="0" xfId="0" applyNumberFormat="1" applyFont="1" applyBorder="1" applyAlignment="1">
      <alignment horizontal="center" wrapText="1"/>
    </xf>
    <xf numFmtId="0" fontId="14" fillId="4" borderId="1" xfId="0" applyFont="1" applyFill="1" applyBorder="1" applyAlignment="1">
      <alignment vertical="top" wrapText="1"/>
    </xf>
    <xf numFmtId="0" fontId="14" fillId="4" borderId="1" xfId="0" applyFont="1" applyFill="1" applyBorder="1" applyAlignment="1">
      <alignment horizontal="center" vertical="top" wrapText="1"/>
    </xf>
    <xf numFmtId="0" fontId="14" fillId="5" borderId="1" xfId="0" applyFont="1" applyFill="1" applyBorder="1" applyAlignment="1">
      <alignment horizontal="left" vertical="top" wrapText="1"/>
    </xf>
    <xf numFmtId="0" fontId="22" fillId="5" borderId="1" xfId="0" applyFont="1" applyFill="1" applyBorder="1" applyAlignment="1">
      <alignment horizontal="center" vertical="top" wrapText="1"/>
    </xf>
    <xf numFmtId="4" fontId="2" fillId="6" borderId="1" xfId="2" applyNumberFormat="1" applyFont="1" applyFill="1" applyBorder="1" applyAlignment="1">
      <alignment horizontal="right" vertical="center" wrapText="1"/>
    </xf>
    <xf numFmtId="164" fontId="2" fillId="6" borderId="1" xfId="2" applyNumberFormat="1" applyFont="1" applyFill="1" applyBorder="1" applyAlignment="1">
      <alignment horizontal="right" vertical="center" wrapText="1"/>
    </xf>
    <xf numFmtId="0" fontId="2" fillId="7" borderId="1" xfId="0" applyFont="1" applyFill="1" applyBorder="1" applyAlignment="1">
      <alignment horizontal="right"/>
    </xf>
    <xf numFmtId="164" fontId="3" fillId="7" borderId="1" xfId="2" applyFont="1" applyFill="1" applyBorder="1" applyAlignment="1">
      <alignment horizontal="right" vertical="top" wrapText="1"/>
    </xf>
    <xf numFmtId="4" fontId="2" fillId="7" borderId="1" xfId="2" applyNumberFormat="1" applyFont="1" applyFill="1" applyBorder="1" applyAlignment="1">
      <alignment horizontal="right" vertical="top" wrapText="1"/>
    </xf>
    <xf numFmtId="0" fontId="23" fillId="6" borderId="2" xfId="0" applyFont="1" applyFill="1" applyBorder="1" applyAlignment="1">
      <alignment horizontal="right" vertical="top" wrapText="1"/>
    </xf>
    <xf numFmtId="164" fontId="23" fillId="6" borderId="2" xfId="2" applyFont="1" applyFill="1" applyBorder="1" applyAlignment="1">
      <alignment horizontal="right" vertical="top" wrapText="1"/>
    </xf>
    <xf numFmtId="164" fontId="6" fillId="8" borderId="0" xfId="2" applyFont="1" applyFill="1" applyBorder="1" applyAlignment="1"/>
    <xf numFmtId="164" fontId="17" fillId="8" borderId="0" xfId="2" applyFont="1" applyFill="1" applyBorder="1" applyAlignment="1"/>
    <xf numFmtId="164" fontId="9" fillId="8" borderId="0" xfId="2" applyFont="1" applyFill="1" applyBorder="1" applyAlignment="1"/>
    <xf numFmtId="164" fontId="6" fillId="0" borderId="0" xfId="2" applyFont="1"/>
    <xf numFmtId="164" fontId="23" fillId="9" borderId="2" xfId="2" applyFont="1" applyFill="1" applyBorder="1" applyAlignment="1">
      <alignment horizontal="right" vertical="top" wrapText="1"/>
    </xf>
    <xf numFmtId="0" fontId="14" fillId="4" borderId="3" xfId="0" applyFont="1" applyFill="1" applyBorder="1" applyAlignment="1">
      <alignment horizontal="center" wrapText="1"/>
    </xf>
    <xf numFmtId="0" fontId="1" fillId="10" borderId="1" xfId="0" applyFont="1" applyFill="1" applyBorder="1"/>
    <xf numFmtId="10" fontId="1" fillId="11" borderId="1" xfId="6" applyNumberFormat="1" applyFont="1" applyFill="1" applyBorder="1" applyAlignment="1">
      <alignment horizontal="center"/>
    </xf>
    <xf numFmtId="10" fontId="2" fillId="11" borderId="1" xfId="2" applyNumberFormat="1" applyFont="1" applyFill="1" applyBorder="1" applyAlignment="1">
      <alignment horizontal="right" vertical="center" wrapText="1"/>
    </xf>
    <xf numFmtId="4" fontId="14" fillId="9" borderId="2" xfId="0" applyNumberFormat="1" applyFont="1" applyFill="1" applyBorder="1" applyAlignment="1">
      <alignment horizontal="right"/>
    </xf>
    <xf numFmtId="0" fontId="25" fillId="5" borderId="3" xfId="0" applyFont="1" applyFill="1" applyBorder="1" applyAlignment="1">
      <alignment horizontal="center" vertical="top" wrapText="1"/>
    </xf>
    <xf numFmtId="4" fontId="11" fillId="0" borderId="0" xfId="0" applyNumberFormat="1" applyFont="1" applyBorder="1"/>
    <xf numFmtId="166" fontId="11" fillId="0" borderId="0" xfId="2" applyNumberFormat="1" applyFont="1" applyBorder="1"/>
    <xf numFmtId="0" fontId="0" fillId="0" borderId="0" xfId="0" applyBorder="1"/>
    <xf numFmtId="164" fontId="6" fillId="0" borderId="0" xfId="2" applyFont="1" applyBorder="1"/>
    <xf numFmtId="165" fontId="6" fillId="0" borderId="0" xfId="6" applyNumberFormat="1" applyFont="1" applyBorder="1"/>
    <xf numFmtId="164" fontId="17" fillId="8" borderId="0" xfId="2" applyFont="1" applyFill="1" applyBorder="1" applyAlignment="1">
      <alignment horizontal="right" vertical="top" wrapText="1"/>
    </xf>
    <xf numFmtId="10" fontId="1" fillId="11" borderId="1" xfId="6" applyNumberFormat="1" applyFont="1" applyFill="1" applyBorder="1" applyAlignment="1">
      <alignment horizontal="center" wrapText="1"/>
    </xf>
    <xf numFmtId="10" fontId="2" fillId="11" borderId="1" xfId="6" applyNumberFormat="1" applyFont="1" applyFill="1" applyBorder="1" applyAlignment="1">
      <alignment horizontal="center" vertical="top" wrapText="1"/>
    </xf>
    <xf numFmtId="165" fontId="17" fillId="12" borderId="4" xfId="6" applyNumberFormat="1" applyFont="1" applyFill="1" applyBorder="1" applyAlignment="1">
      <alignment horizontal="center" vertical="top" wrapText="1"/>
    </xf>
    <xf numFmtId="0" fontId="2" fillId="7" borderId="1" xfId="0" applyFont="1" applyFill="1" applyBorder="1"/>
    <xf numFmtId="4" fontId="2" fillId="7" borderId="1" xfId="0" applyNumberFormat="1" applyFont="1" applyFill="1" applyBorder="1"/>
    <xf numFmtId="0" fontId="14" fillId="4" borderId="5" xfId="0" applyFont="1" applyFill="1" applyBorder="1" applyAlignment="1">
      <alignment horizontal="center"/>
    </xf>
    <xf numFmtId="0" fontId="2" fillId="8" borderId="1" xfId="0" applyFont="1" applyFill="1" applyBorder="1"/>
    <xf numFmtId="164" fontId="2" fillId="8" borderId="1" xfId="2" applyNumberFormat="1" applyFont="1" applyFill="1" applyBorder="1" applyAlignment="1">
      <alignment horizontal="right" vertical="center" wrapText="1"/>
    </xf>
    <xf numFmtId="4" fontId="1" fillId="10" borderId="1" xfId="0" applyNumberFormat="1" applyFont="1" applyFill="1" applyBorder="1"/>
    <xf numFmtId="164" fontId="1" fillId="10" borderId="1" xfId="2" applyFont="1" applyFill="1" applyBorder="1" applyAlignment="1">
      <alignment horizontal="right"/>
    </xf>
    <xf numFmtId="4" fontId="1" fillId="10" borderId="1" xfId="0" applyNumberFormat="1" applyFont="1" applyFill="1" applyBorder="1" applyAlignment="1">
      <alignment wrapText="1"/>
    </xf>
    <xf numFmtId="4" fontId="1" fillId="10" borderId="1" xfId="2" applyNumberFormat="1" applyFont="1" applyFill="1" applyBorder="1" applyAlignment="1">
      <alignment horizontal="right"/>
    </xf>
    <xf numFmtId="10" fontId="1" fillId="11" borderId="1" xfId="6" applyNumberFormat="1" applyFont="1" applyFill="1" applyBorder="1" applyAlignment="1">
      <alignment horizontal="center" vertical="top" wrapText="1"/>
    </xf>
    <xf numFmtId="164" fontId="2" fillId="13" borderId="1" xfId="2" applyFont="1" applyFill="1" applyBorder="1" applyAlignment="1">
      <alignment horizontal="right" vertical="top" wrapText="1"/>
    </xf>
    <xf numFmtId="4" fontId="2" fillId="13" borderId="1" xfId="2" applyNumberFormat="1" applyFont="1" applyFill="1" applyBorder="1" applyAlignment="1">
      <alignment vertical="top" wrapText="1"/>
    </xf>
    <xf numFmtId="0" fontId="2" fillId="5" borderId="1" xfId="0" applyFont="1" applyFill="1" applyBorder="1" applyAlignment="1">
      <alignment wrapText="1"/>
    </xf>
    <xf numFmtId="164" fontId="2" fillId="5" borderId="1" xfId="2" applyFont="1" applyFill="1" applyBorder="1" applyAlignment="1">
      <alignment horizontal="right" vertical="top" wrapText="1"/>
    </xf>
    <xf numFmtId="10" fontId="2" fillId="11" borderId="1" xfId="2" applyNumberFormat="1" applyFont="1" applyFill="1" applyBorder="1" applyAlignment="1">
      <alignment horizontal="right" vertical="top" wrapText="1"/>
    </xf>
    <xf numFmtId="4" fontId="2" fillId="5" borderId="1" xfId="2" applyNumberFormat="1" applyFont="1" applyFill="1" applyBorder="1" applyAlignment="1">
      <alignment horizontal="right" vertical="top" wrapText="1"/>
    </xf>
    <xf numFmtId="4" fontId="1" fillId="10" borderId="1" xfId="0" applyNumberFormat="1" applyFont="1" applyFill="1" applyBorder="1" applyAlignment="1">
      <alignment horizontal="right"/>
    </xf>
    <xf numFmtId="4" fontId="2" fillId="13" borderId="1" xfId="0" applyNumberFormat="1" applyFont="1" applyFill="1" applyBorder="1" applyAlignment="1">
      <alignment horizontal="right"/>
    </xf>
    <xf numFmtId="4" fontId="2" fillId="13" borderId="1" xfId="2" applyNumberFormat="1" applyFont="1" applyFill="1" applyBorder="1" applyAlignment="1">
      <alignment horizontal="right"/>
    </xf>
    <xf numFmtId="4" fontId="2" fillId="5" borderId="1" xfId="2" applyNumberFormat="1" applyFont="1" applyFill="1" applyBorder="1" applyAlignment="1">
      <alignment horizontal="right"/>
    </xf>
    <xf numFmtId="4" fontId="2" fillId="13" borderId="1" xfId="2" applyNumberFormat="1" applyFont="1" applyFill="1" applyBorder="1" applyAlignment="1">
      <alignment horizontal="right" vertical="top" wrapText="1"/>
    </xf>
    <xf numFmtId="4" fontId="1" fillId="10" borderId="1" xfId="2" applyNumberFormat="1" applyFont="1" applyFill="1" applyBorder="1" applyAlignment="1">
      <alignment horizontal="right" vertical="top" wrapText="1"/>
    </xf>
    <xf numFmtId="164" fontId="1" fillId="10" borderId="1" xfId="2" applyFont="1" applyFill="1" applyBorder="1" applyAlignment="1">
      <alignment horizontal="right" vertical="top" wrapText="1"/>
    </xf>
    <xf numFmtId="164" fontId="2" fillId="13" borderId="1" xfId="2" applyFont="1" applyFill="1" applyBorder="1" applyAlignment="1">
      <alignment horizontal="right"/>
    </xf>
    <xf numFmtId="0" fontId="2" fillId="4" borderId="1" xfId="0" applyFont="1" applyFill="1" applyBorder="1" applyAlignment="1">
      <alignment horizontal="center" vertical="top"/>
    </xf>
    <xf numFmtId="0" fontId="2" fillId="4" borderId="1" xfId="0" applyFont="1" applyFill="1" applyBorder="1" applyAlignment="1">
      <alignment horizontal="center" vertical="top" wrapText="1"/>
    </xf>
    <xf numFmtId="4" fontId="26" fillId="0" borderId="0" xfId="0" applyNumberFormat="1" applyFont="1" applyBorder="1" applyAlignment="1">
      <alignment horizontal="right" wrapText="1"/>
    </xf>
    <xf numFmtId="0" fontId="26" fillId="0" borderId="0" xfId="0" applyFont="1" applyBorder="1" applyAlignment="1">
      <alignment vertical="top" wrapText="1"/>
    </xf>
    <xf numFmtId="2" fontId="1" fillId="10" borderId="1" xfId="0" applyNumberFormat="1" applyFont="1" applyFill="1" applyBorder="1"/>
    <xf numFmtId="4" fontId="2" fillId="8" borderId="1" xfId="2" applyNumberFormat="1" applyFont="1" applyFill="1" applyBorder="1" applyAlignment="1">
      <alignment horizontal="right" vertical="center" wrapText="1"/>
    </xf>
    <xf numFmtId="164" fontId="2" fillId="14" borderId="1" xfId="2" applyNumberFormat="1" applyFont="1" applyFill="1" applyBorder="1" applyAlignment="1">
      <alignment horizontal="right" vertical="center" wrapText="1"/>
    </xf>
    <xf numFmtId="4" fontId="27" fillId="14" borderId="1" xfId="2" applyNumberFormat="1" applyFont="1" applyFill="1" applyBorder="1" applyAlignment="1">
      <alignment horizontal="right" vertical="center" wrapText="1"/>
    </xf>
    <xf numFmtId="0" fontId="2" fillId="7" borderId="6" xfId="0" applyFont="1" applyFill="1" applyBorder="1" applyAlignment="1">
      <alignment vertical="center"/>
    </xf>
    <xf numFmtId="0" fontId="0" fillId="0" borderId="0" xfId="0" applyAlignment="1">
      <alignment vertical="center"/>
    </xf>
    <xf numFmtId="0" fontId="2" fillId="15"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1" xfId="0" applyFont="1" applyFill="1" applyBorder="1" applyAlignment="1">
      <alignment horizontal="center" vertical="center" wrapText="1"/>
    </xf>
    <xf numFmtId="0" fontId="2" fillId="17" borderId="1" xfId="0" applyFont="1" applyFill="1" applyBorder="1" applyAlignment="1">
      <alignment horizontal="center" vertical="center"/>
    </xf>
    <xf numFmtId="0" fontId="2" fillId="17" borderId="1" xfId="0" applyFont="1" applyFill="1" applyBorder="1" applyAlignment="1">
      <alignment horizontal="center" vertical="center" wrapText="1"/>
    </xf>
    <xf numFmtId="0" fontId="2" fillId="12" borderId="1" xfId="0" applyFont="1" applyFill="1" applyBorder="1" applyAlignment="1">
      <alignment horizontal="center" vertical="center"/>
    </xf>
    <xf numFmtId="0" fontId="2" fillId="12" borderId="3" xfId="0" applyFont="1" applyFill="1" applyBorder="1" applyAlignment="1">
      <alignment horizontal="center" vertical="center"/>
    </xf>
    <xf numFmtId="0" fontId="27" fillId="14" borderId="1" xfId="0" applyFont="1" applyFill="1" applyBorder="1" applyAlignment="1">
      <alignment horizontal="center" vertical="center"/>
    </xf>
    <xf numFmtId="0" fontId="27" fillId="14"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10" fontId="1" fillId="15" borderId="1" xfId="6" applyNumberFormat="1" applyFont="1" applyFill="1" applyBorder="1" applyAlignment="1">
      <alignment horizontal="center" vertical="center" wrapText="1"/>
    </xf>
    <xf numFmtId="10" fontId="1" fillId="16" borderId="1" xfId="6" applyNumberFormat="1" applyFont="1" applyFill="1" applyBorder="1" applyAlignment="1">
      <alignment horizontal="center" vertical="center" wrapText="1"/>
    </xf>
    <xf numFmtId="10" fontId="1" fillId="17" borderId="1" xfId="6" applyNumberFormat="1" applyFont="1" applyFill="1" applyBorder="1" applyAlignment="1">
      <alignment horizontal="center" vertical="center" wrapText="1"/>
    </xf>
    <xf numFmtId="10" fontId="2" fillId="12" borderId="1" xfId="6" applyNumberFormat="1" applyFont="1" applyFill="1" applyBorder="1" applyAlignment="1">
      <alignment vertical="center"/>
    </xf>
    <xf numFmtId="10" fontId="6" fillId="0" borderId="0" xfId="6" applyNumberFormat="1" applyFont="1" applyAlignment="1">
      <alignment vertical="center"/>
    </xf>
    <xf numFmtId="4" fontId="29" fillId="14" borderId="1" xfId="0" applyNumberFormat="1" applyFont="1" applyFill="1" applyBorder="1" applyAlignment="1">
      <alignment vertical="center"/>
    </xf>
    <xf numFmtId="10" fontId="17" fillId="0" borderId="0" xfId="6" applyNumberFormat="1" applyFont="1" applyAlignment="1">
      <alignment vertical="center"/>
    </xf>
    <xf numFmtId="9" fontId="6" fillId="0" borderId="0" xfId="6" applyFont="1" applyAlignment="1">
      <alignment vertical="center"/>
    </xf>
    <xf numFmtId="164" fontId="29" fillId="14" borderId="1" xfId="2" applyFont="1" applyFill="1" applyBorder="1" applyAlignment="1">
      <alignment horizontal="right" vertical="center"/>
    </xf>
    <xf numFmtId="0" fontId="29" fillId="14" borderId="1" xfId="0" applyFont="1" applyFill="1" applyBorder="1" applyAlignment="1">
      <alignment vertical="center"/>
    </xf>
    <xf numFmtId="4" fontId="29" fillId="14" borderId="1" xfId="0" applyNumberFormat="1" applyFont="1" applyFill="1" applyBorder="1" applyAlignment="1">
      <alignment vertical="center" wrapText="1"/>
    </xf>
    <xf numFmtId="2" fontId="29" fillId="14" borderId="1" xfId="0" applyNumberFormat="1" applyFont="1" applyFill="1" applyBorder="1" applyAlignment="1">
      <alignment vertical="center" wrapText="1"/>
    </xf>
    <xf numFmtId="4" fontId="29" fillId="14" borderId="1" xfId="2" applyNumberFormat="1" applyFont="1" applyFill="1" applyBorder="1" applyAlignment="1">
      <alignment horizontal="right" vertical="center"/>
    </xf>
    <xf numFmtId="164" fontId="30" fillId="14" borderId="1" xfId="1" applyNumberFormat="1" applyFont="1" applyFill="1" applyBorder="1" applyAlignment="1">
      <alignment horizontal="right" vertical="center"/>
    </xf>
    <xf numFmtId="4" fontId="30" fillId="14" borderId="1" xfId="1" applyNumberFormat="1" applyFont="1" applyFill="1" applyBorder="1" applyAlignment="1">
      <alignment horizontal="right" vertical="center"/>
    </xf>
    <xf numFmtId="164" fontId="29" fillId="14" borderId="1" xfId="2" applyFont="1" applyFill="1" applyBorder="1" applyAlignment="1">
      <alignment vertical="center"/>
    </xf>
    <xf numFmtId="164" fontId="29" fillId="14" borderId="1" xfId="2" applyFont="1" applyFill="1" applyBorder="1" applyAlignment="1">
      <alignment vertical="center" wrapText="1"/>
    </xf>
    <xf numFmtId="164" fontId="27" fillId="14" borderId="1" xfId="2" applyFont="1" applyFill="1" applyBorder="1" applyAlignment="1">
      <alignment horizontal="right" vertical="center" wrapText="1"/>
    </xf>
    <xf numFmtId="4" fontId="27" fillId="14" borderId="1" xfId="2" applyNumberFormat="1" applyFont="1" applyFill="1" applyBorder="1" applyAlignment="1">
      <alignment vertical="center" wrapText="1"/>
    </xf>
    <xf numFmtId="4" fontId="29" fillId="14" borderId="1" xfId="0" applyNumberFormat="1" applyFont="1" applyFill="1" applyBorder="1" applyAlignment="1">
      <alignment horizontal="right" vertical="center"/>
    </xf>
    <xf numFmtId="4" fontId="27" fillId="14" borderId="1" xfId="0" applyNumberFormat="1" applyFont="1" applyFill="1" applyBorder="1" applyAlignment="1">
      <alignment horizontal="right" vertical="center"/>
    </xf>
    <xf numFmtId="4" fontId="27" fillId="14" borderId="1" xfId="2" applyNumberFormat="1" applyFont="1" applyFill="1" applyBorder="1" applyAlignment="1">
      <alignment horizontal="right" vertical="center"/>
    </xf>
    <xf numFmtId="43" fontId="1" fillId="14" borderId="1" xfId="2" applyNumberFormat="1" applyFont="1" applyFill="1" applyBorder="1" applyAlignment="1">
      <alignment vertical="center"/>
    </xf>
    <xf numFmtId="3" fontId="29" fillId="14" borderId="1" xfId="0" applyNumberFormat="1" applyFont="1" applyFill="1" applyBorder="1" applyAlignment="1">
      <alignment vertical="center"/>
    </xf>
    <xf numFmtId="4" fontId="29" fillId="14" borderId="1" xfId="2" applyNumberFormat="1" applyFont="1" applyFill="1" applyBorder="1" applyAlignment="1">
      <alignment horizontal="right" vertical="center" wrapText="1"/>
    </xf>
    <xf numFmtId="0" fontId="1" fillId="14" borderId="1" xfId="0" applyFont="1" applyFill="1" applyBorder="1" applyAlignment="1">
      <alignment vertical="center"/>
    </xf>
    <xf numFmtId="43" fontId="29" fillId="14" borderId="1" xfId="2" applyNumberFormat="1" applyFont="1" applyFill="1" applyBorder="1" applyAlignment="1">
      <alignment vertical="center"/>
    </xf>
    <xf numFmtId="164" fontId="30" fillId="14" borderId="1" xfId="2" applyFont="1" applyFill="1" applyBorder="1" applyAlignment="1">
      <alignment horizontal="right" vertical="center"/>
    </xf>
    <xf numFmtId="4" fontId="30" fillId="14" borderId="1" xfId="2" applyNumberFormat="1" applyFont="1" applyFill="1" applyBorder="1" applyAlignment="1">
      <alignment horizontal="right" vertical="center"/>
    </xf>
    <xf numFmtId="4" fontId="1" fillId="14" borderId="1" xfId="0" applyNumberFormat="1" applyFont="1" applyFill="1" applyBorder="1" applyAlignment="1">
      <alignment vertical="center"/>
    </xf>
    <xf numFmtId="4" fontId="31" fillId="14" borderId="1" xfId="0" applyNumberFormat="1" applyFont="1" applyFill="1" applyBorder="1" applyAlignment="1">
      <alignment vertical="center"/>
    </xf>
    <xf numFmtId="0" fontId="31" fillId="14" borderId="1" xfId="0" applyFont="1" applyFill="1" applyBorder="1" applyAlignment="1">
      <alignment vertical="center"/>
    </xf>
    <xf numFmtId="164" fontId="29" fillId="14" borderId="1" xfId="2" applyFont="1" applyFill="1" applyBorder="1" applyAlignment="1">
      <alignment horizontal="right" vertical="center" wrapText="1"/>
    </xf>
    <xf numFmtId="4" fontId="2" fillId="14" borderId="1" xfId="0" applyNumberFormat="1" applyFont="1" applyFill="1" applyBorder="1" applyAlignment="1">
      <alignment vertical="center"/>
    </xf>
    <xf numFmtId="0" fontId="2" fillId="14" borderId="1" xfId="0" applyFont="1" applyFill="1" applyBorder="1" applyAlignment="1">
      <alignment vertical="center"/>
    </xf>
    <xf numFmtId="164" fontId="27" fillId="14" borderId="1" xfId="2" applyFont="1" applyFill="1" applyBorder="1" applyAlignment="1">
      <alignment horizontal="right" vertical="center"/>
    </xf>
    <xf numFmtId="164" fontId="27" fillId="0" borderId="1" xfId="2" applyFont="1" applyBorder="1" applyAlignment="1">
      <alignment horizontal="right" vertical="center" wrapText="1"/>
    </xf>
    <xf numFmtId="4" fontId="27" fillId="0" borderId="1" xfId="2" applyNumberFormat="1" applyFont="1" applyBorder="1" applyAlignment="1">
      <alignment horizontal="right" vertical="center" wrapText="1"/>
    </xf>
    <xf numFmtId="0" fontId="27" fillId="18" borderId="1" xfId="0" applyFont="1" applyFill="1" applyBorder="1" applyAlignment="1">
      <alignment horizontal="center" vertical="center"/>
    </xf>
    <xf numFmtId="0" fontId="27" fillId="18" borderId="1" xfId="0" applyFont="1" applyFill="1" applyBorder="1" applyAlignment="1">
      <alignment horizontal="center" vertical="center" wrapText="1"/>
    </xf>
    <xf numFmtId="164" fontId="3" fillId="14" borderId="1" xfId="2" applyFont="1" applyFill="1" applyBorder="1" applyAlignment="1">
      <alignment horizontal="right" vertical="center" wrapText="1"/>
    </xf>
    <xf numFmtId="4" fontId="2" fillId="14" borderId="1" xfId="2" applyNumberFormat="1" applyFont="1" applyFill="1" applyBorder="1" applyAlignment="1">
      <alignment horizontal="right" vertical="center" wrapText="1"/>
    </xf>
    <xf numFmtId="0" fontId="23" fillId="6" borderId="7" xfId="0" applyFont="1" applyFill="1" applyBorder="1" applyAlignment="1">
      <alignment horizontal="right" vertical="center" wrapText="1"/>
    </xf>
    <xf numFmtId="164" fontId="23" fillId="14" borderId="2" xfId="2" applyFont="1" applyFill="1" applyBorder="1" applyAlignment="1">
      <alignment horizontal="right" vertical="center" wrapText="1"/>
    </xf>
    <xf numFmtId="4" fontId="27" fillId="14" borderId="2" xfId="0" applyNumberFormat="1" applyFont="1" applyFill="1" applyBorder="1" applyAlignment="1">
      <alignment horizontal="right" vertical="center"/>
    </xf>
    <xf numFmtId="0" fontId="0" fillId="0" borderId="0" xfId="0" applyFont="1"/>
    <xf numFmtId="0" fontId="17" fillId="0" borderId="0" xfId="0" applyFont="1" applyBorder="1"/>
    <xf numFmtId="0" fontId="22" fillId="8" borderId="1" xfId="0" applyFont="1" applyFill="1" applyBorder="1" applyAlignment="1">
      <alignment horizontal="center" vertical="top" wrapText="1"/>
    </xf>
    <xf numFmtId="4" fontId="1" fillId="8" borderId="1" xfId="0" applyNumberFormat="1" applyFont="1" applyFill="1" applyBorder="1"/>
    <xf numFmtId="164" fontId="1" fillId="8" borderId="1" xfId="2" applyFont="1" applyFill="1" applyBorder="1" applyAlignment="1">
      <alignment horizontal="right"/>
    </xf>
    <xf numFmtId="0" fontId="1" fillId="8" borderId="1" xfId="0" applyFont="1" applyFill="1" applyBorder="1"/>
    <xf numFmtId="4" fontId="1" fillId="8" borderId="1" xfId="0" applyNumberFormat="1" applyFont="1" applyFill="1" applyBorder="1" applyAlignment="1">
      <alignment wrapText="1"/>
    </xf>
    <xf numFmtId="4" fontId="1" fillId="8" borderId="1" xfId="2" applyNumberFormat="1" applyFont="1" applyFill="1" applyBorder="1" applyAlignment="1">
      <alignment horizontal="right"/>
    </xf>
    <xf numFmtId="164" fontId="2" fillId="8" borderId="1" xfId="2" applyFont="1" applyFill="1" applyBorder="1" applyAlignment="1">
      <alignment horizontal="right" vertical="top" wrapText="1"/>
    </xf>
    <xf numFmtId="4" fontId="2" fillId="8" borderId="1" xfId="2" applyNumberFormat="1" applyFont="1" applyFill="1" applyBorder="1" applyAlignment="1">
      <alignment vertical="top" wrapText="1"/>
    </xf>
    <xf numFmtId="4" fontId="2" fillId="8" borderId="1" xfId="2" applyNumberFormat="1" applyFont="1" applyFill="1" applyBorder="1" applyAlignment="1">
      <alignment horizontal="right" vertical="top" wrapText="1"/>
    </xf>
    <xf numFmtId="4" fontId="1" fillId="8" borderId="1" xfId="0" applyNumberFormat="1" applyFont="1" applyFill="1" applyBorder="1" applyAlignment="1">
      <alignment horizontal="right"/>
    </xf>
    <xf numFmtId="4" fontId="2" fillId="8" borderId="1" xfId="0" applyNumberFormat="1" applyFont="1" applyFill="1" applyBorder="1" applyAlignment="1">
      <alignment horizontal="right"/>
    </xf>
    <xf numFmtId="4" fontId="2" fillId="8" borderId="1" xfId="2" applyNumberFormat="1" applyFont="1" applyFill="1" applyBorder="1" applyAlignment="1">
      <alignment horizontal="right"/>
    </xf>
    <xf numFmtId="164" fontId="1" fillId="8" borderId="1" xfId="2" applyFont="1" applyFill="1" applyBorder="1"/>
    <xf numFmtId="2" fontId="1" fillId="8" borderId="1" xfId="0" applyNumberFormat="1" applyFont="1" applyFill="1" applyBorder="1"/>
    <xf numFmtId="4" fontId="1" fillId="8" borderId="1" xfId="2" applyNumberFormat="1" applyFont="1" applyFill="1" applyBorder="1" applyAlignment="1">
      <alignment horizontal="right" vertical="top" wrapText="1"/>
    </xf>
    <xf numFmtId="164" fontId="1" fillId="8" borderId="1" xfId="2" applyFont="1" applyFill="1" applyBorder="1" applyAlignment="1">
      <alignment horizontal="right" vertical="top" wrapText="1"/>
    </xf>
    <xf numFmtId="4" fontId="2" fillId="8" borderId="1" xfId="0" applyNumberFormat="1" applyFont="1" applyFill="1" applyBorder="1"/>
    <xf numFmtId="164" fontId="2" fillId="8" borderId="1" xfId="2" applyFont="1" applyFill="1" applyBorder="1" applyAlignment="1">
      <alignment horizontal="right"/>
    </xf>
    <xf numFmtId="164" fontId="3" fillId="8" borderId="1" xfId="2" applyFont="1" applyFill="1" applyBorder="1" applyAlignment="1">
      <alignment horizontal="right" vertical="top" wrapText="1"/>
    </xf>
    <xf numFmtId="164" fontId="23" fillId="8" borderId="2" xfId="2" applyFont="1" applyFill="1" applyBorder="1" applyAlignment="1">
      <alignment horizontal="right" vertical="top" wrapText="1"/>
    </xf>
    <xf numFmtId="4" fontId="14" fillId="8" borderId="2" xfId="0" applyNumberFormat="1" applyFont="1" applyFill="1" applyBorder="1" applyAlignment="1">
      <alignment horizontal="right"/>
    </xf>
    <xf numFmtId="0" fontId="25" fillId="5" borderId="1" xfId="0" applyFont="1" applyFill="1" applyBorder="1" applyAlignment="1">
      <alignment horizontal="center" vertical="top" wrapText="1"/>
    </xf>
    <xf numFmtId="10" fontId="17" fillId="12" borderId="1" xfId="6" applyNumberFormat="1" applyFont="1" applyFill="1" applyBorder="1" applyAlignment="1">
      <alignment horizontal="center" vertical="top" wrapText="1"/>
    </xf>
    <xf numFmtId="0" fontId="14" fillId="9" borderId="8" xfId="0" applyFont="1" applyFill="1" applyBorder="1" applyAlignment="1"/>
    <xf numFmtId="0" fontId="14" fillId="9" borderId="5" xfId="0" applyFont="1" applyFill="1" applyBorder="1" applyAlignment="1"/>
    <xf numFmtId="0" fontId="14" fillId="4" borderId="9" xfId="0" applyFont="1" applyFill="1" applyBorder="1" applyAlignment="1">
      <alignment vertical="top" wrapText="1"/>
    </xf>
    <xf numFmtId="0" fontId="14" fillId="9" borderId="10" xfId="0" applyFont="1" applyFill="1" applyBorder="1" applyAlignment="1"/>
    <xf numFmtId="0" fontId="14" fillId="4" borderId="11" xfId="0" applyFont="1" applyFill="1" applyBorder="1" applyAlignment="1">
      <alignment vertical="top" wrapText="1"/>
    </xf>
    <xf numFmtId="0" fontId="14" fillId="5" borderId="11" xfId="0" applyFont="1" applyFill="1" applyBorder="1" applyAlignment="1">
      <alignment vertical="top" wrapText="1"/>
    </xf>
    <xf numFmtId="10" fontId="17" fillId="12" borderId="2" xfId="6" applyNumberFormat="1" applyFont="1" applyFill="1" applyBorder="1" applyAlignment="1">
      <alignment horizontal="center" vertical="top" wrapText="1"/>
    </xf>
    <xf numFmtId="164" fontId="11" fillId="0" borderId="0" xfId="2" applyFont="1" applyBorder="1"/>
    <xf numFmtId="164" fontId="11" fillId="0" borderId="0" xfId="0" applyNumberFormat="1" applyFont="1" applyBorder="1"/>
    <xf numFmtId="0" fontId="2" fillId="6" borderId="12" xfId="0" applyFont="1" applyFill="1" applyBorder="1" applyAlignment="1">
      <alignment vertical="center" wrapText="1"/>
    </xf>
    <xf numFmtId="0" fontId="2" fillId="6" borderId="8" xfId="0" applyFont="1" applyFill="1" applyBorder="1" applyAlignment="1">
      <alignment horizontal="left" vertical="center" wrapText="1"/>
    </xf>
    <xf numFmtId="0" fontId="1" fillId="6" borderId="8" xfId="0" applyFont="1" applyFill="1" applyBorder="1" applyAlignment="1">
      <alignment vertical="center" wrapText="1"/>
    </xf>
    <xf numFmtId="0" fontId="1" fillId="6" borderId="8" xfId="0" applyFont="1" applyFill="1" applyBorder="1" applyAlignment="1">
      <alignment vertical="center"/>
    </xf>
    <xf numFmtId="0" fontId="2" fillId="6" borderId="8" xfId="0" applyFont="1" applyFill="1" applyBorder="1" applyAlignment="1">
      <alignment horizontal="right" vertical="center"/>
    </xf>
    <xf numFmtId="0" fontId="2" fillId="6" borderId="8" xfId="0" applyFont="1" applyFill="1" applyBorder="1" applyAlignment="1">
      <alignment vertical="center" wrapText="1"/>
    </xf>
    <xf numFmtId="0" fontId="2" fillId="7" borderId="8" xfId="0" applyFont="1" applyFill="1" applyBorder="1" applyAlignment="1">
      <alignment vertical="center"/>
    </xf>
    <xf numFmtId="10" fontId="2" fillId="12" borderId="3" xfId="6" applyNumberFormat="1" applyFont="1" applyFill="1" applyBorder="1" applyAlignment="1">
      <alignment vertical="center"/>
    </xf>
    <xf numFmtId="164" fontId="3" fillId="14" borderId="13" xfId="2" applyFont="1" applyFill="1" applyBorder="1" applyAlignment="1">
      <alignment horizontal="right" vertical="center" wrapText="1"/>
    </xf>
    <xf numFmtId="4" fontId="2" fillId="14" borderId="13" xfId="2" applyNumberFormat="1" applyFont="1" applyFill="1" applyBorder="1" applyAlignment="1">
      <alignment horizontal="right" vertical="center" wrapText="1"/>
    </xf>
    <xf numFmtId="0" fontId="2" fillId="7" borderId="1" xfId="0" applyFont="1" applyFill="1" applyBorder="1" applyAlignment="1">
      <alignment horizontal="center" vertical="top"/>
    </xf>
    <xf numFmtId="0" fontId="2" fillId="7" borderId="1" xfId="0" applyFont="1" applyFill="1" applyBorder="1" applyAlignment="1">
      <alignment horizontal="center" vertical="top" wrapText="1"/>
    </xf>
    <xf numFmtId="164" fontId="2" fillId="7" borderId="1" xfId="2" applyFont="1" applyFill="1" applyBorder="1" applyAlignment="1">
      <alignment horizontal="right"/>
    </xf>
    <xf numFmtId="4" fontId="18" fillId="0" borderId="0" xfId="0" applyNumberFormat="1" applyFont="1"/>
    <xf numFmtId="10" fontId="14" fillId="12" borderId="1" xfId="6" applyNumberFormat="1" applyFont="1" applyFill="1" applyBorder="1" applyAlignment="1">
      <alignment horizontal="center" vertical="top" wrapText="1"/>
    </xf>
    <xf numFmtId="0" fontId="14" fillId="12" borderId="1" xfId="0" applyFont="1" applyFill="1" applyBorder="1" applyAlignment="1">
      <alignment horizontal="center" wrapText="1"/>
    </xf>
    <xf numFmtId="165" fontId="17" fillId="12" borderId="1" xfId="6" applyNumberFormat="1" applyFont="1" applyFill="1" applyBorder="1" applyAlignment="1">
      <alignment horizontal="center" vertical="top" wrapText="1"/>
    </xf>
    <xf numFmtId="39" fontId="33" fillId="0" borderId="0" xfId="0" applyNumberFormat="1" applyFont="1" applyBorder="1"/>
    <xf numFmtId="0" fontId="26" fillId="0" borderId="0" xfId="0" applyFont="1" applyBorder="1" applyAlignment="1">
      <alignment horizontal="center" vertical="top" wrapText="1"/>
    </xf>
    <xf numFmtId="4" fontId="34" fillId="0" borderId="0" xfId="0" applyNumberFormat="1" applyFont="1" applyBorder="1" applyAlignment="1">
      <alignment horizontal="right" wrapText="1"/>
    </xf>
    <xf numFmtId="4" fontId="34" fillId="0" borderId="0" xfId="0" applyNumberFormat="1" applyFont="1" applyBorder="1"/>
    <xf numFmtId="0" fontId="34" fillId="0" borderId="0" xfId="0" applyFont="1" applyBorder="1" applyAlignment="1">
      <alignment vertical="top" wrapText="1"/>
    </xf>
    <xf numFmtId="4" fontId="35" fillId="0" borderId="0" xfId="0" applyNumberFormat="1" applyFont="1"/>
    <xf numFmtId="4" fontId="36" fillId="0" borderId="0" xfId="0" applyNumberFormat="1" applyFont="1"/>
    <xf numFmtId="0" fontId="34" fillId="0" borderId="0" xfId="0" applyFont="1"/>
    <xf numFmtId="0" fontId="0" fillId="19" borderId="0" xfId="0" applyFill="1"/>
    <xf numFmtId="0" fontId="37" fillId="19" borderId="0" xfId="0" applyFont="1" applyFill="1" applyAlignment="1">
      <alignment wrapText="1"/>
    </xf>
    <xf numFmtId="0" fontId="0" fillId="19" borderId="0" xfId="0" applyFill="1" applyAlignment="1">
      <alignment vertical="top"/>
    </xf>
    <xf numFmtId="0" fontId="38" fillId="19" borderId="0" xfId="0" applyFont="1" applyFill="1" applyAlignment="1">
      <alignment vertical="top"/>
    </xf>
    <xf numFmtId="0" fontId="39" fillId="0" borderId="0" xfId="0" applyFont="1"/>
    <xf numFmtId="0" fontId="0" fillId="0" borderId="0" xfId="0" applyAlignment="1">
      <alignment wrapText="1"/>
    </xf>
    <xf numFmtId="164" fontId="1" fillId="8" borderId="0" xfId="2" applyFont="1" applyFill="1" applyBorder="1" applyAlignment="1">
      <alignment horizontal="right"/>
    </xf>
    <xf numFmtId="10" fontId="1" fillId="8" borderId="0" xfId="6" applyNumberFormat="1" applyFont="1" applyFill="1" applyBorder="1" applyAlignment="1">
      <alignment horizontal="center"/>
    </xf>
    <xf numFmtId="4" fontId="1" fillId="8" borderId="0" xfId="2" applyNumberFormat="1" applyFont="1" applyFill="1" applyBorder="1" applyAlignment="1">
      <alignment horizontal="right"/>
    </xf>
    <xf numFmtId="10" fontId="1" fillId="12" borderId="1" xfId="6" applyNumberFormat="1" applyFont="1" applyFill="1" applyBorder="1" applyAlignment="1">
      <alignment horizontal="center" vertical="top" wrapText="1"/>
    </xf>
    <xf numFmtId="4" fontId="15" fillId="0" borderId="0" xfId="0" applyNumberFormat="1" applyFont="1" applyBorder="1"/>
    <xf numFmtId="4" fontId="35" fillId="0" borderId="0" xfId="0" applyNumberFormat="1" applyFont="1" applyBorder="1" applyAlignment="1">
      <alignment horizontal="right"/>
    </xf>
    <xf numFmtId="3" fontId="34" fillId="0" borderId="0" xfId="0" applyNumberFormat="1" applyFont="1" applyBorder="1" applyAlignment="1">
      <alignment horizontal="right" wrapText="1"/>
    </xf>
    <xf numFmtId="164" fontId="19" fillId="0" borderId="0" xfId="2" applyFont="1"/>
    <xf numFmtId="43" fontId="5" fillId="0" borderId="0" xfId="2" applyNumberFormat="1" applyFont="1" applyFill="1"/>
    <xf numFmtId="0" fontId="2" fillId="10" borderId="1" xfId="0" applyFont="1" applyFill="1" applyBorder="1"/>
    <xf numFmtId="0" fontId="2" fillId="13" borderId="1" xfId="0" applyFont="1" applyFill="1" applyBorder="1" applyAlignment="1">
      <alignment horizontal="center" wrapText="1"/>
    </xf>
    <xf numFmtId="0" fontId="2" fillId="13" borderId="1" xfId="0" applyFont="1" applyFill="1" applyBorder="1" applyAlignment="1">
      <alignment vertical="top" wrapText="1"/>
    </xf>
    <xf numFmtId="0" fontId="2" fillId="13" borderId="1" xfId="0" applyFont="1" applyFill="1" applyBorder="1" applyAlignment="1">
      <alignment horizontal="right"/>
    </xf>
    <xf numFmtId="0" fontId="2" fillId="5" borderId="1" xfId="0" applyFont="1" applyFill="1" applyBorder="1" applyAlignment="1">
      <alignment horizontal="center" wrapText="1"/>
    </xf>
    <xf numFmtId="0" fontId="2" fillId="13" borderId="1" xfId="0" applyFont="1" applyFill="1" applyBorder="1" applyAlignment="1">
      <alignment wrapText="1"/>
    </xf>
    <xf numFmtId="0" fontId="2" fillId="7" borderId="1" xfId="0" applyFont="1" applyFill="1" applyBorder="1" applyAlignment="1">
      <alignment horizontal="center" wrapText="1"/>
    </xf>
    <xf numFmtId="0" fontId="2" fillId="13" borderId="1" xfId="0" applyFont="1" applyFill="1" applyBorder="1" applyAlignment="1">
      <alignment horizontal="center"/>
    </xf>
    <xf numFmtId="0" fontId="2" fillId="13" borderId="1" xfId="0" applyFont="1" applyFill="1" applyBorder="1"/>
    <xf numFmtId="0" fontId="2" fillId="6" borderId="1" xfId="0" applyFont="1" applyFill="1" applyBorder="1" applyAlignment="1">
      <alignment horizontal="center" wrapText="1"/>
    </xf>
    <xf numFmtId="0" fontId="2" fillId="6" borderId="1" xfId="0" applyFont="1" applyFill="1" applyBorder="1" applyAlignment="1">
      <alignment wrapText="1"/>
    </xf>
    <xf numFmtId="0" fontId="2" fillId="6" borderId="1" xfId="0" applyFont="1" applyFill="1" applyBorder="1" applyAlignment="1">
      <alignment horizontal="right" vertical="center"/>
    </xf>
    <xf numFmtId="0" fontId="2" fillId="4" borderId="1" xfId="0" applyFont="1" applyFill="1" applyBorder="1" applyAlignment="1">
      <alignment horizontal="center"/>
    </xf>
    <xf numFmtId="0" fontId="2" fillId="4" borderId="1" xfId="0" applyFont="1" applyFill="1" applyBorder="1"/>
    <xf numFmtId="4" fontId="40" fillId="0" borderId="0" xfId="0" applyNumberFormat="1" applyFont="1"/>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41" fillId="0" borderId="0" xfId="0" applyFont="1" applyAlignment="1">
      <alignment vertical="center"/>
    </xf>
    <xf numFmtId="4" fontId="41" fillId="0" borderId="0" xfId="0" applyNumberFormat="1" applyFont="1" applyAlignment="1">
      <alignment vertical="center" wrapText="1"/>
    </xf>
    <xf numFmtId="43" fontId="42" fillId="0" borderId="0" xfId="0" applyNumberFormat="1" applyFont="1" applyBorder="1" applyAlignment="1">
      <alignment horizontal="center" vertical="center"/>
    </xf>
    <xf numFmtId="164" fontId="43" fillId="0" borderId="0" xfId="2" applyFont="1" applyBorder="1" applyAlignment="1">
      <alignment horizontal="center" vertical="center"/>
    </xf>
    <xf numFmtId="0" fontId="9" fillId="0" borderId="0" xfId="0" applyFont="1" applyAlignment="1">
      <alignment horizontal="right"/>
    </xf>
    <xf numFmtId="164" fontId="9" fillId="0" borderId="0" xfId="0" quotePrefix="1" applyNumberFormat="1" applyFont="1" applyAlignment="1">
      <alignment horizontal="center"/>
    </xf>
    <xf numFmtId="164" fontId="9" fillId="0" borderId="0" xfId="0" applyNumberFormat="1" applyFont="1"/>
    <xf numFmtId="164" fontId="9" fillId="0" borderId="0" xfId="2" applyFont="1"/>
    <xf numFmtId="0" fontId="0" fillId="0" borderId="0" xfId="0"/>
    <xf numFmtId="0" fontId="0" fillId="0" borderId="0" xfId="0"/>
    <xf numFmtId="4" fontId="44" fillId="0" borderId="0" xfId="0" applyNumberFormat="1" applyFont="1"/>
    <xf numFmtId="0" fontId="0" fillId="0" borderId="0" xfId="0"/>
    <xf numFmtId="0" fontId="22" fillId="5" borderId="1" xfId="0" applyFont="1" applyFill="1" applyBorder="1" applyAlignment="1">
      <alignment horizontal="right" vertical="top" wrapText="1"/>
    </xf>
    <xf numFmtId="0" fontId="2" fillId="9" borderId="1" xfId="0" applyFont="1" applyFill="1" applyBorder="1" applyAlignment="1">
      <alignment horizontal="center"/>
    </xf>
    <xf numFmtId="0" fontId="2" fillId="9" borderId="1" xfId="0" applyFont="1" applyFill="1" applyBorder="1"/>
    <xf numFmtId="10" fontId="17" fillId="12" borderId="4" xfId="6" applyNumberFormat="1" applyFont="1" applyFill="1" applyBorder="1" applyAlignment="1">
      <alignment horizontal="center" vertical="top" wrapText="1"/>
    </xf>
    <xf numFmtId="0" fontId="14" fillId="5" borderId="1" xfId="0" applyFont="1" applyFill="1" applyBorder="1" applyAlignment="1">
      <alignment horizontal="center" vertical="top" wrapText="1"/>
    </xf>
    <xf numFmtId="10" fontId="1" fillId="8" borderId="1" xfId="6" applyNumberFormat="1" applyFont="1" applyFill="1" applyBorder="1" applyAlignment="1">
      <alignment horizontal="center" vertical="center" wrapText="1"/>
    </xf>
    <xf numFmtId="4" fontId="46" fillId="19" borderId="0" xfId="0" applyNumberFormat="1" applyFont="1" applyFill="1" applyBorder="1" applyAlignment="1">
      <alignment horizontal="justify" vertical="center" wrapText="1"/>
    </xf>
    <xf numFmtId="0" fontId="46" fillId="19" borderId="0" xfId="0" applyFont="1" applyFill="1" applyBorder="1" applyAlignment="1">
      <alignment horizontal="justify" vertical="center" wrapText="1"/>
    </xf>
    <xf numFmtId="3" fontId="0" fillId="0" borderId="0" xfId="0" applyNumberFormat="1"/>
    <xf numFmtId="9" fontId="11" fillId="0" borderId="0" xfId="6" applyFont="1" applyBorder="1"/>
    <xf numFmtId="0" fontId="47" fillId="8" borderId="0" xfId="0" applyFont="1" applyFill="1" applyBorder="1" applyAlignment="1">
      <alignment horizontal="center" vertical="center"/>
    </xf>
    <xf numFmtId="3" fontId="11" fillId="0" borderId="0" xfId="0" applyNumberFormat="1" applyFont="1" applyBorder="1"/>
    <xf numFmtId="0" fontId="0" fillId="0" borderId="0" xfId="0"/>
    <xf numFmtId="2" fontId="1" fillId="8" borderId="0" xfId="0" applyNumberFormat="1" applyFont="1" applyFill="1" applyBorder="1"/>
    <xf numFmtId="0" fontId="48" fillId="0" borderId="0" xfId="0" applyFont="1" applyBorder="1" applyAlignment="1">
      <alignment horizontal="center" vertical="center"/>
    </xf>
    <xf numFmtId="164" fontId="9" fillId="8" borderId="0" xfId="2" applyNumberFormat="1" applyFont="1" applyFill="1" applyBorder="1" applyAlignment="1"/>
    <xf numFmtId="3" fontId="19" fillId="0" borderId="0" xfId="0" applyNumberFormat="1" applyFont="1"/>
    <xf numFmtId="3" fontId="16" fillId="0" borderId="0" xfId="0" applyNumberFormat="1" applyFont="1" applyBorder="1"/>
    <xf numFmtId="0" fontId="9" fillId="0" borderId="1" xfId="0" applyFont="1" applyBorder="1"/>
    <xf numFmtId="16" fontId="9" fillId="8" borderId="1" xfId="0" applyNumberFormat="1" applyFont="1" applyFill="1" applyBorder="1"/>
    <xf numFmtId="0" fontId="0" fillId="0" borderId="1" xfId="0" applyFont="1" applyBorder="1"/>
    <xf numFmtId="4" fontId="0" fillId="8" borderId="1" xfId="0" applyNumberFormat="1" applyFont="1" applyFill="1" applyBorder="1"/>
    <xf numFmtId="164" fontId="49" fillId="8" borderId="1" xfId="2" applyFont="1" applyFill="1" applyBorder="1" applyAlignment="1">
      <alignment horizontal="right" vertical="top" wrapText="1"/>
    </xf>
    <xf numFmtId="4" fontId="46" fillId="8" borderId="1" xfId="0" applyNumberFormat="1" applyFont="1" applyFill="1" applyBorder="1" applyAlignment="1">
      <alignment horizontal="right"/>
    </xf>
    <xf numFmtId="0" fontId="50" fillId="3" borderId="1" xfId="0" applyFont="1" applyFill="1" applyBorder="1"/>
    <xf numFmtId="164" fontId="50" fillId="3" borderId="1" xfId="0" applyNumberFormat="1" applyFont="1" applyFill="1" applyBorder="1"/>
    <xf numFmtId="4" fontId="41" fillId="0" borderId="0" xfId="0" applyNumberFormat="1" applyFont="1" applyAlignment="1">
      <alignment vertical="center"/>
    </xf>
    <xf numFmtId="0" fontId="1" fillId="10" borderId="7" xfId="0" applyFont="1" applyFill="1" applyBorder="1" applyAlignment="1">
      <alignment horizontal="center" wrapText="1"/>
    </xf>
    <xf numFmtId="0" fontId="51" fillId="0" borderId="30" xfId="0" applyFont="1" applyBorder="1" applyAlignment="1">
      <alignment vertical="center" wrapText="1"/>
    </xf>
    <xf numFmtId="0" fontId="51" fillId="0" borderId="31" xfId="0" applyFont="1" applyBorder="1" applyAlignment="1">
      <alignment vertical="top" wrapText="1"/>
    </xf>
    <xf numFmtId="0" fontId="51" fillId="0" borderId="31" xfId="0" applyFont="1" applyBorder="1" applyAlignment="1">
      <alignment vertical="center" wrapText="1"/>
    </xf>
    <xf numFmtId="0" fontId="51" fillId="0" borderId="0" xfId="0" applyFont="1"/>
    <xf numFmtId="4" fontId="51" fillId="0" borderId="30" xfId="0" applyNumberFormat="1" applyFont="1" applyBorder="1" applyAlignment="1">
      <alignment vertical="center"/>
    </xf>
    <xf numFmtId="4" fontId="51" fillId="0" borderId="31" xfId="0" applyNumberFormat="1" applyFont="1" applyBorder="1" applyAlignment="1">
      <alignment vertical="center"/>
    </xf>
    <xf numFmtId="0" fontId="51" fillId="0" borderId="30" xfId="0" applyFont="1" applyBorder="1" applyAlignment="1">
      <alignment vertical="center"/>
    </xf>
    <xf numFmtId="0" fontId="51" fillId="0" borderId="31" xfId="0" applyFont="1" applyBorder="1" applyAlignment="1">
      <alignment vertical="center"/>
    </xf>
    <xf numFmtId="4" fontId="51" fillId="0" borderId="33" xfId="0" applyNumberFormat="1" applyFont="1" applyBorder="1" applyAlignment="1">
      <alignment vertical="center" wrapText="1"/>
    </xf>
    <xf numFmtId="0" fontId="51" fillId="0" borderId="32" xfId="0" applyFont="1" applyBorder="1" applyAlignment="1">
      <alignment vertical="top"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51" fillId="0" borderId="34" xfId="0" applyFont="1" applyBorder="1" applyAlignment="1">
      <alignment vertical="center" wrapText="1"/>
    </xf>
    <xf numFmtId="0" fontId="1" fillId="8" borderId="0" xfId="0" applyFont="1" applyFill="1" applyBorder="1" applyAlignment="1">
      <alignment wrapText="1"/>
    </xf>
    <xf numFmtId="4" fontId="0" fillId="0" borderId="0" xfId="0" applyNumberFormat="1"/>
    <xf numFmtId="0" fontId="51" fillId="0" borderId="35" xfId="0" applyFont="1" applyBorder="1" applyAlignment="1">
      <alignment vertical="top" wrapText="1"/>
    </xf>
    <xf numFmtId="4" fontId="51" fillId="0" borderId="31" xfId="0" applyNumberFormat="1" applyFont="1" applyBorder="1" applyAlignment="1">
      <alignment vertical="center" wrapText="1"/>
    </xf>
    <xf numFmtId="4" fontId="51" fillId="0" borderId="0" xfId="0" applyNumberFormat="1" applyFont="1"/>
    <xf numFmtId="0" fontId="51" fillId="0" borderId="32" xfId="0" applyFont="1" applyBorder="1" applyAlignment="1">
      <alignment vertical="center"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43" fillId="0" borderId="0" xfId="0" applyFont="1"/>
    <xf numFmtId="4" fontId="52" fillId="0" borderId="0" xfId="0" applyNumberFormat="1" applyFont="1"/>
    <xf numFmtId="0" fontId="53" fillId="0" borderId="0" xfId="0" applyFont="1"/>
    <xf numFmtId="0" fontId="23" fillId="8" borderId="16" xfId="0" applyFont="1" applyFill="1" applyBorder="1" applyAlignment="1">
      <alignment horizontal="right" vertical="top" wrapText="1"/>
    </xf>
    <xf numFmtId="0" fontId="23" fillId="8" borderId="17" xfId="0" applyFont="1" applyFill="1" applyBorder="1" applyAlignment="1">
      <alignment horizontal="right" vertical="top" wrapText="1"/>
    </xf>
    <xf numFmtId="164" fontId="23" fillId="8" borderId="17" xfId="2" applyFont="1" applyFill="1" applyBorder="1" applyAlignment="1">
      <alignment horizontal="right" vertical="top" wrapText="1"/>
    </xf>
    <xf numFmtId="4" fontId="14" fillId="8" borderId="17" xfId="0" applyNumberFormat="1" applyFont="1" applyFill="1" applyBorder="1" applyAlignment="1">
      <alignment horizontal="right"/>
    </xf>
    <xf numFmtId="10" fontId="17" fillId="8" borderId="17" xfId="6" applyNumberFormat="1" applyFont="1" applyFill="1" applyBorder="1" applyAlignment="1">
      <alignment horizontal="center" vertical="top" wrapText="1"/>
    </xf>
    <xf numFmtId="165" fontId="17" fillId="8" borderId="18" xfId="6" applyNumberFormat="1" applyFont="1" applyFill="1" applyBorder="1" applyAlignment="1">
      <alignment horizontal="center" vertical="top" wrapText="1"/>
    </xf>
    <xf numFmtId="2" fontId="1" fillId="10" borderId="2" xfId="0" applyNumberFormat="1" applyFont="1" applyFill="1" applyBorder="1"/>
    <xf numFmtId="0" fontId="42" fillId="0" borderId="0" xfId="0" applyFont="1" applyBorder="1" applyAlignment="1">
      <alignment horizontal="center" vertical="center"/>
    </xf>
    <xf numFmtId="0" fontId="42" fillId="0" borderId="0" xfId="0" applyFont="1" applyBorder="1" applyAlignment="1">
      <alignment vertical="center"/>
    </xf>
    <xf numFmtId="0" fontId="54" fillId="0" borderId="0" xfId="0" applyFont="1" applyBorder="1" applyAlignment="1">
      <alignment horizontal="center" vertical="center" wrapText="1"/>
    </xf>
    <xf numFmtId="0" fontId="42" fillId="0" borderId="0" xfId="0" applyFont="1" applyBorder="1" applyAlignment="1">
      <alignment vertical="center" wrapText="1"/>
    </xf>
    <xf numFmtId="0" fontId="42" fillId="0" borderId="0" xfId="0" applyFont="1" applyBorder="1" applyAlignment="1">
      <alignment horizontal="center" vertical="center" wrapText="1"/>
    </xf>
    <xf numFmtId="4" fontId="42" fillId="0" borderId="0" xfId="0" applyNumberFormat="1" applyFont="1" applyBorder="1"/>
    <xf numFmtId="0" fontId="54" fillId="0" borderId="0" xfId="0" applyFont="1"/>
    <xf numFmtId="4" fontId="18" fillId="0" borderId="0" xfId="0" applyNumberFormat="1" applyFont="1" applyBorder="1"/>
    <xf numFmtId="3" fontId="18" fillId="0" borderId="0" xfId="0" applyNumberFormat="1" applyFont="1"/>
    <xf numFmtId="0" fontId="2" fillId="5" borderId="1" xfId="0" applyFont="1" applyFill="1" applyBorder="1" applyAlignment="1">
      <alignment horizontal="left"/>
    </xf>
    <xf numFmtId="164" fontId="5" fillId="0" borderId="0" xfId="2" applyFont="1" applyFill="1"/>
    <xf numFmtId="4" fontId="59" fillId="0" borderId="0" xfId="0" applyNumberFormat="1" applyFont="1"/>
    <xf numFmtId="4" fontId="52" fillId="0" borderId="0" xfId="0" applyNumberFormat="1" applyFont="1" applyBorder="1" applyAlignment="1">
      <alignment vertical="center"/>
    </xf>
    <xf numFmtId="0" fontId="17" fillId="0" borderId="0" xfId="0" applyFont="1" applyBorder="1" applyAlignment="1">
      <alignment horizontal="center"/>
    </xf>
    <xf numFmtId="10" fontId="17" fillId="8" borderId="0" xfId="6" applyNumberFormat="1" applyFont="1" applyFill="1" applyBorder="1" applyAlignment="1">
      <alignment horizontal="right" vertical="top" wrapText="1"/>
    </xf>
    <xf numFmtId="10" fontId="0" fillId="0" borderId="0" xfId="6" applyNumberFormat="1" applyFont="1"/>
    <xf numFmtId="0" fontId="59" fillId="0" borderId="0" xfId="0" applyFont="1"/>
    <xf numFmtId="164" fontId="1" fillId="10" borderId="1" xfId="2" applyFont="1" applyFill="1" applyBorder="1"/>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4" fontId="60" fillId="0" borderId="0" xfId="0" applyNumberFormat="1" applyFont="1" applyBorder="1" applyAlignment="1">
      <alignment horizontal="center" vertical="center" wrapText="1"/>
    </xf>
    <xf numFmtId="4" fontId="0" fillId="0" borderId="0" xfId="0" applyNumberFormat="1" applyBorder="1" applyAlignment="1">
      <alignment vertical="center" wrapText="1"/>
    </xf>
    <xf numFmtId="4" fontId="44" fillId="0" borderId="0" xfId="0" applyNumberFormat="1" applyFont="1" applyBorder="1"/>
    <xf numFmtId="4" fontId="51" fillId="0" borderId="30" xfId="0" applyNumberFormat="1" applyFont="1" applyBorder="1" applyAlignment="1">
      <alignment vertical="center"/>
    </xf>
    <xf numFmtId="3" fontId="24" fillId="0" borderId="0" xfId="0" applyNumberFormat="1" applyFont="1" applyBorder="1"/>
    <xf numFmtId="4" fontId="51" fillId="0" borderId="0" xfId="0" applyNumberFormat="1" applyFont="1" applyBorder="1" applyAlignment="1">
      <alignment vertical="center"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61" fillId="0" borderId="15" xfId="0" applyFont="1" applyBorder="1" applyAlignment="1">
      <alignment vertical="center"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62" fillId="0" borderId="35" xfId="0" applyFont="1" applyBorder="1" applyAlignment="1">
      <alignment vertical="center" wrapText="1"/>
    </xf>
    <xf numFmtId="4" fontId="62" fillId="0" borderId="31" xfId="0" applyNumberFormat="1" applyFont="1" applyBorder="1" applyAlignment="1">
      <alignment vertical="center" wrapText="1"/>
    </xf>
    <xf numFmtId="4" fontId="62" fillId="0" borderId="30" xfId="0" applyNumberFormat="1" applyFont="1" applyBorder="1" applyAlignment="1">
      <alignment vertical="center" wrapText="1"/>
    </xf>
    <xf numFmtId="0" fontId="62" fillId="0" borderId="32" xfId="0" applyFont="1" applyBorder="1" applyAlignment="1">
      <alignment vertical="center" wrapText="1"/>
    </xf>
    <xf numFmtId="0" fontId="62" fillId="0" borderId="0" xfId="0" applyFont="1"/>
    <xf numFmtId="0" fontId="62" fillId="0" borderId="33" xfId="0" applyFont="1" applyBorder="1" applyAlignment="1">
      <alignment vertical="center" wrapText="1"/>
    </xf>
    <xf numFmtId="4" fontId="1" fillId="10" borderId="1" xfId="2" applyNumberFormat="1" applyFont="1" applyFill="1" applyBorder="1" applyAlignment="1">
      <alignment horizontal="right" wrapText="1"/>
    </xf>
    <xf numFmtId="0" fontId="45" fillId="0" borderId="0" xfId="0" applyFont="1" applyBorder="1" applyAlignment="1">
      <alignment vertical="center"/>
    </xf>
    <xf numFmtId="4" fontId="41" fillId="0" borderId="0" xfId="0" applyNumberFormat="1" applyFont="1" applyBorder="1" applyAlignment="1">
      <alignment vertical="center" wrapText="1"/>
    </xf>
    <xf numFmtId="4" fontId="0" fillId="0" borderId="0" xfId="0" applyNumberFormat="1" applyBorder="1"/>
    <xf numFmtId="4" fontId="0" fillId="0" borderId="0" xfId="0" applyNumberFormat="1" applyFont="1" applyBorder="1" applyAlignment="1">
      <alignment vertical="center" wrapText="1"/>
    </xf>
    <xf numFmtId="4" fontId="1" fillId="8" borderId="1" xfId="2" applyNumberFormat="1" applyFont="1" applyFill="1" applyBorder="1" applyAlignment="1">
      <alignment horizontal="right" wrapText="1"/>
    </xf>
    <xf numFmtId="164" fontId="0" fillId="0" borderId="0" xfId="2" applyFont="1"/>
    <xf numFmtId="0" fontId="1" fillId="4" borderId="1" xfId="0" applyFont="1" applyFill="1" applyBorder="1"/>
    <xf numFmtId="4" fontId="1" fillId="8" borderId="0" xfId="0" applyNumberFormat="1" applyFont="1" applyFill="1" applyBorder="1" applyAlignment="1">
      <alignment horizontal="right" wrapText="1"/>
    </xf>
    <xf numFmtId="0" fontId="1" fillId="10" borderId="2" xfId="0" applyFont="1" applyFill="1" applyBorder="1" applyAlignment="1">
      <alignment wrapText="1"/>
    </xf>
    <xf numFmtId="3" fontId="32" fillId="0" borderId="0" xfId="0" applyNumberFormat="1" applyFont="1"/>
    <xf numFmtId="0" fontId="0" fillId="0" borderId="0" xfId="0"/>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0" fillId="0" borderId="0" xfId="0" applyAlignment="1">
      <alignment wrapText="1"/>
    </xf>
    <xf numFmtId="0" fontId="9" fillId="0" borderId="0" xfId="0" applyFont="1" applyBorder="1" applyAlignment="1">
      <alignment horizontal="center"/>
    </xf>
    <xf numFmtId="16" fontId="9" fillId="8" borderId="0" xfId="0" applyNumberFormat="1" applyFont="1" applyFill="1" applyBorder="1" applyAlignment="1">
      <alignment horizontal="center"/>
    </xf>
    <xf numFmtId="164" fontId="0" fillId="0" borderId="0" xfId="2" applyFont="1" applyBorder="1"/>
    <xf numFmtId="0" fontId="33" fillId="0" borderId="0" xfId="0" applyFont="1" applyAlignment="1"/>
    <xf numFmtId="0" fontId="81" fillId="0" borderId="0" xfId="0" applyFont="1" applyBorder="1"/>
    <xf numFmtId="0" fontId="81" fillId="0" borderId="0" xfId="0" applyFont="1" applyAlignment="1">
      <alignment horizontal="right"/>
    </xf>
    <xf numFmtId="0" fontId="82" fillId="0" borderId="0" xfId="0" applyFont="1" applyBorder="1"/>
    <xf numFmtId="4" fontId="82" fillId="0" borderId="0" xfId="0" applyNumberFormat="1" applyFont="1"/>
    <xf numFmtId="0" fontId="82" fillId="0" borderId="0" xfId="0" applyFont="1"/>
    <xf numFmtId="0" fontId="49" fillId="0" borderId="0" xfId="0" applyFont="1"/>
    <xf numFmtId="164" fontId="1" fillId="5" borderId="1" xfId="2" applyFont="1" applyFill="1" applyBorder="1" applyAlignment="1">
      <alignment horizontal="right" vertical="top" wrapText="1"/>
    </xf>
    <xf numFmtId="0" fontId="14" fillId="12" borderId="1" xfId="0" applyFont="1" applyFill="1" applyBorder="1" applyAlignment="1">
      <alignment horizontal="center" vertical="top" wrapText="1"/>
    </xf>
    <xf numFmtId="0" fontId="83" fillId="0" borderId="0" xfId="0" applyFont="1" applyBorder="1"/>
    <xf numFmtId="4" fontId="51" fillId="0" borderId="30" xfId="0" applyNumberFormat="1" applyFont="1" applyBorder="1" applyAlignment="1">
      <alignment vertical="center"/>
    </xf>
    <xf numFmtId="0" fontId="85" fillId="0" borderId="0" xfId="0" applyFont="1"/>
    <xf numFmtId="0" fontId="0" fillId="0" borderId="0" xfId="0" applyAlignment="1">
      <alignment wrapText="1"/>
    </xf>
    <xf numFmtId="3" fontId="14" fillId="0" borderId="0" xfId="0" applyNumberFormat="1" applyFont="1" applyBorder="1"/>
    <xf numFmtId="4" fontId="86" fillId="0" borderId="0" xfId="0" applyNumberFormat="1" applyFont="1" applyAlignment="1">
      <alignment vertical="center"/>
    </xf>
    <xf numFmtId="0" fontId="45" fillId="19" borderId="0" xfId="0" applyFont="1" applyFill="1" applyAlignment="1">
      <alignment vertical="center" wrapText="1"/>
    </xf>
    <xf numFmtId="4" fontId="1" fillId="8" borderId="1" xfId="0" applyNumberFormat="1" applyFont="1" applyFill="1" applyBorder="1" applyAlignment="1">
      <alignment horizontal="right" wrapText="1"/>
    </xf>
    <xf numFmtId="0" fontId="14" fillId="4" borderId="45" xfId="0" applyFont="1" applyFill="1" applyBorder="1" applyAlignment="1">
      <alignment vertical="top" wrapText="1"/>
    </xf>
    <xf numFmtId="0" fontId="14" fillId="4" borderId="9" xfId="0" applyFont="1" applyFill="1" applyBorder="1" applyAlignment="1">
      <alignment horizontal="center" vertical="top"/>
    </xf>
    <xf numFmtId="0" fontId="14" fillId="4" borderId="9" xfId="0" applyFont="1" applyFill="1" applyBorder="1" applyAlignment="1">
      <alignment horizontal="center" vertical="top" wrapText="1"/>
    </xf>
    <xf numFmtId="0" fontId="14" fillId="4" borderId="21" xfId="0" applyFont="1" applyFill="1" applyBorder="1" applyAlignment="1">
      <alignment horizontal="center"/>
    </xf>
    <xf numFmtId="0" fontId="14" fillId="4" borderId="46" xfId="0" applyFont="1" applyFill="1" applyBorder="1" applyAlignment="1">
      <alignment horizontal="center" wrapText="1"/>
    </xf>
    <xf numFmtId="10" fontId="87" fillId="0" borderId="0" xfId="6" applyNumberFormat="1" applyFont="1" applyBorder="1" applyAlignment="1">
      <alignment horizontal="center"/>
    </xf>
    <xf numFmtId="0" fontId="88" fillId="0" borderId="0" xfId="0" quotePrefix="1" applyFont="1" applyBorder="1" applyAlignment="1">
      <alignment horizontal="center"/>
    </xf>
    <xf numFmtId="0" fontId="14" fillId="8" borderId="9" xfId="0" applyFont="1" applyFill="1" applyBorder="1" applyAlignment="1">
      <alignment horizontal="center" vertical="top"/>
    </xf>
    <xf numFmtId="0" fontId="14" fillId="8" borderId="9" xfId="0" applyFont="1" applyFill="1" applyBorder="1" applyAlignment="1">
      <alignment horizontal="center" vertical="top"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0" borderId="0" xfId="0"/>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89" fillId="0" borderId="0" xfId="0" applyFont="1" applyBorder="1"/>
    <xf numFmtId="0" fontId="90" fillId="0" borderId="0" xfId="0" applyFont="1" applyBorder="1"/>
    <xf numFmtId="4" fontId="51" fillId="0" borderId="30" xfId="0" applyNumberFormat="1" applyFont="1" applyBorder="1" applyAlignment="1">
      <alignment vertical="center"/>
    </xf>
    <xf numFmtId="0" fontId="2" fillId="7" borderId="1" xfId="0" applyFont="1" applyFill="1" applyBorder="1" applyAlignment="1">
      <alignment horizontal="center" vertical="center" wrapText="1"/>
    </xf>
    <xf numFmtId="10" fontId="2" fillId="11" borderId="1" xfId="6" applyNumberFormat="1" applyFont="1" applyFill="1" applyBorder="1" applyAlignment="1">
      <alignment horizontal="center"/>
    </xf>
    <xf numFmtId="2" fontId="2" fillId="10" borderId="1" xfId="0" applyNumberFormat="1" applyFont="1" applyFill="1" applyBorder="1"/>
    <xf numFmtId="0" fontId="10" fillId="8" borderId="0" xfId="0" applyFont="1" applyFill="1"/>
    <xf numFmtId="2" fontId="2" fillId="8" borderId="1" xfId="0" applyNumberFormat="1" applyFont="1" applyFill="1" applyBorder="1"/>
    <xf numFmtId="0" fontId="1" fillId="10" borderId="1" xfId="0" applyFont="1" applyFill="1" applyBorder="1" applyAlignment="1">
      <alignment horizontal="center" wrapText="1"/>
    </xf>
    <xf numFmtId="0" fontId="1" fillId="10" borderId="1" xfId="0" applyFont="1" applyFill="1" applyBorder="1" applyAlignment="1">
      <alignment wrapText="1"/>
    </xf>
    <xf numFmtId="0" fontId="2" fillId="7" borderId="1" xfId="0" applyFont="1" applyFill="1" applyBorder="1" applyAlignment="1">
      <alignment horizontal="center" vertical="center" wrapText="1"/>
    </xf>
    <xf numFmtId="0" fontId="2" fillId="10" borderId="1" xfId="0" applyFont="1" applyFill="1" applyBorder="1" applyAlignment="1">
      <alignment horizontal="center" wrapText="1"/>
    </xf>
    <xf numFmtId="0" fontId="2" fillId="10" borderId="1" xfId="0" applyFont="1" applyFill="1" applyBorder="1" applyAlignment="1">
      <alignment wrapText="1"/>
    </xf>
    <xf numFmtId="0" fontId="1" fillId="10" borderId="1" xfId="0" applyFont="1" applyFill="1" applyBorder="1" applyAlignment="1">
      <alignment horizontal="left"/>
    </xf>
    <xf numFmtId="164" fontId="91" fillId="0" borderId="1" xfId="2" applyFont="1" applyBorder="1"/>
    <xf numFmtId="164" fontId="1" fillId="10" borderId="1" xfId="2" applyFont="1" applyFill="1" applyBorder="1" applyAlignment="1">
      <alignment wrapText="1"/>
    </xf>
    <xf numFmtId="164" fontId="1" fillId="10" borderId="1" xfId="2" applyFont="1" applyFill="1" applyBorder="1" applyAlignment="1">
      <alignment horizontal="left"/>
    </xf>
    <xf numFmtId="0" fontId="1" fillId="10" borderId="1" xfId="0" applyFont="1" applyFill="1" applyBorder="1" applyAlignment="1">
      <alignment vertical="top" wrapText="1"/>
    </xf>
    <xf numFmtId="0" fontId="1" fillId="10" borderId="1" xfId="0" applyFont="1" applyFill="1" applyBorder="1" applyAlignment="1">
      <alignment horizontal="left" wrapText="1"/>
    </xf>
    <xf numFmtId="4" fontId="1" fillId="10" borderId="1" xfId="2" applyNumberFormat="1" applyFont="1" applyFill="1" applyBorder="1" applyAlignment="1">
      <alignment horizontal="left"/>
    </xf>
    <xf numFmtId="0" fontId="17" fillId="10" borderId="1" xfId="0" applyFont="1" applyFill="1" applyBorder="1" applyAlignment="1">
      <alignment wrapText="1"/>
    </xf>
    <xf numFmtId="0" fontId="2" fillId="7" borderId="1" xfId="0" applyFont="1" applyFill="1" applyBorder="1" applyAlignment="1">
      <alignment horizontal="center" vertical="center" wrapText="1"/>
    </xf>
    <xf numFmtId="0" fontId="1" fillId="10" borderId="1" xfId="1" applyFont="1" applyFill="1" applyBorder="1" applyAlignment="1">
      <alignment vertical="top" wrapText="1"/>
    </xf>
    <xf numFmtId="164" fontId="15" fillId="0" borderId="0" xfId="2" applyFont="1" applyBorder="1" applyAlignment="1">
      <alignment horizontal="center" vertical="top" wrapText="1"/>
    </xf>
    <xf numFmtId="0" fontId="14" fillId="9" borderId="8" xfId="0" applyFont="1" applyFill="1" applyBorder="1" applyAlignment="1">
      <alignment horizontal="center" vertical="top" wrapText="1"/>
    </xf>
    <xf numFmtId="0" fontId="14" fillId="9" borderId="14" xfId="0" applyFont="1" applyFill="1" applyBorder="1" applyAlignment="1">
      <alignment horizontal="center" vertical="top" wrapText="1"/>
    </xf>
    <xf numFmtId="0" fontId="14" fillId="9" borderId="26" xfId="0" applyFont="1" applyFill="1" applyBorder="1" applyAlignment="1">
      <alignment horizontal="center" vertical="top" wrapText="1"/>
    </xf>
    <xf numFmtId="4" fontId="1" fillId="10" borderId="27" xfId="0" applyNumberFormat="1" applyFont="1" applyFill="1" applyBorder="1"/>
    <xf numFmtId="4" fontId="1" fillId="10" borderId="28" xfId="0" applyNumberFormat="1" applyFont="1" applyFill="1" applyBorder="1"/>
    <xf numFmtId="0" fontId="22" fillId="5" borderId="19" xfId="0" applyFont="1" applyFill="1" applyBorder="1" applyAlignment="1">
      <alignment horizontal="right" vertical="top" wrapText="1"/>
    </xf>
    <xf numFmtId="0" fontId="22" fillId="5" borderId="5" xfId="0" applyFont="1" applyFill="1" applyBorder="1" applyAlignment="1">
      <alignment horizontal="right" vertical="top" wrapText="1"/>
    </xf>
    <xf numFmtId="0" fontId="56" fillId="20" borderId="16" xfId="0" applyFont="1" applyFill="1" applyBorder="1" applyAlignment="1">
      <alignment horizontal="center"/>
    </xf>
    <xf numFmtId="0" fontId="56" fillId="20" borderId="17" xfId="0" applyFont="1" applyFill="1" applyBorder="1" applyAlignment="1">
      <alignment horizontal="center"/>
    </xf>
    <xf numFmtId="0" fontId="56" fillId="20" borderId="18" xfId="0" applyFont="1" applyFill="1" applyBorder="1" applyAlignment="1">
      <alignment horizontal="center"/>
    </xf>
    <xf numFmtId="0" fontId="57" fillId="19" borderId="0" xfId="0" applyFont="1" applyFill="1" applyAlignment="1">
      <alignment wrapText="1"/>
    </xf>
    <xf numFmtId="164" fontId="9" fillId="8" borderId="0" xfId="2" applyNumberFormat="1" applyFont="1" applyFill="1" applyBorder="1" applyAlignment="1">
      <alignment horizontal="center"/>
    </xf>
    <xf numFmtId="164" fontId="9" fillId="8" borderId="0" xfId="2" applyFont="1" applyFill="1" applyBorder="1" applyAlignment="1">
      <alignment horizontal="center"/>
    </xf>
    <xf numFmtId="0" fontId="51" fillId="0" borderId="35" xfId="0" applyFont="1" applyBorder="1" applyAlignment="1">
      <alignment vertical="center" wrapText="1"/>
    </xf>
    <xf numFmtId="0" fontId="51" fillId="0" borderId="32" xfId="0" applyFont="1" applyBorder="1" applyAlignment="1">
      <alignment vertical="center" wrapText="1"/>
    </xf>
    <xf numFmtId="0" fontId="14" fillId="9" borderId="12" xfId="0" applyFont="1" applyFill="1" applyBorder="1" applyAlignment="1">
      <alignment horizontal="center" vertical="top" wrapText="1"/>
    </xf>
    <xf numFmtId="0" fontId="14" fillId="9" borderId="22" xfId="0" applyFont="1" applyFill="1" applyBorder="1" applyAlignment="1">
      <alignment horizontal="center" vertical="top" wrapText="1"/>
    </xf>
    <xf numFmtId="0" fontId="55" fillId="19" borderId="0" xfId="0" applyFont="1" applyFill="1" applyAlignment="1">
      <alignment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4" fontId="51" fillId="0" borderId="30" xfId="0" applyNumberFormat="1" applyFont="1" applyBorder="1" applyAlignment="1">
      <alignment vertical="center"/>
    </xf>
    <xf numFmtId="4" fontId="51" fillId="0" borderId="31" xfId="0" applyNumberFormat="1" applyFont="1" applyBorder="1" applyAlignment="1">
      <alignment vertical="center"/>
    </xf>
    <xf numFmtId="0" fontId="14" fillId="4" borderId="19" xfId="0" applyFont="1" applyFill="1" applyBorder="1" applyAlignment="1">
      <alignment horizontal="center" vertical="top"/>
    </xf>
    <xf numFmtId="0" fontId="14" fillId="4" borderId="5" xfId="0" applyFont="1" applyFill="1" applyBorder="1" applyAlignment="1">
      <alignment horizontal="center" vertical="top"/>
    </xf>
    <xf numFmtId="0" fontId="14" fillId="9" borderId="19" xfId="0" applyFont="1" applyFill="1" applyBorder="1" applyAlignment="1">
      <alignment horizontal="center" vertical="top" wrapText="1"/>
    </xf>
    <xf numFmtId="0" fontId="14" fillId="9" borderId="5" xfId="0" applyFont="1" applyFill="1" applyBorder="1" applyAlignment="1">
      <alignment horizontal="center" vertical="top" wrapText="1"/>
    </xf>
    <xf numFmtId="0" fontId="23" fillId="20" borderId="12"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23" fillId="20" borderId="23" xfId="0" applyFont="1" applyFill="1" applyBorder="1" applyAlignment="1">
      <alignment horizontal="center"/>
    </xf>
    <xf numFmtId="0" fontId="23" fillId="20" borderId="24" xfId="0" applyFont="1" applyFill="1" applyBorder="1" applyAlignment="1">
      <alignment horizontal="center"/>
    </xf>
    <xf numFmtId="0" fontId="23" fillId="20" borderId="25" xfId="0" applyFont="1" applyFill="1" applyBorder="1" applyAlignment="1">
      <alignment horizontal="center"/>
    </xf>
    <xf numFmtId="0" fontId="0" fillId="0" borderId="0" xfId="0" applyAlignment="1">
      <alignment wrapText="1"/>
    </xf>
    <xf numFmtId="0" fontId="9" fillId="0" borderId="0" xfId="0" applyFont="1" applyBorder="1" applyAlignment="1">
      <alignment horizontal="center"/>
    </xf>
    <xf numFmtId="0" fontId="84" fillId="0" borderId="0" xfId="0" applyFont="1" applyAlignment="1">
      <alignment wrapText="1"/>
    </xf>
    <xf numFmtId="164" fontId="27" fillId="18" borderId="1" xfId="2"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7" borderId="25" xfId="0" applyFont="1" applyFill="1" applyBorder="1" applyAlignment="1">
      <alignment horizontal="center" vertical="center" wrapText="1"/>
    </xf>
    <xf numFmtId="0" fontId="2" fillId="18" borderId="29" xfId="0" applyFont="1" applyFill="1" applyBorder="1" applyAlignment="1">
      <alignment horizontal="center" vertical="center" wrapText="1"/>
    </xf>
    <xf numFmtId="0" fontId="2" fillId="18" borderId="18" xfId="0" applyFont="1" applyFill="1" applyBorder="1" applyAlignment="1">
      <alignment horizontal="center" vertical="center" wrapText="1"/>
    </xf>
    <xf numFmtId="0" fontId="58" fillId="8" borderId="16" xfId="0" applyFont="1" applyFill="1" applyBorder="1" applyAlignment="1">
      <alignment horizontal="center"/>
    </xf>
    <xf numFmtId="0" fontId="58" fillId="8" borderId="17" xfId="0" applyFont="1" applyFill="1" applyBorder="1" applyAlignment="1">
      <alignment horizontal="center"/>
    </xf>
    <xf numFmtId="0" fontId="58" fillId="8" borderId="18" xfId="0" applyFont="1" applyFill="1" applyBorder="1" applyAlignment="1">
      <alignment horizontal="center"/>
    </xf>
  </cellXfs>
  <cellStyles count="10289">
    <cellStyle name="20% - Accent1" xfId="21" builtinId="30" customBuiltin="1"/>
    <cellStyle name="20% - Accent1 10" xfId="3473"/>
    <cellStyle name="20% - Accent1 11" xfId="5745"/>
    <cellStyle name="20% - Accent1 12" xfId="8017"/>
    <cellStyle name="20% - Accent1 2" xfId="70"/>
    <cellStyle name="20% - Accent1 2 10" xfId="5773"/>
    <cellStyle name="20% - Accent1 2 11" xfId="8045"/>
    <cellStyle name="20% - Accent1 2 2" xfId="182"/>
    <cellStyle name="20% - Accent1 2 2 2" xfId="420"/>
    <cellStyle name="20% - Accent1 2 2 2 2" xfId="874"/>
    <cellStyle name="20% - Accent1 2 2 2 2 2" xfId="2009"/>
    <cellStyle name="20% - Accent1 2 2 2 2 2 2" xfId="5429"/>
    <cellStyle name="20% - Accent1 2 2 2 2 2 3" xfId="7701"/>
    <cellStyle name="20% - Accent1 2 2 2 2 2 4" xfId="9973"/>
    <cellStyle name="20% - Accent1 2 2 2 2 3" xfId="4294"/>
    <cellStyle name="20% - Accent1 2 2 2 2 4" xfId="6566"/>
    <cellStyle name="20% - Accent1 2 2 2 2 5" xfId="8838"/>
    <cellStyle name="20% - Accent1 2 2 2 3" xfId="1555"/>
    <cellStyle name="20% - Accent1 2 2 2 3 2" xfId="4975"/>
    <cellStyle name="20% - Accent1 2 2 2 3 3" xfId="7247"/>
    <cellStyle name="20% - Accent1 2 2 2 3 4" xfId="9519"/>
    <cellStyle name="20% - Accent1 2 2 2 4" xfId="3840"/>
    <cellStyle name="20% - Accent1 2 2 2 5" xfId="6112"/>
    <cellStyle name="20% - Accent1 2 2 2 6" xfId="8384"/>
    <cellStyle name="20% - Accent1 2 2 3" xfId="1101"/>
    <cellStyle name="20% - Accent1 2 2 3 2" xfId="2236"/>
    <cellStyle name="20% - Accent1 2 2 3 2 2" xfId="5656"/>
    <cellStyle name="20% - Accent1 2 2 3 2 3" xfId="7928"/>
    <cellStyle name="20% - Accent1 2 2 3 2 4" xfId="10200"/>
    <cellStyle name="20% - Accent1 2 2 3 3" xfId="4521"/>
    <cellStyle name="20% - Accent1 2 2 3 4" xfId="6793"/>
    <cellStyle name="20% - Accent1 2 2 3 5" xfId="9065"/>
    <cellStyle name="20% - Accent1 2 2 4" xfId="647"/>
    <cellStyle name="20% - Accent1 2 2 4 2" xfId="1782"/>
    <cellStyle name="20% - Accent1 2 2 4 2 2" xfId="5202"/>
    <cellStyle name="20% - Accent1 2 2 4 2 3" xfId="7474"/>
    <cellStyle name="20% - Accent1 2 2 4 2 4" xfId="9746"/>
    <cellStyle name="20% - Accent1 2 2 4 3" xfId="4067"/>
    <cellStyle name="20% - Accent1 2 2 4 4" xfId="6339"/>
    <cellStyle name="20% - Accent1 2 2 4 5" xfId="8611"/>
    <cellStyle name="20% - Accent1 2 2 5" xfId="1328"/>
    <cellStyle name="20% - Accent1 2 2 5 2" xfId="4748"/>
    <cellStyle name="20% - Accent1 2 2 5 3" xfId="7020"/>
    <cellStyle name="20% - Accent1 2 2 5 4" xfId="9292"/>
    <cellStyle name="20% - Accent1 2 2 6" xfId="3613"/>
    <cellStyle name="20% - Accent1 2 2 7" xfId="5885"/>
    <cellStyle name="20% - Accent1 2 2 8" xfId="8157"/>
    <cellStyle name="20% - Accent1 2 3" xfId="126"/>
    <cellStyle name="20% - Accent1 2 3 2" xfId="364"/>
    <cellStyle name="20% - Accent1 2 3 2 2" xfId="818"/>
    <cellStyle name="20% - Accent1 2 3 2 2 2" xfId="1953"/>
    <cellStyle name="20% - Accent1 2 3 2 2 2 2" xfId="5373"/>
    <cellStyle name="20% - Accent1 2 3 2 2 2 3" xfId="7645"/>
    <cellStyle name="20% - Accent1 2 3 2 2 2 4" xfId="9917"/>
    <cellStyle name="20% - Accent1 2 3 2 2 3" xfId="4238"/>
    <cellStyle name="20% - Accent1 2 3 2 2 4" xfId="6510"/>
    <cellStyle name="20% - Accent1 2 3 2 2 5" xfId="8782"/>
    <cellStyle name="20% - Accent1 2 3 2 3" xfId="1499"/>
    <cellStyle name="20% - Accent1 2 3 2 3 2" xfId="4919"/>
    <cellStyle name="20% - Accent1 2 3 2 3 3" xfId="7191"/>
    <cellStyle name="20% - Accent1 2 3 2 3 4" xfId="9463"/>
    <cellStyle name="20% - Accent1 2 3 2 4" xfId="3784"/>
    <cellStyle name="20% - Accent1 2 3 2 5" xfId="6056"/>
    <cellStyle name="20% - Accent1 2 3 2 6" xfId="8328"/>
    <cellStyle name="20% - Accent1 2 3 3" xfId="1045"/>
    <cellStyle name="20% - Accent1 2 3 3 2" xfId="2180"/>
    <cellStyle name="20% - Accent1 2 3 3 2 2" xfId="5600"/>
    <cellStyle name="20% - Accent1 2 3 3 2 3" xfId="7872"/>
    <cellStyle name="20% - Accent1 2 3 3 2 4" xfId="10144"/>
    <cellStyle name="20% - Accent1 2 3 3 3" xfId="4465"/>
    <cellStyle name="20% - Accent1 2 3 3 4" xfId="6737"/>
    <cellStyle name="20% - Accent1 2 3 3 5" xfId="9009"/>
    <cellStyle name="20% - Accent1 2 3 4" xfId="591"/>
    <cellStyle name="20% - Accent1 2 3 4 2" xfId="1726"/>
    <cellStyle name="20% - Accent1 2 3 4 2 2" xfId="5146"/>
    <cellStyle name="20% - Accent1 2 3 4 2 3" xfId="7418"/>
    <cellStyle name="20% - Accent1 2 3 4 2 4" xfId="9690"/>
    <cellStyle name="20% - Accent1 2 3 4 3" xfId="4011"/>
    <cellStyle name="20% - Accent1 2 3 4 4" xfId="6283"/>
    <cellStyle name="20% - Accent1 2 3 4 5" xfId="8555"/>
    <cellStyle name="20% - Accent1 2 3 5" xfId="1272"/>
    <cellStyle name="20% - Accent1 2 3 5 2" xfId="4692"/>
    <cellStyle name="20% - Accent1 2 3 5 3" xfId="6964"/>
    <cellStyle name="20% - Accent1 2 3 5 4" xfId="9236"/>
    <cellStyle name="20% - Accent1 2 3 6" xfId="3557"/>
    <cellStyle name="20% - Accent1 2 3 7" xfId="5829"/>
    <cellStyle name="20% - Accent1 2 3 8" xfId="8101"/>
    <cellStyle name="20% - Accent1 2 4" xfId="252"/>
    <cellStyle name="20% - Accent1 2 4 2" xfId="479"/>
    <cellStyle name="20% - Accent1 2 4 2 2" xfId="933"/>
    <cellStyle name="20% - Accent1 2 4 2 2 2" xfId="2068"/>
    <cellStyle name="20% - Accent1 2 4 2 2 2 2" xfId="5488"/>
    <cellStyle name="20% - Accent1 2 4 2 2 2 3" xfId="7760"/>
    <cellStyle name="20% - Accent1 2 4 2 2 2 4" xfId="10032"/>
    <cellStyle name="20% - Accent1 2 4 2 2 3" xfId="4353"/>
    <cellStyle name="20% - Accent1 2 4 2 2 4" xfId="6625"/>
    <cellStyle name="20% - Accent1 2 4 2 2 5" xfId="8897"/>
    <cellStyle name="20% - Accent1 2 4 2 3" xfId="1614"/>
    <cellStyle name="20% - Accent1 2 4 2 3 2" xfId="5034"/>
    <cellStyle name="20% - Accent1 2 4 2 3 3" xfId="7306"/>
    <cellStyle name="20% - Accent1 2 4 2 3 4" xfId="9578"/>
    <cellStyle name="20% - Accent1 2 4 2 4" xfId="3899"/>
    <cellStyle name="20% - Accent1 2 4 2 5" xfId="6171"/>
    <cellStyle name="20% - Accent1 2 4 2 6" xfId="8443"/>
    <cellStyle name="20% - Accent1 2 4 3" xfId="1160"/>
    <cellStyle name="20% - Accent1 2 4 3 2" xfId="2295"/>
    <cellStyle name="20% - Accent1 2 4 3 2 2" xfId="5715"/>
    <cellStyle name="20% - Accent1 2 4 3 2 3" xfId="7987"/>
    <cellStyle name="20% - Accent1 2 4 3 2 4" xfId="10259"/>
    <cellStyle name="20% - Accent1 2 4 3 3" xfId="4580"/>
    <cellStyle name="20% - Accent1 2 4 3 4" xfId="6852"/>
    <cellStyle name="20% - Accent1 2 4 3 5" xfId="9124"/>
    <cellStyle name="20% - Accent1 2 4 4" xfId="706"/>
    <cellStyle name="20% - Accent1 2 4 4 2" xfId="1841"/>
    <cellStyle name="20% - Accent1 2 4 4 2 2" xfId="5261"/>
    <cellStyle name="20% - Accent1 2 4 4 2 3" xfId="7533"/>
    <cellStyle name="20% - Accent1 2 4 4 2 4" xfId="9805"/>
    <cellStyle name="20% - Accent1 2 4 4 3" xfId="4126"/>
    <cellStyle name="20% - Accent1 2 4 4 4" xfId="6398"/>
    <cellStyle name="20% - Accent1 2 4 4 5" xfId="8670"/>
    <cellStyle name="20% - Accent1 2 4 5" xfId="1387"/>
    <cellStyle name="20% - Accent1 2 4 5 2" xfId="4807"/>
    <cellStyle name="20% - Accent1 2 4 5 3" xfId="7079"/>
    <cellStyle name="20% - Accent1 2 4 5 4" xfId="9351"/>
    <cellStyle name="20% - Accent1 2 4 6" xfId="3672"/>
    <cellStyle name="20% - Accent1 2 4 7" xfId="5944"/>
    <cellStyle name="20% - Accent1 2 4 8" xfId="8216"/>
    <cellStyle name="20% - Accent1 2 5" xfId="308"/>
    <cellStyle name="20% - Accent1 2 5 2" xfId="762"/>
    <cellStyle name="20% - Accent1 2 5 2 2" xfId="1897"/>
    <cellStyle name="20% - Accent1 2 5 2 2 2" xfId="5317"/>
    <cellStyle name="20% - Accent1 2 5 2 2 3" xfId="7589"/>
    <cellStyle name="20% - Accent1 2 5 2 2 4" xfId="9861"/>
    <cellStyle name="20% - Accent1 2 5 2 3" xfId="4182"/>
    <cellStyle name="20% - Accent1 2 5 2 4" xfId="6454"/>
    <cellStyle name="20% - Accent1 2 5 2 5" xfId="8726"/>
    <cellStyle name="20% - Accent1 2 5 3" xfId="1443"/>
    <cellStyle name="20% - Accent1 2 5 3 2" xfId="4863"/>
    <cellStyle name="20% - Accent1 2 5 3 3" xfId="7135"/>
    <cellStyle name="20% - Accent1 2 5 3 4" xfId="9407"/>
    <cellStyle name="20% - Accent1 2 5 4" xfId="3728"/>
    <cellStyle name="20% - Accent1 2 5 5" xfId="6000"/>
    <cellStyle name="20% - Accent1 2 5 6" xfId="8272"/>
    <cellStyle name="20% - Accent1 2 6" xfId="989"/>
    <cellStyle name="20% - Accent1 2 6 2" xfId="2124"/>
    <cellStyle name="20% - Accent1 2 6 2 2" xfId="5544"/>
    <cellStyle name="20% - Accent1 2 6 2 3" xfId="7816"/>
    <cellStyle name="20% - Accent1 2 6 2 4" xfId="10088"/>
    <cellStyle name="20% - Accent1 2 6 3" xfId="4409"/>
    <cellStyle name="20% - Accent1 2 6 4" xfId="6681"/>
    <cellStyle name="20% - Accent1 2 6 5" xfId="8953"/>
    <cellStyle name="20% - Accent1 2 7" xfId="535"/>
    <cellStyle name="20% - Accent1 2 7 2" xfId="1670"/>
    <cellStyle name="20% - Accent1 2 7 2 2" xfId="5090"/>
    <cellStyle name="20% - Accent1 2 7 2 3" xfId="7362"/>
    <cellStyle name="20% - Accent1 2 7 2 4" xfId="9634"/>
    <cellStyle name="20% - Accent1 2 7 3" xfId="3955"/>
    <cellStyle name="20% - Accent1 2 7 4" xfId="6227"/>
    <cellStyle name="20% - Accent1 2 7 5" xfId="8499"/>
    <cellStyle name="20% - Accent1 2 8" xfId="1216"/>
    <cellStyle name="20% - Accent1 2 8 2" xfId="4636"/>
    <cellStyle name="20% - Accent1 2 8 3" xfId="6908"/>
    <cellStyle name="20% - Accent1 2 8 4" xfId="9180"/>
    <cellStyle name="20% - Accent1 2 9" xfId="3501"/>
    <cellStyle name="20% - Accent1 3" xfId="154"/>
    <cellStyle name="20% - Accent1 3 2" xfId="392"/>
    <cellStyle name="20% - Accent1 3 2 2" xfId="846"/>
    <cellStyle name="20% - Accent1 3 2 2 2" xfId="1981"/>
    <cellStyle name="20% - Accent1 3 2 2 2 2" xfId="5401"/>
    <cellStyle name="20% - Accent1 3 2 2 2 3" xfId="7673"/>
    <cellStyle name="20% - Accent1 3 2 2 2 4" xfId="9945"/>
    <cellStyle name="20% - Accent1 3 2 2 3" xfId="4266"/>
    <cellStyle name="20% - Accent1 3 2 2 4" xfId="6538"/>
    <cellStyle name="20% - Accent1 3 2 2 5" xfId="8810"/>
    <cellStyle name="20% - Accent1 3 2 3" xfId="1527"/>
    <cellStyle name="20% - Accent1 3 2 3 2" xfId="4947"/>
    <cellStyle name="20% - Accent1 3 2 3 3" xfId="7219"/>
    <cellStyle name="20% - Accent1 3 2 3 4" xfId="9491"/>
    <cellStyle name="20% - Accent1 3 2 4" xfId="3812"/>
    <cellStyle name="20% - Accent1 3 2 5" xfId="6084"/>
    <cellStyle name="20% - Accent1 3 2 6" xfId="8356"/>
    <cellStyle name="20% - Accent1 3 3" xfId="1073"/>
    <cellStyle name="20% - Accent1 3 3 2" xfId="2208"/>
    <cellStyle name="20% - Accent1 3 3 2 2" xfId="5628"/>
    <cellStyle name="20% - Accent1 3 3 2 3" xfId="7900"/>
    <cellStyle name="20% - Accent1 3 3 2 4" xfId="10172"/>
    <cellStyle name="20% - Accent1 3 3 3" xfId="4493"/>
    <cellStyle name="20% - Accent1 3 3 4" xfId="6765"/>
    <cellStyle name="20% - Accent1 3 3 5" xfId="9037"/>
    <cellStyle name="20% - Accent1 3 4" xfId="619"/>
    <cellStyle name="20% - Accent1 3 4 2" xfId="1754"/>
    <cellStyle name="20% - Accent1 3 4 2 2" xfId="5174"/>
    <cellStyle name="20% - Accent1 3 4 2 3" xfId="7446"/>
    <cellStyle name="20% - Accent1 3 4 2 4" xfId="9718"/>
    <cellStyle name="20% - Accent1 3 4 3" xfId="4039"/>
    <cellStyle name="20% - Accent1 3 4 4" xfId="6311"/>
    <cellStyle name="20% - Accent1 3 4 5" xfId="8583"/>
    <cellStyle name="20% - Accent1 3 5" xfId="1300"/>
    <cellStyle name="20% - Accent1 3 5 2" xfId="4720"/>
    <cellStyle name="20% - Accent1 3 5 3" xfId="6992"/>
    <cellStyle name="20% - Accent1 3 5 4" xfId="9264"/>
    <cellStyle name="20% - Accent1 3 6" xfId="3585"/>
    <cellStyle name="20% - Accent1 3 7" xfId="5857"/>
    <cellStyle name="20% - Accent1 3 8" xfId="8129"/>
    <cellStyle name="20% - Accent1 4" xfId="98"/>
    <cellStyle name="20% - Accent1 4 2" xfId="336"/>
    <cellStyle name="20% - Accent1 4 2 2" xfId="790"/>
    <cellStyle name="20% - Accent1 4 2 2 2" xfId="1925"/>
    <cellStyle name="20% - Accent1 4 2 2 2 2" xfId="5345"/>
    <cellStyle name="20% - Accent1 4 2 2 2 3" xfId="7617"/>
    <cellStyle name="20% - Accent1 4 2 2 2 4" xfId="9889"/>
    <cellStyle name="20% - Accent1 4 2 2 3" xfId="4210"/>
    <cellStyle name="20% - Accent1 4 2 2 4" xfId="6482"/>
    <cellStyle name="20% - Accent1 4 2 2 5" xfId="8754"/>
    <cellStyle name="20% - Accent1 4 2 3" xfId="1471"/>
    <cellStyle name="20% - Accent1 4 2 3 2" xfId="4891"/>
    <cellStyle name="20% - Accent1 4 2 3 3" xfId="7163"/>
    <cellStyle name="20% - Accent1 4 2 3 4" xfId="9435"/>
    <cellStyle name="20% - Accent1 4 2 4" xfId="3756"/>
    <cellStyle name="20% - Accent1 4 2 5" xfId="6028"/>
    <cellStyle name="20% - Accent1 4 2 6" xfId="8300"/>
    <cellStyle name="20% - Accent1 4 3" xfId="1017"/>
    <cellStyle name="20% - Accent1 4 3 2" xfId="2152"/>
    <cellStyle name="20% - Accent1 4 3 2 2" xfId="5572"/>
    <cellStyle name="20% - Accent1 4 3 2 3" xfId="7844"/>
    <cellStyle name="20% - Accent1 4 3 2 4" xfId="10116"/>
    <cellStyle name="20% - Accent1 4 3 3" xfId="4437"/>
    <cellStyle name="20% - Accent1 4 3 4" xfId="6709"/>
    <cellStyle name="20% - Accent1 4 3 5" xfId="8981"/>
    <cellStyle name="20% - Accent1 4 4" xfId="563"/>
    <cellStyle name="20% - Accent1 4 4 2" xfId="1698"/>
    <cellStyle name="20% - Accent1 4 4 2 2" xfId="5118"/>
    <cellStyle name="20% - Accent1 4 4 2 3" xfId="7390"/>
    <cellStyle name="20% - Accent1 4 4 2 4" xfId="9662"/>
    <cellStyle name="20% - Accent1 4 4 3" xfId="3983"/>
    <cellStyle name="20% - Accent1 4 4 4" xfId="6255"/>
    <cellStyle name="20% - Accent1 4 4 5" xfId="8527"/>
    <cellStyle name="20% - Accent1 4 5" xfId="1244"/>
    <cellStyle name="20% - Accent1 4 5 2" xfId="4664"/>
    <cellStyle name="20% - Accent1 4 5 3" xfId="6936"/>
    <cellStyle name="20% - Accent1 4 5 4" xfId="9208"/>
    <cellStyle name="20% - Accent1 4 6" xfId="3529"/>
    <cellStyle name="20% - Accent1 4 7" xfId="5801"/>
    <cellStyle name="20% - Accent1 4 8" xfId="8073"/>
    <cellStyle name="20% - Accent1 5" xfId="213"/>
    <cellStyle name="20% - Accent1 5 2" xfId="451"/>
    <cellStyle name="20% - Accent1 5 2 2" xfId="905"/>
    <cellStyle name="20% - Accent1 5 2 2 2" xfId="2040"/>
    <cellStyle name="20% - Accent1 5 2 2 2 2" xfId="5460"/>
    <cellStyle name="20% - Accent1 5 2 2 2 3" xfId="7732"/>
    <cellStyle name="20% - Accent1 5 2 2 2 4" xfId="10004"/>
    <cellStyle name="20% - Accent1 5 2 2 3" xfId="4325"/>
    <cellStyle name="20% - Accent1 5 2 2 4" xfId="6597"/>
    <cellStyle name="20% - Accent1 5 2 2 5" xfId="8869"/>
    <cellStyle name="20% - Accent1 5 2 3" xfId="1586"/>
    <cellStyle name="20% - Accent1 5 2 3 2" xfId="5006"/>
    <cellStyle name="20% - Accent1 5 2 3 3" xfId="7278"/>
    <cellStyle name="20% - Accent1 5 2 3 4" xfId="9550"/>
    <cellStyle name="20% - Accent1 5 2 4" xfId="3871"/>
    <cellStyle name="20% - Accent1 5 2 5" xfId="6143"/>
    <cellStyle name="20% - Accent1 5 2 6" xfId="8415"/>
    <cellStyle name="20% - Accent1 5 3" xfId="1132"/>
    <cellStyle name="20% - Accent1 5 3 2" xfId="2267"/>
    <cellStyle name="20% - Accent1 5 3 2 2" xfId="5687"/>
    <cellStyle name="20% - Accent1 5 3 2 3" xfId="7959"/>
    <cellStyle name="20% - Accent1 5 3 2 4" xfId="10231"/>
    <cellStyle name="20% - Accent1 5 3 3" xfId="4552"/>
    <cellStyle name="20% - Accent1 5 3 4" xfId="6824"/>
    <cellStyle name="20% - Accent1 5 3 5" xfId="9096"/>
    <cellStyle name="20% - Accent1 5 4" xfId="678"/>
    <cellStyle name="20% - Accent1 5 4 2" xfId="1813"/>
    <cellStyle name="20% - Accent1 5 4 2 2" xfId="5233"/>
    <cellStyle name="20% - Accent1 5 4 2 3" xfId="7505"/>
    <cellStyle name="20% - Accent1 5 4 2 4" xfId="9777"/>
    <cellStyle name="20% - Accent1 5 4 3" xfId="4098"/>
    <cellStyle name="20% - Accent1 5 4 4" xfId="6370"/>
    <cellStyle name="20% - Accent1 5 4 5" xfId="8642"/>
    <cellStyle name="20% - Accent1 5 5" xfId="1359"/>
    <cellStyle name="20% - Accent1 5 5 2" xfId="4779"/>
    <cellStyle name="20% - Accent1 5 5 3" xfId="7051"/>
    <cellStyle name="20% - Accent1 5 5 4" xfId="9323"/>
    <cellStyle name="20% - Accent1 5 6" xfId="3644"/>
    <cellStyle name="20% - Accent1 5 7" xfId="5916"/>
    <cellStyle name="20% - Accent1 5 8" xfId="8188"/>
    <cellStyle name="20% - Accent1 6" xfId="280"/>
    <cellStyle name="20% - Accent1 6 2" xfId="734"/>
    <cellStyle name="20% - Accent1 6 2 2" xfId="1869"/>
    <cellStyle name="20% - Accent1 6 2 2 2" xfId="5289"/>
    <cellStyle name="20% - Accent1 6 2 2 3" xfId="7561"/>
    <cellStyle name="20% - Accent1 6 2 2 4" xfId="9833"/>
    <cellStyle name="20% - Accent1 6 2 3" xfId="4154"/>
    <cellStyle name="20% - Accent1 6 2 4" xfId="6426"/>
    <cellStyle name="20% - Accent1 6 2 5" xfId="8698"/>
    <cellStyle name="20% - Accent1 6 3" xfId="1415"/>
    <cellStyle name="20% - Accent1 6 3 2" xfId="4835"/>
    <cellStyle name="20% - Accent1 6 3 3" xfId="7107"/>
    <cellStyle name="20% - Accent1 6 3 4" xfId="9379"/>
    <cellStyle name="20% - Accent1 6 4" xfId="3700"/>
    <cellStyle name="20% - Accent1 6 5" xfId="5972"/>
    <cellStyle name="20% - Accent1 6 6" xfId="8244"/>
    <cellStyle name="20% - Accent1 7" xfId="961"/>
    <cellStyle name="20% - Accent1 7 2" xfId="2096"/>
    <cellStyle name="20% - Accent1 7 2 2" xfId="5516"/>
    <cellStyle name="20% - Accent1 7 2 3" xfId="7788"/>
    <cellStyle name="20% - Accent1 7 2 4" xfId="10060"/>
    <cellStyle name="20% - Accent1 7 3" xfId="4381"/>
    <cellStyle name="20% - Accent1 7 4" xfId="6653"/>
    <cellStyle name="20% - Accent1 7 5" xfId="8925"/>
    <cellStyle name="20% - Accent1 8" xfId="507"/>
    <cellStyle name="20% - Accent1 8 2" xfId="1642"/>
    <cellStyle name="20% - Accent1 8 2 2" xfId="5062"/>
    <cellStyle name="20% - Accent1 8 2 3" xfId="7334"/>
    <cellStyle name="20% - Accent1 8 2 4" xfId="9606"/>
    <cellStyle name="20% - Accent1 8 3" xfId="3927"/>
    <cellStyle name="20% - Accent1 8 4" xfId="6199"/>
    <cellStyle name="20% - Accent1 8 5" xfId="8471"/>
    <cellStyle name="20% - Accent1 9" xfId="1188"/>
    <cellStyle name="20% - Accent1 9 2" xfId="4608"/>
    <cellStyle name="20% - Accent1 9 3" xfId="6880"/>
    <cellStyle name="20% - Accent1 9 4" xfId="9152"/>
    <cellStyle name="20% - Accent2" xfId="24" builtinId="34" customBuiltin="1"/>
    <cellStyle name="20% - Accent2 10" xfId="3475"/>
    <cellStyle name="20% - Accent2 11" xfId="5747"/>
    <cellStyle name="20% - Accent2 12" xfId="8019"/>
    <cellStyle name="20% - Accent2 2" xfId="72"/>
    <cellStyle name="20% - Accent2 2 10" xfId="5775"/>
    <cellStyle name="20% - Accent2 2 11" xfId="8047"/>
    <cellStyle name="20% - Accent2 2 2" xfId="184"/>
    <cellStyle name="20% - Accent2 2 2 2" xfId="422"/>
    <cellStyle name="20% - Accent2 2 2 2 2" xfId="876"/>
    <cellStyle name="20% - Accent2 2 2 2 2 2" xfId="2011"/>
    <cellStyle name="20% - Accent2 2 2 2 2 2 2" xfId="5431"/>
    <cellStyle name="20% - Accent2 2 2 2 2 2 3" xfId="7703"/>
    <cellStyle name="20% - Accent2 2 2 2 2 2 4" xfId="9975"/>
    <cellStyle name="20% - Accent2 2 2 2 2 3" xfId="4296"/>
    <cellStyle name="20% - Accent2 2 2 2 2 4" xfId="6568"/>
    <cellStyle name="20% - Accent2 2 2 2 2 5" xfId="8840"/>
    <cellStyle name="20% - Accent2 2 2 2 3" xfId="1557"/>
    <cellStyle name="20% - Accent2 2 2 2 3 2" xfId="4977"/>
    <cellStyle name="20% - Accent2 2 2 2 3 3" xfId="7249"/>
    <cellStyle name="20% - Accent2 2 2 2 3 4" xfId="9521"/>
    <cellStyle name="20% - Accent2 2 2 2 4" xfId="3842"/>
    <cellStyle name="20% - Accent2 2 2 2 5" xfId="6114"/>
    <cellStyle name="20% - Accent2 2 2 2 6" xfId="8386"/>
    <cellStyle name="20% - Accent2 2 2 3" xfId="1103"/>
    <cellStyle name="20% - Accent2 2 2 3 2" xfId="2238"/>
    <cellStyle name="20% - Accent2 2 2 3 2 2" xfId="5658"/>
    <cellStyle name="20% - Accent2 2 2 3 2 3" xfId="7930"/>
    <cellStyle name="20% - Accent2 2 2 3 2 4" xfId="10202"/>
    <cellStyle name="20% - Accent2 2 2 3 3" xfId="4523"/>
    <cellStyle name="20% - Accent2 2 2 3 4" xfId="6795"/>
    <cellStyle name="20% - Accent2 2 2 3 5" xfId="9067"/>
    <cellStyle name="20% - Accent2 2 2 4" xfId="649"/>
    <cellStyle name="20% - Accent2 2 2 4 2" xfId="1784"/>
    <cellStyle name="20% - Accent2 2 2 4 2 2" xfId="5204"/>
    <cellStyle name="20% - Accent2 2 2 4 2 3" xfId="7476"/>
    <cellStyle name="20% - Accent2 2 2 4 2 4" xfId="9748"/>
    <cellStyle name="20% - Accent2 2 2 4 3" xfId="4069"/>
    <cellStyle name="20% - Accent2 2 2 4 4" xfId="6341"/>
    <cellStyle name="20% - Accent2 2 2 4 5" xfId="8613"/>
    <cellStyle name="20% - Accent2 2 2 5" xfId="1330"/>
    <cellStyle name="20% - Accent2 2 2 5 2" xfId="4750"/>
    <cellStyle name="20% - Accent2 2 2 5 3" xfId="7022"/>
    <cellStyle name="20% - Accent2 2 2 5 4" xfId="9294"/>
    <cellStyle name="20% - Accent2 2 2 6" xfId="3615"/>
    <cellStyle name="20% - Accent2 2 2 7" xfId="5887"/>
    <cellStyle name="20% - Accent2 2 2 8" xfId="8159"/>
    <cellStyle name="20% - Accent2 2 3" xfId="128"/>
    <cellStyle name="20% - Accent2 2 3 2" xfId="366"/>
    <cellStyle name="20% - Accent2 2 3 2 2" xfId="820"/>
    <cellStyle name="20% - Accent2 2 3 2 2 2" xfId="1955"/>
    <cellStyle name="20% - Accent2 2 3 2 2 2 2" xfId="5375"/>
    <cellStyle name="20% - Accent2 2 3 2 2 2 3" xfId="7647"/>
    <cellStyle name="20% - Accent2 2 3 2 2 2 4" xfId="9919"/>
    <cellStyle name="20% - Accent2 2 3 2 2 3" xfId="4240"/>
    <cellStyle name="20% - Accent2 2 3 2 2 4" xfId="6512"/>
    <cellStyle name="20% - Accent2 2 3 2 2 5" xfId="8784"/>
    <cellStyle name="20% - Accent2 2 3 2 3" xfId="1501"/>
    <cellStyle name="20% - Accent2 2 3 2 3 2" xfId="4921"/>
    <cellStyle name="20% - Accent2 2 3 2 3 3" xfId="7193"/>
    <cellStyle name="20% - Accent2 2 3 2 3 4" xfId="9465"/>
    <cellStyle name="20% - Accent2 2 3 2 4" xfId="3786"/>
    <cellStyle name="20% - Accent2 2 3 2 5" xfId="6058"/>
    <cellStyle name="20% - Accent2 2 3 2 6" xfId="8330"/>
    <cellStyle name="20% - Accent2 2 3 3" xfId="1047"/>
    <cellStyle name="20% - Accent2 2 3 3 2" xfId="2182"/>
    <cellStyle name="20% - Accent2 2 3 3 2 2" xfId="5602"/>
    <cellStyle name="20% - Accent2 2 3 3 2 3" xfId="7874"/>
    <cellStyle name="20% - Accent2 2 3 3 2 4" xfId="10146"/>
    <cellStyle name="20% - Accent2 2 3 3 3" xfId="4467"/>
    <cellStyle name="20% - Accent2 2 3 3 4" xfId="6739"/>
    <cellStyle name="20% - Accent2 2 3 3 5" xfId="9011"/>
    <cellStyle name="20% - Accent2 2 3 4" xfId="593"/>
    <cellStyle name="20% - Accent2 2 3 4 2" xfId="1728"/>
    <cellStyle name="20% - Accent2 2 3 4 2 2" xfId="5148"/>
    <cellStyle name="20% - Accent2 2 3 4 2 3" xfId="7420"/>
    <cellStyle name="20% - Accent2 2 3 4 2 4" xfId="9692"/>
    <cellStyle name="20% - Accent2 2 3 4 3" xfId="4013"/>
    <cellStyle name="20% - Accent2 2 3 4 4" xfId="6285"/>
    <cellStyle name="20% - Accent2 2 3 4 5" xfId="8557"/>
    <cellStyle name="20% - Accent2 2 3 5" xfId="1274"/>
    <cellStyle name="20% - Accent2 2 3 5 2" xfId="4694"/>
    <cellStyle name="20% - Accent2 2 3 5 3" xfId="6966"/>
    <cellStyle name="20% - Accent2 2 3 5 4" xfId="9238"/>
    <cellStyle name="20% - Accent2 2 3 6" xfId="3559"/>
    <cellStyle name="20% - Accent2 2 3 7" xfId="5831"/>
    <cellStyle name="20% - Accent2 2 3 8" xfId="8103"/>
    <cellStyle name="20% - Accent2 2 4" xfId="254"/>
    <cellStyle name="20% - Accent2 2 4 2" xfId="481"/>
    <cellStyle name="20% - Accent2 2 4 2 2" xfId="935"/>
    <cellStyle name="20% - Accent2 2 4 2 2 2" xfId="2070"/>
    <cellStyle name="20% - Accent2 2 4 2 2 2 2" xfId="5490"/>
    <cellStyle name="20% - Accent2 2 4 2 2 2 3" xfId="7762"/>
    <cellStyle name="20% - Accent2 2 4 2 2 2 4" xfId="10034"/>
    <cellStyle name="20% - Accent2 2 4 2 2 3" xfId="4355"/>
    <cellStyle name="20% - Accent2 2 4 2 2 4" xfId="6627"/>
    <cellStyle name="20% - Accent2 2 4 2 2 5" xfId="8899"/>
    <cellStyle name="20% - Accent2 2 4 2 3" xfId="1616"/>
    <cellStyle name="20% - Accent2 2 4 2 3 2" xfId="5036"/>
    <cellStyle name="20% - Accent2 2 4 2 3 3" xfId="7308"/>
    <cellStyle name="20% - Accent2 2 4 2 3 4" xfId="9580"/>
    <cellStyle name="20% - Accent2 2 4 2 4" xfId="3901"/>
    <cellStyle name="20% - Accent2 2 4 2 5" xfId="6173"/>
    <cellStyle name="20% - Accent2 2 4 2 6" xfId="8445"/>
    <cellStyle name="20% - Accent2 2 4 3" xfId="1162"/>
    <cellStyle name="20% - Accent2 2 4 3 2" xfId="2297"/>
    <cellStyle name="20% - Accent2 2 4 3 2 2" xfId="5717"/>
    <cellStyle name="20% - Accent2 2 4 3 2 3" xfId="7989"/>
    <cellStyle name="20% - Accent2 2 4 3 2 4" xfId="10261"/>
    <cellStyle name="20% - Accent2 2 4 3 3" xfId="4582"/>
    <cellStyle name="20% - Accent2 2 4 3 4" xfId="6854"/>
    <cellStyle name="20% - Accent2 2 4 3 5" xfId="9126"/>
    <cellStyle name="20% - Accent2 2 4 4" xfId="708"/>
    <cellStyle name="20% - Accent2 2 4 4 2" xfId="1843"/>
    <cellStyle name="20% - Accent2 2 4 4 2 2" xfId="5263"/>
    <cellStyle name="20% - Accent2 2 4 4 2 3" xfId="7535"/>
    <cellStyle name="20% - Accent2 2 4 4 2 4" xfId="9807"/>
    <cellStyle name="20% - Accent2 2 4 4 3" xfId="4128"/>
    <cellStyle name="20% - Accent2 2 4 4 4" xfId="6400"/>
    <cellStyle name="20% - Accent2 2 4 4 5" xfId="8672"/>
    <cellStyle name="20% - Accent2 2 4 5" xfId="1389"/>
    <cellStyle name="20% - Accent2 2 4 5 2" xfId="4809"/>
    <cellStyle name="20% - Accent2 2 4 5 3" xfId="7081"/>
    <cellStyle name="20% - Accent2 2 4 5 4" xfId="9353"/>
    <cellStyle name="20% - Accent2 2 4 6" xfId="3674"/>
    <cellStyle name="20% - Accent2 2 4 7" xfId="5946"/>
    <cellStyle name="20% - Accent2 2 4 8" xfId="8218"/>
    <cellStyle name="20% - Accent2 2 5" xfId="310"/>
    <cellStyle name="20% - Accent2 2 5 2" xfId="764"/>
    <cellStyle name="20% - Accent2 2 5 2 2" xfId="1899"/>
    <cellStyle name="20% - Accent2 2 5 2 2 2" xfId="5319"/>
    <cellStyle name="20% - Accent2 2 5 2 2 3" xfId="7591"/>
    <cellStyle name="20% - Accent2 2 5 2 2 4" xfId="9863"/>
    <cellStyle name="20% - Accent2 2 5 2 3" xfId="4184"/>
    <cellStyle name="20% - Accent2 2 5 2 4" xfId="6456"/>
    <cellStyle name="20% - Accent2 2 5 2 5" xfId="8728"/>
    <cellStyle name="20% - Accent2 2 5 3" xfId="1445"/>
    <cellStyle name="20% - Accent2 2 5 3 2" xfId="4865"/>
    <cellStyle name="20% - Accent2 2 5 3 3" xfId="7137"/>
    <cellStyle name="20% - Accent2 2 5 3 4" xfId="9409"/>
    <cellStyle name="20% - Accent2 2 5 4" xfId="3730"/>
    <cellStyle name="20% - Accent2 2 5 5" xfId="6002"/>
    <cellStyle name="20% - Accent2 2 5 6" xfId="8274"/>
    <cellStyle name="20% - Accent2 2 6" xfId="991"/>
    <cellStyle name="20% - Accent2 2 6 2" xfId="2126"/>
    <cellStyle name="20% - Accent2 2 6 2 2" xfId="5546"/>
    <cellStyle name="20% - Accent2 2 6 2 3" xfId="7818"/>
    <cellStyle name="20% - Accent2 2 6 2 4" xfId="10090"/>
    <cellStyle name="20% - Accent2 2 6 3" xfId="4411"/>
    <cellStyle name="20% - Accent2 2 6 4" xfId="6683"/>
    <cellStyle name="20% - Accent2 2 6 5" xfId="8955"/>
    <cellStyle name="20% - Accent2 2 7" xfId="537"/>
    <cellStyle name="20% - Accent2 2 7 2" xfId="1672"/>
    <cellStyle name="20% - Accent2 2 7 2 2" xfId="5092"/>
    <cellStyle name="20% - Accent2 2 7 2 3" xfId="7364"/>
    <cellStyle name="20% - Accent2 2 7 2 4" xfId="9636"/>
    <cellStyle name="20% - Accent2 2 7 3" xfId="3957"/>
    <cellStyle name="20% - Accent2 2 7 4" xfId="6229"/>
    <cellStyle name="20% - Accent2 2 7 5" xfId="8501"/>
    <cellStyle name="20% - Accent2 2 8" xfId="1218"/>
    <cellStyle name="20% - Accent2 2 8 2" xfId="4638"/>
    <cellStyle name="20% - Accent2 2 8 3" xfId="6910"/>
    <cellStyle name="20% - Accent2 2 8 4" xfId="9182"/>
    <cellStyle name="20% - Accent2 2 9" xfId="3503"/>
    <cellStyle name="20% - Accent2 3" xfId="156"/>
    <cellStyle name="20% - Accent2 3 2" xfId="394"/>
    <cellStyle name="20% - Accent2 3 2 2" xfId="848"/>
    <cellStyle name="20% - Accent2 3 2 2 2" xfId="1983"/>
    <cellStyle name="20% - Accent2 3 2 2 2 2" xfId="5403"/>
    <cellStyle name="20% - Accent2 3 2 2 2 3" xfId="7675"/>
    <cellStyle name="20% - Accent2 3 2 2 2 4" xfId="9947"/>
    <cellStyle name="20% - Accent2 3 2 2 3" xfId="4268"/>
    <cellStyle name="20% - Accent2 3 2 2 4" xfId="6540"/>
    <cellStyle name="20% - Accent2 3 2 2 5" xfId="8812"/>
    <cellStyle name="20% - Accent2 3 2 3" xfId="1529"/>
    <cellStyle name="20% - Accent2 3 2 3 2" xfId="4949"/>
    <cellStyle name="20% - Accent2 3 2 3 3" xfId="7221"/>
    <cellStyle name="20% - Accent2 3 2 3 4" xfId="9493"/>
    <cellStyle name="20% - Accent2 3 2 4" xfId="3814"/>
    <cellStyle name="20% - Accent2 3 2 5" xfId="6086"/>
    <cellStyle name="20% - Accent2 3 2 6" xfId="8358"/>
    <cellStyle name="20% - Accent2 3 3" xfId="1075"/>
    <cellStyle name="20% - Accent2 3 3 2" xfId="2210"/>
    <cellStyle name="20% - Accent2 3 3 2 2" xfId="5630"/>
    <cellStyle name="20% - Accent2 3 3 2 3" xfId="7902"/>
    <cellStyle name="20% - Accent2 3 3 2 4" xfId="10174"/>
    <cellStyle name="20% - Accent2 3 3 3" xfId="4495"/>
    <cellStyle name="20% - Accent2 3 3 4" xfId="6767"/>
    <cellStyle name="20% - Accent2 3 3 5" xfId="9039"/>
    <cellStyle name="20% - Accent2 3 4" xfId="621"/>
    <cellStyle name="20% - Accent2 3 4 2" xfId="1756"/>
    <cellStyle name="20% - Accent2 3 4 2 2" xfId="5176"/>
    <cellStyle name="20% - Accent2 3 4 2 3" xfId="7448"/>
    <cellStyle name="20% - Accent2 3 4 2 4" xfId="9720"/>
    <cellStyle name="20% - Accent2 3 4 3" xfId="4041"/>
    <cellStyle name="20% - Accent2 3 4 4" xfId="6313"/>
    <cellStyle name="20% - Accent2 3 4 5" xfId="8585"/>
    <cellStyle name="20% - Accent2 3 5" xfId="1302"/>
    <cellStyle name="20% - Accent2 3 5 2" xfId="4722"/>
    <cellStyle name="20% - Accent2 3 5 3" xfId="6994"/>
    <cellStyle name="20% - Accent2 3 5 4" xfId="9266"/>
    <cellStyle name="20% - Accent2 3 6" xfId="3587"/>
    <cellStyle name="20% - Accent2 3 7" xfId="5859"/>
    <cellStyle name="20% - Accent2 3 8" xfId="8131"/>
    <cellStyle name="20% - Accent2 4" xfId="100"/>
    <cellStyle name="20% - Accent2 4 2" xfId="338"/>
    <cellStyle name="20% - Accent2 4 2 2" xfId="792"/>
    <cellStyle name="20% - Accent2 4 2 2 2" xfId="1927"/>
    <cellStyle name="20% - Accent2 4 2 2 2 2" xfId="5347"/>
    <cellStyle name="20% - Accent2 4 2 2 2 3" xfId="7619"/>
    <cellStyle name="20% - Accent2 4 2 2 2 4" xfId="9891"/>
    <cellStyle name="20% - Accent2 4 2 2 3" xfId="4212"/>
    <cellStyle name="20% - Accent2 4 2 2 4" xfId="6484"/>
    <cellStyle name="20% - Accent2 4 2 2 5" xfId="8756"/>
    <cellStyle name="20% - Accent2 4 2 3" xfId="1473"/>
    <cellStyle name="20% - Accent2 4 2 3 2" xfId="4893"/>
    <cellStyle name="20% - Accent2 4 2 3 3" xfId="7165"/>
    <cellStyle name="20% - Accent2 4 2 3 4" xfId="9437"/>
    <cellStyle name="20% - Accent2 4 2 4" xfId="3758"/>
    <cellStyle name="20% - Accent2 4 2 5" xfId="6030"/>
    <cellStyle name="20% - Accent2 4 2 6" xfId="8302"/>
    <cellStyle name="20% - Accent2 4 3" xfId="1019"/>
    <cellStyle name="20% - Accent2 4 3 2" xfId="2154"/>
    <cellStyle name="20% - Accent2 4 3 2 2" xfId="5574"/>
    <cellStyle name="20% - Accent2 4 3 2 3" xfId="7846"/>
    <cellStyle name="20% - Accent2 4 3 2 4" xfId="10118"/>
    <cellStyle name="20% - Accent2 4 3 3" xfId="4439"/>
    <cellStyle name="20% - Accent2 4 3 4" xfId="6711"/>
    <cellStyle name="20% - Accent2 4 3 5" xfId="8983"/>
    <cellStyle name="20% - Accent2 4 4" xfId="565"/>
    <cellStyle name="20% - Accent2 4 4 2" xfId="1700"/>
    <cellStyle name="20% - Accent2 4 4 2 2" xfId="5120"/>
    <cellStyle name="20% - Accent2 4 4 2 3" xfId="7392"/>
    <cellStyle name="20% - Accent2 4 4 2 4" xfId="9664"/>
    <cellStyle name="20% - Accent2 4 4 3" xfId="3985"/>
    <cellStyle name="20% - Accent2 4 4 4" xfId="6257"/>
    <cellStyle name="20% - Accent2 4 4 5" xfId="8529"/>
    <cellStyle name="20% - Accent2 4 5" xfId="1246"/>
    <cellStyle name="20% - Accent2 4 5 2" xfId="4666"/>
    <cellStyle name="20% - Accent2 4 5 3" xfId="6938"/>
    <cellStyle name="20% - Accent2 4 5 4" xfId="9210"/>
    <cellStyle name="20% - Accent2 4 6" xfId="3531"/>
    <cellStyle name="20% - Accent2 4 7" xfId="5803"/>
    <cellStyle name="20% - Accent2 4 8" xfId="8075"/>
    <cellStyle name="20% - Accent2 5" xfId="215"/>
    <cellStyle name="20% - Accent2 5 2" xfId="453"/>
    <cellStyle name="20% - Accent2 5 2 2" xfId="907"/>
    <cellStyle name="20% - Accent2 5 2 2 2" xfId="2042"/>
    <cellStyle name="20% - Accent2 5 2 2 2 2" xfId="5462"/>
    <cellStyle name="20% - Accent2 5 2 2 2 3" xfId="7734"/>
    <cellStyle name="20% - Accent2 5 2 2 2 4" xfId="10006"/>
    <cellStyle name="20% - Accent2 5 2 2 3" xfId="4327"/>
    <cellStyle name="20% - Accent2 5 2 2 4" xfId="6599"/>
    <cellStyle name="20% - Accent2 5 2 2 5" xfId="8871"/>
    <cellStyle name="20% - Accent2 5 2 3" xfId="1588"/>
    <cellStyle name="20% - Accent2 5 2 3 2" xfId="5008"/>
    <cellStyle name="20% - Accent2 5 2 3 3" xfId="7280"/>
    <cellStyle name="20% - Accent2 5 2 3 4" xfId="9552"/>
    <cellStyle name="20% - Accent2 5 2 4" xfId="3873"/>
    <cellStyle name="20% - Accent2 5 2 5" xfId="6145"/>
    <cellStyle name="20% - Accent2 5 2 6" xfId="8417"/>
    <cellStyle name="20% - Accent2 5 3" xfId="1134"/>
    <cellStyle name="20% - Accent2 5 3 2" xfId="2269"/>
    <cellStyle name="20% - Accent2 5 3 2 2" xfId="5689"/>
    <cellStyle name="20% - Accent2 5 3 2 3" xfId="7961"/>
    <cellStyle name="20% - Accent2 5 3 2 4" xfId="10233"/>
    <cellStyle name="20% - Accent2 5 3 3" xfId="4554"/>
    <cellStyle name="20% - Accent2 5 3 4" xfId="6826"/>
    <cellStyle name="20% - Accent2 5 3 5" xfId="9098"/>
    <cellStyle name="20% - Accent2 5 4" xfId="680"/>
    <cellStyle name="20% - Accent2 5 4 2" xfId="1815"/>
    <cellStyle name="20% - Accent2 5 4 2 2" xfId="5235"/>
    <cellStyle name="20% - Accent2 5 4 2 3" xfId="7507"/>
    <cellStyle name="20% - Accent2 5 4 2 4" xfId="9779"/>
    <cellStyle name="20% - Accent2 5 4 3" xfId="4100"/>
    <cellStyle name="20% - Accent2 5 4 4" xfId="6372"/>
    <cellStyle name="20% - Accent2 5 4 5" xfId="8644"/>
    <cellStyle name="20% - Accent2 5 5" xfId="1361"/>
    <cellStyle name="20% - Accent2 5 5 2" xfId="4781"/>
    <cellStyle name="20% - Accent2 5 5 3" xfId="7053"/>
    <cellStyle name="20% - Accent2 5 5 4" xfId="9325"/>
    <cellStyle name="20% - Accent2 5 6" xfId="3646"/>
    <cellStyle name="20% - Accent2 5 7" xfId="5918"/>
    <cellStyle name="20% - Accent2 5 8" xfId="8190"/>
    <cellStyle name="20% - Accent2 6" xfId="282"/>
    <cellStyle name="20% - Accent2 6 2" xfId="736"/>
    <cellStyle name="20% - Accent2 6 2 2" xfId="1871"/>
    <cellStyle name="20% - Accent2 6 2 2 2" xfId="5291"/>
    <cellStyle name="20% - Accent2 6 2 2 3" xfId="7563"/>
    <cellStyle name="20% - Accent2 6 2 2 4" xfId="9835"/>
    <cellStyle name="20% - Accent2 6 2 3" xfId="4156"/>
    <cellStyle name="20% - Accent2 6 2 4" xfId="6428"/>
    <cellStyle name="20% - Accent2 6 2 5" xfId="8700"/>
    <cellStyle name="20% - Accent2 6 3" xfId="1417"/>
    <cellStyle name="20% - Accent2 6 3 2" xfId="4837"/>
    <cellStyle name="20% - Accent2 6 3 3" xfId="7109"/>
    <cellStyle name="20% - Accent2 6 3 4" xfId="9381"/>
    <cellStyle name="20% - Accent2 6 4" xfId="3702"/>
    <cellStyle name="20% - Accent2 6 5" xfId="5974"/>
    <cellStyle name="20% - Accent2 6 6" xfId="8246"/>
    <cellStyle name="20% - Accent2 7" xfId="963"/>
    <cellStyle name="20% - Accent2 7 2" xfId="2098"/>
    <cellStyle name="20% - Accent2 7 2 2" xfId="5518"/>
    <cellStyle name="20% - Accent2 7 2 3" xfId="7790"/>
    <cellStyle name="20% - Accent2 7 2 4" xfId="10062"/>
    <cellStyle name="20% - Accent2 7 3" xfId="4383"/>
    <cellStyle name="20% - Accent2 7 4" xfId="6655"/>
    <cellStyle name="20% - Accent2 7 5" xfId="8927"/>
    <cellStyle name="20% - Accent2 8" xfId="509"/>
    <cellStyle name="20% - Accent2 8 2" xfId="1644"/>
    <cellStyle name="20% - Accent2 8 2 2" xfId="5064"/>
    <cellStyle name="20% - Accent2 8 2 3" xfId="7336"/>
    <cellStyle name="20% - Accent2 8 2 4" xfId="9608"/>
    <cellStyle name="20% - Accent2 8 3" xfId="3929"/>
    <cellStyle name="20% - Accent2 8 4" xfId="6201"/>
    <cellStyle name="20% - Accent2 8 5" xfId="8473"/>
    <cellStyle name="20% - Accent2 9" xfId="1190"/>
    <cellStyle name="20% - Accent2 9 2" xfId="4610"/>
    <cellStyle name="20% - Accent2 9 3" xfId="6882"/>
    <cellStyle name="20% - Accent2 9 4" xfId="9154"/>
    <cellStyle name="20% - Accent3" xfId="27" builtinId="38" customBuiltin="1"/>
    <cellStyle name="20% - Accent3 10" xfId="3477"/>
    <cellStyle name="20% - Accent3 11" xfId="5749"/>
    <cellStyle name="20% - Accent3 12" xfId="8021"/>
    <cellStyle name="20% - Accent3 2" xfId="74"/>
    <cellStyle name="20% - Accent3 2 10" xfId="5777"/>
    <cellStyle name="20% - Accent3 2 11" xfId="8049"/>
    <cellStyle name="20% - Accent3 2 2" xfId="186"/>
    <cellStyle name="20% - Accent3 2 2 2" xfId="424"/>
    <cellStyle name="20% - Accent3 2 2 2 2" xfId="878"/>
    <cellStyle name="20% - Accent3 2 2 2 2 2" xfId="2013"/>
    <cellStyle name="20% - Accent3 2 2 2 2 2 2" xfId="5433"/>
    <cellStyle name="20% - Accent3 2 2 2 2 2 3" xfId="7705"/>
    <cellStyle name="20% - Accent3 2 2 2 2 2 4" xfId="9977"/>
    <cellStyle name="20% - Accent3 2 2 2 2 3" xfId="4298"/>
    <cellStyle name="20% - Accent3 2 2 2 2 4" xfId="6570"/>
    <cellStyle name="20% - Accent3 2 2 2 2 5" xfId="8842"/>
    <cellStyle name="20% - Accent3 2 2 2 3" xfId="1559"/>
    <cellStyle name="20% - Accent3 2 2 2 3 2" xfId="4979"/>
    <cellStyle name="20% - Accent3 2 2 2 3 3" xfId="7251"/>
    <cellStyle name="20% - Accent3 2 2 2 3 4" xfId="9523"/>
    <cellStyle name="20% - Accent3 2 2 2 4" xfId="3844"/>
    <cellStyle name="20% - Accent3 2 2 2 5" xfId="6116"/>
    <cellStyle name="20% - Accent3 2 2 2 6" xfId="8388"/>
    <cellStyle name="20% - Accent3 2 2 3" xfId="1105"/>
    <cellStyle name="20% - Accent3 2 2 3 2" xfId="2240"/>
    <cellStyle name="20% - Accent3 2 2 3 2 2" xfId="5660"/>
    <cellStyle name="20% - Accent3 2 2 3 2 3" xfId="7932"/>
    <cellStyle name="20% - Accent3 2 2 3 2 4" xfId="10204"/>
    <cellStyle name="20% - Accent3 2 2 3 3" xfId="4525"/>
    <cellStyle name="20% - Accent3 2 2 3 4" xfId="6797"/>
    <cellStyle name="20% - Accent3 2 2 3 5" xfId="9069"/>
    <cellStyle name="20% - Accent3 2 2 4" xfId="651"/>
    <cellStyle name="20% - Accent3 2 2 4 2" xfId="1786"/>
    <cellStyle name="20% - Accent3 2 2 4 2 2" xfId="5206"/>
    <cellStyle name="20% - Accent3 2 2 4 2 3" xfId="7478"/>
    <cellStyle name="20% - Accent3 2 2 4 2 4" xfId="9750"/>
    <cellStyle name="20% - Accent3 2 2 4 3" xfId="4071"/>
    <cellStyle name="20% - Accent3 2 2 4 4" xfId="6343"/>
    <cellStyle name="20% - Accent3 2 2 4 5" xfId="8615"/>
    <cellStyle name="20% - Accent3 2 2 5" xfId="1332"/>
    <cellStyle name="20% - Accent3 2 2 5 2" xfId="4752"/>
    <cellStyle name="20% - Accent3 2 2 5 3" xfId="7024"/>
    <cellStyle name="20% - Accent3 2 2 5 4" xfId="9296"/>
    <cellStyle name="20% - Accent3 2 2 6" xfId="3617"/>
    <cellStyle name="20% - Accent3 2 2 7" xfId="5889"/>
    <cellStyle name="20% - Accent3 2 2 8" xfId="8161"/>
    <cellStyle name="20% - Accent3 2 3" xfId="130"/>
    <cellStyle name="20% - Accent3 2 3 2" xfId="368"/>
    <cellStyle name="20% - Accent3 2 3 2 2" xfId="822"/>
    <cellStyle name="20% - Accent3 2 3 2 2 2" xfId="1957"/>
    <cellStyle name="20% - Accent3 2 3 2 2 2 2" xfId="5377"/>
    <cellStyle name="20% - Accent3 2 3 2 2 2 3" xfId="7649"/>
    <cellStyle name="20% - Accent3 2 3 2 2 2 4" xfId="9921"/>
    <cellStyle name="20% - Accent3 2 3 2 2 3" xfId="4242"/>
    <cellStyle name="20% - Accent3 2 3 2 2 4" xfId="6514"/>
    <cellStyle name="20% - Accent3 2 3 2 2 5" xfId="8786"/>
    <cellStyle name="20% - Accent3 2 3 2 3" xfId="1503"/>
    <cellStyle name="20% - Accent3 2 3 2 3 2" xfId="4923"/>
    <cellStyle name="20% - Accent3 2 3 2 3 3" xfId="7195"/>
    <cellStyle name="20% - Accent3 2 3 2 3 4" xfId="9467"/>
    <cellStyle name="20% - Accent3 2 3 2 4" xfId="3788"/>
    <cellStyle name="20% - Accent3 2 3 2 5" xfId="6060"/>
    <cellStyle name="20% - Accent3 2 3 2 6" xfId="8332"/>
    <cellStyle name="20% - Accent3 2 3 3" xfId="1049"/>
    <cellStyle name="20% - Accent3 2 3 3 2" xfId="2184"/>
    <cellStyle name="20% - Accent3 2 3 3 2 2" xfId="5604"/>
    <cellStyle name="20% - Accent3 2 3 3 2 3" xfId="7876"/>
    <cellStyle name="20% - Accent3 2 3 3 2 4" xfId="10148"/>
    <cellStyle name="20% - Accent3 2 3 3 3" xfId="4469"/>
    <cellStyle name="20% - Accent3 2 3 3 4" xfId="6741"/>
    <cellStyle name="20% - Accent3 2 3 3 5" xfId="9013"/>
    <cellStyle name="20% - Accent3 2 3 4" xfId="595"/>
    <cellStyle name="20% - Accent3 2 3 4 2" xfId="1730"/>
    <cellStyle name="20% - Accent3 2 3 4 2 2" xfId="5150"/>
    <cellStyle name="20% - Accent3 2 3 4 2 3" xfId="7422"/>
    <cellStyle name="20% - Accent3 2 3 4 2 4" xfId="9694"/>
    <cellStyle name="20% - Accent3 2 3 4 3" xfId="4015"/>
    <cellStyle name="20% - Accent3 2 3 4 4" xfId="6287"/>
    <cellStyle name="20% - Accent3 2 3 4 5" xfId="8559"/>
    <cellStyle name="20% - Accent3 2 3 5" xfId="1276"/>
    <cellStyle name="20% - Accent3 2 3 5 2" xfId="4696"/>
    <cellStyle name="20% - Accent3 2 3 5 3" xfId="6968"/>
    <cellStyle name="20% - Accent3 2 3 5 4" xfId="9240"/>
    <cellStyle name="20% - Accent3 2 3 6" xfId="3561"/>
    <cellStyle name="20% - Accent3 2 3 7" xfId="5833"/>
    <cellStyle name="20% - Accent3 2 3 8" xfId="8105"/>
    <cellStyle name="20% - Accent3 2 4" xfId="256"/>
    <cellStyle name="20% - Accent3 2 4 2" xfId="483"/>
    <cellStyle name="20% - Accent3 2 4 2 2" xfId="937"/>
    <cellStyle name="20% - Accent3 2 4 2 2 2" xfId="2072"/>
    <cellStyle name="20% - Accent3 2 4 2 2 2 2" xfId="5492"/>
    <cellStyle name="20% - Accent3 2 4 2 2 2 3" xfId="7764"/>
    <cellStyle name="20% - Accent3 2 4 2 2 2 4" xfId="10036"/>
    <cellStyle name="20% - Accent3 2 4 2 2 3" xfId="4357"/>
    <cellStyle name="20% - Accent3 2 4 2 2 4" xfId="6629"/>
    <cellStyle name="20% - Accent3 2 4 2 2 5" xfId="8901"/>
    <cellStyle name="20% - Accent3 2 4 2 3" xfId="1618"/>
    <cellStyle name="20% - Accent3 2 4 2 3 2" xfId="5038"/>
    <cellStyle name="20% - Accent3 2 4 2 3 3" xfId="7310"/>
    <cellStyle name="20% - Accent3 2 4 2 3 4" xfId="9582"/>
    <cellStyle name="20% - Accent3 2 4 2 4" xfId="3903"/>
    <cellStyle name="20% - Accent3 2 4 2 5" xfId="6175"/>
    <cellStyle name="20% - Accent3 2 4 2 6" xfId="8447"/>
    <cellStyle name="20% - Accent3 2 4 3" xfId="1164"/>
    <cellStyle name="20% - Accent3 2 4 3 2" xfId="2299"/>
    <cellStyle name="20% - Accent3 2 4 3 2 2" xfId="5719"/>
    <cellStyle name="20% - Accent3 2 4 3 2 3" xfId="7991"/>
    <cellStyle name="20% - Accent3 2 4 3 2 4" xfId="10263"/>
    <cellStyle name="20% - Accent3 2 4 3 3" xfId="4584"/>
    <cellStyle name="20% - Accent3 2 4 3 4" xfId="6856"/>
    <cellStyle name="20% - Accent3 2 4 3 5" xfId="9128"/>
    <cellStyle name="20% - Accent3 2 4 4" xfId="710"/>
    <cellStyle name="20% - Accent3 2 4 4 2" xfId="1845"/>
    <cellStyle name="20% - Accent3 2 4 4 2 2" xfId="5265"/>
    <cellStyle name="20% - Accent3 2 4 4 2 3" xfId="7537"/>
    <cellStyle name="20% - Accent3 2 4 4 2 4" xfId="9809"/>
    <cellStyle name="20% - Accent3 2 4 4 3" xfId="4130"/>
    <cellStyle name="20% - Accent3 2 4 4 4" xfId="6402"/>
    <cellStyle name="20% - Accent3 2 4 4 5" xfId="8674"/>
    <cellStyle name="20% - Accent3 2 4 5" xfId="1391"/>
    <cellStyle name="20% - Accent3 2 4 5 2" xfId="4811"/>
    <cellStyle name="20% - Accent3 2 4 5 3" xfId="7083"/>
    <cellStyle name="20% - Accent3 2 4 5 4" xfId="9355"/>
    <cellStyle name="20% - Accent3 2 4 6" xfId="3676"/>
    <cellStyle name="20% - Accent3 2 4 7" xfId="5948"/>
    <cellStyle name="20% - Accent3 2 4 8" xfId="8220"/>
    <cellStyle name="20% - Accent3 2 5" xfId="312"/>
    <cellStyle name="20% - Accent3 2 5 2" xfId="766"/>
    <cellStyle name="20% - Accent3 2 5 2 2" xfId="1901"/>
    <cellStyle name="20% - Accent3 2 5 2 2 2" xfId="5321"/>
    <cellStyle name="20% - Accent3 2 5 2 2 3" xfId="7593"/>
    <cellStyle name="20% - Accent3 2 5 2 2 4" xfId="9865"/>
    <cellStyle name="20% - Accent3 2 5 2 3" xfId="4186"/>
    <cellStyle name="20% - Accent3 2 5 2 4" xfId="6458"/>
    <cellStyle name="20% - Accent3 2 5 2 5" xfId="8730"/>
    <cellStyle name="20% - Accent3 2 5 3" xfId="1447"/>
    <cellStyle name="20% - Accent3 2 5 3 2" xfId="4867"/>
    <cellStyle name="20% - Accent3 2 5 3 3" xfId="7139"/>
    <cellStyle name="20% - Accent3 2 5 3 4" xfId="9411"/>
    <cellStyle name="20% - Accent3 2 5 4" xfId="3732"/>
    <cellStyle name="20% - Accent3 2 5 5" xfId="6004"/>
    <cellStyle name="20% - Accent3 2 5 6" xfId="8276"/>
    <cellStyle name="20% - Accent3 2 6" xfId="993"/>
    <cellStyle name="20% - Accent3 2 6 2" xfId="2128"/>
    <cellStyle name="20% - Accent3 2 6 2 2" xfId="5548"/>
    <cellStyle name="20% - Accent3 2 6 2 3" xfId="7820"/>
    <cellStyle name="20% - Accent3 2 6 2 4" xfId="10092"/>
    <cellStyle name="20% - Accent3 2 6 3" xfId="4413"/>
    <cellStyle name="20% - Accent3 2 6 4" xfId="6685"/>
    <cellStyle name="20% - Accent3 2 6 5" xfId="8957"/>
    <cellStyle name="20% - Accent3 2 7" xfId="539"/>
    <cellStyle name="20% - Accent3 2 7 2" xfId="1674"/>
    <cellStyle name="20% - Accent3 2 7 2 2" xfId="5094"/>
    <cellStyle name="20% - Accent3 2 7 2 3" xfId="7366"/>
    <cellStyle name="20% - Accent3 2 7 2 4" xfId="9638"/>
    <cellStyle name="20% - Accent3 2 7 3" xfId="3959"/>
    <cellStyle name="20% - Accent3 2 7 4" xfId="6231"/>
    <cellStyle name="20% - Accent3 2 7 5" xfId="8503"/>
    <cellStyle name="20% - Accent3 2 8" xfId="1220"/>
    <cellStyle name="20% - Accent3 2 8 2" xfId="4640"/>
    <cellStyle name="20% - Accent3 2 8 3" xfId="6912"/>
    <cellStyle name="20% - Accent3 2 8 4" xfId="9184"/>
    <cellStyle name="20% - Accent3 2 9" xfId="3505"/>
    <cellStyle name="20% - Accent3 3" xfId="158"/>
    <cellStyle name="20% - Accent3 3 2" xfId="396"/>
    <cellStyle name="20% - Accent3 3 2 2" xfId="850"/>
    <cellStyle name="20% - Accent3 3 2 2 2" xfId="1985"/>
    <cellStyle name="20% - Accent3 3 2 2 2 2" xfId="5405"/>
    <cellStyle name="20% - Accent3 3 2 2 2 3" xfId="7677"/>
    <cellStyle name="20% - Accent3 3 2 2 2 4" xfId="9949"/>
    <cellStyle name="20% - Accent3 3 2 2 3" xfId="4270"/>
    <cellStyle name="20% - Accent3 3 2 2 4" xfId="6542"/>
    <cellStyle name="20% - Accent3 3 2 2 5" xfId="8814"/>
    <cellStyle name="20% - Accent3 3 2 3" xfId="1531"/>
    <cellStyle name="20% - Accent3 3 2 3 2" xfId="4951"/>
    <cellStyle name="20% - Accent3 3 2 3 3" xfId="7223"/>
    <cellStyle name="20% - Accent3 3 2 3 4" xfId="9495"/>
    <cellStyle name="20% - Accent3 3 2 4" xfId="3816"/>
    <cellStyle name="20% - Accent3 3 2 5" xfId="6088"/>
    <cellStyle name="20% - Accent3 3 2 6" xfId="8360"/>
    <cellStyle name="20% - Accent3 3 3" xfId="1077"/>
    <cellStyle name="20% - Accent3 3 3 2" xfId="2212"/>
    <cellStyle name="20% - Accent3 3 3 2 2" xfId="5632"/>
    <cellStyle name="20% - Accent3 3 3 2 3" xfId="7904"/>
    <cellStyle name="20% - Accent3 3 3 2 4" xfId="10176"/>
    <cellStyle name="20% - Accent3 3 3 3" xfId="4497"/>
    <cellStyle name="20% - Accent3 3 3 4" xfId="6769"/>
    <cellStyle name="20% - Accent3 3 3 5" xfId="9041"/>
    <cellStyle name="20% - Accent3 3 4" xfId="623"/>
    <cellStyle name="20% - Accent3 3 4 2" xfId="1758"/>
    <cellStyle name="20% - Accent3 3 4 2 2" xfId="5178"/>
    <cellStyle name="20% - Accent3 3 4 2 3" xfId="7450"/>
    <cellStyle name="20% - Accent3 3 4 2 4" xfId="9722"/>
    <cellStyle name="20% - Accent3 3 4 3" xfId="4043"/>
    <cellStyle name="20% - Accent3 3 4 4" xfId="6315"/>
    <cellStyle name="20% - Accent3 3 4 5" xfId="8587"/>
    <cellStyle name="20% - Accent3 3 5" xfId="1304"/>
    <cellStyle name="20% - Accent3 3 5 2" xfId="4724"/>
    <cellStyle name="20% - Accent3 3 5 3" xfId="6996"/>
    <cellStyle name="20% - Accent3 3 5 4" xfId="9268"/>
    <cellStyle name="20% - Accent3 3 6" xfId="3589"/>
    <cellStyle name="20% - Accent3 3 7" xfId="5861"/>
    <cellStyle name="20% - Accent3 3 8" xfId="8133"/>
    <cellStyle name="20% - Accent3 4" xfId="102"/>
    <cellStyle name="20% - Accent3 4 2" xfId="340"/>
    <cellStyle name="20% - Accent3 4 2 2" xfId="794"/>
    <cellStyle name="20% - Accent3 4 2 2 2" xfId="1929"/>
    <cellStyle name="20% - Accent3 4 2 2 2 2" xfId="5349"/>
    <cellStyle name="20% - Accent3 4 2 2 2 3" xfId="7621"/>
    <cellStyle name="20% - Accent3 4 2 2 2 4" xfId="9893"/>
    <cellStyle name="20% - Accent3 4 2 2 3" xfId="4214"/>
    <cellStyle name="20% - Accent3 4 2 2 4" xfId="6486"/>
    <cellStyle name="20% - Accent3 4 2 2 5" xfId="8758"/>
    <cellStyle name="20% - Accent3 4 2 3" xfId="1475"/>
    <cellStyle name="20% - Accent3 4 2 3 2" xfId="4895"/>
    <cellStyle name="20% - Accent3 4 2 3 3" xfId="7167"/>
    <cellStyle name="20% - Accent3 4 2 3 4" xfId="9439"/>
    <cellStyle name="20% - Accent3 4 2 4" xfId="3760"/>
    <cellStyle name="20% - Accent3 4 2 5" xfId="6032"/>
    <cellStyle name="20% - Accent3 4 2 6" xfId="8304"/>
    <cellStyle name="20% - Accent3 4 3" xfId="1021"/>
    <cellStyle name="20% - Accent3 4 3 2" xfId="2156"/>
    <cellStyle name="20% - Accent3 4 3 2 2" xfId="5576"/>
    <cellStyle name="20% - Accent3 4 3 2 3" xfId="7848"/>
    <cellStyle name="20% - Accent3 4 3 2 4" xfId="10120"/>
    <cellStyle name="20% - Accent3 4 3 3" xfId="4441"/>
    <cellStyle name="20% - Accent3 4 3 4" xfId="6713"/>
    <cellStyle name="20% - Accent3 4 3 5" xfId="8985"/>
    <cellStyle name="20% - Accent3 4 4" xfId="567"/>
    <cellStyle name="20% - Accent3 4 4 2" xfId="1702"/>
    <cellStyle name="20% - Accent3 4 4 2 2" xfId="5122"/>
    <cellStyle name="20% - Accent3 4 4 2 3" xfId="7394"/>
    <cellStyle name="20% - Accent3 4 4 2 4" xfId="9666"/>
    <cellStyle name="20% - Accent3 4 4 3" xfId="3987"/>
    <cellStyle name="20% - Accent3 4 4 4" xfId="6259"/>
    <cellStyle name="20% - Accent3 4 4 5" xfId="8531"/>
    <cellStyle name="20% - Accent3 4 5" xfId="1248"/>
    <cellStyle name="20% - Accent3 4 5 2" xfId="4668"/>
    <cellStyle name="20% - Accent3 4 5 3" xfId="6940"/>
    <cellStyle name="20% - Accent3 4 5 4" xfId="9212"/>
    <cellStyle name="20% - Accent3 4 6" xfId="3533"/>
    <cellStyle name="20% - Accent3 4 7" xfId="5805"/>
    <cellStyle name="20% - Accent3 4 8" xfId="8077"/>
    <cellStyle name="20% - Accent3 5" xfId="217"/>
    <cellStyle name="20% - Accent3 5 2" xfId="455"/>
    <cellStyle name="20% - Accent3 5 2 2" xfId="909"/>
    <cellStyle name="20% - Accent3 5 2 2 2" xfId="2044"/>
    <cellStyle name="20% - Accent3 5 2 2 2 2" xfId="5464"/>
    <cellStyle name="20% - Accent3 5 2 2 2 3" xfId="7736"/>
    <cellStyle name="20% - Accent3 5 2 2 2 4" xfId="10008"/>
    <cellStyle name="20% - Accent3 5 2 2 3" xfId="4329"/>
    <cellStyle name="20% - Accent3 5 2 2 4" xfId="6601"/>
    <cellStyle name="20% - Accent3 5 2 2 5" xfId="8873"/>
    <cellStyle name="20% - Accent3 5 2 3" xfId="1590"/>
    <cellStyle name="20% - Accent3 5 2 3 2" xfId="5010"/>
    <cellStyle name="20% - Accent3 5 2 3 3" xfId="7282"/>
    <cellStyle name="20% - Accent3 5 2 3 4" xfId="9554"/>
    <cellStyle name="20% - Accent3 5 2 4" xfId="3875"/>
    <cellStyle name="20% - Accent3 5 2 5" xfId="6147"/>
    <cellStyle name="20% - Accent3 5 2 6" xfId="8419"/>
    <cellStyle name="20% - Accent3 5 3" xfId="1136"/>
    <cellStyle name="20% - Accent3 5 3 2" xfId="2271"/>
    <cellStyle name="20% - Accent3 5 3 2 2" xfId="5691"/>
    <cellStyle name="20% - Accent3 5 3 2 3" xfId="7963"/>
    <cellStyle name="20% - Accent3 5 3 2 4" xfId="10235"/>
    <cellStyle name="20% - Accent3 5 3 3" xfId="4556"/>
    <cellStyle name="20% - Accent3 5 3 4" xfId="6828"/>
    <cellStyle name="20% - Accent3 5 3 5" xfId="9100"/>
    <cellStyle name="20% - Accent3 5 4" xfId="682"/>
    <cellStyle name="20% - Accent3 5 4 2" xfId="1817"/>
    <cellStyle name="20% - Accent3 5 4 2 2" xfId="5237"/>
    <cellStyle name="20% - Accent3 5 4 2 3" xfId="7509"/>
    <cellStyle name="20% - Accent3 5 4 2 4" xfId="9781"/>
    <cellStyle name="20% - Accent3 5 4 3" xfId="4102"/>
    <cellStyle name="20% - Accent3 5 4 4" xfId="6374"/>
    <cellStyle name="20% - Accent3 5 4 5" xfId="8646"/>
    <cellStyle name="20% - Accent3 5 5" xfId="1363"/>
    <cellStyle name="20% - Accent3 5 5 2" xfId="4783"/>
    <cellStyle name="20% - Accent3 5 5 3" xfId="7055"/>
    <cellStyle name="20% - Accent3 5 5 4" xfId="9327"/>
    <cellStyle name="20% - Accent3 5 6" xfId="3648"/>
    <cellStyle name="20% - Accent3 5 7" xfId="5920"/>
    <cellStyle name="20% - Accent3 5 8" xfId="8192"/>
    <cellStyle name="20% - Accent3 6" xfId="284"/>
    <cellStyle name="20% - Accent3 6 2" xfId="738"/>
    <cellStyle name="20% - Accent3 6 2 2" xfId="1873"/>
    <cellStyle name="20% - Accent3 6 2 2 2" xfId="5293"/>
    <cellStyle name="20% - Accent3 6 2 2 3" xfId="7565"/>
    <cellStyle name="20% - Accent3 6 2 2 4" xfId="9837"/>
    <cellStyle name="20% - Accent3 6 2 3" xfId="4158"/>
    <cellStyle name="20% - Accent3 6 2 4" xfId="6430"/>
    <cellStyle name="20% - Accent3 6 2 5" xfId="8702"/>
    <cellStyle name="20% - Accent3 6 3" xfId="1419"/>
    <cellStyle name="20% - Accent3 6 3 2" xfId="4839"/>
    <cellStyle name="20% - Accent3 6 3 3" xfId="7111"/>
    <cellStyle name="20% - Accent3 6 3 4" xfId="9383"/>
    <cellStyle name="20% - Accent3 6 4" xfId="3704"/>
    <cellStyle name="20% - Accent3 6 5" xfId="5976"/>
    <cellStyle name="20% - Accent3 6 6" xfId="8248"/>
    <cellStyle name="20% - Accent3 7" xfId="965"/>
    <cellStyle name="20% - Accent3 7 2" xfId="2100"/>
    <cellStyle name="20% - Accent3 7 2 2" xfId="5520"/>
    <cellStyle name="20% - Accent3 7 2 3" xfId="7792"/>
    <cellStyle name="20% - Accent3 7 2 4" xfId="10064"/>
    <cellStyle name="20% - Accent3 7 3" xfId="4385"/>
    <cellStyle name="20% - Accent3 7 4" xfId="6657"/>
    <cellStyle name="20% - Accent3 7 5" xfId="8929"/>
    <cellStyle name="20% - Accent3 8" xfId="511"/>
    <cellStyle name="20% - Accent3 8 2" xfId="1646"/>
    <cellStyle name="20% - Accent3 8 2 2" xfId="5066"/>
    <cellStyle name="20% - Accent3 8 2 3" xfId="7338"/>
    <cellStyle name="20% - Accent3 8 2 4" xfId="9610"/>
    <cellStyle name="20% - Accent3 8 3" xfId="3931"/>
    <cellStyle name="20% - Accent3 8 4" xfId="6203"/>
    <cellStyle name="20% - Accent3 8 5" xfId="8475"/>
    <cellStyle name="20% - Accent3 9" xfId="1192"/>
    <cellStyle name="20% - Accent3 9 2" xfId="4612"/>
    <cellStyle name="20% - Accent3 9 3" xfId="6884"/>
    <cellStyle name="20% - Accent3 9 4" xfId="9156"/>
    <cellStyle name="20% - Accent4" xfId="30" builtinId="42" customBuiltin="1"/>
    <cellStyle name="20% - Accent4 10" xfId="3479"/>
    <cellStyle name="20% - Accent4 11" xfId="5751"/>
    <cellStyle name="20% - Accent4 12" xfId="8023"/>
    <cellStyle name="20% - Accent4 2" xfId="76"/>
    <cellStyle name="20% - Accent4 2 10" xfId="5779"/>
    <cellStyle name="20% - Accent4 2 11" xfId="8051"/>
    <cellStyle name="20% - Accent4 2 2" xfId="188"/>
    <cellStyle name="20% - Accent4 2 2 2" xfId="426"/>
    <cellStyle name="20% - Accent4 2 2 2 2" xfId="880"/>
    <cellStyle name="20% - Accent4 2 2 2 2 2" xfId="2015"/>
    <cellStyle name="20% - Accent4 2 2 2 2 2 2" xfId="5435"/>
    <cellStyle name="20% - Accent4 2 2 2 2 2 3" xfId="7707"/>
    <cellStyle name="20% - Accent4 2 2 2 2 2 4" xfId="9979"/>
    <cellStyle name="20% - Accent4 2 2 2 2 3" xfId="4300"/>
    <cellStyle name="20% - Accent4 2 2 2 2 4" xfId="6572"/>
    <cellStyle name="20% - Accent4 2 2 2 2 5" xfId="8844"/>
    <cellStyle name="20% - Accent4 2 2 2 3" xfId="1561"/>
    <cellStyle name="20% - Accent4 2 2 2 3 2" xfId="4981"/>
    <cellStyle name="20% - Accent4 2 2 2 3 3" xfId="7253"/>
    <cellStyle name="20% - Accent4 2 2 2 3 4" xfId="9525"/>
    <cellStyle name="20% - Accent4 2 2 2 4" xfId="3846"/>
    <cellStyle name="20% - Accent4 2 2 2 5" xfId="6118"/>
    <cellStyle name="20% - Accent4 2 2 2 6" xfId="8390"/>
    <cellStyle name="20% - Accent4 2 2 3" xfId="1107"/>
    <cellStyle name="20% - Accent4 2 2 3 2" xfId="2242"/>
    <cellStyle name="20% - Accent4 2 2 3 2 2" xfId="5662"/>
    <cellStyle name="20% - Accent4 2 2 3 2 3" xfId="7934"/>
    <cellStyle name="20% - Accent4 2 2 3 2 4" xfId="10206"/>
    <cellStyle name="20% - Accent4 2 2 3 3" xfId="4527"/>
    <cellStyle name="20% - Accent4 2 2 3 4" xfId="6799"/>
    <cellStyle name="20% - Accent4 2 2 3 5" xfId="9071"/>
    <cellStyle name="20% - Accent4 2 2 4" xfId="653"/>
    <cellStyle name="20% - Accent4 2 2 4 2" xfId="1788"/>
    <cellStyle name="20% - Accent4 2 2 4 2 2" xfId="5208"/>
    <cellStyle name="20% - Accent4 2 2 4 2 3" xfId="7480"/>
    <cellStyle name="20% - Accent4 2 2 4 2 4" xfId="9752"/>
    <cellStyle name="20% - Accent4 2 2 4 3" xfId="4073"/>
    <cellStyle name="20% - Accent4 2 2 4 4" xfId="6345"/>
    <cellStyle name="20% - Accent4 2 2 4 5" xfId="8617"/>
    <cellStyle name="20% - Accent4 2 2 5" xfId="1334"/>
    <cellStyle name="20% - Accent4 2 2 5 2" xfId="4754"/>
    <cellStyle name="20% - Accent4 2 2 5 3" xfId="7026"/>
    <cellStyle name="20% - Accent4 2 2 5 4" xfId="9298"/>
    <cellStyle name="20% - Accent4 2 2 6" xfId="3619"/>
    <cellStyle name="20% - Accent4 2 2 7" xfId="5891"/>
    <cellStyle name="20% - Accent4 2 2 8" xfId="8163"/>
    <cellStyle name="20% - Accent4 2 3" xfId="132"/>
    <cellStyle name="20% - Accent4 2 3 2" xfId="370"/>
    <cellStyle name="20% - Accent4 2 3 2 2" xfId="824"/>
    <cellStyle name="20% - Accent4 2 3 2 2 2" xfId="1959"/>
    <cellStyle name="20% - Accent4 2 3 2 2 2 2" xfId="5379"/>
    <cellStyle name="20% - Accent4 2 3 2 2 2 3" xfId="7651"/>
    <cellStyle name="20% - Accent4 2 3 2 2 2 4" xfId="9923"/>
    <cellStyle name="20% - Accent4 2 3 2 2 3" xfId="4244"/>
    <cellStyle name="20% - Accent4 2 3 2 2 4" xfId="6516"/>
    <cellStyle name="20% - Accent4 2 3 2 2 5" xfId="8788"/>
    <cellStyle name="20% - Accent4 2 3 2 3" xfId="1505"/>
    <cellStyle name="20% - Accent4 2 3 2 3 2" xfId="4925"/>
    <cellStyle name="20% - Accent4 2 3 2 3 3" xfId="7197"/>
    <cellStyle name="20% - Accent4 2 3 2 3 4" xfId="9469"/>
    <cellStyle name="20% - Accent4 2 3 2 4" xfId="3790"/>
    <cellStyle name="20% - Accent4 2 3 2 5" xfId="6062"/>
    <cellStyle name="20% - Accent4 2 3 2 6" xfId="8334"/>
    <cellStyle name="20% - Accent4 2 3 3" xfId="1051"/>
    <cellStyle name="20% - Accent4 2 3 3 2" xfId="2186"/>
    <cellStyle name="20% - Accent4 2 3 3 2 2" xfId="5606"/>
    <cellStyle name="20% - Accent4 2 3 3 2 3" xfId="7878"/>
    <cellStyle name="20% - Accent4 2 3 3 2 4" xfId="10150"/>
    <cellStyle name="20% - Accent4 2 3 3 3" xfId="4471"/>
    <cellStyle name="20% - Accent4 2 3 3 4" xfId="6743"/>
    <cellStyle name="20% - Accent4 2 3 3 5" xfId="9015"/>
    <cellStyle name="20% - Accent4 2 3 4" xfId="597"/>
    <cellStyle name="20% - Accent4 2 3 4 2" xfId="1732"/>
    <cellStyle name="20% - Accent4 2 3 4 2 2" xfId="5152"/>
    <cellStyle name="20% - Accent4 2 3 4 2 3" xfId="7424"/>
    <cellStyle name="20% - Accent4 2 3 4 2 4" xfId="9696"/>
    <cellStyle name="20% - Accent4 2 3 4 3" xfId="4017"/>
    <cellStyle name="20% - Accent4 2 3 4 4" xfId="6289"/>
    <cellStyle name="20% - Accent4 2 3 4 5" xfId="8561"/>
    <cellStyle name="20% - Accent4 2 3 5" xfId="1278"/>
    <cellStyle name="20% - Accent4 2 3 5 2" xfId="4698"/>
    <cellStyle name="20% - Accent4 2 3 5 3" xfId="6970"/>
    <cellStyle name="20% - Accent4 2 3 5 4" xfId="9242"/>
    <cellStyle name="20% - Accent4 2 3 6" xfId="3563"/>
    <cellStyle name="20% - Accent4 2 3 7" xfId="5835"/>
    <cellStyle name="20% - Accent4 2 3 8" xfId="8107"/>
    <cellStyle name="20% - Accent4 2 4" xfId="258"/>
    <cellStyle name="20% - Accent4 2 4 2" xfId="485"/>
    <cellStyle name="20% - Accent4 2 4 2 2" xfId="939"/>
    <cellStyle name="20% - Accent4 2 4 2 2 2" xfId="2074"/>
    <cellStyle name="20% - Accent4 2 4 2 2 2 2" xfId="5494"/>
    <cellStyle name="20% - Accent4 2 4 2 2 2 3" xfId="7766"/>
    <cellStyle name="20% - Accent4 2 4 2 2 2 4" xfId="10038"/>
    <cellStyle name="20% - Accent4 2 4 2 2 3" xfId="4359"/>
    <cellStyle name="20% - Accent4 2 4 2 2 4" xfId="6631"/>
    <cellStyle name="20% - Accent4 2 4 2 2 5" xfId="8903"/>
    <cellStyle name="20% - Accent4 2 4 2 3" xfId="1620"/>
    <cellStyle name="20% - Accent4 2 4 2 3 2" xfId="5040"/>
    <cellStyle name="20% - Accent4 2 4 2 3 3" xfId="7312"/>
    <cellStyle name="20% - Accent4 2 4 2 3 4" xfId="9584"/>
    <cellStyle name="20% - Accent4 2 4 2 4" xfId="3905"/>
    <cellStyle name="20% - Accent4 2 4 2 5" xfId="6177"/>
    <cellStyle name="20% - Accent4 2 4 2 6" xfId="8449"/>
    <cellStyle name="20% - Accent4 2 4 3" xfId="1166"/>
    <cellStyle name="20% - Accent4 2 4 3 2" xfId="2301"/>
    <cellStyle name="20% - Accent4 2 4 3 2 2" xfId="5721"/>
    <cellStyle name="20% - Accent4 2 4 3 2 3" xfId="7993"/>
    <cellStyle name="20% - Accent4 2 4 3 2 4" xfId="10265"/>
    <cellStyle name="20% - Accent4 2 4 3 3" xfId="4586"/>
    <cellStyle name="20% - Accent4 2 4 3 4" xfId="6858"/>
    <cellStyle name="20% - Accent4 2 4 3 5" xfId="9130"/>
    <cellStyle name="20% - Accent4 2 4 4" xfId="712"/>
    <cellStyle name="20% - Accent4 2 4 4 2" xfId="1847"/>
    <cellStyle name="20% - Accent4 2 4 4 2 2" xfId="5267"/>
    <cellStyle name="20% - Accent4 2 4 4 2 3" xfId="7539"/>
    <cellStyle name="20% - Accent4 2 4 4 2 4" xfId="9811"/>
    <cellStyle name="20% - Accent4 2 4 4 3" xfId="4132"/>
    <cellStyle name="20% - Accent4 2 4 4 4" xfId="6404"/>
    <cellStyle name="20% - Accent4 2 4 4 5" xfId="8676"/>
    <cellStyle name="20% - Accent4 2 4 5" xfId="1393"/>
    <cellStyle name="20% - Accent4 2 4 5 2" xfId="4813"/>
    <cellStyle name="20% - Accent4 2 4 5 3" xfId="7085"/>
    <cellStyle name="20% - Accent4 2 4 5 4" xfId="9357"/>
    <cellStyle name="20% - Accent4 2 4 6" xfId="3678"/>
    <cellStyle name="20% - Accent4 2 4 7" xfId="5950"/>
    <cellStyle name="20% - Accent4 2 4 8" xfId="8222"/>
    <cellStyle name="20% - Accent4 2 5" xfId="314"/>
    <cellStyle name="20% - Accent4 2 5 2" xfId="768"/>
    <cellStyle name="20% - Accent4 2 5 2 2" xfId="1903"/>
    <cellStyle name="20% - Accent4 2 5 2 2 2" xfId="5323"/>
    <cellStyle name="20% - Accent4 2 5 2 2 3" xfId="7595"/>
    <cellStyle name="20% - Accent4 2 5 2 2 4" xfId="9867"/>
    <cellStyle name="20% - Accent4 2 5 2 3" xfId="4188"/>
    <cellStyle name="20% - Accent4 2 5 2 4" xfId="6460"/>
    <cellStyle name="20% - Accent4 2 5 2 5" xfId="8732"/>
    <cellStyle name="20% - Accent4 2 5 3" xfId="1449"/>
    <cellStyle name="20% - Accent4 2 5 3 2" xfId="4869"/>
    <cellStyle name="20% - Accent4 2 5 3 3" xfId="7141"/>
    <cellStyle name="20% - Accent4 2 5 3 4" xfId="9413"/>
    <cellStyle name="20% - Accent4 2 5 4" xfId="3734"/>
    <cellStyle name="20% - Accent4 2 5 5" xfId="6006"/>
    <cellStyle name="20% - Accent4 2 5 6" xfId="8278"/>
    <cellStyle name="20% - Accent4 2 6" xfId="995"/>
    <cellStyle name="20% - Accent4 2 6 2" xfId="2130"/>
    <cellStyle name="20% - Accent4 2 6 2 2" xfId="5550"/>
    <cellStyle name="20% - Accent4 2 6 2 3" xfId="7822"/>
    <cellStyle name="20% - Accent4 2 6 2 4" xfId="10094"/>
    <cellStyle name="20% - Accent4 2 6 3" xfId="4415"/>
    <cellStyle name="20% - Accent4 2 6 4" xfId="6687"/>
    <cellStyle name="20% - Accent4 2 6 5" xfId="8959"/>
    <cellStyle name="20% - Accent4 2 7" xfId="541"/>
    <cellStyle name="20% - Accent4 2 7 2" xfId="1676"/>
    <cellStyle name="20% - Accent4 2 7 2 2" xfId="5096"/>
    <cellStyle name="20% - Accent4 2 7 2 3" xfId="7368"/>
    <cellStyle name="20% - Accent4 2 7 2 4" xfId="9640"/>
    <cellStyle name="20% - Accent4 2 7 3" xfId="3961"/>
    <cellStyle name="20% - Accent4 2 7 4" xfId="6233"/>
    <cellStyle name="20% - Accent4 2 7 5" xfId="8505"/>
    <cellStyle name="20% - Accent4 2 8" xfId="1222"/>
    <cellStyle name="20% - Accent4 2 8 2" xfId="4642"/>
    <cellStyle name="20% - Accent4 2 8 3" xfId="6914"/>
    <cellStyle name="20% - Accent4 2 8 4" xfId="9186"/>
    <cellStyle name="20% - Accent4 2 9" xfId="3507"/>
    <cellStyle name="20% - Accent4 3" xfId="160"/>
    <cellStyle name="20% - Accent4 3 2" xfId="398"/>
    <cellStyle name="20% - Accent4 3 2 2" xfId="852"/>
    <cellStyle name="20% - Accent4 3 2 2 2" xfId="1987"/>
    <cellStyle name="20% - Accent4 3 2 2 2 2" xfId="5407"/>
    <cellStyle name="20% - Accent4 3 2 2 2 3" xfId="7679"/>
    <cellStyle name="20% - Accent4 3 2 2 2 4" xfId="9951"/>
    <cellStyle name="20% - Accent4 3 2 2 3" xfId="4272"/>
    <cellStyle name="20% - Accent4 3 2 2 4" xfId="6544"/>
    <cellStyle name="20% - Accent4 3 2 2 5" xfId="8816"/>
    <cellStyle name="20% - Accent4 3 2 3" xfId="1533"/>
    <cellStyle name="20% - Accent4 3 2 3 2" xfId="4953"/>
    <cellStyle name="20% - Accent4 3 2 3 3" xfId="7225"/>
    <cellStyle name="20% - Accent4 3 2 3 4" xfId="9497"/>
    <cellStyle name="20% - Accent4 3 2 4" xfId="3818"/>
    <cellStyle name="20% - Accent4 3 2 5" xfId="6090"/>
    <cellStyle name="20% - Accent4 3 2 6" xfId="8362"/>
    <cellStyle name="20% - Accent4 3 3" xfId="1079"/>
    <cellStyle name="20% - Accent4 3 3 2" xfId="2214"/>
    <cellStyle name="20% - Accent4 3 3 2 2" xfId="5634"/>
    <cellStyle name="20% - Accent4 3 3 2 3" xfId="7906"/>
    <cellStyle name="20% - Accent4 3 3 2 4" xfId="10178"/>
    <cellStyle name="20% - Accent4 3 3 3" xfId="4499"/>
    <cellStyle name="20% - Accent4 3 3 4" xfId="6771"/>
    <cellStyle name="20% - Accent4 3 3 5" xfId="9043"/>
    <cellStyle name="20% - Accent4 3 4" xfId="625"/>
    <cellStyle name="20% - Accent4 3 4 2" xfId="1760"/>
    <cellStyle name="20% - Accent4 3 4 2 2" xfId="5180"/>
    <cellStyle name="20% - Accent4 3 4 2 3" xfId="7452"/>
    <cellStyle name="20% - Accent4 3 4 2 4" xfId="9724"/>
    <cellStyle name="20% - Accent4 3 4 3" xfId="4045"/>
    <cellStyle name="20% - Accent4 3 4 4" xfId="6317"/>
    <cellStyle name="20% - Accent4 3 4 5" xfId="8589"/>
    <cellStyle name="20% - Accent4 3 5" xfId="1306"/>
    <cellStyle name="20% - Accent4 3 5 2" xfId="4726"/>
    <cellStyle name="20% - Accent4 3 5 3" xfId="6998"/>
    <cellStyle name="20% - Accent4 3 5 4" xfId="9270"/>
    <cellStyle name="20% - Accent4 3 6" xfId="3591"/>
    <cellStyle name="20% - Accent4 3 7" xfId="5863"/>
    <cellStyle name="20% - Accent4 3 8" xfId="8135"/>
    <cellStyle name="20% - Accent4 4" xfId="104"/>
    <cellStyle name="20% - Accent4 4 2" xfId="342"/>
    <cellStyle name="20% - Accent4 4 2 2" xfId="796"/>
    <cellStyle name="20% - Accent4 4 2 2 2" xfId="1931"/>
    <cellStyle name="20% - Accent4 4 2 2 2 2" xfId="5351"/>
    <cellStyle name="20% - Accent4 4 2 2 2 3" xfId="7623"/>
    <cellStyle name="20% - Accent4 4 2 2 2 4" xfId="9895"/>
    <cellStyle name="20% - Accent4 4 2 2 3" xfId="4216"/>
    <cellStyle name="20% - Accent4 4 2 2 4" xfId="6488"/>
    <cellStyle name="20% - Accent4 4 2 2 5" xfId="8760"/>
    <cellStyle name="20% - Accent4 4 2 3" xfId="1477"/>
    <cellStyle name="20% - Accent4 4 2 3 2" xfId="4897"/>
    <cellStyle name="20% - Accent4 4 2 3 3" xfId="7169"/>
    <cellStyle name="20% - Accent4 4 2 3 4" xfId="9441"/>
    <cellStyle name="20% - Accent4 4 2 4" xfId="3762"/>
    <cellStyle name="20% - Accent4 4 2 5" xfId="6034"/>
    <cellStyle name="20% - Accent4 4 2 6" xfId="8306"/>
    <cellStyle name="20% - Accent4 4 3" xfId="1023"/>
    <cellStyle name="20% - Accent4 4 3 2" xfId="2158"/>
    <cellStyle name="20% - Accent4 4 3 2 2" xfId="5578"/>
    <cellStyle name="20% - Accent4 4 3 2 3" xfId="7850"/>
    <cellStyle name="20% - Accent4 4 3 2 4" xfId="10122"/>
    <cellStyle name="20% - Accent4 4 3 3" xfId="4443"/>
    <cellStyle name="20% - Accent4 4 3 4" xfId="6715"/>
    <cellStyle name="20% - Accent4 4 3 5" xfId="8987"/>
    <cellStyle name="20% - Accent4 4 4" xfId="569"/>
    <cellStyle name="20% - Accent4 4 4 2" xfId="1704"/>
    <cellStyle name="20% - Accent4 4 4 2 2" xfId="5124"/>
    <cellStyle name="20% - Accent4 4 4 2 3" xfId="7396"/>
    <cellStyle name="20% - Accent4 4 4 2 4" xfId="9668"/>
    <cellStyle name="20% - Accent4 4 4 3" xfId="3989"/>
    <cellStyle name="20% - Accent4 4 4 4" xfId="6261"/>
    <cellStyle name="20% - Accent4 4 4 5" xfId="8533"/>
    <cellStyle name="20% - Accent4 4 5" xfId="1250"/>
    <cellStyle name="20% - Accent4 4 5 2" xfId="4670"/>
    <cellStyle name="20% - Accent4 4 5 3" xfId="6942"/>
    <cellStyle name="20% - Accent4 4 5 4" xfId="9214"/>
    <cellStyle name="20% - Accent4 4 6" xfId="3535"/>
    <cellStyle name="20% - Accent4 4 7" xfId="5807"/>
    <cellStyle name="20% - Accent4 4 8" xfId="8079"/>
    <cellStyle name="20% - Accent4 5" xfId="219"/>
    <cellStyle name="20% - Accent4 5 2" xfId="457"/>
    <cellStyle name="20% - Accent4 5 2 2" xfId="911"/>
    <cellStyle name="20% - Accent4 5 2 2 2" xfId="2046"/>
    <cellStyle name="20% - Accent4 5 2 2 2 2" xfId="5466"/>
    <cellStyle name="20% - Accent4 5 2 2 2 3" xfId="7738"/>
    <cellStyle name="20% - Accent4 5 2 2 2 4" xfId="10010"/>
    <cellStyle name="20% - Accent4 5 2 2 3" xfId="4331"/>
    <cellStyle name="20% - Accent4 5 2 2 4" xfId="6603"/>
    <cellStyle name="20% - Accent4 5 2 2 5" xfId="8875"/>
    <cellStyle name="20% - Accent4 5 2 3" xfId="1592"/>
    <cellStyle name="20% - Accent4 5 2 3 2" xfId="5012"/>
    <cellStyle name="20% - Accent4 5 2 3 3" xfId="7284"/>
    <cellStyle name="20% - Accent4 5 2 3 4" xfId="9556"/>
    <cellStyle name="20% - Accent4 5 2 4" xfId="3877"/>
    <cellStyle name="20% - Accent4 5 2 5" xfId="6149"/>
    <cellStyle name="20% - Accent4 5 2 6" xfId="8421"/>
    <cellStyle name="20% - Accent4 5 3" xfId="1138"/>
    <cellStyle name="20% - Accent4 5 3 2" xfId="2273"/>
    <cellStyle name="20% - Accent4 5 3 2 2" xfId="5693"/>
    <cellStyle name="20% - Accent4 5 3 2 3" xfId="7965"/>
    <cellStyle name="20% - Accent4 5 3 2 4" xfId="10237"/>
    <cellStyle name="20% - Accent4 5 3 3" xfId="4558"/>
    <cellStyle name="20% - Accent4 5 3 4" xfId="6830"/>
    <cellStyle name="20% - Accent4 5 3 5" xfId="9102"/>
    <cellStyle name="20% - Accent4 5 4" xfId="684"/>
    <cellStyle name="20% - Accent4 5 4 2" xfId="1819"/>
    <cellStyle name="20% - Accent4 5 4 2 2" xfId="5239"/>
    <cellStyle name="20% - Accent4 5 4 2 3" xfId="7511"/>
    <cellStyle name="20% - Accent4 5 4 2 4" xfId="9783"/>
    <cellStyle name="20% - Accent4 5 4 3" xfId="4104"/>
    <cellStyle name="20% - Accent4 5 4 4" xfId="6376"/>
    <cellStyle name="20% - Accent4 5 4 5" xfId="8648"/>
    <cellStyle name="20% - Accent4 5 5" xfId="1365"/>
    <cellStyle name="20% - Accent4 5 5 2" xfId="4785"/>
    <cellStyle name="20% - Accent4 5 5 3" xfId="7057"/>
    <cellStyle name="20% - Accent4 5 5 4" xfId="9329"/>
    <cellStyle name="20% - Accent4 5 6" xfId="3650"/>
    <cellStyle name="20% - Accent4 5 7" xfId="5922"/>
    <cellStyle name="20% - Accent4 5 8" xfId="8194"/>
    <cellStyle name="20% - Accent4 6" xfId="286"/>
    <cellStyle name="20% - Accent4 6 2" xfId="740"/>
    <cellStyle name="20% - Accent4 6 2 2" xfId="1875"/>
    <cellStyle name="20% - Accent4 6 2 2 2" xfId="5295"/>
    <cellStyle name="20% - Accent4 6 2 2 3" xfId="7567"/>
    <cellStyle name="20% - Accent4 6 2 2 4" xfId="9839"/>
    <cellStyle name="20% - Accent4 6 2 3" xfId="4160"/>
    <cellStyle name="20% - Accent4 6 2 4" xfId="6432"/>
    <cellStyle name="20% - Accent4 6 2 5" xfId="8704"/>
    <cellStyle name="20% - Accent4 6 3" xfId="1421"/>
    <cellStyle name="20% - Accent4 6 3 2" xfId="4841"/>
    <cellStyle name="20% - Accent4 6 3 3" xfId="7113"/>
    <cellStyle name="20% - Accent4 6 3 4" xfId="9385"/>
    <cellStyle name="20% - Accent4 6 4" xfId="3706"/>
    <cellStyle name="20% - Accent4 6 5" xfId="5978"/>
    <cellStyle name="20% - Accent4 6 6" xfId="8250"/>
    <cellStyle name="20% - Accent4 7" xfId="967"/>
    <cellStyle name="20% - Accent4 7 2" xfId="2102"/>
    <cellStyle name="20% - Accent4 7 2 2" xfId="5522"/>
    <cellStyle name="20% - Accent4 7 2 3" xfId="7794"/>
    <cellStyle name="20% - Accent4 7 2 4" xfId="10066"/>
    <cellStyle name="20% - Accent4 7 3" xfId="4387"/>
    <cellStyle name="20% - Accent4 7 4" xfId="6659"/>
    <cellStyle name="20% - Accent4 7 5" xfId="8931"/>
    <cellStyle name="20% - Accent4 8" xfId="513"/>
    <cellStyle name="20% - Accent4 8 2" xfId="1648"/>
    <cellStyle name="20% - Accent4 8 2 2" xfId="5068"/>
    <cellStyle name="20% - Accent4 8 2 3" xfId="7340"/>
    <cellStyle name="20% - Accent4 8 2 4" xfId="9612"/>
    <cellStyle name="20% - Accent4 8 3" xfId="3933"/>
    <cellStyle name="20% - Accent4 8 4" xfId="6205"/>
    <cellStyle name="20% - Accent4 8 5" xfId="8477"/>
    <cellStyle name="20% - Accent4 9" xfId="1194"/>
    <cellStyle name="20% - Accent4 9 2" xfId="4614"/>
    <cellStyle name="20% - Accent4 9 3" xfId="6886"/>
    <cellStyle name="20% - Accent4 9 4" xfId="9158"/>
    <cellStyle name="20% - Accent5" xfId="33" builtinId="46" customBuiltin="1"/>
    <cellStyle name="20% - Accent5 10" xfId="3481"/>
    <cellStyle name="20% - Accent5 11" xfId="5753"/>
    <cellStyle name="20% - Accent5 12" xfId="8025"/>
    <cellStyle name="20% - Accent5 2" xfId="78"/>
    <cellStyle name="20% - Accent5 2 10" xfId="5781"/>
    <cellStyle name="20% - Accent5 2 11" xfId="8053"/>
    <cellStyle name="20% - Accent5 2 2" xfId="190"/>
    <cellStyle name="20% - Accent5 2 2 2" xfId="428"/>
    <cellStyle name="20% - Accent5 2 2 2 2" xfId="882"/>
    <cellStyle name="20% - Accent5 2 2 2 2 2" xfId="2017"/>
    <cellStyle name="20% - Accent5 2 2 2 2 2 2" xfId="5437"/>
    <cellStyle name="20% - Accent5 2 2 2 2 2 3" xfId="7709"/>
    <cellStyle name="20% - Accent5 2 2 2 2 2 4" xfId="9981"/>
    <cellStyle name="20% - Accent5 2 2 2 2 3" xfId="4302"/>
    <cellStyle name="20% - Accent5 2 2 2 2 4" xfId="6574"/>
    <cellStyle name="20% - Accent5 2 2 2 2 5" xfId="8846"/>
    <cellStyle name="20% - Accent5 2 2 2 3" xfId="1563"/>
    <cellStyle name="20% - Accent5 2 2 2 3 2" xfId="4983"/>
    <cellStyle name="20% - Accent5 2 2 2 3 3" xfId="7255"/>
    <cellStyle name="20% - Accent5 2 2 2 3 4" xfId="9527"/>
    <cellStyle name="20% - Accent5 2 2 2 4" xfId="3848"/>
    <cellStyle name="20% - Accent5 2 2 2 5" xfId="6120"/>
    <cellStyle name="20% - Accent5 2 2 2 6" xfId="8392"/>
    <cellStyle name="20% - Accent5 2 2 3" xfId="1109"/>
    <cellStyle name="20% - Accent5 2 2 3 2" xfId="2244"/>
    <cellStyle name="20% - Accent5 2 2 3 2 2" xfId="5664"/>
    <cellStyle name="20% - Accent5 2 2 3 2 3" xfId="7936"/>
    <cellStyle name="20% - Accent5 2 2 3 2 4" xfId="10208"/>
    <cellStyle name="20% - Accent5 2 2 3 3" xfId="4529"/>
    <cellStyle name="20% - Accent5 2 2 3 4" xfId="6801"/>
    <cellStyle name="20% - Accent5 2 2 3 5" xfId="9073"/>
    <cellStyle name="20% - Accent5 2 2 4" xfId="655"/>
    <cellStyle name="20% - Accent5 2 2 4 2" xfId="1790"/>
    <cellStyle name="20% - Accent5 2 2 4 2 2" xfId="5210"/>
    <cellStyle name="20% - Accent5 2 2 4 2 3" xfId="7482"/>
    <cellStyle name="20% - Accent5 2 2 4 2 4" xfId="9754"/>
    <cellStyle name="20% - Accent5 2 2 4 3" xfId="4075"/>
    <cellStyle name="20% - Accent5 2 2 4 4" xfId="6347"/>
    <cellStyle name="20% - Accent5 2 2 4 5" xfId="8619"/>
    <cellStyle name="20% - Accent5 2 2 5" xfId="1336"/>
    <cellStyle name="20% - Accent5 2 2 5 2" xfId="4756"/>
    <cellStyle name="20% - Accent5 2 2 5 3" xfId="7028"/>
    <cellStyle name="20% - Accent5 2 2 5 4" xfId="9300"/>
    <cellStyle name="20% - Accent5 2 2 6" xfId="3621"/>
    <cellStyle name="20% - Accent5 2 2 7" xfId="5893"/>
    <cellStyle name="20% - Accent5 2 2 8" xfId="8165"/>
    <cellStyle name="20% - Accent5 2 3" xfId="134"/>
    <cellStyle name="20% - Accent5 2 3 2" xfId="372"/>
    <cellStyle name="20% - Accent5 2 3 2 2" xfId="826"/>
    <cellStyle name="20% - Accent5 2 3 2 2 2" xfId="1961"/>
    <cellStyle name="20% - Accent5 2 3 2 2 2 2" xfId="5381"/>
    <cellStyle name="20% - Accent5 2 3 2 2 2 3" xfId="7653"/>
    <cellStyle name="20% - Accent5 2 3 2 2 2 4" xfId="9925"/>
    <cellStyle name="20% - Accent5 2 3 2 2 3" xfId="4246"/>
    <cellStyle name="20% - Accent5 2 3 2 2 4" xfId="6518"/>
    <cellStyle name="20% - Accent5 2 3 2 2 5" xfId="8790"/>
    <cellStyle name="20% - Accent5 2 3 2 3" xfId="1507"/>
    <cellStyle name="20% - Accent5 2 3 2 3 2" xfId="4927"/>
    <cellStyle name="20% - Accent5 2 3 2 3 3" xfId="7199"/>
    <cellStyle name="20% - Accent5 2 3 2 3 4" xfId="9471"/>
    <cellStyle name="20% - Accent5 2 3 2 4" xfId="3792"/>
    <cellStyle name="20% - Accent5 2 3 2 5" xfId="6064"/>
    <cellStyle name="20% - Accent5 2 3 2 6" xfId="8336"/>
    <cellStyle name="20% - Accent5 2 3 3" xfId="1053"/>
    <cellStyle name="20% - Accent5 2 3 3 2" xfId="2188"/>
    <cellStyle name="20% - Accent5 2 3 3 2 2" xfId="5608"/>
    <cellStyle name="20% - Accent5 2 3 3 2 3" xfId="7880"/>
    <cellStyle name="20% - Accent5 2 3 3 2 4" xfId="10152"/>
    <cellStyle name="20% - Accent5 2 3 3 3" xfId="4473"/>
    <cellStyle name="20% - Accent5 2 3 3 4" xfId="6745"/>
    <cellStyle name="20% - Accent5 2 3 3 5" xfId="9017"/>
    <cellStyle name="20% - Accent5 2 3 4" xfId="599"/>
    <cellStyle name="20% - Accent5 2 3 4 2" xfId="1734"/>
    <cellStyle name="20% - Accent5 2 3 4 2 2" xfId="5154"/>
    <cellStyle name="20% - Accent5 2 3 4 2 3" xfId="7426"/>
    <cellStyle name="20% - Accent5 2 3 4 2 4" xfId="9698"/>
    <cellStyle name="20% - Accent5 2 3 4 3" xfId="4019"/>
    <cellStyle name="20% - Accent5 2 3 4 4" xfId="6291"/>
    <cellStyle name="20% - Accent5 2 3 4 5" xfId="8563"/>
    <cellStyle name="20% - Accent5 2 3 5" xfId="1280"/>
    <cellStyle name="20% - Accent5 2 3 5 2" xfId="4700"/>
    <cellStyle name="20% - Accent5 2 3 5 3" xfId="6972"/>
    <cellStyle name="20% - Accent5 2 3 5 4" xfId="9244"/>
    <cellStyle name="20% - Accent5 2 3 6" xfId="3565"/>
    <cellStyle name="20% - Accent5 2 3 7" xfId="5837"/>
    <cellStyle name="20% - Accent5 2 3 8" xfId="8109"/>
    <cellStyle name="20% - Accent5 2 4" xfId="260"/>
    <cellStyle name="20% - Accent5 2 4 2" xfId="487"/>
    <cellStyle name="20% - Accent5 2 4 2 2" xfId="941"/>
    <cellStyle name="20% - Accent5 2 4 2 2 2" xfId="2076"/>
    <cellStyle name="20% - Accent5 2 4 2 2 2 2" xfId="5496"/>
    <cellStyle name="20% - Accent5 2 4 2 2 2 3" xfId="7768"/>
    <cellStyle name="20% - Accent5 2 4 2 2 2 4" xfId="10040"/>
    <cellStyle name="20% - Accent5 2 4 2 2 3" xfId="4361"/>
    <cellStyle name="20% - Accent5 2 4 2 2 4" xfId="6633"/>
    <cellStyle name="20% - Accent5 2 4 2 2 5" xfId="8905"/>
    <cellStyle name="20% - Accent5 2 4 2 3" xfId="1622"/>
    <cellStyle name="20% - Accent5 2 4 2 3 2" xfId="5042"/>
    <cellStyle name="20% - Accent5 2 4 2 3 3" xfId="7314"/>
    <cellStyle name="20% - Accent5 2 4 2 3 4" xfId="9586"/>
    <cellStyle name="20% - Accent5 2 4 2 4" xfId="3907"/>
    <cellStyle name="20% - Accent5 2 4 2 5" xfId="6179"/>
    <cellStyle name="20% - Accent5 2 4 2 6" xfId="8451"/>
    <cellStyle name="20% - Accent5 2 4 3" xfId="1168"/>
    <cellStyle name="20% - Accent5 2 4 3 2" xfId="2303"/>
    <cellStyle name="20% - Accent5 2 4 3 2 2" xfId="5723"/>
    <cellStyle name="20% - Accent5 2 4 3 2 3" xfId="7995"/>
    <cellStyle name="20% - Accent5 2 4 3 2 4" xfId="10267"/>
    <cellStyle name="20% - Accent5 2 4 3 3" xfId="4588"/>
    <cellStyle name="20% - Accent5 2 4 3 4" xfId="6860"/>
    <cellStyle name="20% - Accent5 2 4 3 5" xfId="9132"/>
    <cellStyle name="20% - Accent5 2 4 4" xfId="714"/>
    <cellStyle name="20% - Accent5 2 4 4 2" xfId="1849"/>
    <cellStyle name="20% - Accent5 2 4 4 2 2" xfId="5269"/>
    <cellStyle name="20% - Accent5 2 4 4 2 3" xfId="7541"/>
    <cellStyle name="20% - Accent5 2 4 4 2 4" xfId="9813"/>
    <cellStyle name="20% - Accent5 2 4 4 3" xfId="4134"/>
    <cellStyle name="20% - Accent5 2 4 4 4" xfId="6406"/>
    <cellStyle name="20% - Accent5 2 4 4 5" xfId="8678"/>
    <cellStyle name="20% - Accent5 2 4 5" xfId="1395"/>
    <cellStyle name="20% - Accent5 2 4 5 2" xfId="4815"/>
    <cellStyle name="20% - Accent5 2 4 5 3" xfId="7087"/>
    <cellStyle name="20% - Accent5 2 4 5 4" xfId="9359"/>
    <cellStyle name="20% - Accent5 2 4 6" xfId="3680"/>
    <cellStyle name="20% - Accent5 2 4 7" xfId="5952"/>
    <cellStyle name="20% - Accent5 2 4 8" xfId="8224"/>
    <cellStyle name="20% - Accent5 2 5" xfId="316"/>
    <cellStyle name="20% - Accent5 2 5 2" xfId="770"/>
    <cellStyle name="20% - Accent5 2 5 2 2" xfId="1905"/>
    <cellStyle name="20% - Accent5 2 5 2 2 2" xfId="5325"/>
    <cellStyle name="20% - Accent5 2 5 2 2 3" xfId="7597"/>
    <cellStyle name="20% - Accent5 2 5 2 2 4" xfId="9869"/>
    <cellStyle name="20% - Accent5 2 5 2 3" xfId="4190"/>
    <cellStyle name="20% - Accent5 2 5 2 4" xfId="6462"/>
    <cellStyle name="20% - Accent5 2 5 2 5" xfId="8734"/>
    <cellStyle name="20% - Accent5 2 5 3" xfId="1451"/>
    <cellStyle name="20% - Accent5 2 5 3 2" xfId="4871"/>
    <cellStyle name="20% - Accent5 2 5 3 3" xfId="7143"/>
    <cellStyle name="20% - Accent5 2 5 3 4" xfId="9415"/>
    <cellStyle name="20% - Accent5 2 5 4" xfId="3736"/>
    <cellStyle name="20% - Accent5 2 5 5" xfId="6008"/>
    <cellStyle name="20% - Accent5 2 5 6" xfId="8280"/>
    <cellStyle name="20% - Accent5 2 6" xfId="997"/>
    <cellStyle name="20% - Accent5 2 6 2" xfId="2132"/>
    <cellStyle name="20% - Accent5 2 6 2 2" xfId="5552"/>
    <cellStyle name="20% - Accent5 2 6 2 3" xfId="7824"/>
    <cellStyle name="20% - Accent5 2 6 2 4" xfId="10096"/>
    <cellStyle name="20% - Accent5 2 6 3" xfId="4417"/>
    <cellStyle name="20% - Accent5 2 6 4" xfId="6689"/>
    <cellStyle name="20% - Accent5 2 6 5" xfId="8961"/>
    <cellStyle name="20% - Accent5 2 7" xfId="543"/>
    <cellStyle name="20% - Accent5 2 7 2" xfId="1678"/>
    <cellStyle name="20% - Accent5 2 7 2 2" xfId="5098"/>
    <cellStyle name="20% - Accent5 2 7 2 3" xfId="7370"/>
    <cellStyle name="20% - Accent5 2 7 2 4" xfId="9642"/>
    <cellStyle name="20% - Accent5 2 7 3" xfId="3963"/>
    <cellStyle name="20% - Accent5 2 7 4" xfId="6235"/>
    <cellStyle name="20% - Accent5 2 7 5" xfId="8507"/>
    <cellStyle name="20% - Accent5 2 8" xfId="1224"/>
    <cellStyle name="20% - Accent5 2 8 2" xfId="4644"/>
    <cellStyle name="20% - Accent5 2 8 3" xfId="6916"/>
    <cellStyle name="20% - Accent5 2 8 4" xfId="9188"/>
    <cellStyle name="20% - Accent5 2 9" xfId="3509"/>
    <cellStyle name="20% - Accent5 3" xfId="162"/>
    <cellStyle name="20% - Accent5 3 2" xfId="400"/>
    <cellStyle name="20% - Accent5 3 2 2" xfId="854"/>
    <cellStyle name="20% - Accent5 3 2 2 2" xfId="1989"/>
    <cellStyle name="20% - Accent5 3 2 2 2 2" xfId="5409"/>
    <cellStyle name="20% - Accent5 3 2 2 2 3" xfId="7681"/>
    <cellStyle name="20% - Accent5 3 2 2 2 4" xfId="9953"/>
    <cellStyle name="20% - Accent5 3 2 2 3" xfId="4274"/>
    <cellStyle name="20% - Accent5 3 2 2 4" xfId="6546"/>
    <cellStyle name="20% - Accent5 3 2 2 5" xfId="8818"/>
    <cellStyle name="20% - Accent5 3 2 3" xfId="1535"/>
    <cellStyle name="20% - Accent5 3 2 3 2" xfId="4955"/>
    <cellStyle name="20% - Accent5 3 2 3 3" xfId="7227"/>
    <cellStyle name="20% - Accent5 3 2 3 4" xfId="9499"/>
    <cellStyle name="20% - Accent5 3 2 4" xfId="3820"/>
    <cellStyle name="20% - Accent5 3 2 5" xfId="6092"/>
    <cellStyle name="20% - Accent5 3 2 6" xfId="8364"/>
    <cellStyle name="20% - Accent5 3 3" xfId="1081"/>
    <cellStyle name="20% - Accent5 3 3 2" xfId="2216"/>
    <cellStyle name="20% - Accent5 3 3 2 2" xfId="5636"/>
    <cellStyle name="20% - Accent5 3 3 2 3" xfId="7908"/>
    <cellStyle name="20% - Accent5 3 3 2 4" xfId="10180"/>
    <cellStyle name="20% - Accent5 3 3 3" xfId="4501"/>
    <cellStyle name="20% - Accent5 3 3 4" xfId="6773"/>
    <cellStyle name="20% - Accent5 3 3 5" xfId="9045"/>
    <cellStyle name="20% - Accent5 3 4" xfId="627"/>
    <cellStyle name="20% - Accent5 3 4 2" xfId="1762"/>
    <cellStyle name="20% - Accent5 3 4 2 2" xfId="5182"/>
    <cellStyle name="20% - Accent5 3 4 2 3" xfId="7454"/>
    <cellStyle name="20% - Accent5 3 4 2 4" xfId="9726"/>
    <cellStyle name="20% - Accent5 3 4 3" xfId="4047"/>
    <cellStyle name="20% - Accent5 3 4 4" xfId="6319"/>
    <cellStyle name="20% - Accent5 3 4 5" xfId="8591"/>
    <cellStyle name="20% - Accent5 3 5" xfId="1308"/>
    <cellStyle name="20% - Accent5 3 5 2" xfId="4728"/>
    <cellStyle name="20% - Accent5 3 5 3" xfId="7000"/>
    <cellStyle name="20% - Accent5 3 5 4" xfId="9272"/>
    <cellStyle name="20% - Accent5 3 6" xfId="3593"/>
    <cellStyle name="20% - Accent5 3 7" xfId="5865"/>
    <cellStyle name="20% - Accent5 3 8" xfId="8137"/>
    <cellStyle name="20% - Accent5 4" xfId="106"/>
    <cellStyle name="20% - Accent5 4 2" xfId="344"/>
    <cellStyle name="20% - Accent5 4 2 2" xfId="798"/>
    <cellStyle name="20% - Accent5 4 2 2 2" xfId="1933"/>
    <cellStyle name="20% - Accent5 4 2 2 2 2" xfId="5353"/>
    <cellStyle name="20% - Accent5 4 2 2 2 3" xfId="7625"/>
    <cellStyle name="20% - Accent5 4 2 2 2 4" xfId="9897"/>
    <cellStyle name="20% - Accent5 4 2 2 3" xfId="4218"/>
    <cellStyle name="20% - Accent5 4 2 2 4" xfId="6490"/>
    <cellStyle name="20% - Accent5 4 2 2 5" xfId="8762"/>
    <cellStyle name="20% - Accent5 4 2 3" xfId="1479"/>
    <cellStyle name="20% - Accent5 4 2 3 2" xfId="4899"/>
    <cellStyle name="20% - Accent5 4 2 3 3" xfId="7171"/>
    <cellStyle name="20% - Accent5 4 2 3 4" xfId="9443"/>
    <cellStyle name="20% - Accent5 4 2 4" xfId="3764"/>
    <cellStyle name="20% - Accent5 4 2 5" xfId="6036"/>
    <cellStyle name="20% - Accent5 4 2 6" xfId="8308"/>
    <cellStyle name="20% - Accent5 4 3" xfId="1025"/>
    <cellStyle name="20% - Accent5 4 3 2" xfId="2160"/>
    <cellStyle name="20% - Accent5 4 3 2 2" xfId="5580"/>
    <cellStyle name="20% - Accent5 4 3 2 3" xfId="7852"/>
    <cellStyle name="20% - Accent5 4 3 2 4" xfId="10124"/>
    <cellStyle name="20% - Accent5 4 3 3" xfId="4445"/>
    <cellStyle name="20% - Accent5 4 3 4" xfId="6717"/>
    <cellStyle name="20% - Accent5 4 3 5" xfId="8989"/>
    <cellStyle name="20% - Accent5 4 4" xfId="571"/>
    <cellStyle name="20% - Accent5 4 4 2" xfId="1706"/>
    <cellStyle name="20% - Accent5 4 4 2 2" xfId="5126"/>
    <cellStyle name="20% - Accent5 4 4 2 3" xfId="7398"/>
    <cellStyle name="20% - Accent5 4 4 2 4" xfId="9670"/>
    <cellStyle name="20% - Accent5 4 4 3" xfId="3991"/>
    <cellStyle name="20% - Accent5 4 4 4" xfId="6263"/>
    <cellStyle name="20% - Accent5 4 4 5" xfId="8535"/>
    <cellStyle name="20% - Accent5 4 5" xfId="1252"/>
    <cellStyle name="20% - Accent5 4 5 2" xfId="4672"/>
    <cellStyle name="20% - Accent5 4 5 3" xfId="6944"/>
    <cellStyle name="20% - Accent5 4 5 4" xfId="9216"/>
    <cellStyle name="20% - Accent5 4 6" xfId="3537"/>
    <cellStyle name="20% - Accent5 4 7" xfId="5809"/>
    <cellStyle name="20% - Accent5 4 8" xfId="8081"/>
    <cellStyle name="20% - Accent5 5" xfId="221"/>
    <cellStyle name="20% - Accent5 5 2" xfId="459"/>
    <cellStyle name="20% - Accent5 5 2 2" xfId="913"/>
    <cellStyle name="20% - Accent5 5 2 2 2" xfId="2048"/>
    <cellStyle name="20% - Accent5 5 2 2 2 2" xfId="5468"/>
    <cellStyle name="20% - Accent5 5 2 2 2 3" xfId="7740"/>
    <cellStyle name="20% - Accent5 5 2 2 2 4" xfId="10012"/>
    <cellStyle name="20% - Accent5 5 2 2 3" xfId="4333"/>
    <cellStyle name="20% - Accent5 5 2 2 4" xfId="6605"/>
    <cellStyle name="20% - Accent5 5 2 2 5" xfId="8877"/>
    <cellStyle name="20% - Accent5 5 2 3" xfId="1594"/>
    <cellStyle name="20% - Accent5 5 2 3 2" xfId="5014"/>
    <cellStyle name="20% - Accent5 5 2 3 3" xfId="7286"/>
    <cellStyle name="20% - Accent5 5 2 3 4" xfId="9558"/>
    <cellStyle name="20% - Accent5 5 2 4" xfId="3879"/>
    <cellStyle name="20% - Accent5 5 2 5" xfId="6151"/>
    <cellStyle name="20% - Accent5 5 2 6" xfId="8423"/>
    <cellStyle name="20% - Accent5 5 3" xfId="1140"/>
    <cellStyle name="20% - Accent5 5 3 2" xfId="2275"/>
    <cellStyle name="20% - Accent5 5 3 2 2" xfId="5695"/>
    <cellStyle name="20% - Accent5 5 3 2 3" xfId="7967"/>
    <cellStyle name="20% - Accent5 5 3 2 4" xfId="10239"/>
    <cellStyle name="20% - Accent5 5 3 3" xfId="4560"/>
    <cellStyle name="20% - Accent5 5 3 4" xfId="6832"/>
    <cellStyle name="20% - Accent5 5 3 5" xfId="9104"/>
    <cellStyle name="20% - Accent5 5 4" xfId="686"/>
    <cellStyle name="20% - Accent5 5 4 2" xfId="1821"/>
    <cellStyle name="20% - Accent5 5 4 2 2" xfId="5241"/>
    <cellStyle name="20% - Accent5 5 4 2 3" xfId="7513"/>
    <cellStyle name="20% - Accent5 5 4 2 4" xfId="9785"/>
    <cellStyle name="20% - Accent5 5 4 3" xfId="4106"/>
    <cellStyle name="20% - Accent5 5 4 4" xfId="6378"/>
    <cellStyle name="20% - Accent5 5 4 5" xfId="8650"/>
    <cellStyle name="20% - Accent5 5 5" xfId="1367"/>
    <cellStyle name="20% - Accent5 5 5 2" xfId="4787"/>
    <cellStyle name="20% - Accent5 5 5 3" xfId="7059"/>
    <cellStyle name="20% - Accent5 5 5 4" xfId="9331"/>
    <cellStyle name="20% - Accent5 5 6" xfId="3652"/>
    <cellStyle name="20% - Accent5 5 7" xfId="5924"/>
    <cellStyle name="20% - Accent5 5 8" xfId="8196"/>
    <cellStyle name="20% - Accent5 6" xfId="288"/>
    <cellStyle name="20% - Accent5 6 2" xfId="742"/>
    <cellStyle name="20% - Accent5 6 2 2" xfId="1877"/>
    <cellStyle name="20% - Accent5 6 2 2 2" xfId="5297"/>
    <cellStyle name="20% - Accent5 6 2 2 3" xfId="7569"/>
    <cellStyle name="20% - Accent5 6 2 2 4" xfId="9841"/>
    <cellStyle name="20% - Accent5 6 2 3" xfId="4162"/>
    <cellStyle name="20% - Accent5 6 2 4" xfId="6434"/>
    <cellStyle name="20% - Accent5 6 2 5" xfId="8706"/>
    <cellStyle name="20% - Accent5 6 3" xfId="1423"/>
    <cellStyle name="20% - Accent5 6 3 2" xfId="4843"/>
    <cellStyle name="20% - Accent5 6 3 3" xfId="7115"/>
    <cellStyle name="20% - Accent5 6 3 4" xfId="9387"/>
    <cellStyle name="20% - Accent5 6 4" xfId="3708"/>
    <cellStyle name="20% - Accent5 6 5" xfId="5980"/>
    <cellStyle name="20% - Accent5 6 6" xfId="8252"/>
    <cellStyle name="20% - Accent5 7" xfId="969"/>
    <cellStyle name="20% - Accent5 7 2" xfId="2104"/>
    <cellStyle name="20% - Accent5 7 2 2" xfId="5524"/>
    <cellStyle name="20% - Accent5 7 2 3" xfId="7796"/>
    <cellStyle name="20% - Accent5 7 2 4" xfId="10068"/>
    <cellStyle name="20% - Accent5 7 3" xfId="4389"/>
    <cellStyle name="20% - Accent5 7 4" xfId="6661"/>
    <cellStyle name="20% - Accent5 7 5" xfId="8933"/>
    <cellStyle name="20% - Accent5 8" xfId="515"/>
    <cellStyle name="20% - Accent5 8 2" xfId="1650"/>
    <cellStyle name="20% - Accent5 8 2 2" xfId="5070"/>
    <cellStyle name="20% - Accent5 8 2 3" xfId="7342"/>
    <cellStyle name="20% - Accent5 8 2 4" xfId="9614"/>
    <cellStyle name="20% - Accent5 8 3" xfId="3935"/>
    <cellStyle name="20% - Accent5 8 4" xfId="6207"/>
    <cellStyle name="20% - Accent5 8 5" xfId="8479"/>
    <cellStyle name="20% - Accent5 9" xfId="1196"/>
    <cellStyle name="20% - Accent5 9 2" xfId="4616"/>
    <cellStyle name="20% - Accent5 9 3" xfId="6888"/>
    <cellStyle name="20% - Accent5 9 4" xfId="9160"/>
    <cellStyle name="20% - Accent6" xfId="36" builtinId="50" customBuiltin="1"/>
    <cellStyle name="20% - Accent6 10" xfId="3483"/>
    <cellStyle name="20% - Accent6 11" xfId="5755"/>
    <cellStyle name="20% - Accent6 12" xfId="8027"/>
    <cellStyle name="20% - Accent6 2" xfId="80"/>
    <cellStyle name="20% - Accent6 2 10" xfId="5783"/>
    <cellStyle name="20% - Accent6 2 11" xfId="8055"/>
    <cellStyle name="20% - Accent6 2 2" xfId="192"/>
    <cellStyle name="20% - Accent6 2 2 2" xfId="430"/>
    <cellStyle name="20% - Accent6 2 2 2 2" xfId="884"/>
    <cellStyle name="20% - Accent6 2 2 2 2 2" xfId="2019"/>
    <cellStyle name="20% - Accent6 2 2 2 2 2 2" xfId="5439"/>
    <cellStyle name="20% - Accent6 2 2 2 2 2 3" xfId="7711"/>
    <cellStyle name="20% - Accent6 2 2 2 2 2 4" xfId="9983"/>
    <cellStyle name="20% - Accent6 2 2 2 2 3" xfId="4304"/>
    <cellStyle name="20% - Accent6 2 2 2 2 4" xfId="6576"/>
    <cellStyle name="20% - Accent6 2 2 2 2 5" xfId="8848"/>
    <cellStyle name="20% - Accent6 2 2 2 3" xfId="1565"/>
    <cellStyle name="20% - Accent6 2 2 2 3 2" xfId="4985"/>
    <cellStyle name="20% - Accent6 2 2 2 3 3" xfId="7257"/>
    <cellStyle name="20% - Accent6 2 2 2 3 4" xfId="9529"/>
    <cellStyle name="20% - Accent6 2 2 2 4" xfId="3850"/>
    <cellStyle name="20% - Accent6 2 2 2 5" xfId="6122"/>
    <cellStyle name="20% - Accent6 2 2 2 6" xfId="8394"/>
    <cellStyle name="20% - Accent6 2 2 3" xfId="1111"/>
    <cellStyle name="20% - Accent6 2 2 3 2" xfId="2246"/>
    <cellStyle name="20% - Accent6 2 2 3 2 2" xfId="5666"/>
    <cellStyle name="20% - Accent6 2 2 3 2 3" xfId="7938"/>
    <cellStyle name="20% - Accent6 2 2 3 2 4" xfId="10210"/>
    <cellStyle name="20% - Accent6 2 2 3 3" xfId="4531"/>
    <cellStyle name="20% - Accent6 2 2 3 4" xfId="6803"/>
    <cellStyle name="20% - Accent6 2 2 3 5" xfId="9075"/>
    <cellStyle name="20% - Accent6 2 2 4" xfId="657"/>
    <cellStyle name="20% - Accent6 2 2 4 2" xfId="1792"/>
    <cellStyle name="20% - Accent6 2 2 4 2 2" xfId="5212"/>
    <cellStyle name="20% - Accent6 2 2 4 2 3" xfId="7484"/>
    <cellStyle name="20% - Accent6 2 2 4 2 4" xfId="9756"/>
    <cellStyle name="20% - Accent6 2 2 4 3" xfId="4077"/>
    <cellStyle name="20% - Accent6 2 2 4 4" xfId="6349"/>
    <cellStyle name="20% - Accent6 2 2 4 5" xfId="8621"/>
    <cellStyle name="20% - Accent6 2 2 5" xfId="1338"/>
    <cellStyle name="20% - Accent6 2 2 5 2" xfId="4758"/>
    <cellStyle name="20% - Accent6 2 2 5 3" xfId="7030"/>
    <cellStyle name="20% - Accent6 2 2 5 4" xfId="9302"/>
    <cellStyle name="20% - Accent6 2 2 6" xfId="3623"/>
    <cellStyle name="20% - Accent6 2 2 7" xfId="5895"/>
    <cellStyle name="20% - Accent6 2 2 8" xfId="8167"/>
    <cellStyle name="20% - Accent6 2 3" xfId="136"/>
    <cellStyle name="20% - Accent6 2 3 2" xfId="374"/>
    <cellStyle name="20% - Accent6 2 3 2 2" xfId="828"/>
    <cellStyle name="20% - Accent6 2 3 2 2 2" xfId="1963"/>
    <cellStyle name="20% - Accent6 2 3 2 2 2 2" xfId="5383"/>
    <cellStyle name="20% - Accent6 2 3 2 2 2 3" xfId="7655"/>
    <cellStyle name="20% - Accent6 2 3 2 2 2 4" xfId="9927"/>
    <cellStyle name="20% - Accent6 2 3 2 2 3" xfId="4248"/>
    <cellStyle name="20% - Accent6 2 3 2 2 4" xfId="6520"/>
    <cellStyle name="20% - Accent6 2 3 2 2 5" xfId="8792"/>
    <cellStyle name="20% - Accent6 2 3 2 3" xfId="1509"/>
    <cellStyle name="20% - Accent6 2 3 2 3 2" xfId="4929"/>
    <cellStyle name="20% - Accent6 2 3 2 3 3" xfId="7201"/>
    <cellStyle name="20% - Accent6 2 3 2 3 4" xfId="9473"/>
    <cellStyle name="20% - Accent6 2 3 2 4" xfId="3794"/>
    <cellStyle name="20% - Accent6 2 3 2 5" xfId="6066"/>
    <cellStyle name="20% - Accent6 2 3 2 6" xfId="8338"/>
    <cellStyle name="20% - Accent6 2 3 3" xfId="1055"/>
    <cellStyle name="20% - Accent6 2 3 3 2" xfId="2190"/>
    <cellStyle name="20% - Accent6 2 3 3 2 2" xfId="5610"/>
    <cellStyle name="20% - Accent6 2 3 3 2 3" xfId="7882"/>
    <cellStyle name="20% - Accent6 2 3 3 2 4" xfId="10154"/>
    <cellStyle name="20% - Accent6 2 3 3 3" xfId="4475"/>
    <cellStyle name="20% - Accent6 2 3 3 4" xfId="6747"/>
    <cellStyle name="20% - Accent6 2 3 3 5" xfId="9019"/>
    <cellStyle name="20% - Accent6 2 3 4" xfId="601"/>
    <cellStyle name="20% - Accent6 2 3 4 2" xfId="1736"/>
    <cellStyle name="20% - Accent6 2 3 4 2 2" xfId="5156"/>
    <cellStyle name="20% - Accent6 2 3 4 2 3" xfId="7428"/>
    <cellStyle name="20% - Accent6 2 3 4 2 4" xfId="9700"/>
    <cellStyle name="20% - Accent6 2 3 4 3" xfId="4021"/>
    <cellStyle name="20% - Accent6 2 3 4 4" xfId="6293"/>
    <cellStyle name="20% - Accent6 2 3 4 5" xfId="8565"/>
    <cellStyle name="20% - Accent6 2 3 5" xfId="1282"/>
    <cellStyle name="20% - Accent6 2 3 5 2" xfId="4702"/>
    <cellStyle name="20% - Accent6 2 3 5 3" xfId="6974"/>
    <cellStyle name="20% - Accent6 2 3 5 4" xfId="9246"/>
    <cellStyle name="20% - Accent6 2 3 6" xfId="3567"/>
    <cellStyle name="20% - Accent6 2 3 7" xfId="5839"/>
    <cellStyle name="20% - Accent6 2 3 8" xfId="8111"/>
    <cellStyle name="20% - Accent6 2 4" xfId="262"/>
    <cellStyle name="20% - Accent6 2 4 2" xfId="489"/>
    <cellStyle name="20% - Accent6 2 4 2 2" xfId="943"/>
    <cellStyle name="20% - Accent6 2 4 2 2 2" xfId="2078"/>
    <cellStyle name="20% - Accent6 2 4 2 2 2 2" xfId="5498"/>
    <cellStyle name="20% - Accent6 2 4 2 2 2 3" xfId="7770"/>
    <cellStyle name="20% - Accent6 2 4 2 2 2 4" xfId="10042"/>
    <cellStyle name="20% - Accent6 2 4 2 2 3" xfId="4363"/>
    <cellStyle name="20% - Accent6 2 4 2 2 4" xfId="6635"/>
    <cellStyle name="20% - Accent6 2 4 2 2 5" xfId="8907"/>
    <cellStyle name="20% - Accent6 2 4 2 3" xfId="1624"/>
    <cellStyle name="20% - Accent6 2 4 2 3 2" xfId="5044"/>
    <cellStyle name="20% - Accent6 2 4 2 3 3" xfId="7316"/>
    <cellStyle name="20% - Accent6 2 4 2 3 4" xfId="9588"/>
    <cellStyle name="20% - Accent6 2 4 2 4" xfId="3909"/>
    <cellStyle name="20% - Accent6 2 4 2 5" xfId="6181"/>
    <cellStyle name="20% - Accent6 2 4 2 6" xfId="8453"/>
    <cellStyle name="20% - Accent6 2 4 3" xfId="1170"/>
    <cellStyle name="20% - Accent6 2 4 3 2" xfId="2305"/>
    <cellStyle name="20% - Accent6 2 4 3 2 2" xfId="5725"/>
    <cellStyle name="20% - Accent6 2 4 3 2 3" xfId="7997"/>
    <cellStyle name="20% - Accent6 2 4 3 2 4" xfId="10269"/>
    <cellStyle name="20% - Accent6 2 4 3 3" xfId="4590"/>
    <cellStyle name="20% - Accent6 2 4 3 4" xfId="6862"/>
    <cellStyle name="20% - Accent6 2 4 3 5" xfId="9134"/>
    <cellStyle name="20% - Accent6 2 4 4" xfId="716"/>
    <cellStyle name="20% - Accent6 2 4 4 2" xfId="1851"/>
    <cellStyle name="20% - Accent6 2 4 4 2 2" xfId="5271"/>
    <cellStyle name="20% - Accent6 2 4 4 2 3" xfId="7543"/>
    <cellStyle name="20% - Accent6 2 4 4 2 4" xfId="9815"/>
    <cellStyle name="20% - Accent6 2 4 4 3" xfId="4136"/>
    <cellStyle name="20% - Accent6 2 4 4 4" xfId="6408"/>
    <cellStyle name="20% - Accent6 2 4 4 5" xfId="8680"/>
    <cellStyle name="20% - Accent6 2 4 5" xfId="1397"/>
    <cellStyle name="20% - Accent6 2 4 5 2" xfId="4817"/>
    <cellStyle name="20% - Accent6 2 4 5 3" xfId="7089"/>
    <cellStyle name="20% - Accent6 2 4 5 4" xfId="9361"/>
    <cellStyle name="20% - Accent6 2 4 6" xfId="3682"/>
    <cellStyle name="20% - Accent6 2 4 7" xfId="5954"/>
    <cellStyle name="20% - Accent6 2 4 8" xfId="8226"/>
    <cellStyle name="20% - Accent6 2 5" xfId="318"/>
    <cellStyle name="20% - Accent6 2 5 2" xfId="772"/>
    <cellStyle name="20% - Accent6 2 5 2 2" xfId="1907"/>
    <cellStyle name="20% - Accent6 2 5 2 2 2" xfId="5327"/>
    <cellStyle name="20% - Accent6 2 5 2 2 3" xfId="7599"/>
    <cellStyle name="20% - Accent6 2 5 2 2 4" xfId="9871"/>
    <cellStyle name="20% - Accent6 2 5 2 3" xfId="4192"/>
    <cellStyle name="20% - Accent6 2 5 2 4" xfId="6464"/>
    <cellStyle name="20% - Accent6 2 5 2 5" xfId="8736"/>
    <cellStyle name="20% - Accent6 2 5 3" xfId="1453"/>
    <cellStyle name="20% - Accent6 2 5 3 2" xfId="4873"/>
    <cellStyle name="20% - Accent6 2 5 3 3" xfId="7145"/>
    <cellStyle name="20% - Accent6 2 5 3 4" xfId="9417"/>
    <cellStyle name="20% - Accent6 2 5 4" xfId="3738"/>
    <cellStyle name="20% - Accent6 2 5 5" xfId="6010"/>
    <cellStyle name="20% - Accent6 2 5 6" xfId="8282"/>
    <cellStyle name="20% - Accent6 2 6" xfId="999"/>
    <cellStyle name="20% - Accent6 2 6 2" xfId="2134"/>
    <cellStyle name="20% - Accent6 2 6 2 2" xfId="5554"/>
    <cellStyle name="20% - Accent6 2 6 2 3" xfId="7826"/>
    <cellStyle name="20% - Accent6 2 6 2 4" xfId="10098"/>
    <cellStyle name="20% - Accent6 2 6 3" xfId="4419"/>
    <cellStyle name="20% - Accent6 2 6 4" xfId="6691"/>
    <cellStyle name="20% - Accent6 2 6 5" xfId="8963"/>
    <cellStyle name="20% - Accent6 2 7" xfId="545"/>
    <cellStyle name="20% - Accent6 2 7 2" xfId="1680"/>
    <cellStyle name="20% - Accent6 2 7 2 2" xfId="5100"/>
    <cellStyle name="20% - Accent6 2 7 2 3" xfId="7372"/>
    <cellStyle name="20% - Accent6 2 7 2 4" xfId="9644"/>
    <cellStyle name="20% - Accent6 2 7 3" xfId="3965"/>
    <cellStyle name="20% - Accent6 2 7 4" xfId="6237"/>
    <cellStyle name="20% - Accent6 2 7 5" xfId="8509"/>
    <cellStyle name="20% - Accent6 2 8" xfId="1226"/>
    <cellStyle name="20% - Accent6 2 8 2" xfId="4646"/>
    <cellStyle name="20% - Accent6 2 8 3" xfId="6918"/>
    <cellStyle name="20% - Accent6 2 8 4" xfId="9190"/>
    <cellStyle name="20% - Accent6 2 9" xfId="3511"/>
    <cellStyle name="20% - Accent6 3" xfId="164"/>
    <cellStyle name="20% - Accent6 3 2" xfId="402"/>
    <cellStyle name="20% - Accent6 3 2 2" xfId="856"/>
    <cellStyle name="20% - Accent6 3 2 2 2" xfId="1991"/>
    <cellStyle name="20% - Accent6 3 2 2 2 2" xfId="5411"/>
    <cellStyle name="20% - Accent6 3 2 2 2 3" xfId="7683"/>
    <cellStyle name="20% - Accent6 3 2 2 2 4" xfId="9955"/>
    <cellStyle name="20% - Accent6 3 2 2 3" xfId="4276"/>
    <cellStyle name="20% - Accent6 3 2 2 4" xfId="6548"/>
    <cellStyle name="20% - Accent6 3 2 2 5" xfId="8820"/>
    <cellStyle name="20% - Accent6 3 2 3" xfId="1537"/>
    <cellStyle name="20% - Accent6 3 2 3 2" xfId="4957"/>
    <cellStyle name="20% - Accent6 3 2 3 3" xfId="7229"/>
    <cellStyle name="20% - Accent6 3 2 3 4" xfId="9501"/>
    <cellStyle name="20% - Accent6 3 2 4" xfId="3822"/>
    <cellStyle name="20% - Accent6 3 2 5" xfId="6094"/>
    <cellStyle name="20% - Accent6 3 2 6" xfId="8366"/>
    <cellStyle name="20% - Accent6 3 3" xfId="1083"/>
    <cellStyle name="20% - Accent6 3 3 2" xfId="2218"/>
    <cellStyle name="20% - Accent6 3 3 2 2" xfId="5638"/>
    <cellStyle name="20% - Accent6 3 3 2 3" xfId="7910"/>
    <cellStyle name="20% - Accent6 3 3 2 4" xfId="10182"/>
    <cellStyle name="20% - Accent6 3 3 3" xfId="4503"/>
    <cellStyle name="20% - Accent6 3 3 4" xfId="6775"/>
    <cellStyle name="20% - Accent6 3 3 5" xfId="9047"/>
    <cellStyle name="20% - Accent6 3 4" xfId="629"/>
    <cellStyle name="20% - Accent6 3 4 2" xfId="1764"/>
    <cellStyle name="20% - Accent6 3 4 2 2" xfId="5184"/>
    <cellStyle name="20% - Accent6 3 4 2 3" xfId="7456"/>
    <cellStyle name="20% - Accent6 3 4 2 4" xfId="9728"/>
    <cellStyle name="20% - Accent6 3 4 3" xfId="4049"/>
    <cellStyle name="20% - Accent6 3 4 4" xfId="6321"/>
    <cellStyle name="20% - Accent6 3 4 5" xfId="8593"/>
    <cellStyle name="20% - Accent6 3 5" xfId="1310"/>
    <cellStyle name="20% - Accent6 3 5 2" xfId="4730"/>
    <cellStyle name="20% - Accent6 3 5 3" xfId="7002"/>
    <cellStyle name="20% - Accent6 3 5 4" xfId="9274"/>
    <cellStyle name="20% - Accent6 3 6" xfId="3595"/>
    <cellStyle name="20% - Accent6 3 7" xfId="5867"/>
    <cellStyle name="20% - Accent6 3 8" xfId="8139"/>
    <cellStyle name="20% - Accent6 4" xfId="108"/>
    <cellStyle name="20% - Accent6 4 2" xfId="346"/>
    <cellStyle name="20% - Accent6 4 2 2" xfId="800"/>
    <cellStyle name="20% - Accent6 4 2 2 2" xfId="1935"/>
    <cellStyle name="20% - Accent6 4 2 2 2 2" xfId="5355"/>
    <cellStyle name="20% - Accent6 4 2 2 2 3" xfId="7627"/>
    <cellStyle name="20% - Accent6 4 2 2 2 4" xfId="9899"/>
    <cellStyle name="20% - Accent6 4 2 2 3" xfId="4220"/>
    <cellStyle name="20% - Accent6 4 2 2 4" xfId="6492"/>
    <cellStyle name="20% - Accent6 4 2 2 5" xfId="8764"/>
    <cellStyle name="20% - Accent6 4 2 3" xfId="1481"/>
    <cellStyle name="20% - Accent6 4 2 3 2" xfId="4901"/>
    <cellStyle name="20% - Accent6 4 2 3 3" xfId="7173"/>
    <cellStyle name="20% - Accent6 4 2 3 4" xfId="9445"/>
    <cellStyle name="20% - Accent6 4 2 4" xfId="3766"/>
    <cellStyle name="20% - Accent6 4 2 5" xfId="6038"/>
    <cellStyle name="20% - Accent6 4 2 6" xfId="8310"/>
    <cellStyle name="20% - Accent6 4 3" xfId="1027"/>
    <cellStyle name="20% - Accent6 4 3 2" xfId="2162"/>
    <cellStyle name="20% - Accent6 4 3 2 2" xfId="5582"/>
    <cellStyle name="20% - Accent6 4 3 2 3" xfId="7854"/>
    <cellStyle name="20% - Accent6 4 3 2 4" xfId="10126"/>
    <cellStyle name="20% - Accent6 4 3 3" xfId="4447"/>
    <cellStyle name="20% - Accent6 4 3 4" xfId="6719"/>
    <cellStyle name="20% - Accent6 4 3 5" xfId="8991"/>
    <cellStyle name="20% - Accent6 4 4" xfId="573"/>
    <cellStyle name="20% - Accent6 4 4 2" xfId="1708"/>
    <cellStyle name="20% - Accent6 4 4 2 2" xfId="5128"/>
    <cellStyle name="20% - Accent6 4 4 2 3" xfId="7400"/>
    <cellStyle name="20% - Accent6 4 4 2 4" xfId="9672"/>
    <cellStyle name="20% - Accent6 4 4 3" xfId="3993"/>
    <cellStyle name="20% - Accent6 4 4 4" xfId="6265"/>
    <cellStyle name="20% - Accent6 4 4 5" xfId="8537"/>
    <cellStyle name="20% - Accent6 4 5" xfId="1254"/>
    <cellStyle name="20% - Accent6 4 5 2" xfId="4674"/>
    <cellStyle name="20% - Accent6 4 5 3" xfId="6946"/>
    <cellStyle name="20% - Accent6 4 5 4" xfId="9218"/>
    <cellStyle name="20% - Accent6 4 6" xfId="3539"/>
    <cellStyle name="20% - Accent6 4 7" xfId="5811"/>
    <cellStyle name="20% - Accent6 4 8" xfId="8083"/>
    <cellStyle name="20% - Accent6 5" xfId="223"/>
    <cellStyle name="20% - Accent6 5 2" xfId="461"/>
    <cellStyle name="20% - Accent6 5 2 2" xfId="915"/>
    <cellStyle name="20% - Accent6 5 2 2 2" xfId="2050"/>
    <cellStyle name="20% - Accent6 5 2 2 2 2" xfId="5470"/>
    <cellStyle name="20% - Accent6 5 2 2 2 3" xfId="7742"/>
    <cellStyle name="20% - Accent6 5 2 2 2 4" xfId="10014"/>
    <cellStyle name="20% - Accent6 5 2 2 3" xfId="4335"/>
    <cellStyle name="20% - Accent6 5 2 2 4" xfId="6607"/>
    <cellStyle name="20% - Accent6 5 2 2 5" xfId="8879"/>
    <cellStyle name="20% - Accent6 5 2 3" xfId="1596"/>
    <cellStyle name="20% - Accent6 5 2 3 2" xfId="5016"/>
    <cellStyle name="20% - Accent6 5 2 3 3" xfId="7288"/>
    <cellStyle name="20% - Accent6 5 2 3 4" xfId="9560"/>
    <cellStyle name="20% - Accent6 5 2 4" xfId="3881"/>
    <cellStyle name="20% - Accent6 5 2 5" xfId="6153"/>
    <cellStyle name="20% - Accent6 5 2 6" xfId="8425"/>
    <cellStyle name="20% - Accent6 5 3" xfId="1142"/>
    <cellStyle name="20% - Accent6 5 3 2" xfId="2277"/>
    <cellStyle name="20% - Accent6 5 3 2 2" xfId="5697"/>
    <cellStyle name="20% - Accent6 5 3 2 3" xfId="7969"/>
    <cellStyle name="20% - Accent6 5 3 2 4" xfId="10241"/>
    <cellStyle name="20% - Accent6 5 3 3" xfId="4562"/>
    <cellStyle name="20% - Accent6 5 3 4" xfId="6834"/>
    <cellStyle name="20% - Accent6 5 3 5" xfId="9106"/>
    <cellStyle name="20% - Accent6 5 4" xfId="688"/>
    <cellStyle name="20% - Accent6 5 4 2" xfId="1823"/>
    <cellStyle name="20% - Accent6 5 4 2 2" xfId="5243"/>
    <cellStyle name="20% - Accent6 5 4 2 3" xfId="7515"/>
    <cellStyle name="20% - Accent6 5 4 2 4" xfId="9787"/>
    <cellStyle name="20% - Accent6 5 4 3" xfId="4108"/>
    <cellStyle name="20% - Accent6 5 4 4" xfId="6380"/>
    <cellStyle name="20% - Accent6 5 4 5" xfId="8652"/>
    <cellStyle name="20% - Accent6 5 5" xfId="1369"/>
    <cellStyle name="20% - Accent6 5 5 2" xfId="4789"/>
    <cellStyle name="20% - Accent6 5 5 3" xfId="7061"/>
    <cellStyle name="20% - Accent6 5 5 4" xfId="9333"/>
    <cellStyle name="20% - Accent6 5 6" xfId="3654"/>
    <cellStyle name="20% - Accent6 5 7" xfId="5926"/>
    <cellStyle name="20% - Accent6 5 8" xfId="8198"/>
    <cellStyle name="20% - Accent6 6" xfId="290"/>
    <cellStyle name="20% - Accent6 6 2" xfId="744"/>
    <cellStyle name="20% - Accent6 6 2 2" xfId="1879"/>
    <cellStyle name="20% - Accent6 6 2 2 2" xfId="5299"/>
    <cellStyle name="20% - Accent6 6 2 2 3" xfId="7571"/>
    <cellStyle name="20% - Accent6 6 2 2 4" xfId="9843"/>
    <cellStyle name="20% - Accent6 6 2 3" xfId="4164"/>
    <cellStyle name="20% - Accent6 6 2 4" xfId="6436"/>
    <cellStyle name="20% - Accent6 6 2 5" xfId="8708"/>
    <cellStyle name="20% - Accent6 6 3" xfId="1425"/>
    <cellStyle name="20% - Accent6 6 3 2" xfId="4845"/>
    <cellStyle name="20% - Accent6 6 3 3" xfId="7117"/>
    <cellStyle name="20% - Accent6 6 3 4" xfId="9389"/>
    <cellStyle name="20% - Accent6 6 4" xfId="3710"/>
    <cellStyle name="20% - Accent6 6 5" xfId="5982"/>
    <cellStyle name="20% - Accent6 6 6" xfId="8254"/>
    <cellStyle name="20% - Accent6 7" xfId="971"/>
    <cellStyle name="20% - Accent6 7 2" xfId="2106"/>
    <cellStyle name="20% - Accent6 7 2 2" xfId="5526"/>
    <cellStyle name="20% - Accent6 7 2 3" xfId="7798"/>
    <cellStyle name="20% - Accent6 7 2 4" xfId="10070"/>
    <cellStyle name="20% - Accent6 7 3" xfId="4391"/>
    <cellStyle name="20% - Accent6 7 4" xfId="6663"/>
    <cellStyle name="20% - Accent6 7 5" xfId="8935"/>
    <cellStyle name="20% - Accent6 8" xfId="517"/>
    <cellStyle name="20% - Accent6 8 2" xfId="1652"/>
    <cellStyle name="20% - Accent6 8 2 2" xfId="5072"/>
    <cellStyle name="20% - Accent6 8 2 3" xfId="7344"/>
    <cellStyle name="20% - Accent6 8 2 4" xfId="9616"/>
    <cellStyle name="20% - Accent6 8 3" xfId="3937"/>
    <cellStyle name="20% - Accent6 8 4" xfId="6209"/>
    <cellStyle name="20% - Accent6 8 5" xfId="8481"/>
    <cellStyle name="20% - Accent6 9" xfId="1198"/>
    <cellStyle name="20% - Accent6 9 2" xfId="4618"/>
    <cellStyle name="20% - Accent6 9 3" xfId="6890"/>
    <cellStyle name="20% - Accent6 9 4" xfId="9162"/>
    <cellStyle name="40% - Accent1" xfId="22" builtinId="31" customBuiltin="1"/>
    <cellStyle name="40% - Accent1 10" xfId="3474"/>
    <cellStyle name="40% - Accent1 11" xfId="5746"/>
    <cellStyle name="40% - Accent1 12" xfId="8018"/>
    <cellStyle name="40% - Accent1 2" xfId="71"/>
    <cellStyle name="40% - Accent1 2 10" xfId="5774"/>
    <cellStyle name="40% - Accent1 2 11" xfId="8046"/>
    <cellStyle name="40% - Accent1 2 2" xfId="183"/>
    <cellStyle name="40% - Accent1 2 2 2" xfId="421"/>
    <cellStyle name="40% - Accent1 2 2 2 2" xfId="875"/>
    <cellStyle name="40% - Accent1 2 2 2 2 2" xfId="2010"/>
    <cellStyle name="40% - Accent1 2 2 2 2 2 2" xfId="5430"/>
    <cellStyle name="40% - Accent1 2 2 2 2 2 3" xfId="7702"/>
    <cellStyle name="40% - Accent1 2 2 2 2 2 4" xfId="9974"/>
    <cellStyle name="40% - Accent1 2 2 2 2 3" xfId="4295"/>
    <cellStyle name="40% - Accent1 2 2 2 2 4" xfId="6567"/>
    <cellStyle name="40% - Accent1 2 2 2 2 5" xfId="8839"/>
    <cellStyle name="40% - Accent1 2 2 2 3" xfId="1556"/>
    <cellStyle name="40% - Accent1 2 2 2 3 2" xfId="4976"/>
    <cellStyle name="40% - Accent1 2 2 2 3 3" xfId="7248"/>
    <cellStyle name="40% - Accent1 2 2 2 3 4" xfId="9520"/>
    <cellStyle name="40% - Accent1 2 2 2 4" xfId="3841"/>
    <cellStyle name="40% - Accent1 2 2 2 5" xfId="6113"/>
    <cellStyle name="40% - Accent1 2 2 2 6" xfId="8385"/>
    <cellStyle name="40% - Accent1 2 2 3" xfId="1102"/>
    <cellStyle name="40% - Accent1 2 2 3 2" xfId="2237"/>
    <cellStyle name="40% - Accent1 2 2 3 2 2" xfId="5657"/>
    <cellStyle name="40% - Accent1 2 2 3 2 3" xfId="7929"/>
    <cellStyle name="40% - Accent1 2 2 3 2 4" xfId="10201"/>
    <cellStyle name="40% - Accent1 2 2 3 3" xfId="4522"/>
    <cellStyle name="40% - Accent1 2 2 3 4" xfId="6794"/>
    <cellStyle name="40% - Accent1 2 2 3 5" xfId="9066"/>
    <cellStyle name="40% - Accent1 2 2 4" xfId="648"/>
    <cellStyle name="40% - Accent1 2 2 4 2" xfId="1783"/>
    <cellStyle name="40% - Accent1 2 2 4 2 2" xfId="5203"/>
    <cellStyle name="40% - Accent1 2 2 4 2 3" xfId="7475"/>
    <cellStyle name="40% - Accent1 2 2 4 2 4" xfId="9747"/>
    <cellStyle name="40% - Accent1 2 2 4 3" xfId="4068"/>
    <cellStyle name="40% - Accent1 2 2 4 4" xfId="6340"/>
    <cellStyle name="40% - Accent1 2 2 4 5" xfId="8612"/>
    <cellStyle name="40% - Accent1 2 2 5" xfId="1329"/>
    <cellStyle name="40% - Accent1 2 2 5 2" xfId="4749"/>
    <cellStyle name="40% - Accent1 2 2 5 3" xfId="7021"/>
    <cellStyle name="40% - Accent1 2 2 5 4" xfId="9293"/>
    <cellStyle name="40% - Accent1 2 2 6" xfId="3614"/>
    <cellStyle name="40% - Accent1 2 2 7" xfId="5886"/>
    <cellStyle name="40% - Accent1 2 2 8" xfId="8158"/>
    <cellStyle name="40% - Accent1 2 3" xfId="127"/>
    <cellStyle name="40% - Accent1 2 3 2" xfId="365"/>
    <cellStyle name="40% - Accent1 2 3 2 2" xfId="819"/>
    <cellStyle name="40% - Accent1 2 3 2 2 2" xfId="1954"/>
    <cellStyle name="40% - Accent1 2 3 2 2 2 2" xfId="5374"/>
    <cellStyle name="40% - Accent1 2 3 2 2 2 3" xfId="7646"/>
    <cellStyle name="40% - Accent1 2 3 2 2 2 4" xfId="9918"/>
    <cellStyle name="40% - Accent1 2 3 2 2 3" xfId="4239"/>
    <cellStyle name="40% - Accent1 2 3 2 2 4" xfId="6511"/>
    <cellStyle name="40% - Accent1 2 3 2 2 5" xfId="8783"/>
    <cellStyle name="40% - Accent1 2 3 2 3" xfId="1500"/>
    <cellStyle name="40% - Accent1 2 3 2 3 2" xfId="4920"/>
    <cellStyle name="40% - Accent1 2 3 2 3 3" xfId="7192"/>
    <cellStyle name="40% - Accent1 2 3 2 3 4" xfId="9464"/>
    <cellStyle name="40% - Accent1 2 3 2 4" xfId="3785"/>
    <cellStyle name="40% - Accent1 2 3 2 5" xfId="6057"/>
    <cellStyle name="40% - Accent1 2 3 2 6" xfId="8329"/>
    <cellStyle name="40% - Accent1 2 3 3" xfId="1046"/>
    <cellStyle name="40% - Accent1 2 3 3 2" xfId="2181"/>
    <cellStyle name="40% - Accent1 2 3 3 2 2" xfId="5601"/>
    <cellStyle name="40% - Accent1 2 3 3 2 3" xfId="7873"/>
    <cellStyle name="40% - Accent1 2 3 3 2 4" xfId="10145"/>
    <cellStyle name="40% - Accent1 2 3 3 3" xfId="4466"/>
    <cellStyle name="40% - Accent1 2 3 3 4" xfId="6738"/>
    <cellStyle name="40% - Accent1 2 3 3 5" xfId="9010"/>
    <cellStyle name="40% - Accent1 2 3 4" xfId="592"/>
    <cellStyle name="40% - Accent1 2 3 4 2" xfId="1727"/>
    <cellStyle name="40% - Accent1 2 3 4 2 2" xfId="5147"/>
    <cellStyle name="40% - Accent1 2 3 4 2 3" xfId="7419"/>
    <cellStyle name="40% - Accent1 2 3 4 2 4" xfId="9691"/>
    <cellStyle name="40% - Accent1 2 3 4 3" xfId="4012"/>
    <cellStyle name="40% - Accent1 2 3 4 4" xfId="6284"/>
    <cellStyle name="40% - Accent1 2 3 4 5" xfId="8556"/>
    <cellStyle name="40% - Accent1 2 3 5" xfId="1273"/>
    <cellStyle name="40% - Accent1 2 3 5 2" xfId="4693"/>
    <cellStyle name="40% - Accent1 2 3 5 3" xfId="6965"/>
    <cellStyle name="40% - Accent1 2 3 5 4" xfId="9237"/>
    <cellStyle name="40% - Accent1 2 3 6" xfId="3558"/>
    <cellStyle name="40% - Accent1 2 3 7" xfId="5830"/>
    <cellStyle name="40% - Accent1 2 3 8" xfId="8102"/>
    <cellStyle name="40% - Accent1 2 4" xfId="253"/>
    <cellStyle name="40% - Accent1 2 4 2" xfId="480"/>
    <cellStyle name="40% - Accent1 2 4 2 2" xfId="934"/>
    <cellStyle name="40% - Accent1 2 4 2 2 2" xfId="2069"/>
    <cellStyle name="40% - Accent1 2 4 2 2 2 2" xfId="5489"/>
    <cellStyle name="40% - Accent1 2 4 2 2 2 3" xfId="7761"/>
    <cellStyle name="40% - Accent1 2 4 2 2 2 4" xfId="10033"/>
    <cellStyle name="40% - Accent1 2 4 2 2 3" xfId="4354"/>
    <cellStyle name="40% - Accent1 2 4 2 2 4" xfId="6626"/>
    <cellStyle name="40% - Accent1 2 4 2 2 5" xfId="8898"/>
    <cellStyle name="40% - Accent1 2 4 2 3" xfId="1615"/>
    <cellStyle name="40% - Accent1 2 4 2 3 2" xfId="5035"/>
    <cellStyle name="40% - Accent1 2 4 2 3 3" xfId="7307"/>
    <cellStyle name="40% - Accent1 2 4 2 3 4" xfId="9579"/>
    <cellStyle name="40% - Accent1 2 4 2 4" xfId="3900"/>
    <cellStyle name="40% - Accent1 2 4 2 5" xfId="6172"/>
    <cellStyle name="40% - Accent1 2 4 2 6" xfId="8444"/>
    <cellStyle name="40% - Accent1 2 4 3" xfId="1161"/>
    <cellStyle name="40% - Accent1 2 4 3 2" xfId="2296"/>
    <cellStyle name="40% - Accent1 2 4 3 2 2" xfId="5716"/>
    <cellStyle name="40% - Accent1 2 4 3 2 3" xfId="7988"/>
    <cellStyle name="40% - Accent1 2 4 3 2 4" xfId="10260"/>
    <cellStyle name="40% - Accent1 2 4 3 3" xfId="4581"/>
    <cellStyle name="40% - Accent1 2 4 3 4" xfId="6853"/>
    <cellStyle name="40% - Accent1 2 4 3 5" xfId="9125"/>
    <cellStyle name="40% - Accent1 2 4 4" xfId="707"/>
    <cellStyle name="40% - Accent1 2 4 4 2" xfId="1842"/>
    <cellStyle name="40% - Accent1 2 4 4 2 2" xfId="5262"/>
    <cellStyle name="40% - Accent1 2 4 4 2 3" xfId="7534"/>
    <cellStyle name="40% - Accent1 2 4 4 2 4" xfId="9806"/>
    <cellStyle name="40% - Accent1 2 4 4 3" xfId="4127"/>
    <cellStyle name="40% - Accent1 2 4 4 4" xfId="6399"/>
    <cellStyle name="40% - Accent1 2 4 4 5" xfId="8671"/>
    <cellStyle name="40% - Accent1 2 4 5" xfId="1388"/>
    <cellStyle name="40% - Accent1 2 4 5 2" xfId="4808"/>
    <cellStyle name="40% - Accent1 2 4 5 3" xfId="7080"/>
    <cellStyle name="40% - Accent1 2 4 5 4" xfId="9352"/>
    <cellStyle name="40% - Accent1 2 4 6" xfId="3673"/>
    <cellStyle name="40% - Accent1 2 4 7" xfId="5945"/>
    <cellStyle name="40% - Accent1 2 4 8" xfId="8217"/>
    <cellStyle name="40% - Accent1 2 5" xfId="309"/>
    <cellStyle name="40% - Accent1 2 5 2" xfId="763"/>
    <cellStyle name="40% - Accent1 2 5 2 2" xfId="1898"/>
    <cellStyle name="40% - Accent1 2 5 2 2 2" xfId="5318"/>
    <cellStyle name="40% - Accent1 2 5 2 2 3" xfId="7590"/>
    <cellStyle name="40% - Accent1 2 5 2 2 4" xfId="9862"/>
    <cellStyle name="40% - Accent1 2 5 2 3" xfId="4183"/>
    <cellStyle name="40% - Accent1 2 5 2 4" xfId="6455"/>
    <cellStyle name="40% - Accent1 2 5 2 5" xfId="8727"/>
    <cellStyle name="40% - Accent1 2 5 3" xfId="1444"/>
    <cellStyle name="40% - Accent1 2 5 3 2" xfId="4864"/>
    <cellStyle name="40% - Accent1 2 5 3 3" xfId="7136"/>
    <cellStyle name="40% - Accent1 2 5 3 4" xfId="9408"/>
    <cellStyle name="40% - Accent1 2 5 4" xfId="3729"/>
    <cellStyle name="40% - Accent1 2 5 5" xfId="6001"/>
    <cellStyle name="40% - Accent1 2 5 6" xfId="8273"/>
    <cellStyle name="40% - Accent1 2 6" xfId="990"/>
    <cellStyle name="40% - Accent1 2 6 2" xfId="2125"/>
    <cellStyle name="40% - Accent1 2 6 2 2" xfId="5545"/>
    <cellStyle name="40% - Accent1 2 6 2 3" xfId="7817"/>
    <cellStyle name="40% - Accent1 2 6 2 4" xfId="10089"/>
    <cellStyle name="40% - Accent1 2 6 3" xfId="4410"/>
    <cellStyle name="40% - Accent1 2 6 4" xfId="6682"/>
    <cellStyle name="40% - Accent1 2 6 5" xfId="8954"/>
    <cellStyle name="40% - Accent1 2 7" xfId="536"/>
    <cellStyle name="40% - Accent1 2 7 2" xfId="1671"/>
    <cellStyle name="40% - Accent1 2 7 2 2" xfId="5091"/>
    <cellStyle name="40% - Accent1 2 7 2 3" xfId="7363"/>
    <cellStyle name="40% - Accent1 2 7 2 4" xfId="9635"/>
    <cellStyle name="40% - Accent1 2 7 3" xfId="3956"/>
    <cellStyle name="40% - Accent1 2 7 4" xfId="6228"/>
    <cellStyle name="40% - Accent1 2 7 5" xfId="8500"/>
    <cellStyle name="40% - Accent1 2 8" xfId="1217"/>
    <cellStyle name="40% - Accent1 2 8 2" xfId="4637"/>
    <cellStyle name="40% - Accent1 2 8 3" xfId="6909"/>
    <cellStyle name="40% - Accent1 2 8 4" xfId="9181"/>
    <cellStyle name="40% - Accent1 2 9" xfId="3502"/>
    <cellStyle name="40% - Accent1 3" xfId="155"/>
    <cellStyle name="40% - Accent1 3 2" xfId="393"/>
    <cellStyle name="40% - Accent1 3 2 2" xfId="847"/>
    <cellStyle name="40% - Accent1 3 2 2 2" xfId="1982"/>
    <cellStyle name="40% - Accent1 3 2 2 2 2" xfId="5402"/>
    <cellStyle name="40% - Accent1 3 2 2 2 3" xfId="7674"/>
    <cellStyle name="40% - Accent1 3 2 2 2 4" xfId="9946"/>
    <cellStyle name="40% - Accent1 3 2 2 3" xfId="4267"/>
    <cellStyle name="40% - Accent1 3 2 2 4" xfId="6539"/>
    <cellStyle name="40% - Accent1 3 2 2 5" xfId="8811"/>
    <cellStyle name="40% - Accent1 3 2 3" xfId="1528"/>
    <cellStyle name="40% - Accent1 3 2 3 2" xfId="4948"/>
    <cellStyle name="40% - Accent1 3 2 3 3" xfId="7220"/>
    <cellStyle name="40% - Accent1 3 2 3 4" xfId="9492"/>
    <cellStyle name="40% - Accent1 3 2 4" xfId="3813"/>
    <cellStyle name="40% - Accent1 3 2 5" xfId="6085"/>
    <cellStyle name="40% - Accent1 3 2 6" xfId="8357"/>
    <cellStyle name="40% - Accent1 3 3" xfId="1074"/>
    <cellStyle name="40% - Accent1 3 3 2" xfId="2209"/>
    <cellStyle name="40% - Accent1 3 3 2 2" xfId="5629"/>
    <cellStyle name="40% - Accent1 3 3 2 3" xfId="7901"/>
    <cellStyle name="40% - Accent1 3 3 2 4" xfId="10173"/>
    <cellStyle name="40% - Accent1 3 3 3" xfId="4494"/>
    <cellStyle name="40% - Accent1 3 3 4" xfId="6766"/>
    <cellStyle name="40% - Accent1 3 3 5" xfId="9038"/>
    <cellStyle name="40% - Accent1 3 4" xfId="620"/>
    <cellStyle name="40% - Accent1 3 4 2" xfId="1755"/>
    <cellStyle name="40% - Accent1 3 4 2 2" xfId="5175"/>
    <cellStyle name="40% - Accent1 3 4 2 3" xfId="7447"/>
    <cellStyle name="40% - Accent1 3 4 2 4" xfId="9719"/>
    <cellStyle name="40% - Accent1 3 4 3" xfId="4040"/>
    <cellStyle name="40% - Accent1 3 4 4" xfId="6312"/>
    <cellStyle name="40% - Accent1 3 4 5" xfId="8584"/>
    <cellStyle name="40% - Accent1 3 5" xfId="1301"/>
    <cellStyle name="40% - Accent1 3 5 2" xfId="4721"/>
    <cellStyle name="40% - Accent1 3 5 3" xfId="6993"/>
    <cellStyle name="40% - Accent1 3 5 4" xfId="9265"/>
    <cellStyle name="40% - Accent1 3 6" xfId="3586"/>
    <cellStyle name="40% - Accent1 3 7" xfId="5858"/>
    <cellStyle name="40% - Accent1 3 8" xfId="8130"/>
    <cellStyle name="40% - Accent1 4" xfId="99"/>
    <cellStyle name="40% - Accent1 4 2" xfId="337"/>
    <cellStyle name="40% - Accent1 4 2 2" xfId="791"/>
    <cellStyle name="40% - Accent1 4 2 2 2" xfId="1926"/>
    <cellStyle name="40% - Accent1 4 2 2 2 2" xfId="5346"/>
    <cellStyle name="40% - Accent1 4 2 2 2 3" xfId="7618"/>
    <cellStyle name="40% - Accent1 4 2 2 2 4" xfId="9890"/>
    <cellStyle name="40% - Accent1 4 2 2 3" xfId="4211"/>
    <cellStyle name="40% - Accent1 4 2 2 4" xfId="6483"/>
    <cellStyle name="40% - Accent1 4 2 2 5" xfId="8755"/>
    <cellStyle name="40% - Accent1 4 2 3" xfId="1472"/>
    <cellStyle name="40% - Accent1 4 2 3 2" xfId="4892"/>
    <cellStyle name="40% - Accent1 4 2 3 3" xfId="7164"/>
    <cellStyle name="40% - Accent1 4 2 3 4" xfId="9436"/>
    <cellStyle name="40% - Accent1 4 2 4" xfId="3757"/>
    <cellStyle name="40% - Accent1 4 2 5" xfId="6029"/>
    <cellStyle name="40% - Accent1 4 2 6" xfId="8301"/>
    <cellStyle name="40% - Accent1 4 3" xfId="1018"/>
    <cellStyle name="40% - Accent1 4 3 2" xfId="2153"/>
    <cellStyle name="40% - Accent1 4 3 2 2" xfId="5573"/>
    <cellStyle name="40% - Accent1 4 3 2 3" xfId="7845"/>
    <cellStyle name="40% - Accent1 4 3 2 4" xfId="10117"/>
    <cellStyle name="40% - Accent1 4 3 3" xfId="4438"/>
    <cellStyle name="40% - Accent1 4 3 4" xfId="6710"/>
    <cellStyle name="40% - Accent1 4 3 5" xfId="8982"/>
    <cellStyle name="40% - Accent1 4 4" xfId="564"/>
    <cellStyle name="40% - Accent1 4 4 2" xfId="1699"/>
    <cellStyle name="40% - Accent1 4 4 2 2" xfId="5119"/>
    <cellStyle name="40% - Accent1 4 4 2 3" xfId="7391"/>
    <cellStyle name="40% - Accent1 4 4 2 4" xfId="9663"/>
    <cellStyle name="40% - Accent1 4 4 3" xfId="3984"/>
    <cellStyle name="40% - Accent1 4 4 4" xfId="6256"/>
    <cellStyle name="40% - Accent1 4 4 5" xfId="8528"/>
    <cellStyle name="40% - Accent1 4 5" xfId="1245"/>
    <cellStyle name="40% - Accent1 4 5 2" xfId="4665"/>
    <cellStyle name="40% - Accent1 4 5 3" xfId="6937"/>
    <cellStyle name="40% - Accent1 4 5 4" xfId="9209"/>
    <cellStyle name="40% - Accent1 4 6" xfId="3530"/>
    <cellStyle name="40% - Accent1 4 7" xfId="5802"/>
    <cellStyle name="40% - Accent1 4 8" xfId="8074"/>
    <cellStyle name="40% - Accent1 5" xfId="214"/>
    <cellStyle name="40% - Accent1 5 2" xfId="452"/>
    <cellStyle name="40% - Accent1 5 2 2" xfId="906"/>
    <cellStyle name="40% - Accent1 5 2 2 2" xfId="2041"/>
    <cellStyle name="40% - Accent1 5 2 2 2 2" xfId="5461"/>
    <cellStyle name="40% - Accent1 5 2 2 2 3" xfId="7733"/>
    <cellStyle name="40% - Accent1 5 2 2 2 4" xfId="10005"/>
    <cellStyle name="40% - Accent1 5 2 2 3" xfId="4326"/>
    <cellStyle name="40% - Accent1 5 2 2 4" xfId="6598"/>
    <cellStyle name="40% - Accent1 5 2 2 5" xfId="8870"/>
    <cellStyle name="40% - Accent1 5 2 3" xfId="1587"/>
    <cellStyle name="40% - Accent1 5 2 3 2" xfId="5007"/>
    <cellStyle name="40% - Accent1 5 2 3 3" xfId="7279"/>
    <cellStyle name="40% - Accent1 5 2 3 4" xfId="9551"/>
    <cellStyle name="40% - Accent1 5 2 4" xfId="3872"/>
    <cellStyle name="40% - Accent1 5 2 5" xfId="6144"/>
    <cellStyle name="40% - Accent1 5 2 6" xfId="8416"/>
    <cellStyle name="40% - Accent1 5 3" xfId="1133"/>
    <cellStyle name="40% - Accent1 5 3 2" xfId="2268"/>
    <cellStyle name="40% - Accent1 5 3 2 2" xfId="5688"/>
    <cellStyle name="40% - Accent1 5 3 2 3" xfId="7960"/>
    <cellStyle name="40% - Accent1 5 3 2 4" xfId="10232"/>
    <cellStyle name="40% - Accent1 5 3 3" xfId="4553"/>
    <cellStyle name="40% - Accent1 5 3 4" xfId="6825"/>
    <cellStyle name="40% - Accent1 5 3 5" xfId="9097"/>
    <cellStyle name="40% - Accent1 5 4" xfId="679"/>
    <cellStyle name="40% - Accent1 5 4 2" xfId="1814"/>
    <cellStyle name="40% - Accent1 5 4 2 2" xfId="5234"/>
    <cellStyle name="40% - Accent1 5 4 2 3" xfId="7506"/>
    <cellStyle name="40% - Accent1 5 4 2 4" xfId="9778"/>
    <cellStyle name="40% - Accent1 5 4 3" xfId="4099"/>
    <cellStyle name="40% - Accent1 5 4 4" xfId="6371"/>
    <cellStyle name="40% - Accent1 5 4 5" xfId="8643"/>
    <cellStyle name="40% - Accent1 5 5" xfId="1360"/>
    <cellStyle name="40% - Accent1 5 5 2" xfId="4780"/>
    <cellStyle name="40% - Accent1 5 5 3" xfId="7052"/>
    <cellStyle name="40% - Accent1 5 5 4" xfId="9324"/>
    <cellStyle name="40% - Accent1 5 6" xfId="3645"/>
    <cellStyle name="40% - Accent1 5 7" xfId="5917"/>
    <cellStyle name="40% - Accent1 5 8" xfId="8189"/>
    <cellStyle name="40% - Accent1 6" xfId="281"/>
    <cellStyle name="40% - Accent1 6 2" xfId="735"/>
    <cellStyle name="40% - Accent1 6 2 2" xfId="1870"/>
    <cellStyle name="40% - Accent1 6 2 2 2" xfId="5290"/>
    <cellStyle name="40% - Accent1 6 2 2 3" xfId="7562"/>
    <cellStyle name="40% - Accent1 6 2 2 4" xfId="9834"/>
    <cellStyle name="40% - Accent1 6 2 3" xfId="4155"/>
    <cellStyle name="40% - Accent1 6 2 4" xfId="6427"/>
    <cellStyle name="40% - Accent1 6 2 5" xfId="8699"/>
    <cellStyle name="40% - Accent1 6 3" xfId="1416"/>
    <cellStyle name="40% - Accent1 6 3 2" xfId="4836"/>
    <cellStyle name="40% - Accent1 6 3 3" xfId="7108"/>
    <cellStyle name="40% - Accent1 6 3 4" xfId="9380"/>
    <cellStyle name="40% - Accent1 6 4" xfId="3701"/>
    <cellStyle name="40% - Accent1 6 5" xfId="5973"/>
    <cellStyle name="40% - Accent1 6 6" xfId="8245"/>
    <cellStyle name="40% - Accent1 7" xfId="962"/>
    <cellStyle name="40% - Accent1 7 2" xfId="2097"/>
    <cellStyle name="40% - Accent1 7 2 2" xfId="5517"/>
    <cellStyle name="40% - Accent1 7 2 3" xfId="7789"/>
    <cellStyle name="40% - Accent1 7 2 4" xfId="10061"/>
    <cellStyle name="40% - Accent1 7 3" xfId="4382"/>
    <cellStyle name="40% - Accent1 7 4" xfId="6654"/>
    <cellStyle name="40% - Accent1 7 5" xfId="8926"/>
    <cellStyle name="40% - Accent1 8" xfId="508"/>
    <cellStyle name="40% - Accent1 8 2" xfId="1643"/>
    <cellStyle name="40% - Accent1 8 2 2" xfId="5063"/>
    <cellStyle name="40% - Accent1 8 2 3" xfId="7335"/>
    <cellStyle name="40% - Accent1 8 2 4" xfId="9607"/>
    <cellStyle name="40% - Accent1 8 3" xfId="3928"/>
    <cellStyle name="40% - Accent1 8 4" xfId="6200"/>
    <cellStyle name="40% - Accent1 8 5" xfId="8472"/>
    <cellStyle name="40% - Accent1 9" xfId="1189"/>
    <cellStyle name="40% - Accent1 9 2" xfId="4609"/>
    <cellStyle name="40% - Accent1 9 3" xfId="6881"/>
    <cellStyle name="40% - Accent1 9 4" xfId="9153"/>
    <cellStyle name="40% - Accent2" xfId="25" builtinId="35" customBuiltin="1"/>
    <cellStyle name="40% - Accent2 10" xfId="3476"/>
    <cellStyle name="40% - Accent2 11" xfId="5748"/>
    <cellStyle name="40% - Accent2 12" xfId="8020"/>
    <cellStyle name="40% - Accent2 2" xfId="73"/>
    <cellStyle name="40% - Accent2 2 10" xfId="5776"/>
    <cellStyle name="40% - Accent2 2 11" xfId="8048"/>
    <cellStyle name="40% - Accent2 2 2" xfId="185"/>
    <cellStyle name="40% - Accent2 2 2 2" xfId="423"/>
    <cellStyle name="40% - Accent2 2 2 2 2" xfId="877"/>
    <cellStyle name="40% - Accent2 2 2 2 2 2" xfId="2012"/>
    <cellStyle name="40% - Accent2 2 2 2 2 2 2" xfId="5432"/>
    <cellStyle name="40% - Accent2 2 2 2 2 2 3" xfId="7704"/>
    <cellStyle name="40% - Accent2 2 2 2 2 2 4" xfId="9976"/>
    <cellStyle name="40% - Accent2 2 2 2 2 3" xfId="4297"/>
    <cellStyle name="40% - Accent2 2 2 2 2 4" xfId="6569"/>
    <cellStyle name="40% - Accent2 2 2 2 2 5" xfId="8841"/>
    <cellStyle name="40% - Accent2 2 2 2 3" xfId="1558"/>
    <cellStyle name="40% - Accent2 2 2 2 3 2" xfId="4978"/>
    <cellStyle name="40% - Accent2 2 2 2 3 3" xfId="7250"/>
    <cellStyle name="40% - Accent2 2 2 2 3 4" xfId="9522"/>
    <cellStyle name="40% - Accent2 2 2 2 4" xfId="3843"/>
    <cellStyle name="40% - Accent2 2 2 2 5" xfId="6115"/>
    <cellStyle name="40% - Accent2 2 2 2 6" xfId="8387"/>
    <cellStyle name="40% - Accent2 2 2 3" xfId="1104"/>
    <cellStyle name="40% - Accent2 2 2 3 2" xfId="2239"/>
    <cellStyle name="40% - Accent2 2 2 3 2 2" xfId="5659"/>
    <cellStyle name="40% - Accent2 2 2 3 2 3" xfId="7931"/>
    <cellStyle name="40% - Accent2 2 2 3 2 4" xfId="10203"/>
    <cellStyle name="40% - Accent2 2 2 3 3" xfId="4524"/>
    <cellStyle name="40% - Accent2 2 2 3 4" xfId="6796"/>
    <cellStyle name="40% - Accent2 2 2 3 5" xfId="9068"/>
    <cellStyle name="40% - Accent2 2 2 4" xfId="650"/>
    <cellStyle name="40% - Accent2 2 2 4 2" xfId="1785"/>
    <cellStyle name="40% - Accent2 2 2 4 2 2" xfId="5205"/>
    <cellStyle name="40% - Accent2 2 2 4 2 3" xfId="7477"/>
    <cellStyle name="40% - Accent2 2 2 4 2 4" xfId="9749"/>
    <cellStyle name="40% - Accent2 2 2 4 3" xfId="4070"/>
    <cellStyle name="40% - Accent2 2 2 4 4" xfId="6342"/>
    <cellStyle name="40% - Accent2 2 2 4 5" xfId="8614"/>
    <cellStyle name="40% - Accent2 2 2 5" xfId="1331"/>
    <cellStyle name="40% - Accent2 2 2 5 2" xfId="4751"/>
    <cellStyle name="40% - Accent2 2 2 5 3" xfId="7023"/>
    <cellStyle name="40% - Accent2 2 2 5 4" xfId="9295"/>
    <cellStyle name="40% - Accent2 2 2 6" xfId="3616"/>
    <cellStyle name="40% - Accent2 2 2 7" xfId="5888"/>
    <cellStyle name="40% - Accent2 2 2 8" xfId="8160"/>
    <cellStyle name="40% - Accent2 2 3" xfId="129"/>
    <cellStyle name="40% - Accent2 2 3 2" xfId="367"/>
    <cellStyle name="40% - Accent2 2 3 2 2" xfId="821"/>
    <cellStyle name="40% - Accent2 2 3 2 2 2" xfId="1956"/>
    <cellStyle name="40% - Accent2 2 3 2 2 2 2" xfId="5376"/>
    <cellStyle name="40% - Accent2 2 3 2 2 2 3" xfId="7648"/>
    <cellStyle name="40% - Accent2 2 3 2 2 2 4" xfId="9920"/>
    <cellStyle name="40% - Accent2 2 3 2 2 3" xfId="4241"/>
    <cellStyle name="40% - Accent2 2 3 2 2 4" xfId="6513"/>
    <cellStyle name="40% - Accent2 2 3 2 2 5" xfId="8785"/>
    <cellStyle name="40% - Accent2 2 3 2 3" xfId="1502"/>
    <cellStyle name="40% - Accent2 2 3 2 3 2" xfId="4922"/>
    <cellStyle name="40% - Accent2 2 3 2 3 3" xfId="7194"/>
    <cellStyle name="40% - Accent2 2 3 2 3 4" xfId="9466"/>
    <cellStyle name="40% - Accent2 2 3 2 4" xfId="3787"/>
    <cellStyle name="40% - Accent2 2 3 2 5" xfId="6059"/>
    <cellStyle name="40% - Accent2 2 3 2 6" xfId="8331"/>
    <cellStyle name="40% - Accent2 2 3 3" xfId="1048"/>
    <cellStyle name="40% - Accent2 2 3 3 2" xfId="2183"/>
    <cellStyle name="40% - Accent2 2 3 3 2 2" xfId="5603"/>
    <cellStyle name="40% - Accent2 2 3 3 2 3" xfId="7875"/>
    <cellStyle name="40% - Accent2 2 3 3 2 4" xfId="10147"/>
    <cellStyle name="40% - Accent2 2 3 3 3" xfId="4468"/>
    <cellStyle name="40% - Accent2 2 3 3 4" xfId="6740"/>
    <cellStyle name="40% - Accent2 2 3 3 5" xfId="9012"/>
    <cellStyle name="40% - Accent2 2 3 4" xfId="594"/>
    <cellStyle name="40% - Accent2 2 3 4 2" xfId="1729"/>
    <cellStyle name="40% - Accent2 2 3 4 2 2" xfId="5149"/>
    <cellStyle name="40% - Accent2 2 3 4 2 3" xfId="7421"/>
    <cellStyle name="40% - Accent2 2 3 4 2 4" xfId="9693"/>
    <cellStyle name="40% - Accent2 2 3 4 3" xfId="4014"/>
    <cellStyle name="40% - Accent2 2 3 4 4" xfId="6286"/>
    <cellStyle name="40% - Accent2 2 3 4 5" xfId="8558"/>
    <cellStyle name="40% - Accent2 2 3 5" xfId="1275"/>
    <cellStyle name="40% - Accent2 2 3 5 2" xfId="4695"/>
    <cellStyle name="40% - Accent2 2 3 5 3" xfId="6967"/>
    <cellStyle name="40% - Accent2 2 3 5 4" xfId="9239"/>
    <cellStyle name="40% - Accent2 2 3 6" xfId="3560"/>
    <cellStyle name="40% - Accent2 2 3 7" xfId="5832"/>
    <cellStyle name="40% - Accent2 2 3 8" xfId="8104"/>
    <cellStyle name="40% - Accent2 2 4" xfId="255"/>
    <cellStyle name="40% - Accent2 2 4 2" xfId="482"/>
    <cellStyle name="40% - Accent2 2 4 2 2" xfId="936"/>
    <cellStyle name="40% - Accent2 2 4 2 2 2" xfId="2071"/>
    <cellStyle name="40% - Accent2 2 4 2 2 2 2" xfId="5491"/>
    <cellStyle name="40% - Accent2 2 4 2 2 2 3" xfId="7763"/>
    <cellStyle name="40% - Accent2 2 4 2 2 2 4" xfId="10035"/>
    <cellStyle name="40% - Accent2 2 4 2 2 3" xfId="4356"/>
    <cellStyle name="40% - Accent2 2 4 2 2 4" xfId="6628"/>
    <cellStyle name="40% - Accent2 2 4 2 2 5" xfId="8900"/>
    <cellStyle name="40% - Accent2 2 4 2 3" xfId="1617"/>
    <cellStyle name="40% - Accent2 2 4 2 3 2" xfId="5037"/>
    <cellStyle name="40% - Accent2 2 4 2 3 3" xfId="7309"/>
    <cellStyle name="40% - Accent2 2 4 2 3 4" xfId="9581"/>
    <cellStyle name="40% - Accent2 2 4 2 4" xfId="3902"/>
    <cellStyle name="40% - Accent2 2 4 2 5" xfId="6174"/>
    <cellStyle name="40% - Accent2 2 4 2 6" xfId="8446"/>
    <cellStyle name="40% - Accent2 2 4 3" xfId="1163"/>
    <cellStyle name="40% - Accent2 2 4 3 2" xfId="2298"/>
    <cellStyle name="40% - Accent2 2 4 3 2 2" xfId="5718"/>
    <cellStyle name="40% - Accent2 2 4 3 2 3" xfId="7990"/>
    <cellStyle name="40% - Accent2 2 4 3 2 4" xfId="10262"/>
    <cellStyle name="40% - Accent2 2 4 3 3" xfId="4583"/>
    <cellStyle name="40% - Accent2 2 4 3 4" xfId="6855"/>
    <cellStyle name="40% - Accent2 2 4 3 5" xfId="9127"/>
    <cellStyle name="40% - Accent2 2 4 4" xfId="709"/>
    <cellStyle name="40% - Accent2 2 4 4 2" xfId="1844"/>
    <cellStyle name="40% - Accent2 2 4 4 2 2" xfId="5264"/>
    <cellStyle name="40% - Accent2 2 4 4 2 3" xfId="7536"/>
    <cellStyle name="40% - Accent2 2 4 4 2 4" xfId="9808"/>
    <cellStyle name="40% - Accent2 2 4 4 3" xfId="4129"/>
    <cellStyle name="40% - Accent2 2 4 4 4" xfId="6401"/>
    <cellStyle name="40% - Accent2 2 4 4 5" xfId="8673"/>
    <cellStyle name="40% - Accent2 2 4 5" xfId="1390"/>
    <cellStyle name="40% - Accent2 2 4 5 2" xfId="4810"/>
    <cellStyle name="40% - Accent2 2 4 5 3" xfId="7082"/>
    <cellStyle name="40% - Accent2 2 4 5 4" xfId="9354"/>
    <cellStyle name="40% - Accent2 2 4 6" xfId="3675"/>
    <cellStyle name="40% - Accent2 2 4 7" xfId="5947"/>
    <cellStyle name="40% - Accent2 2 4 8" xfId="8219"/>
    <cellStyle name="40% - Accent2 2 5" xfId="311"/>
    <cellStyle name="40% - Accent2 2 5 2" xfId="765"/>
    <cellStyle name="40% - Accent2 2 5 2 2" xfId="1900"/>
    <cellStyle name="40% - Accent2 2 5 2 2 2" xfId="5320"/>
    <cellStyle name="40% - Accent2 2 5 2 2 3" xfId="7592"/>
    <cellStyle name="40% - Accent2 2 5 2 2 4" xfId="9864"/>
    <cellStyle name="40% - Accent2 2 5 2 3" xfId="4185"/>
    <cellStyle name="40% - Accent2 2 5 2 4" xfId="6457"/>
    <cellStyle name="40% - Accent2 2 5 2 5" xfId="8729"/>
    <cellStyle name="40% - Accent2 2 5 3" xfId="1446"/>
    <cellStyle name="40% - Accent2 2 5 3 2" xfId="4866"/>
    <cellStyle name="40% - Accent2 2 5 3 3" xfId="7138"/>
    <cellStyle name="40% - Accent2 2 5 3 4" xfId="9410"/>
    <cellStyle name="40% - Accent2 2 5 4" xfId="3731"/>
    <cellStyle name="40% - Accent2 2 5 5" xfId="6003"/>
    <cellStyle name="40% - Accent2 2 5 6" xfId="8275"/>
    <cellStyle name="40% - Accent2 2 6" xfId="992"/>
    <cellStyle name="40% - Accent2 2 6 2" xfId="2127"/>
    <cellStyle name="40% - Accent2 2 6 2 2" xfId="5547"/>
    <cellStyle name="40% - Accent2 2 6 2 3" xfId="7819"/>
    <cellStyle name="40% - Accent2 2 6 2 4" xfId="10091"/>
    <cellStyle name="40% - Accent2 2 6 3" xfId="4412"/>
    <cellStyle name="40% - Accent2 2 6 4" xfId="6684"/>
    <cellStyle name="40% - Accent2 2 6 5" xfId="8956"/>
    <cellStyle name="40% - Accent2 2 7" xfId="538"/>
    <cellStyle name="40% - Accent2 2 7 2" xfId="1673"/>
    <cellStyle name="40% - Accent2 2 7 2 2" xfId="5093"/>
    <cellStyle name="40% - Accent2 2 7 2 3" xfId="7365"/>
    <cellStyle name="40% - Accent2 2 7 2 4" xfId="9637"/>
    <cellStyle name="40% - Accent2 2 7 3" xfId="3958"/>
    <cellStyle name="40% - Accent2 2 7 4" xfId="6230"/>
    <cellStyle name="40% - Accent2 2 7 5" xfId="8502"/>
    <cellStyle name="40% - Accent2 2 8" xfId="1219"/>
    <cellStyle name="40% - Accent2 2 8 2" xfId="4639"/>
    <cellStyle name="40% - Accent2 2 8 3" xfId="6911"/>
    <cellStyle name="40% - Accent2 2 8 4" xfId="9183"/>
    <cellStyle name="40% - Accent2 2 9" xfId="3504"/>
    <cellStyle name="40% - Accent2 3" xfId="157"/>
    <cellStyle name="40% - Accent2 3 2" xfId="395"/>
    <cellStyle name="40% - Accent2 3 2 2" xfId="849"/>
    <cellStyle name="40% - Accent2 3 2 2 2" xfId="1984"/>
    <cellStyle name="40% - Accent2 3 2 2 2 2" xfId="5404"/>
    <cellStyle name="40% - Accent2 3 2 2 2 3" xfId="7676"/>
    <cellStyle name="40% - Accent2 3 2 2 2 4" xfId="9948"/>
    <cellStyle name="40% - Accent2 3 2 2 3" xfId="4269"/>
    <cellStyle name="40% - Accent2 3 2 2 4" xfId="6541"/>
    <cellStyle name="40% - Accent2 3 2 2 5" xfId="8813"/>
    <cellStyle name="40% - Accent2 3 2 3" xfId="1530"/>
    <cellStyle name="40% - Accent2 3 2 3 2" xfId="4950"/>
    <cellStyle name="40% - Accent2 3 2 3 3" xfId="7222"/>
    <cellStyle name="40% - Accent2 3 2 3 4" xfId="9494"/>
    <cellStyle name="40% - Accent2 3 2 4" xfId="3815"/>
    <cellStyle name="40% - Accent2 3 2 5" xfId="6087"/>
    <cellStyle name="40% - Accent2 3 2 6" xfId="8359"/>
    <cellStyle name="40% - Accent2 3 3" xfId="1076"/>
    <cellStyle name="40% - Accent2 3 3 2" xfId="2211"/>
    <cellStyle name="40% - Accent2 3 3 2 2" xfId="5631"/>
    <cellStyle name="40% - Accent2 3 3 2 3" xfId="7903"/>
    <cellStyle name="40% - Accent2 3 3 2 4" xfId="10175"/>
    <cellStyle name="40% - Accent2 3 3 3" xfId="4496"/>
    <cellStyle name="40% - Accent2 3 3 4" xfId="6768"/>
    <cellStyle name="40% - Accent2 3 3 5" xfId="9040"/>
    <cellStyle name="40% - Accent2 3 4" xfId="622"/>
    <cellStyle name="40% - Accent2 3 4 2" xfId="1757"/>
    <cellStyle name="40% - Accent2 3 4 2 2" xfId="5177"/>
    <cellStyle name="40% - Accent2 3 4 2 3" xfId="7449"/>
    <cellStyle name="40% - Accent2 3 4 2 4" xfId="9721"/>
    <cellStyle name="40% - Accent2 3 4 3" xfId="4042"/>
    <cellStyle name="40% - Accent2 3 4 4" xfId="6314"/>
    <cellStyle name="40% - Accent2 3 4 5" xfId="8586"/>
    <cellStyle name="40% - Accent2 3 5" xfId="1303"/>
    <cellStyle name="40% - Accent2 3 5 2" xfId="4723"/>
    <cellStyle name="40% - Accent2 3 5 3" xfId="6995"/>
    <cellStyle name="40% - Accent2 3 5 4" xfId="9267"/>
    <cellStyle name="40% - Accent2 3 6" xfId="3588"/>
    <cellStyle name="40% - Accent2 3 7" xfId="5860"/>
    <cellStyle name="40% - Accent2 3 8" xfId="8132"/>
    <cellStyle name="40% - Accent2 4" xfId="101"/>
    <cellStyle name="40% - Accent2 4 2" xfId="339"/>
    <cellStyle name="40% - Accent2 4 2 2" xfId="793"/>
    <cellStyle name="40% - Accent2 4 2 2 2" xfId="1928"/>
    <cellStyle name="40% - Accent2 4 2 2 2 2" xfId="5348"/>
    <cellStyle name="40% - Accent2 4 2 2 2 3" xfId="7620"/>
    <cellStyle name="40% - Accent2 4 2 2 2 4" xfId="9892"/>
    <cellStyle name="40% - Accent2 4 2 2 3" xfId="4213"/>
    <cellStyle name="40% - Accent2 4 2 2 4" xfId="6485"/>
    <cellStyle name="40% - Accent2 4 2 2 5" xfId="8757"/>
    <cellStyle name="40% - Accent2 4 2 3" xfId="1474"/>
    <cellStyle name="40% - Accent2 4 2 3 2" xfId="4894"/>
    <cellStyle name="40% - Accent2 4 2 3 3" xfId="7166"/>
    <cellStyle name="40% - Accent2 4 2 3 4" xfId="9438"/>
    <cellStyle name="40% - Accent2 4 2 4" xfId="3759"/>
    <cellStyle name="40% - Accent2 4 2 5" xfId="6031"/>
    <cellStyle name="40% - Accent2 4 2 6" xfId="8303"/>
    <cellStyle name="40% - Accent2 4 3" xfId="1020"/>
    <cellStyle name="40% - Accent2 4 3 2" xfId="2155"/>
    <cellStyle name="40% - Accent2 4 3 2 2" xfId="5575"/>
    <cellStyle name="40% - Accent2 4 3 2 3" xfId="7847"/>
    <cellStyle name="40% - Accent2 4 3 2 4" xfId="10119"/>
    <cellStyle name="40% - Accent2 4 3 3" xfId="4440"/>
    <cellStyle name="40% - Accent2 4 3 4" xfId="6712"/>
    <cellStyle name="40% - Accent2 4 3 5" xfId="8984"/>
    <cellStyle name="40% - Accent2 4 4" xfId="566"/>
    <cellStyle name="40% - Accent2 4 4 2" xfId="1701"/>
    <cellStyle name="40% - Accent2 4 4 2 2" xfId="5121"/>
    <cellStyle name="40% - Accent2 4 4 2 3" xfId="7393"/>
    <cellStyle name="40% - Accent2 4 4 2 4" xfId="9665"/>
    <cellStyle name="40% - Accent2 4 4 3" xfId="3986"/>
    <cellStyle name="40% - Accent2 4 4 4" xfId="6258"/>
    <cellStyle name="40% - Accent2 4 4 5" xfId="8530"/>
    <cellStyle name="40% - Accent2 4 5" xfId="1247"/>
    <cellStyle name="40% - Accent2 4 5 2" xfId="4667"/>
    <cellStyle name="40% - Accent2 4 5 3" xfId="6939"/>
    <cellStyle name="40% - Accent2 4 5 4" xfId="9211"/>
    <cellStyle name="40% - Accent2 4 6" xfId="3532"/>
    <cellStyle name="40% - Accent2 4 7" xfId="5804"/>
    <cellStyle name="40% - Accent2 4 8" xfId="8076"/>
    <cellStyle name="40% - Accent2 5" xfId="216"/>
    <cellStyle name="40% - Accent2 5 2" xfId="454"/>
    <cellStyle name="40% - Accent2 5 2 2" xfId="908"/>
    <cellStyle name="40% - Accent2 5 2 2 2" xfId="2043"/>
    <cellStyle name="40% - Accent2 5 2 2 2 2" xfId="5463"/>
    <cellStyle name="40% - Accent2 5 2 2 2 3" xfId="7735"/>
    <cellStyle name="40% - Accent2 5 2 2 2 4" xfId="10007"/>
    <cellStyle name="40% - Accent2 5 2 2 3" xfId="4328"/>
    <cellStyle name="40% - Accent2 5 2 2 4" xfId="6600"/>
    <cellStyle name="40% - Accent2 5 2 2 5" xfId="8872"/>
    <cellStyle name="40% - Accent2 5 2 3" xfId="1589"/>
    <cellStyle name="40% - Accent2 5 2 3 2" xfId="5009"/>
    <cellStyle name="40% - Accent2 5 2 3 3" xfId="7281"/>
    <cellStyle name="40% - Accent2 5 2 3 4" xfId="9553"/>
    <cellStyle name="40% - Accent2 5 2 4" xfId="3874"/>
    <cellStyle name="40% - Accent2 5 2 5" xfId="6146"/>
    <cellStyle name="40% - Accent2 5 2 6" xfId="8418"/>
    <cellStyle name="40% - Accent2 5 3" xfId="1135"/>
    <cellStyle name="40% - Accent2 5 3 2" xfId="2270"/>
    <cellStyle name="40% - Accent2 5 3 2 2" xfId="5690"/>
    <cellStyle name="40% - Accent2 5 3 2 3" xfId="7962"/>
    <cellStyle name="40% - Accent2 5 3 2 4" xfId="10234"/>
    <cellStyle name="40% - Accent2 5 3 3" xfId="4555"/>
    <cellStyle name="40% - Accent2 5 3 4" xfId="6827"/>
    <cellStyle name="40% - Accent2 5 3 5" xfId="9099"/>
    <cellStyle name="40% - Accent2 5 4" xfId="681"/>
    <cellStyle name="40% - Accent2 5 4 2" xfId="1816"/>
    <cellStyle name="40% - Accent2 5 4 2 2" xfId="5236"/>
    <cellStyle name="40% - Accent2 5 4 2 3" xfId="7508"/>
    <cellStyle name="40% - Accent2 5 4 2 4" xfId="9780"/>
    <cellStyle name="40% - Accent2 5 4 3" xfId="4101"/>
    <cellStyle name="40% - Accent2 5 4 4" xfId="6373"/>
    <cellStyle name="40% - Accent2 5 4 5" xfId="8645"/>
    <cellStyle name="40% - Accent2 5 5" xfId="1362"/>
    <cellStyle name="40% - Accent2 5 5 2" xfId="4782"/>
    <cellStyle name="40% - Accent2 5 5 3" xfId="7054"/>
    <cellStyle name="40% - Accent2 5 5 4" xfId="9326"/>
    <cellStyle name="40% - Accent2 5 6" xfId="3647"/>
    <cellStyle name="40% - Accent2 5 7" xfId="5919"/>
    <cellStyle name="40% - Accent2 5 8" xfId="8191"/>
    <cellStyle name="40% - Accent2 6" xfId="283"/>
    <cellStyle name="40% - Accent2 6 2" xfId="737"/>
    <cellStyle name="40% - Accent2 6 2 2" xfId="1872"/>
    <cellStyle name="40% - Accent2 6 2 2 2" xfId="5292"/>
    <cellStyle name="40% - Accent2 6 2 2 3" xfId="7564"/>
    <cellStyle name="40% - Accent2 6 2 2 4" xfId="9836"/>
    <cellStyle name="40% - Accent2 6 2 3" xfId="4157"/>
    <cellStyle name="40% - Accent2 6 2 4" xfId="6429"/>
    <cellStyle name="40% - Accent2 6 2 5" xfId="8701"/>
    <cellStyle name="40% - Accent2 6 3" xfId="1418"/>
    <cellStyle name="40% - Accent2 6 3 2" xfId="4838"/>
    <cellStyle name="40% - Accent2 6 3 3" xfId="7110"/>
    <cellStyle name="40% - Accent2 6 3 4" xfId="9382"/>
    <cellStyle name="40% - Accent2 6 4" xfId="3703"/>
    <cellStyle name="40% - Accent2 6 5" xfId="5975"/>
    <cellStyle name="40% - Accent2 6 6" xfId="8247"/>
    <cellStyle name="40% - Accent2 7" xfId="964"/>
    <cellStyle name="40% - Accent2 7 2" xfId="2099"/>
    <cellStyle name="40% - Accent2 7 2 2" xfId="5519"/>
    <cellStyle name="40% - Accent2 7 2 3" xfId="7791"/>
    <cellStyle name="40% - Accent2 7 2 4" xfId="10063"/>
    <cellStyle name="40% - Accent2 7 3" xfId="4384"/>
    <cellStyle name="40% - Accent2 7 4" xfId="6656"/>
    <cellStyle name="40% - Accent2 7 5" xfId="8928"/>
    <cellStyle name="40% - Accent2 8" xfId="510"/>
    <cellStyle name="40% - Accent2 8 2" xfId="1645"/>
    <cellStyle name="40% - Accent2 8 2 2" xfId="5065"/>
    <cellStyle name="40% - Accent2 8 2 3" xfId="7337"/>
    <cellStyle name="40% - Accent2 8 2 4" xfId="9609"/>
    <cellStyle name="40% - Accent2 8 3" xfId="3930"/>
    <cellStyle name="40% - Accent2 8 4" xfId="6202"/>
    <cellStyle name="40% - Accent2 8 5" xfId="8474"/>
    <cellStyle name="40% - Accent2 9" xfId="1191"/>
    <cellStyle name="40% - Accent2 9 2" xfId="4611"/>
    <cellStyle name="40% - Accent2 9 3" xfId="6883"/>
    <cellStyle name="40% - Accent2 9 4" xfId="9155"/>
    <cellStyle name="40% - Accent3" xfId="28" builtinId="39" customBuiltin="1"/>
    <cellStyle name="40% - Accent3 10" xfId="3478"/>
    <cellStyle name="40% - Accent3 11" xfId="5750"/>
    <cellStyle name="40% - Accent3 12" xfId="8022"/>
    <cellStyle name="40% - Accent3 2" xfId="75"/>
    <cellStyle name="40% - Accent3 2 10" xfId="5778"/>
    <cellStyle name="40% - Accent3 2 11" xfId="8050"/>
    <cellStyle name="40% - Accent3 2 2" xfId="187"/>
    <cellStyle name="40% - Accent3 2 2 2" xfId="425"/>
    <cellStyle name="40% - Accent3 2 2 2 2" xfId="879"/>
    <cellStyle name="40% - Accent3 2 2 2 2 2" xfId="2014"/>
    <cellStyle name="40% - Accent3 2 2 2 2 2 2" xfId="5434"/>
    <cellStyle name="40% - Accent3 2 2 2 2 2 3" xfId="7706"/>
    <cellStyle name="40% - Accent3 2 2 2 2 2 4" xfId="9978"/>
    <cellStyle name="40% - Accent3 2 2 2 2 3" xfId="4299"/>
    <cellStyle name="40% - Accent3 2 2 2 2 4" xfId="6571"/>
    <cellStyle name="40% - Accent3 2 2 2 2 5" xfId="8843"/>
    <cellStyle name="40% - Accent3 2 2 2 3" xfId="1560"/>
    <cellStyle name="40% - Accent3 2 2 2 3 2" xfId="4980"/>
    <cellStyle name="40% - Accent3 2 2 2 3 3" xfId="7252"/>
    <cellStyle name="40% - Accent3 2 2 2 3 4" xfId="9524"/>
    <cellStyle name="40% - Accent3 2 2 2 4" xfId="3845"/>
    <cellStyle name="40% - Accent3 2 2 2 5" xfId="6117"/>
    <cellStyle name="40% - Accent3 2 2 2 6" xfId="8389"/>
    <cellStyle name="40% - Accent3 2 2 3" xfId="1106"/>
    <cellStyle name="40% - Accent3 2 2 3 2" xfId="2241"/>
    <cellStyle name="40% - Accent3 2 2 3 2 2" xfId="5661"/>
    <cellStyle name="40% - Accent3 2 2 3 2 3" xfId="7933"/>
    <cellStyle name="40% - Accent3 2 2 3 2 4" xfId="10205"/>
    <cellStyle name="40% - Accent3 2 2 3 3" xfId="4526"/>
    <cellStyle name="40% - Accent3 2 2 3 4" xfId="6798"/>
    <cellStyle name="40% - Accent3 2 2 3 5" xfId="9070"/>
    <cellStyle name="40% - Accent3 2 2 4" xfId="652"/>
    <cellStyle name="40% - Accent3 2 2 4 2" xfId="1787"/>
    <cellStyle name="40% - Accent3 2 2 4 2 2" xfId="5207"/>
    <cellStyle name="40% - Accent3 2 2 4 2 3" xfId="7479"/>
    <cellStyle name="40% - Accent3 2 2 4 2 4" xfId="9751"/>
    <cellStyle name="40% - Accent3 2 2 4 3" xfId="4072"/>
    <cellStyle name="40% - Accent3 2 2 4 4" xfId="6344"/>
    <cellStyle name="40% - Accent3 2 2 4 5" xfId="8616"/>
    <cellStyle name="40% - Accent3 2 2 5" xfId="1333"/>
    <cellStyle name="40% - Accent3 2 2 5 2" xfId="4753"/>
    <cellStyle name="40% - Accent3 2 2 5 3" xfId="7025"/>
    <cellStyle name="40% - Accent3 2 2 5 4" xfId="9297"/>
    <cellStyle name="40% - Accent3 2 2 6" xfId="3618"/>
    <cellStyle name="40% - Accent3 2 2 7" xfId="5890"/>
    <cellStyle name="40% - Accent3 2 2 8" xfId="8162"/>
    <cellStyle name="40% - Accent3 2 3" xfId="131"/>
    <cellStyle name="40% - Accent3 2 3 2" xfId="369"/>
    <cellStyle name="40% - Accent3 2 3 2 2" xfId="823"/>
    <cellStyle name="40% - Accent3 2 3 2 2 2" xfId="1958"/>
    <cellStyle name="40% - Accent3 2 3 2 2 2 2" xfId="5378"/>
    <cellStyle name="40% - Accent3 2 3 2 2 2 3" xfId="7650"/>
    <cellStyle name="40% - Accent3 2 3 2 2 2 4" xfId="9922"/>
    <cellStyle name="40% - Accent3 2 3 2 2 3" xfId="4243"/>
    <cellStyle name="40% - Accent3 2 3 2 2 4" xfId="6515"/>
    <cellStyle name="40% - Accent3 2 3 2 2 5" xfId="8787"/>
    <cellStyle name="40% - Accent3 2 3 2 3" xfId="1504"/>
    <cellStyle name="40% - Accent3 2 3 2 3 2" xfId="4924"/>
    <cellStyle name="40% - Accent3 2 3 2 3 3" xfId="7196"/>
    <cellStyle name="40% - Accent3 2 3 2 3 4" xfId="9468"/>
    <cellStyle name="40% - Accent3 2 3 2 4" xfId="3789"/>
    <cellStyle name="40% - Accent3 2 3 2 5" xfId="6061"/>
    <cellStyle name="40% - Accent3 2 3 2 6" xfId="8333"/>
    <cellStyle name="40% - Accent3 2 3 3" xfId="1050"/>
    <cellStyle name="40% - Accent3 2 3 3 2" xfId="2185"/>
    <cellStyle name="40% - Accent3 2 3 3 2 2" xfId="5605"/>
    <cellStyle name="40% - Accent3 2 3 3 2 3" xfId="7877"/>
    <cellStyle name="40% - Accent3 2 3 3 2 4" xfId="10149"/>
    <cellStyle name="40% - Accent3 2 3 3 3" xfId="4470"/>
    <cellStyle name="40% - Accent3 2 3 3 4" xfId="6742"/>
    <cellStyle name="40% - Accent3 2 3 3 5" xfId="9014"/>
    <cellStyle name="40% - Accent3 2 3 4" xfId="596"/>
    <cellStyle name="40% - Accent3 2 3 4 2" xfId="1731"/>
    <cellStyle name="40% - Accent3 2 3 4 2 2" xfId="5151"/>
    <cellStyle name="40% - Accent3 2 3 4 2 3" xfId="7423"/>
    <cellStyle name="40% - Accent3 2 3 4 2 4" xfId="9695"/>
    <cellStyle name="40% - Accent3 2 3 4 3" xfId="4016"/>
    <cellStyle name="40% - Accent3 2 3 4 4" xfId="6288"/>
    <cellStyle name="40% - Accent3 2 3 4 5" xfId="8560"/>
    <cellStyle name="40% - Accent3 2 3 5" xfId="1277"/>
    <cellStyle name="40% - Accent3 2 3 5 2" xfId="4697"/>
    <cellStyle name="40% - Accent3 2 3 5 3" xfId="6969"/>
    <cellStyle name="40% - Accent3 2 3 5 4" xfId="9241"/>
    <cellStyle name="40% - Accent3 2 3 6" xfId="3562"/>
    <cellStyle name="40% - Accent3 2 3 7" xfId="5834"/>
    <cellStyle name="40% - Accent3 2 3 8" xfId="8106"/>
    <cellStyle name="40% - Accent3 2 4" xfId="257"/>
    <cellStyle name="40% - Accent3 2 4 2" xfId="484"/>
    <cellStyle name="40% - Accent3 2 4 2 2" xfId="938"/>
    <cellStyle name="40% - Accent3 2 4 2 2 2" xfId="2073"/>
    <cellStyle name="40% - Accent3 2 4 2 2 2 2" xfId="5493"/>
    <cellStyle name="40% - Accent3 2 4 2 2 2 3" xfId="7765"/>
    <cellStyle name="40% - Accent3 2 4 2 2 2 4" xfId="10037"/>
    <cellStyle name="40% - Accent3 2 4 2 2 3" xfId="4358"/>
    <cellStyle name="40% - Accent3 2 4 2 2 4" xfId="6630"/>
    <cellStyle name="40% - Accent3 2 4 2 2 5" xfId="8902"/>
    <cellStyle name="40% - Accent3 2 4 2 3" xfId="1619"/>
    <cellStyle name="40% - Accent3 2 4 2 3 2" xfId="5039"/>
    <cellStyle name="40% - Accent3 2 4 2 3 3" xfId="7311"/>
    <cellStyle name="40% - Accent3 2 4 2 3 4" xfId="9583"/>
    <cellStyle name="40% - Accent3 2 4 2 4" xfId="3904"/>
    <cellStyle name="40% - Accent3 2 4 2 5" xfId="6176"/>
    <cellStyle name="40% - Accent3 2 4 2 6" xfId="8448"/>
    <cellStyle name="40% - Accent3 2 4 3" xfId="1165"/>
    <cellStyle name="40% - Accent3 2 4 3 2" xfId="2300"/>
    <cellStyle name="40% - Accent3 2 4 3 2 2" xfId="5720"/>
    <cellStyle name="40% - Accent3 2 4 3 2 3" xfId="7992"/>
    <cellStyle name="40% - Accent3 2 4 3 2 4" xfId="10264"/>
    <cellStyle name="40% - Accent3 2 4 3 3" xfId="4585"/>
    <cellStyle name="40% - Accent3 2 4 3 4" xfId="6857"/>
    <cellStyle name="40% - Accent3 2 4 3 5" xfId="9129"/>
    <cellStyle name="40% - Accent3 2 4 4" xfId="711"/>
    <cellStyle name="40% - Accent3 2 4 4 2" xfId="1846"/>
    <cellStyle name="40% - Accent3 2 4 4 2 2" xfId="5266"/>
    <cellStyle name="40% - Accent3 2 4 4 2 3" xfId="7538"/>
    <cellStyle name="40% - Accent3 2 4 4 2 4" xfId="9810"/>
    <cellStyle name="40% - Accent3 2 4 4 3" xfId="4131"/>
    <cellStyle name="40% - Accent3 2 4 4 4" xfId="6403"/>
    <cellStyle name="40% - Accent3 2 4 4 5" xfId="8675"/>
    <cellStyle name="40% - Accent3 2 4 5" xfId="1392"/>
    <cellStyle name="40% - Accent3 2 4 5 2" xfId="4812"/>
    <cellStyle name="40% - Accent3 2 4 5 3" xfId="7084"/>
    <cellStyle name="40% - Accent3 2 4 5 4" xfId="9356"/>
    <cellStyle name="40% - Accent3 2 4 6" xfId="3677"/>
    <cellStyle name="40% - Accent3 2 4 7" xfId="5949"/>
    <cellStyle name="40% - Accent3 2 4 8" xfId="8221"/>
    <cellStyle name="40% - Accent3 2 5" xfId="313"/>
    <cellStyle name="40% - Accent3 2 5 2" xfId="767"/>
    <cellStyle name="40% - Accent3 2 5 2 2" xfId="1902"/>
    <cellStyle name="40% - Accent3 2 5 2 2 2" xfId="5322"/>
    <cellStyle name="40% - Accent3 2 5 2 2 3" xfId="7594"/>
    <cellStyle name="40% - Accent3 2 5 2 2 4" xfId="9866"/>
    <cellStyle name="40% - Accent3 2 5 2 3" xfId="4187"/>
    <cellStyle name="40% - Accent3 2 5 2 4" xfId="6459"/>
    <cellStyle name="40% - Accent3 2 5 2 5" xfId="8731"/>
    <cellStyle name="40% - Accent3 2 5 3" xfId="1448"/>
    <cellStyle name="40% - Accent3 2 5 3 2" xfId="4868"/>
    <cellStyle name="40% - Accent3 2 5 3 3" xfId="7140"/>
    <cellStyle name="40% - Accent3 2 5 3 4" xfId="9412"/>
    <cellStyle name="40% - Accent3 2 5 4" xfId="3733"/>
    <cellStyle name="40% - Accent3 2 5 5" xfId="6005"/>
    <cellStyle name="40% - Accent3 2 5 6" xfId="8277"/>
    <cellStyle name="40% - Accent3 2 6" xfId="994"/>
    <cellStyle name="40% - Accent3 2 6 2" xfId="2129"/>
    <cellStyle name="40% - Accent3 2 6 2 2" xfId="5549"/>
    <cellStyle name="40% - Accent3 2 6 2 3" xfId="7821"/>
    <cellStyle name="40% - Accent3 2 6 2 4" xfId="10093"/>
    <cellStyle name="40% - Accent3 2 6 3" xfId="4414"/>
    <cellStyle name="40% - Accent3 2 6 4" xfId="6686"/>
    <cellStyle name="40% - Accent3 2 6 5" xfId="8958"/>
    <cellStyle name="40% - Accent3 2 7" xfId="540"/>
    <cellStyle name="40% - Accent3 2 7 2" xfId="1675"/>
    <cellStyle name="40% - Accent3 2 7 2 2" xfId="5095"/>
    <cellStyle name="40% - Accent3 2 7 2 3" xfId="7367"/>
    <cellStyle name="40% - Accent3 2 7 2 4" xfId="9639"/>
    <cellStyle name="40% - Accent3 2 7 3" xfId="3960"/>
    <cellStyle name="40% - Accent3 2 7 4" xfId="6232"/>
    <cellStyle name="40% - Accent3 2 7 5" xfId="8504"/>
    <cellStyle name="40% - Accent3 2 8" xfId="1221"/>
    <cellStyle name="40% - Accent3 2 8 2" xfId="4641"/>
    <cellStyle name="40% - Accent3 2 8 3" xfId="6913"/>
    <cellStyle name="40% - Accent3 2 8 4" xfId="9185"/>
    <cellStyle name="40% - Accent3 2 9" xfId="3506"/>
    <cellStyle name="40% - Accent3 3" xfId="159"/>
    <cellStyle name="40% - Accent3 3 2" xfId="397"/>
    <cellStyle name="40% - Accent3 3 2 2" xfId="851"/>
    <cellStyle name="40% - Accent3 3 2 2 2" xfId="1986"/>
    <cellStyle name="40% - Accent3 3 2 2 2 2" xfId="5406"/>
    <cellStyle name="40% - Accent3 3 2 2 2 3" xfId="7678"/>
    <cellStyle name="40% - Accent3 3 2 2 2 4" xfId="9950"/>
    <cellStyle name="40% - Accent3 3 2 2 3" xfId="4271"/>
    <cellStyle name="40% - Accent3 3 2 2 4" xfId="6543"/>
    <cellStyle name="40% - Accent3 3 2 2 5" xfId="8815"/>
    <cellStyle name="40% - Accent3 3 2 3" xfId="1532"/>
    <cellStyle name="40% - Accent3 3 2 3 2" xfId="4952"/>
    <cellStyle name="40% - Accent3 3 2 3 3" xfId="7224"/>
    <cellStyle name="40% - Accent3 3 2 3 4" xfId="9496"/>
    <cellStyle name="40% - Accent3 3 2 4" xfId="3817"/>
    <cellStyle name="40% - Accent3 3 2 5" xfId="6089"/>
    <cellStyle name="40% - Accent3 3 2 6" xfId="8361"/>
    <cellStyle name="40% - Accent3 3 3" xfId="1078"/>
    <cellStyle name="40% - Accent3 3 3 2" xfId="2213"/>
    <cellStyle name="40% - Accent3 3 3 2 2" xfId="5633"/>
    <cellStyle name="40% - Accent3 3 3 2 3" xfId="7905"/>
    <cellStyle name="40% - Accent3 3 3 2 4" xfId="10177"/>
    <cellStyle name="40% - Accent3 3 3 3" xfId="4498"/>
    <cellStyle name="40% - Accent3 3 3 4" xfId="6770"/>
    <cellStyle name="40% - Accent3 3 3 5" xfId="9042"/>
    <cellStyle name="40% - Accent3 3 4" xfId="624"/>
    <cellStyle name="40% - Accent3 3 4 2" xfId="1759"/>
    <cellStyle name="40% - Accent3 3 4 2 2" xfId="5179"/>
    <cellStyle name="40% - Accent3 3 4 2 3" xfId="7451"/>
    <cellStyle name="40% - Accent3 3 4 2 4" xfId="9723"/>
    <cellStyle name="40% - Accent3 3 4 3" xfId="4044"/>
    <cellStyle name="40% - Accent3 3 4 4" xfId="6316"/>
    <cellStyle name="40% - Accent3 3 4 5" xfId="8588"/>
    <cellStyle name="40% - Accent3 3 5" xfId="1305"/>
    <cellStyle name="40% - Accent3 3 5 2" xfId="4725"/>
    <cellStyle name="40% - Accent3 3 5 3" xfId="6997"/>
    <cellStyle name="40% - Accent3 3 5 4" xfId="9269"/>
    <cellStyle name="40% - Accent3 3 6" xfId="3590"/>
    <cellStyle name="40% - Accent3 3 7" xfId="5862"/>
    <cellStyle name="40% - Accent3 3 8" xfId="8134"/>
    <cellStyle name="40% - Accent3 4" xfId="103"/>
    <cellStyle name="40% - Accent3 4 2" xfId="341"/>
    <cellStyle name="40% - Accent3 4 2 2" xfId="795"/>
    <cellStyle name="40% - Accent3 4 2 2 2" xfId="1930"/>
    <cellStyle name="40% - Accent3 4 2 2 2 2" xfId="5350"/>
    <cellStyle name="40% - Accent3 4 2 2 2 3" xfId="7622"/>
    <cellStyle name="40% - Accent3 4 2 2 2 4" xfId="9894"/>
    <cellStyle name="40% - Accent3 4 2 2 3" xfId="4215"/>
    <cellStyle name="40% - Accent3 4 2 2 4" xfId="6487"/>
    <cellStyle name="40% - Accent3 4 2 2 5" xfId="8759"/>
    <cellStyle name="40% - Accent3 4 2 3" xfId="1476"/>
    <cellStyle name="40% - Accent3 4 2 3 2" xfId="4896"/>
    <cellStyle name="40% - Accent3 4 2 3 3" xfId="7168"/>
    <cellStyle name="40% - Accent3 4 2 3 4" xfId="9440"/>
    <cellStyle name="40% - Accent3 4 2 4" xfId="3761"/>
    <cellStyle name="40% - Accent3 4 2 5" xfId="6033"/>
    <cellStyle name="40% - Accent3 4 2 6" xfId="8305"/>
    <cellStyle name="40% - Accent3 4 3" xfId="1022"/>
    <cellStyle name="40% - Accent3 4 3 2" xfId="2157"/>
    <cellStyle name="40% - Accent3 4 3 2 2" xfId="5577"/>
    <cellStyle name="40% - Accent3 4 3 2 3" xfId="7849"/>
    <cellStyle name="40% - Accent3 4 3 2 4" xfId="10121"/>
    <cellStyle name="40% - Accent3 4 3 3" xfId="4442"/>
    <cellStyle name="40% - Accent3 4 3 4" xfId="6714"/>
    <cellStyle name="40% - Accent3 4 3 5" xfId="8986"/>
    <cellStyle name="40% - Accent3 4 4" xfId="568"/>
    <cellStyle name="40% - Accent3 4 4 2" xfId="1703"/>
    <cellStyle name="40% - Accent3 4 4 2 2" xfId="5123"/>
    <cellStyle name="40% - Accent3 4 4 2 3" xfId="7395"/>
    <cellStyle name="40% - Accent3 4 4 2 4" xfId="9667"/>
    <cellStyle name="40% - Accent3 4 4 3" xfId="3988"/>
    <cellStyle name="40% - Accent3 4 4 4" xfId="6260"/>
    <cellStyle name="40% - Accent3 4 4 5" xfId="8532"/>
    <cellStyle name="40% - Accent3 4 5" xfId="1249"/>
    <cellStyle name="40% - Accent3 4 5 2" xfId="4669"/>
    <cellStyle name="40% - Accent3 4 5 3" xfId="6941"/>
    <cellStyle name="40% - Accent3 4 5 4" xfId="9213"/>
    <cellStyle name="40% - Accent3 4 6" xfId="3534"/>
    <cellStyle name="40% - Accent3 4 7" xfId="5806"/>
    <cellStyle name="40% - Accent3 4 8" xfId="8078"/>
    <cellStyle name="40% - Accent3 5" xfId="218"/>
    <cellStyle name="40% - Accent3 5 2" xfId="456"/>
    <cellStyle name="40% - Accent3 5 2 2" xfId="910"/>
    <cellStyle name="40% - Accent3 5 2 2 2" xfId="2045"/>
    <cellStyle name="40% - Accent3 5 2 2 2 2" xfId="5465"/>
    <cellStyle name="40% - Accent3 5 2 2 2 3" xfId="7737"/>
    <cellStyle name="40% - Accent3 5 2 2 2 4" xfId="10009"/>
    <cellStyle name="40% - Accent3 5 2 2 3" xfId="4330"/>
    <cellStyle name="40% - Accent3 5 2 2 4" xfId="6602"/>
    <cellStyle name="40% - Accent3 5 2 2 5" xfId="8874"/>
    <cellStyle name="40% - Accent3 5 2 3" xfId="1591"/>
    <cellStyle name="40% - Accent3 5 2 3 2" xfId="5011"/>
    <cellStyle name="40% - Accent3 5 2 3 3" xfId="7283"/>
    <cellStyle name="40% - Accent3 5 2 3 4" xfId="9555"/>
    <cellStyle name="40% - Accent3 5 2 4" xfId="3876"/>
    <cellStyle name="40% - Accent3 5 2 5" xfId="6148"/>
    <cellStyle name="40% - Accent3 5 2 6" xfId="8420"/>
    <cellStyle name="40% - Accent3 5 3" xfId="1137"/>
    <cellStyle name="40% - Accent3 5 3 2" xfId="2272"/>
    <cellStyle name="40% - Accent3 5 3 2 2" xfId="5692"/>
    <cellStyle name="40% - Accent3 5 3 2 3" xfId="7964"/>
    <cellStyle name="40% - Accent3 5 3 2 4" xfId="10236"/>
    <cellStyle name="40% - Accent3 5 3 3" xfId="4557"/>
    <cellStyle name="40% - Accent3 5 3 4" xfId="6829"/>
    <cellStyle name="40% - Accent3 5 3 5" xfId="9101"/>
    <cellStyle name="40% - Accent3 5 4" xfId="683"/>
    <cellStyle name="40% - Accent3 5 4 2" xfId="1818"/>
    <cellStyle name="40% - Accent3 5 4 2 2" xfId="5238"/>
    <cellStyle name="40% - Accent3 5 4 2 3" xfId="7510"/>
    <cellStyle name="40% - Accent3 5 4 2 4" xfId="9782"/>
    <cellStyle name="40% - Accent3 5 4 3" xfId="4103"/>
    <cellStyle name="40% - Accent3 5 4 4" xfId="6375"/>
    <cellStyle name="40% - Accent3 5 4 5" xfId="8647"/>
    <cellStyle name="40% - Accent3 5 5" xfId="1364"/>
    <cellStyle name="40% - Accent3 5 5 2" xfId="4784"/>
    <cellStyle name="40% - Accent3 5 5 3" xfId="7056"/>
    <cellStyle name="40% - Accent3 5 5 4" xfId="9328"/>
    <cellStyle name="40% - Accent3 5 6" xfId="3649"/>
    <cellStyle name="40% - Accent3 5 7" xfId="5921"/>
    <cellStyle name="40% - Accent3 5 8" xfId="8193"/>
    <cellStyle name="40% - Accent3 6" xfId="285"/>
    <cellStyle name="40% - Accent3 6 2" xfId="739"/>
    <cellStyle name="40% - Accent3 6 2 2" xfId="1874"/>
    <cellStyle name="40% - Accent3 6 2 2 2" xfId="5294"/>
    <cellStyle name="40% - Accent3 6 2 2 3" xfId="7566"/>
    <cellStyle name="40% - Accent3 6 2 2 4" xfId="9838"/>
    <cellStyle name="40% - Accent3 6 2 3" xfId="4159"/>
    <cellStyle name="40% - Accent3 6 2 4" xfId="6431"/>
    <cellStyle name="40% - Accent3 6 2 5" xfId="8703"/>
    <cellStyle name="40% - Accent3 6 3" xfId="1420"/>
    <cellStyle name="40% - Accent3 6 3 2" xfId="4840"/>
    <cellStyle name="40% - Accent3 6 3 3" xfId="7112"/>
    <cellStyle name="40% - Accent3 6 3 4" xfId="9384"/>
    <cellStyle name="40% - Accent3 6 4" xfId="3705"/>
    <cellStyle name="40% - Accent3 6 5" xfId="5977"/>
    <cellStyle name="40% - Accent3 6 6" xfId="8249"/>
    <cellStyle name="40% - Accent3 7" xfId="966"/>
    <cellStyle name="40% - Accent3 7 2" xfId="2101"/>
    <cellStyle name="40% - Accent3 7 2 2" xfId="5521"/>
    <cellStyle name="40% - Accent3 7 2 3" xfId="7793"/>
    <cellStyle name="40% - Accent3 7 2 4" xfId="10065"/>
    <cellStyle name="40% - Accent3 7 3" xfId="4386"/>
    <cellStyle name="40% - Accent3 7 4" xfId="6658"/>
    <cellStyle name="40% - Accent3 7 5" xfId="8930"/>
    <cellStyle name="40% - Accent3 8" xfId="512"/>
    <cellStyle name="40% - Accent3 8 2" xfId="1647"/>
    <cellStyle name="40% - Accent3 8 2 2" xfId="5067"/>
    <cellStyle name="40% - Accent3 8 2 3" xfId="7339"/>
    <cellStyle name="40% - Accent3 8 2 4" xfId="9611"/>
    <cellStyle name="40% - Accent3 8 3" xfId="3932"/>
    <cellStyle name="40% - Accent3 8 4" xfId="6204"/>
    <cellStyle name="40% - Accent3 8 5" xfId="8476"/>
    <cellStyle name="40% - Accent3 9" xfId="1193"/>
    <cellStyle name="40% - Accent3 9 2" xfId="4613"/>
    <cellStyle name="40% - Accent3 9 3" xfId="6885"/>
    <cellStyle name="40% - Accent3 9 4" xfId="9157"/>
    <cellStyle name="40% - Accent4" xfId="31" builtinId="43" customBuiltin="1"/>
    <cellStyle name="40% - Accent4 10" xfId="3480"/>
    <cellStyle name="40% - Accent4 11" xfId="5752"/>
    <cellStyle name="40% - Accent4 12" xfId="8024"/>
    <cellStyle name="40% - Accent4 2" xfId="77"/>
    <cellStyle name="40% - Accent4 2 10" xfId="5780"/>
    <cellStyle name="40% - Accent4 2 11" xfId="8052"/>
    <cellStyle name="40% - Accent4 2 2" xfId="189"/>
    <cellStyle name="40% - Accent4 2 2 2" xfId="427"/>
    <cellStyle name="40% - Accent4 2 2 2 2" xfId="881"/>
    <cellStyle name="40% - Accent4 2 2 2 2 2" xfId="2016"/>
    <cellStyle name="40% - Accent4 2 2 2 2 2 2" xfId="5436"/>
    <cellStyle name="40% - Accent4 2 2 2 2 2 3" xfId="7708"/>
    <cellStyle name="40% - Accent4 2 2 2 2 2 4" xfId="9980"/>
    <cellStyle name="40% - Accent4 2 2 2 2 3" xfId="4301"/>
    <cellStyle name="40% - Accent4 2 2 2 2 4" xfId="6573"/>
    <cellStyle name="40% - Accent4 2 2 2 2 5" xfId="8845"/>
    <cellStyle name="40% - Accent4 2 2 2 3" xfId="1562"/>
    <cellStyle name="40% - Accent4 2 2 2 3 2" xfId="4982"/>
    <cellStyle name="40% - Accent4 2 2 2 3 3" xfId="7254"/>
    <cellStyle name="40% - Accent4 2 2 2 3 4" xfId="9526"/>
    <cellStyle name="40% - Accent4 2 2 2 4" xfId="3847"/>
    <cellStyle name="40% - Accent4 2 2 2 5" xfId="6119"/>
    <cellStyle name="40% - Accent4 2 2 2 6" xfId="8391"/>
    <cellStyle name="40% - Accent4 2 2 3" xfId="1108"/>
    <cellStyle name="40% - Accent4 2 2 3 2" xfId="2243"/>
    <cellStyle name="40% - Accent4 2 2 3 2 2" xfId="5663"/>
    <cellStyle name="40% - Accent4 2 2 3 2 3" xfId="7935"/>
    <cellStyle name="40% - Accent4 2 2 3 2 4" xfId="10207"/>
    <cellStyle name="40% - Accent4 2 2 3 3" xfId="4528"/>
    <cellStyle name="40% - Accent4 2 2 3 4" xfId="6800"/>
    <cellStyle name="40% - Accent4 2 2 3 5" xfId="9072"/>
    <cellStyle name="40% - Accent4 2 2 4" xfId="654"/>
    <cellStyle name="40% - Accent4 2 2 4 2" xfId="1789"/>
    <cellStyle name="40% - Accent4 2 2 4 2 2" xfId="5209"/>
    <cellStyle name="40% - Accent4 2 2 4 2 3" xfId="7481"/>
    <cellStyle name="40% - Accent4 2 2 4 2 4" xfId="9753"/>
    <cellStyle name="40% - Accent4 2 2 4 3" xfId="4074"/>
    <cellStyle name="40% - Accent4 2 2 4 4" xfId="6346"/>
    <cellStyle name="40% - Accent4 2 2 4 5" xfId="8618"/>
    <cellStyle name="40% - Accent4 2 2 5" xfId="1335"/>
    <cellStyle name="40% - Accent4 2 2 5 2" xfId="4755"/>
    <cellStyle name="40% - Accent4 2 2 5 3" xfId="7027"/>
    <cellStyle name="40% - Accent4 2 2 5 4" xfId="9299"/>
    <cellStyle name="40% - Accent4 2 2 6" xfId="3620"/>
    <cellStyle name="40% - Accent4 2 2 7" xfId="5892"/>
    <cellStyle name="40% - Accent4 2 2 8" xfId="8164"/>
    <cellStyle name="40% - Accent4 2 3" xfId="133"/>
    <cellStyle name="40% - Accent4 2 3 2" xfId="371"/>
    <cellStyle name="40% - Accent4 2 3 2 2" xfId="825"/>
    <cellStyle name="40% - Accent4 2 3 2 2 2" xfId="1960"/>
    <cellStyle name="40% - Accent4 2 3 2 2 2 2" xfId="5380"/>
    <cellStyle name="40% - Accent4 2 3 2 2 2 3" xfId="7652"/>
    <cellStyle name="40% - Accent4 2 3 2 2 2 4" xfId="9924"/>
    <cellStyle name="40% - Accent4 2 3 2 2 3" xfId="4245"/>
    <cellStyle name="40% - Accent4 2 3 2 2 4" xfId="6517"/>
    <cellStyle name="40% - Accent4 2 3 2 2 5" xfId="8789"/>
    <cellStyle name="40% - Accent4 2 3 2 3" xfId="1506"/>
    <cellStyle name="40% - Accent4 2 3 2 3 2" xfId="4926"/>
    <cellStyle name="40% - Accent4 2 3 2 3 3" xfId="7198"/>
    <cellStyle name="40% - Accent4 2 3 2 3 4" xfId="9470"/>
    <cellStyle name="40% - Accent4 2 3 2 4" xfId="3791"/>
    <cellStyle name="40% - Accent4 2 3 2 5" xfId="6063"/>
    <cellStyle name="40% - Accent4 2 3 2 6" xfId="8335"/>
    <cellStyle name="40% - Accent4 2 3 3" xfId="1052"/>
    <cellStyle name="40% - Accent4 2 3 3 2" xfId="2187"/>
    <cellStyle name="40% - Accent4 2 3 3 2 2" xfId="5607"/>
    <cellStyle name="40% - Accent4 2 3 3 2 3" xfId="7879"/>
    <cellStyle name="40% - Accent4 2 3 3 2 4" xfId="10151"/>
    <cellStyle name="40% - Accent4 2 3 3 3" xfId="4472"/>
    <cellStyle name="40% - Accent4 2 3 3 4" xfId="6744"/>
    <cellStyle name="40% - Accent4 2 3 3 5" xfId="9016"/>
    <cellStyle name="40% - Accent4 2 3 4" xfId="598"/>
    <cellStyle name="40% - Accent4 2 3 4 2" xfId="1733"/>
    <cellStyle name="40% - Accent4 2 3 4 2 2" xfId="5153"/>
    <cellStyle name="40% - Accent4 2 3 4 2 3" xfId="7425"/>
    <cellStyle name="40% - Accent4 2 3 4 2 4" xfId="9697"/>
    <cellStyle name="40% - Accent4 2 3 4 3" xfId="4018"/>
    <cellStyle name="40% - Accent4 2 3 4 4" xfId="6290"/>
    <cellStyle name="40% - Accent4 2 3 4 5" xfId="8562"/>
    <cellStyle name="40% - Accent4 2 3 5" xfId="1279"/>
    <cellStyle name="40% - Accent4 2 3 5 2" xfId="4699"/>
    <cellStyle name="40% - Accent4 2 3 5 3" xfId="6971"/>
    <cellStyle name="40% - Accent4 2 3 5 4" xfId="9243"/>
    <cellStyle name="40% - Accent4 2 3 6" xfId="3564"/>
    <cellStyle name="40% - Accent4 2 3 7" xfId="5836"/>
    <cellStyle name="40% - Accent4 2 3 8" xfId="8108"/>
    <cellStyle name="40% - Accent4 2 4" xfId="259"/>
    <cellStyle name="40% - Accent4 2 4 2" xfId="486"/>
    <cellStyle name="40% - Accent4 2 4 2 2" xfId="940"/>
    <cellStyle name="40% - Accent4 2 4 2 2 2" xfId="2075"/>
    <cellStyle name="40% - Accent4 2 4 2 2 2 2" xfId="5495"/>
    <cellStyle name="40% - Accent4 2 4 2 2 2 3" xfId="7767"/>
    <cellStyle name="40% - Accent4 2 4 2 2 2 4" xfId="10039"/>
    <cellStyle name="40% - Accent4 2 4 2 2 3" xfId="4360"/>
    <cellStyle name="40% - Accent4 2 4 2 2 4" xfId="6632"/>
    <cellStyle name="40% - Accent4 2 4 2 2 5" xfId="8904"/>
    <cellStyle name="40% - Accent4 2 4 2 3" xfId="1621"/>
    <cellStyle name="40% - Accent4 2 4 2 3 2" xfId="5041"/>
    <cellStyle name="40% - Accent4 2 4 2 3 3" xfId="7313"/>
    <cellStyle name="40% - Accent4 2 4 2 3 4" xfId="9585"/>
    <cellStyle name="40% - Accent4 2 4 2 4" xfId="3906"/>
    <cellStyle name="40% - Accent4 2 4 2 5" xfId="6178"/>
    <cellStyle name="40% - Accent4 2 4 2 6" xfId="8450"/>
    <cellStyle name="40% - Accent4 2 4 3" xfId="1167"/>
    <cellStyle name="40% - Accent4 2 4 3 2" xfId="2302"/>
    <cellStyle name="40% - Accent4 2 4 3 2 2" xfId="5722"/>
    <cellStyle name="40% - Accent4 2 4 3 2 3" xfId="7994"/>
    <cellStyle name="40% - Accent4 2 4 3 2 4" xfId="10266"/>
    <cellStyle name="40% - Accent4 2 4 3 3" xfId="4587"/>
    <cellStyle name="40% - Accent4 2 4 3 4" xfId="6859"/>
    <cellStyle name="40% - Accent4 2 4 3 5" xfId="9131"/>
    <cellStyle name="40% - Accent4 2 4 4" xfId="713"/>
    <cellStyle name="40% - Accent4 2 4 4 2" xfId="1848"/>
    <cellStyle name="40% - Accent4 2 4 4 2 2" xfId="5268"/>
    <cellStyle name="40% - Accent4 2 4 4 2 3" xfId="7540"/>
    <cellStyle name="40% - Accent4 2 4 4 2 4" xfId="9812"/>
    <cellStyle name="40% - Accent4 2 4 4 3" xfId="4133"/>
    <cellStyle name="40% - Accent4 2 4 4 4" xfId="6405"/>
    <cellStyle name="40% - Accent4 2 4 4 5" xfId="8677"/>
    <cellStyle name="40% - Accent4 2 4 5" xfId="1394"/>
    <cellStyle name="40% - Accent4 2 4 5 2" xfId="4814"/>
    <cellStyle name="40% - Accent4 2 4 5 3" xfId="7086"/>
    <cellStyle name="40% - Accent4 2 4 5 4" xfId="9358"/>
    <cellStyle name="40% - Accent4 2 4 6" xfId="3679"/>
    <cellStyle name="40% - Accent4 2 4 7" xfId="5951"/>
    <cellStyle name="40% - Accent4 2 4 8" xfId="8223"/>
    <cellStyle name="40% - Accent4 2 5" xfId="315"/>
    <cellStyle name="40% - Accent4 2 5 2" xfId="769"/>
    <cellStyle name="40% - Accent4 2 5 2 2" xfId="1904"/>
    <cellStyle name="40% - Accent4 2 5 2 2 2" xfId="5324"/>
    <cellStyle name="40% - Accent4 2 5 2 2 3" xfId="7596"/>
    <cellStyle name="40% - Accent4 2 5 2 2 4" xfId="9868"/>
    <cellStyle name="40% - Accent4 2 5 2 3" xfId="4189"/>
    <cellStyle name="40% - Accent4 2 5 2 4" xfId="6461"/>
    <cellStyle name="40% - Accent4 2 5 2 5" xfId="8733"/>
    <cellStyle name="40% - Accent4 2 5 3" xfId="1450"/>
    <cellStyle name="40% - Accent4 2 5 3 2" xfId="4870"/>
    <cellStyle name="40% - Accent4 2 5 3 3" xfId="7142"/>
    <cellStyle name="40% - Accent4 2 5 3 4" xfId="9414"/>
    <cellStyle name="40% - Accent4 2 5 4" xfId="3735"/>
    <cellStyle name="40% - Accent4 2 5 5" xfId="6007"/>
    <cellStyle name="40% - Accent4 2 5 6" xfId="8279"/>
    <cellStyle name="40% - Accent4 2 6" xfId="996"/>
    <cellStyle name="40% - Accent4 2 6 2" xfId="2131"/>
    <cellStyle name="40% - Accent4 2 6 2 2" xfId="5551"/>
    <cellStyle name="40% - Accent4 2 6 2 3" xfId="7823"/>
    <cellStyle name="40% - Accent4 2 6 2 4" xfId="10095"/>
    <cellStyle name="40% - Accent4 2 6 3" xfId="4416"/>
    <cellStyle name="40% - Accent4 2 6 4" xfId="6688"/>
    <cellStyle name="40% - Accent4 2 6 5" xfId="8960"/>
    <cellStyle name="40% - Accent4 2 7" xfId="542"/>
    <cellStyle name="40% - Accent4 2 7 2" xfId="1677"/>
    <cellStyle name="40% - Accent4 2 7 2 2" xfId="5097"/>
    <cellStyle name="40% - Accent4 2 7 2 3" xfId="7369"/>
    <cellStyle name="40% - Accent4 2 7 2 4" xfId="9641"/>
    <cellStyle name="40% - Accent4 2 7 3" xfId="3962"/>
    <cellStyle name="40% - Accent4 2 7 4" xfId="6234"/>
    <cellStyle name="40% - Accent4 2 7 5" xfId="8506"/>
    <cellStyle name="40% - Accent4 2 8" xfId="1223"/>
    <cellStyle name="40% - Accent4 2 8 2" xfId="4643"/>
    <cellStyle name="40% - Accent4 2 8 3" xfId="6915"/>
    <cellStyle name="40% - Accent4 2 8 4" xfId="9187"/>
    <cellStyle name="40% - Accent4 2 9" xfId="3508"/>
    <cellStyle name="40% - Accent4 3" xfId="161"/>
    <cellStyle name="40% - Accent4 3 2" xfId="399"/>
    <cellStyle name="40% - Accent4 3 2 2" xfId="853"/>
    <cellStyle name="40% - Accent4 3 2 2 2" xfId="1988"/>
    <cellStyle name="40% - Accent4 3 2 2 2 2" xfId="5408"/>
    <cellStyle name="40% - Accent4 3 2 2 2 3" xfId="7680"/>
    <cellStyle name="40% - Accent4 3 2 2 2 4" xfId="9952"/>
    <cellStyle name="40% - Accent4 3 2 2 3" xfId="4273"/>
    <cellStyle name="40% - Accent4 3 2 2 4" xfId="6545"/>
    <cellStyle name="40% - Accent4 3 2 2 5" xfId="8817"/>
    <cellStyle name="40% - Accent4 3 2 3" xfId="1534"/>
    <cellStyle name="40% - Accent4 3 2 3 2" xfId="4954"/>
    <cellStyle name="40% - Accent4 3 2 3 3" xfId="7226"/>
    <cellStyle name="40% - Accent4 3 2 3 4" xfId="9498"/>
    <cellStyle name="40% - Accent4 3 2 4" xfId="3819"/>
    <cellStyle name="40% - Accent4 3 2 5" xfId="6091"/>
    <cellStyle name="40% - Accent4 3 2 6" xfId="8363"/>
    <cellStyle name="40% - Accent4 3 3" xfId="1080"/>
    <cellStyle name="40% - Accent4 3 3 2" xfId="2215"/>
    <cellStyle name="40% - Accent4 3 3 2 2" xfId="5635"/>
    <cellStyle name="40% - Accent4 3 3 2 3" xfId="7907"/>
    <cellStyle name="40% - Accent4 3 3 2 4" xfId="10179"/>
    <cellStyle name="40% - Accent4 3 3 3" xfId="4500"/>
    <cellStyle name="40% - Accent4 3 3 4" xfId="6772"/>
    <cellStyle name="40% - Accent4 3 3 5" xfId="9044"/>
    <cellStyle name="40% - Accent4 3 4" xfId="626"/>
    <cellStyle name="40% - Accent4 3 4 2" xfId="1761"/>
    <cellStyle name="40% - Accent4 3 4 2 2" xfId="5181"/>
    <cellStyle name="40% - Accent4 3 4 2 3" xfId="7453"/>
    <cellStyle name="40% - Accent4 3 4 2 4" xfId="9725"/>
    <cellStyle name="40% - Accent4 3 4 3" xfId="4046"/>
    <cellStyle name="40% - Accent4 3 4 4" xfId="6318"/>
    <cellStyle name="40% - Accent4 3 4 5" xfId="8590"/>
    <cellStyle name="40% - Accent4 3 5" xfId="1307"/>
    <cellStyle name="40% - Accent4 3 5 2" xfId="4727"/>
    <cellStyle name="40% - Accent4 3 5 3" xfId="6999"/>
    <cellStyle name="40% - Accent4 3 5 4" xfId="9271"/>
    <cellStyle name="40% - Accent4 3 6" xfId="3592"/>
    <cellStyle name="40% - Accent4 3 7" xfId="5864"/>
    <cellStyle name="40% - Accent4 3 8" xfId="8136"/>
    <cellStyle name="40% - Accent4 4" xfId="105"/>
    <cellStyle name="40% - Accent4 4 2" xfId="343"/>
    <cellStyle name="40% - Accent4 4 2 2" xfId="797"/>
    <cellStyle name="40% - Accent4 4 2 2 2" xfId="1932"/>
    <cellStyle name="40% - Accent4 4 2 2 2 2" xfId="5352"/>
    <cellStyle name="40% - Accent4 4 2 2 2 3" xfId="7624"/>
    <cellStyle name="40% - Accent4 4 2 2 2 4" xfId="9896"/>
    <cellStyle name="40% - Accent4 4 2 2 3" xfId="4217"/>
    <cellStyle name="40% - Accent4 4 2 2 4" xfId="6489"/>
    <cellStyle name="40% - Accent4 4 2 2 5" xfId="8761"/>
    <cellStyle name="40% - Accent4 4 2 3" xfId="1478"/>
    <cellStyle name="40% - Accent4 4 2 3 2" xfId="4898"/>
    <cellStyle name="40% - Accent4 4 2 3 3" xfId="7170"/>
    <cellStyle name="40% - Accent4 4 2 3 4" xfId="9442"/>
    <cellStyle name="40% - Accent4 4 2 4" xfId="3763"/>
    <cellStyle name="40% - Accent4 4 2 5" xfId="6035"/>
    <cellStyle name="40% - Accent4 4 2 6" xfId="8307"/>
    <cellStyle name="40% - Accent4 4 3" xfId="1024"/>
    <cellStyle name="40% - Accent4 4 3 2" xfId="2159"/>
    <cellStyle name="40% - Accent4 4 3 2 2" xfId="5579"/>
    <cellStyle name="40% - Accent4 4 3 2 3" xfId="7851"/>
    <cellStyle name="40% - Accent4 4 3 2 4" xfId="10123"/>
    <cellStyle name="40% - Accent4 4 3 3" xfId="4444"/>
    <cellStyle name="40% - Accent4 4 3 4" xfId="6716"/>
    <cellStyle name="40% - Accent4 4 3 5" xfId="8988"/>
    <cellStyle name="40% - Accent4 4 4" xfId="570"/>
    <cellStyle name="40% - Accent4 4 4 2" xfId="1705"/>
    <cellStyle name="40% - Accent4 4 4 2 2" xfId="5125"/>
    <cellStyle name="40% - Accent4 4 4 2 3" xfId="7397"/>
    <cellStyle name="40% - Accent4 4 4 2 4" xfId="9669"/>
    <cellStyle name="40% - Accent4 4 4 3" xfId="3990"/>
    <cellStyle name="40% - Accent4 4 4 4" xfId="6262"/>
    <cellStyle name="40% - Accent4 4 4 5" xfId="8534"/>
    <cellStyle name="40% - Accent4 4 5" xfId="1251"/>
    <cellStyle name="40% - Accent4 4 5 2" xfId="4671"/>
    <cellStyle name="40% - Accent4 4 5 3" xfId="6943"/>
    <cellStyle name="40% - Accent4 4 5 4" xfId="9215"/>
    <cellStyle name="40% - Accent4 4 6" xfId="3536"/>
    <cellStyle name="40% - Accent4 4 7" xfId="5808"/>
    <cellStyle name="40% - Accent4 4 8" xfId="8080"/>
    <cellStyle name="40% - Accent4 5" xfId="220"/>
    <cellStyle name="40% - Accent4 5 2" xfId="458"/>
    <cellStyle name="40% - Accent4 5 2 2" xfId="912"/>
    <cellStyle name="40% - Accent4 5 2 2 2" xfId="2047"/>
    <cellStyle name="40% - Accent4 5 2 2 2 2" xfId="5467"/>
    <cellStyle name="40% - Accent4 5 2 2 2 3" xfId="7739"/>
    <cellStyle name="40% - Accent4 5 2 2 2 4" xfId="10011"/>
    <cellStyle name="40% - Accent4 5 2 2 3" xfId="4332"/>
    <cellStyle name="40% - Accent4 5 2 2 4" xfId="6604"/>
    <cellStyle name="40% - Accent4 5 2 2 5" xfId="8876"/>
    <cellStyle name="40% - Accent4 5 2 3" xfId="1593"/>
    <cellStyle name="40% - Accent4 5 2 3 2" xfId="5013"/>
    <cellStyle name="40% - Accent4 5 2 3 3" xfId="7285"/>
    <cellStyle name="40% - Accent4 5 2 3 4" xfId="9557"/>
    <cellStyle name="40% - Accent4 5 2 4" xfId="3878"/>
    <cellStyle name="40% - Accent4 5 2 5" xfId="6150"/>
    <cellStyle name="40% - Accent4 5 2 6" xfId="8422"/>
    <cellStyle name="40% - Accent4 5 3" xfId="1139"/>
    <cellStyle name="40% - Accent4 5 3 2" xfId="2274"/>
    <cellStyle name="40% - Accent4 5 3 2 2" xfId="5694"/>
    <cellStyle name="40% - Accent4 5 3 2 3" xfId="7966"/>
    <cellStyle name="40% - Accent4 5 3 2 4" xfId="10238"/>
    <cellStyle name="40% - Accent4 5 3 3" xfId="4559"/>
    <cellStyle name="40% - Accent4 5 3 4" xfId="6831"/>
    <cellStyle name="40% - Accent4 5 3 5" xfId="9103"/>
    <cellStyle name="40% - Accent4 5 4" xfId="685"/>
    <cellStyle name="40% - Accent4 5 4 2" xfId="1820"/>
    <cellStyle name="40% - Accent4 5 4 2 2" xfId="5240"/>
    <cellStyle name="40% - Accent4 5 4 2 3" xfId="7512"/>
    <cellStyle name="40% - Accent4 5 4 2 4" xfId="9784"/>
    <cellStyle name="40% - Accent4 5 4 3" xfId="4105"/>
    <cellStyle name="40% - Accent4 5 4 4" xfId="6377"/>
    <cellStyle name="40% - Accent4 5 4 5" xfId="8649"/>
    <cellStyle name="40% - Accent4 5 5" xfId="1366"/>
    <cellStyle name="40% - Accent4 5 5 2" xfId="4786"/>
    <cellStyle name="40% - Accent4 5 5 3" xfId="7058"/>
    <cellStyle name="40% - Accent4 5 5 4" xfId="9330"/>
    <cellStyle name="40% - Accent4 5 6" xfId="3651"/>
    <cellStyle name="40% - Accent4 5 7" xfId="5923"/>
    <cellStyle name="40% - Accent4 5 8" xfId="8195"/>
    <cellStyle name="40% - Accent4 6" xfId="287"/>
    <cellStyle name="40% - Accent4 6 2" xfId="741"/>
    <cellStyle name="40% - Accent4 6 2 2" xfId="1876"/>
    <cellStyle name="40% - Accent4 6 2 2 2" xfId="5296"/>
    <cellStyle name="40% - Accent4 6 2 2 3" xfId="7568"/>
    <cellStyle name="40% - Accent4 6 2 2 4" xfId="9840"/>
    <cellStyle name="40% - Accent4 6 2 3" xfId="4161"/>
    <cellStyle name="40% - Accent4 6 2 4" xfId="6433"/>
    <cellStyle name="40% - Accent4 6 2 5" xfId="8705"/>
    <cellStyle name="40% - Accent4 6 3" xfId="1422"/>
    <cellStyle name="40% - Accent4 6 3 2" xfId="4842"/>
    <cellStyle name="40% - Accent4 6 3 3" xfId="7114"/>
    <cellStyle name="40% - Accent4 6 3 4" xfId="9386"/>
    <cellStyle name="40% - Accent4 6 4" xfId="3707"/>
    <cellStyle name="40% - Accent4 6 5" xfId="5979"/>
    <cellStyle name="40% - Accent4 6 6" xfId="8251"/>
    <cellStyle name="40% - Accent4 7" xfId="968"/>
    <cellStyle name="40% - Accent4 7 2" xfId="2103"/>
    <cellStyle name="40% - Accent4 7 2 2" xfId="5523"/>
    <cellStyle name="40% - Accent4 7 2 3" xfId="7795"/>
    <cellStyle name="40% - Accent4 7 2 4" xfId="10067"/>
    <cellStyle name="40% - Accent4 7 3" xfId="4388"/>
    <cellStyle name="40% - Accent4 7 4" xfId="6660"/>
    <cellStyle name="40% - Accent4 7 5" xfId="8932"/>
    <cellStyle name="40% - Accent4 8" xfId="514"/>
    <cellStyle name="40% - Accent4 8 2" xfId="1649"/>
    <cellStyle name="40% - Accent4 8 2 2" xfId="5069"/>
    <cellStyle name="40% - Accent4 8 2 3" xfId="7341"/>
    <cellStyle name="40% - Accent4 8 2 4" xfId="9613"/>
    <cellStyle name="40% - Accent4 8 3" xfId="3934"/>
    <cellStyle name="40% - Accent4 8 4" xfId="6206"/>
    <cellStyle name="40% - Accent4 8 5" xfId="8478"/>
    <cellStyle name="40% - Accent4 9" xfId="1195"/>
    <cellStyle name="40% - Accent4 9 2" xfId="4615"/>
    <cellStyle name="40% - Accent4 9 3" xfId="6887"/>
    <cellStyle name="40% - Accent4 9 4" xfId="9159"/>
    <cellStyle name="40% - Accent5" xfId="34" builtinId="47" customBuiltin="1"/>
    <cellStyle name="40% - Accent5 10" xfId="3482"/>
    <cellStyle name="40% - Accent5 11" xfId="5754"/>
    <cellStyle name="40% - Accent5 12" xfId="8026"/>
    <cellStyle name="40% - Accent5 2" xfId="79"/>
    <cellStyle name="40% - Accent5 2 10" xfId="5782"/>
    <cellStyle name="40% - Accent5 2 11" xfId="8054"/>
    <cellStyle name="40% - Accent5 2 2" xfId="191"/>
    <cellStyle name="40% - Accent5 2 2 2" xfId="429"/>
    <cellStyle name="40% - Accent5 2 2 2 2" xfId="883"/>
    <cellStyle name="40% - Accent5 2 2 2 2 2" xfId="2018"/>
    <cellStyle name="40% - Accent5 2 2 2 2 2 2" xfId="5438"/>
    <cellStyle name="40% - Accent5 2 2 2 2 2 3" xfId="7710"/>
    <cellStyle name="40% - Accent5 2 2 2 2 2 4" xfId="9982"/>
    <cellStyle name="40% - Accent5 2 2 2 2 3" xfId="4303"/>
    <cellStyle name="40% - Accent5 2 2 2 2 4" xfId="6575"/>
    <cellStyle name="40% - Accent5 2 2 2 2 5" xfId="8847"/>
    <cellStyle name="40% - Accent5 2 2 2 3" xfId="1564"/>
    <cellStyle name="40% - Accent5 2 2 2 3 2" xfId="4984"/>
    <cellStyle name="40% - Accent5 2 2 2 3 3" xfId="7256"/>
    <cellStyle name="40% - Accent5 2 2 2 3 4" xfId="9528"/>
    <cellStyle name="40% - Accent5 2 2 2 4" xfId="3849"/>
    <cellStyle name="40% - Accent5 2 2 2 5" xfId="6121"/>
    <cellStyle name="40% - Accent5 2 2 2 6" xfId="8393"/>
    <cellStyle name="40% - Accent5 2 2 3" xfId="1110"/>
    <cellStyle name="40% - Accent5 2 2 3 2" xfId="2245"/>
    <cellStyle name="40% - Accent5 2 2 3 2 2" xfId="5665"/>
    <cellStyle name="40% - Accent5 2 2 3 2 3" xfId="7937"/>
    <cellStyle name="40% - Accent5 2 2 3 2 4" xfId="10209"/>
    <cellStyle name="40% - Accent5 2 2 3 3" xfId="4530"/>
    <cellStyle name="40% - Accent5 2 2 3 4" xfId="6802"/>
    <cellStyle name="40% - Accent5 2 2 3 5" xfId="9074"/>
    <cellStyle name="40% - Accent5 2 2 4" xfId="656"/>
    <cellStyle name="40% - Accent5 2 2 4 2" xfId="1791"/>
    <cellStyle name="40% - Accent5 2 2 4 2 2" xfId="5211"/>
    <cellStyle name="40% - Accent5 2 2 4 2 3" xfId="7483"/>
    <cellStyle name="40% - Accent5 2 2 4 2 4" xfId="9755"/>
    <cellStyle name="40% - Accent5 2 2 4 3" xfId="4076"/>
    <cellStyle name="40% - Accent5 2 2 4 4" xfId="6348"/>
    <cellStyle name="40% - Accent5 2 2 4 5" xfId="8620"/>
    <cellStyle name="40% - Accent5 2 2 5" xfId="1337"/>
    <cellStyle name="40% - Accent5 2 2 5 2" xfId="4757"/>
    <cellStyle name="40% - Accent5 2 2 5 3" xfId="7029"/>
    <cellStyle name="40% - Accent5 2 2 5 4" xfId="9301"/>
    <cellStyle name="40% - Accent5 2 2 6" xfId="3622"/>
    <cellStyle name="40% - Accent5 2 2 7" xfId="5894"/>
    <cellStyle name="40% - Accent5 2 2 8" xfId="8166"/>
    <cellStyle name="40% - Accent5 2 3" xfId="135"/>
    <cellStyle name="40% - Accent5 2 3 2" xfId="373"/>
    <cellStyle name="40% - Accent5 2 3 2 2" xfId="827"/>
    <cellStyle name="40% - Accent5 2 3 2 2 2" xfId="1962"/>
    <cellStyle name="40% - Accent5 2 3 2 2 2 2" xfId="5382"/>
    <cellStyle name="40% - Accent5 2 3 2 2 2 3" xfId="7654"/>
    <cellStyle name="40% - Accent5 2 3 2 2 2 4" xfId="9926"/>
    <cellStyle name="40% - Accent5 2 3 2 2 3" xfId="4247"/>
    <cellStyle name="40% - Accent5 2 3 2 2 4" xfId="6519"/>
    <cellStyle name="40% - Accent5 2 3 2 2 5" xfId="8791"/>
    <cellStyle name="40% - Accent5 2 3 2 3" xfId="1508"/>
    <cellStyle name="40% - Accent5 2 3 2 3 2" xfId="4928"/>
    <cellStyle name="40% - Accent5 2 3 2 3 3" xfId="7200"/>
    <cellStyle name="40% - Accent5 2 3 2 3 4" xfId="9472"/>
    <cellStyle name="40% - Accent5 2 3 2 4" xfId="3793"/>
    <cellStyle name="40% - Accent5 2 3 2 5" xfId="6065"/>
    <cellStyle name="40% - Accent5 2 3 2 6" xfId="8337"/>
    <cellStyle name="40% - Accent5 2 3 3" xfId="1054"/>
    <cellStyle name="40% - Accent5 2 3 3 2" xfId="2189"/>
    <cellStyle name="40% - Accent5 2 3 3 2 2" xfId="5609"/>
    <cellStyle name="40% - Accent5 2 3 3 2 3" xfId="7881"/>
    <cellStyle name="40% - Accent5 2 3 3 2 4" xfId="10153"/>
    <cellStyle name="40% - Accent5 2 3 3 3" xfId="4474"/>
    <cellStyle name="40% - Accent5 2 3 3 4" xfId="6746"/>
    <cellStyle name="40% - Accent5 2 3 3 5" xfId="9018"/>
    <cellStyle name="40% - Accent5 2 3 4" xfId="600"/>
    <cellStyle name="40% - Accent5 2 3 4 2" xfId="1735"/>
    <cellStyle name="40% - Accent5 2 3 4 2 2" xfId="5155"/>
    <cellStyle name="40% - Accent5 2 3 4 2 3" xfId="7427"/>
    <cellStyle name="40% - Accent5 2 3 4 2 4" xfId="9699"/>
    <cellStyle name="40% - Accent5 2 3 4 3" xfId="4020"/>
    <cellStyle name="40% - Accent5 2 3 4 4" xfId="6292"/>
    <cellStyle name="40% - Accent5 2 3 4 5" xfId="8564"/>
    <cellStyle name="40% - Accent5 2 3 5" xfId="1281"/>
    <cellStyle name="40% - Accent5 2 3 5 2" xfId="4701"/>
    <cellStyle name="40% - Accent5 2 3 5 3" xfId="6973"/>
    <cellStyle name="40% - Accent5 2 3 5 4" xfId="9245"/>
    <cellStyle name="40% - Accent5 2 3 6" xfId="3566"/>
    <cellStyle name="40% - Accent5 2 3 7" xfId="5838"/>
    <cellStyle name="40% - Accent5 2 3 8" xfId="8110"/>
    <cellStyle name="40% - Accent5 2 4" xfId="261"/>
    <cellStyle name="40% - Accent5 2 4 2" xfId="488"/>
    <cellStyle name="40% - Accent5 2 4 2 2" xfId="942"/>
    <cellStyle name="40% - Accent5 2 4 2 2 2" xfId="2077"/>
    <cellStyle name="40% - Accent5 2 4 2 2 2 2" xfId="5497"/>
    <cellStyle name="40% - Accent5 2 4 2 2 2 3" xfId="7769"/>
    <cellStyle name="40% - Accent5 2 4 2 2 2 4" xfId="10041"/>
    <cellStyle name="40% - Accent5 2 4 2 2 3" xfId="4362"/>
    <cellStyle name="40% - Accent5 2 4 2 2 4" xfId="6634"/>
    <cellStyle name="40% - Accent5 2 4 2 2 5" xfId="8906"/>
    <cellStyle name="40% - Accent5 2 4 2 3" xfId="1623"/>
    <cellStyle name="40% - Accent5 2 4 2 3 2" xfId="5043"/>
    <cellStyle name="40% - Accent5 2 4 2 3 3" xfId="7315"/>
    <cellStyle name="40% - Accent5 2 4 2 3 4" xfId="9587"/>
    <cellStyle name="40% - Accent5 2 4 2 4" xfId="3908"/>
    <cellStyle name="40% - Accent5 2 4 2 5" xfId="6180"/>
    <cellStyle name="40% - Accent5 2 4 2 6" xfId="8452"/>
    <cellStyle name="40% - Accent5 2 4 3" xfId="1169"/>
    <cellStyle name="40% - Accent5 2 4 3 2" xfId="2304"/>
    <cellStyle name="40% - Accent5 2 4 3 2 2" xfId="5724"/>
    <cellStyle name="40% - Accent5 2 4 3 2 3" xfId="7996"/>
    <cellStyle name="40% - Accent5 2 4 3 2 4" xfId="10268"/>
    <cellStyle name="40% - Accent5 2 4 3 3" xfId="4589"/>
    <cellStyle name="40% - Accent5 2 4 3 4" xfId="6861"/>
    <cellStyle name="40% - Accent5 2 4 3 5" xfId="9133"/>
    <cellStyle name="40% - Accent5 2 4 4" xfId="715"/>
    <cellStyle name="40% - Accent5 2 4 4 2" xfId="1850"/>
    <cellStyle name="40% - Accent5 2 4 4 2 2" xfId="5270"/>
    <cellStyle name="40% - Accent5 2 4 4 2 3" xfId="7542"/>
    <cellStyle name="40% - Accent5 2 4 4 2 4" xfId="9814"/>
    <cellStyle name="40% - Accent5 2 4 4 3" xfId="4135"/>
    <cellStyle name="40% - Accent5 2 4 4 4" xfId="6407"/>
    <cellStyle name="40% - Accent5 2 4 4 5" xfId="8679"/>
    <cellStyle name="40% - Accent5 2 4 5" xfId="1396"/>
    <cellStyle name="40% - Accent5 2 4 5 2" xfId="4816"/>
    <cellStyle name="40% - Accent5 2 4 5 3" xfId="7088"/>
    <cellStyle name="40% - Accent5 2 4 5 4" xfId="9360"/>
    <cellStyle name="40% - Accent5 2 4 6" xfId="3681"/>
    <cellStyle name="40% - Accent5 2 4 7" xfId="5953"/>
    <cellStyle name="40% - Accent5 2 4 8" xfId="8225"/>
    <cellStyle name="40% - Accent5 2 5" xfId="317"/>
    <cellStyle name="40% - Accent5 2 5 2" xfId="771"/>
    <cellStyle name="40% - Accent5 2 5 2 2" xfId="1906"/>
    <cellStyle name="40% - Accent5 2 5 2 2 2" xfId="5326"/>
    <cellStyle name="40% - Accent5 2 5 2 2 3" xfId="7598"/>
    <cellStyle name="40% - Accent5 2 5 2 2 4" xfId="9870"/>
    <cellStyle name="40% - Accent5 2 5 2 3" xfId="4191"/>
    <cellStyle name="40% - Accent5 2 5 2 4" xfId="6463"/>
    <cellStyle name="40% - Accent5 2 5 2 5" xfId="8735"/>
    <cellStyle name="40% - Accent5 2 5 3" xfId="1452"/>
    <cellStyle name="40% - Accent5 2 5 3 2" xfId="4872"/>
    <cellStyle name="40% - Accent5 2 5 3 3" xfId="7144"/>
    <cellStyle name="40% - Accent5 2 5 3 4" xfId="9416"/>
    <cellStyle name="40% - Accent5 2 5 4" xfId="3737"/>
    <cellStyle name="40% - Accent5 2 5 5" xfId="6009"/>
    <cellStyle name="40% - Accent5 2 5 6" xfId="8281"/>
    <cellStyle name="40% - Accent5 2 6" xfId="998"/>
    <cellStyle name="40% - Accent5 2 6 2" xfId="2133"/>
    <cellStyle name="40% - Accent5 2 6 2 2" xfId="5553"/>
    <cellStyle name="40% - Accent5 2 6 2 3" xfId="7825"/>
    <cellStyle name="40% - Accent5 2 6 2 4" xfId="10097"/>
    <cellStyle name="40% - Accent5 2 6 3" xfId="4418"/>
    <cellStyle name="40% - Accent5 2 6 4" xfId="6690"/>
    <cellStyle name="40% - Accent5 2 6 5" xfId="8962"/>
    <cellStyle name="40% - Accent5 2 7" xfId="544"/>
    <cellStyle name="40% - Accent5 2 7 2" xfId="1679"/>
    <cellStyle name="40% - Accent5 2 7 2 2" xfId="5099"/>
    <cellStyle name="40% - Accent5 2 7 2 3" xfId="7371"/>
    <cellStyle name="40% - Accent5 2 7 2 4" xfId="9643"/>
    <cellStyle name="40% - Accent5 2 7 3" xfId="3964"/>
    <cellStyle name="40% - Accent5 2 7 4" xfId="6236"/>
    <cellStyle name="40% - Accent5 2 7 5" xfId="8508"/>
    <cellStyle name="40% - Accent5 2 8" xfId="1225"/>
    <cellStyle name="40% - Accent5 2 8 2" xfId="4645"/>
    <cellStyle name="40% - Accent5 2 8 3" xfId="6917"/>
    <cellStyle name="40% - Accent5 2 8 4" xfId="9189"/>
    <cellStyle name="40% - Accent5 2 9" xfId="3510"/>
    <cellStyle name="40% - Accent5 3" xfId="163"/>
    <cellStyle name="40% - Accent5 3 2" xfId="401"/>
    <cellStyle name="40% - Accent5 3 2 2" xfId="855"/>
    <cellStyle name="40% - Accent5 3 2 2 2" xfId="1990"/>
    <cellStyle name="40% - Accent5 3 2 2 2 2" xfId="5410"/>
    <cellStyle name="40% - Accent5 3 2 2 2 3" xfId="7682"/>
    <cellStyle name="40% - Accent5 3 2 2 2 4" xfId="9954"/>
    <cellStyle name="40% - Accent5 3 2 2 3" xfId="4275"/>
    <cellStyle name="40% - Accent5 3 2 2 4" xfId="6547"/>
    <cellStyle name="40% - Accent5 3 2 2 5" xfId="8819"/>
    <cellStyle name="40% - Accent5 3 2 3" xfId="1536"/>
    <cellStyle name="40% - Accent5 3 2 3 2" xfId="4956"/>
    <cellStyle name="40% - Accent5 3 2 3 3" xfId="7228"/>
    <cellStyle name="40% - Accent5 3 2 3 4" xfId="9500"/>
    <cellStyle name="40% - Accent5 3 2 4" xfId="3821"/>
    <cellStyle name="40% - Accent5 3 2 5" xfId="6093"/>
    <cellStyle name="40% - Accent5 3 2 6" xfId="8365"/>
    <cellStyle name="40% - Accent5 3 3" xfId="1082"/>
    <cellStyle name="40% - Accent5 3 3 2" xfId="2217"/>
    <cellStyle name="40% - Accent5 3 3 2 2" xfId="5637"/>
    <cellStyle name="40% - Accent5 3 3 2 3" xfId="7909"/>
    <cellStyle name="40% - Accent5 3 3 2 4" xfId="10181"/>
    <cellStyle name="40% - Accent5 3 3 3" xfId="4502"/>
    <cellStyle name="40% - Accent5 3 3 4" xfId="6774"/>
    <cellStyle name="40% - Accent5 3 3 5" xfId="9046"/>
    <cellStyle name="40% - Accent5 3 4" xfId="628"/>
    <cellStyle name="40% - Accent5 3 4 2" xfId="1763"/>
    <cellStyle name="40% - Accent5 3 4 2 2" xfId="5183"/>
    <cellStyle name="40% - Accent5 3 4 2 3" xfId="7455"/>
    <cellStyle name="40% - Accent5 3 4 2 4" xfId="9727"/>
    <cellStyle name="40% - Accent5 3 4 3" xfId="4048"/>
    <cellStyle name="40% - Accent5 3 4 4" xfId="6320"/>
    <cellStyle name="40% - Accent5 3 4 5" xfId="8592"/>
    <cellStyle name="40% - Accent5 3 5" xfId="1309"/>
    <cellStyle name="40% - Accent5 3 5 2" xfId="4729"/>
    <cellStyle name="40% - Accent5 3 5 3" xfId="7001"/>
    <cellStyle name="40% - Accent5 3 5 4" xfId="9273"/>
    <cellStyle name="40% - Accent5 3 6" xfId="3594"/>
    <cellStyle name="40% - Accent5 3 7" xfId="5866"/>
    <cellStyle name="40% - Accent5 3 8" xfId="8138"/>
    <cellStyle name="40% - Accent5 4" xfId="107"/>
    <cellStyle name="40% - Accent5 4 2" xfId="345"/>
    <cellStyle name="40% - Accent5 4 2 2" xfId="799"/>
    <cellStyle name="40% - Accent5 4 2 2 2" xfId="1934"/>
    <cellStyle name="40% - Accent5 4 2 2 2 2" xfId="5354"/>
    <cellStyle name="40% - Accent5 4 2 2 2 3" xfId="7626"/>
    <cellStyle name="40% - Accent5 4 2 2 2 4" xfId="9898"/>
    <cellStyle name="40% - Accent5 4 2 2 3" xfId="4219"/>
    <cellStyle name="40% - Accent5 4 2 2 4" xfId="6491"/>
    <cellStyle name="40% - Accent5 4 2 2 5" xfId="8763"/>
    <cellStyle name="40% - Accent5 4 2 3" xfId="1480"/>
    <cellStyle name="40% - Accent5 4 2 3 2" xfId="4900"/>
    <cellStyle name="40% - Accent5 4 2 3 3" xfId="7172"/>
    <cellStyle name="40% - Accent5 4 2 3 4" xfId="9444"/>
    <cellStyle name="40% - Accent5 4 2 4" xfId="3765"/>
    <cellStyle name="40% - Accent5 4 2 5" xfId="6037"/>
    <cellStyle name="40% - Accent5 4 2 6" xfId="8309"/>
    <cellStyle name="40% - Accent5 4 3" xfId="1026"/>
    <cellStyle name="40% - Accent5 4 3 2" xfId="2161"/>
    <cellStyle name="40% - Accent5 4 3 2 2" xfId="5581"/>
    <cellStyle name="40% - Accent5 4 3 2 3" xfId="7853"/>
    <cellStyle name="40% - Accent5 4 3 2 4" xfId="10125"/>
    <cellStyle name="40% - Accent5 4 3 3" xfId="4446"/>
    <cellStyle name="40% - Accent5 4 3 4" xfId="6718"/>
    <cellStyle name="40% - Accent5 4 3 5" xfId="8990"/>
    <cellStyle name="40% - Accent5 4 4" xfId="572"/>
    <cellStyle name="40% - Accent5 4 4 2" xfId="1707"/>
    <cellStyle name="40% - Accent5 4 4 2 2" xfId="5127"/>
    <cellStyle name="40% - Accent5 4 4 2 3" xfId="7399"/>
    <cellStyle name="40% - Accent5 4 4 2 4" xfId="9671"/>
    <cellStyle name="40% - Accent5 4 4 3" xfId="3992"/>
    <cellStyle name="40% - Accent5 4 4 4" xfId="6264"/>
    <cellStyle name="40% - Accent5 4 4 5" xfId="8536"/>
    <cellStyle name="40% - Accent5 4 5" xfId="1253"/>
    <cellStyle name="40% - Accent5 4 5 2" xfId="4673"/>
    <cellStyle name="40% - Accent5 4 5 3" xfId="6945"/>
    <cellStyle name="40% - Accent5 4 5 4" xfId="9217"/>
    <cellStyle name="40% - Accent5 4 6" xfId="3538"/>
    <cellStyle name="40% - Accent5 4 7" xfId="5810"/>
    <cellStyle name="40% - Accent5 4 8" xfId="8082"/>
    <cellStyle name="40% - Accent5 5" xfId="222"/>
    <cellStyle name="40% - Accent5 5 2" xfId="460"/>
    <cellStyle name="40% - Accent5 5 2 2" xfId="914"/>
    <cellStyle name="40% - Accent5 5 2 2 2" xfId="2049"/>
    <cellStyle name="40% - Accent5 5 2 2 2 2" xfId="5469"/>
    <cellStyle name="40% - Accent5 5 2 2 2 3" xfId="7741"/>
    <cellStyle name="40% - Accent5 5 2 2 2 4" xfId="10013"/>
    <cellStyle name="40% - Accent5 5 2 2 3" xfId="4334"/>
    <cellStyle name="40% - Accent5 5 2 2 4" xfId="6606"/>
    <cellStyle name="40% - Accent5 5 2 2 5" xfId="8878"/>
    <cellStyle name="40% - Accent5 5 2 3" xfId="1595"/>
    <cellStyle name="40% - Accent5 5 2 3 2" xfId="5015"/>
    <cellStyle name="40% - Accent5 5 2 3 3" xfId="7287"/>
    <cellStyle name="40% - Accent5 5 2 3 4" xfId="9559"/>
    <cellStyle name="40% - Accent5 5 2 4" xfId="3880"/>
    <cellStyle name="40% - Accent5 5 2 5" xfId="6152"/>
    <cellStyle name="40% - Accent5 5 2 6" xfId="8424"/>
    <cellStyle name="40% - Accent5 5 3" xfId="1141"/>
    <cellStyle name="40% - Accent5 5 3 2" xfId="2276"/>
    <cellStyle name="40% - Accent5 5 3 2 2" xfId="5696"/>
    <cellStyle name="40% - Accent5 5 3 2 3" xfId="7968"/>
    <cellStyle name="40% - Accent5 5 3 2 4" xfId="10240"/>
    <cellStyle name="40% - Accent5 5 3 3" xfId="4561"/>
    <cellStyle name="40% - Accent5 5 3 4" xfId="6833"/>
    <cellStyle name="40% - Accent5 5 3 5" xfId="9105"/>
    <cellStyle name="40% - Accent5 5 4" xfId="687"/>
    <cellStyle name="40% - Accent5 5 4 2" xfId="1822"/>
    <cellStyle name="40% - Accent5 5 4 2 2" xfId="5242"/>
    <cellStyle name="40% - Accent5 5 4 2 3" xfId="7514"/>
    <cellStyle name="40% - Accent5 5 4 2 4" xfId="9786"/>
    <cellStyle name="40% - Accent5 5 4 3" xfId="4107"/>
    <cellStyle name="40% - Accent5 5 4 4" xfId="6379"/>
    <cellStyle name="40% - Accent5 5 4 5" xfId="8651"/>
    <cellStyle name="40% - Accent5 5 5" xfId="1368"/>
    <cellStyle name="40% - Accent5 5 5 2" xfId="4788"/>
    <cellStyle name="40% - Accent5 5 5 3" xfId="7060"/>
    <cellStyle name="40% - Accent5 5 5 4" xfId="9332"/>
    <cellStyle name="40% - Accent5 5 6" xfId="3653"/>
    <cellStyle name="40% - Accent5 5 7" xfId="5925"/>
    <cellStyle name="40% - Accent5 5 8" xfId="8197"/>
    <cellStyle name="40% - Accent5 6" xfId="289"/>
    <cellStyle name="40% - Accent5 6 2" xfId="743"/>
    <cellStyle name="40% - Accent5 6 2 2" xfId="1878"/>
    <cellStyle name="40% - Accent5 6 2 2 2" xfId="5298"/>
    <cellStyle name="40% - Accent5 6 2 2 3" xfId="7570"/>
    <cellStyle name="40% - Accent5 6 2 2 4" xfId="9842"/>
    <cellStyle name="40% - Accent5 6 2 3" xfId="4163"/>
    <cellStyle name="40% - Accent5 6 2 4" xfId="6435"/>
    <cellStyle name="40% - Accent5 6 2 5" xfId="8707"/>
    <cellStyle name="40% - Accent5 6 3" xfId="1424"/>
    <cellStyle name="40% - Accent5 6 3 2" xfId="4844"/>
    <cellStyle name="40% - Accent5 6 3 3" xfId="7116"/>
    <cellStyle name="40% - Accent5 6 3 4" xfId="9388"/>
    <cellStyle name="40% - Accent5 6 4" xfId="3709"/>
    <cellStyle name="40% - Accent5 6 5" xfId="5981"/>
    <cellStyle name="40% - Accent5 6 6" xfId="8253"/>
    <cellStyle name="40% - Accent5 7" xfId="970"/>
    <cellStyle name="40% - Accent5 7 2" xfId="2105"/>
    <cellStyle name="40% - Accent5 7 2 2" xfId="5525"/>
    <cellStyle name="40% - Accent5 7 2 3" xfId="7797"/>
    <cellStyle name="40% - Accent5 7 2 4" xfId="10069"/>
    <cellStyle name="40% - Accent5 7 3" xfId="4390"/>
    <cellStyle name="40% - Accent5 7 4" xfId="6662"/>
    <cellStyle name="40% - Accent5 7 5" xfId="8934"/>
    <cellStyle name="40% - Accent5 8" xfId="516"/>
    <cellStyle name="40% - Accent5 8 2" xfId="1651"/>
    <cellStyle name="40% - Accent5 8 2 2" xfId="5071"/>
    <cellStyle name="40% - Accent5 8 2 3" xfId="7343"/>
    <cellStyle name="40% - Accent5 8 2 4" xfId="9615"/>
    <cellStyle name="40% - Accent5 8 3" xfId="3936"/>
    <cellStyle name="40% - Accent5 8 4" xfId="6208"/>
    <cellStyle name="40% - Accent5 8 5" xfId="8480"/>
    <cellStyle name="40% - Accent5 9" xfId="1197"/>
    <cellStyle name="40% - Accent5 9 2" xfId="4617"/>
    <cellStyle name="40% - Accent5 9 3" xfId="6889"/>
    <cellStyle name="40% - Accent5 9 4" xfId="9161"/>
    <cellStyle name="40% - Accent6" xfId="37" builtinId="51" customBuiltin="1"/>
    <cellStyle name="40% - Accent6 10" xfId="3484"/>
    <cellStyle name="40% - Accent6 11" xfId="5756"/>
    <cellStyle name="40% - Accent6 12" xfId="8028"/>
    <cellStyle name="40% - Accent6 2" xfId="81"/>
    <cellStyle name="40% - Accent6 2 10" xfId="5784"/>
    <cellStyle name="40% - Accent6 2 11" xfId="8056"/>
    <cellStyle name="40% - Accent6 2 2" xfId="193"/>
    <cellStyle name="40% - Accent6 2 2 2" xfId="431"/>
    <cellStyle name="40% - Accent6 2 2 2 2" xfId="885"/>
    <cellStyle name="40% - Accent6 2 2 2 2 2" xfId="2020"/>
    <cellStyle name="40% - Accent6 2 2 2 2 2 2" xfId="5440"/>
    <cellStyle name="40% - Accent6 2 2 2 2 2 3" xfId="7712"/>
    <cellStyle name="40% - Accent6 2 2 2 2 2 4" xfId="9984"/>
    <cellStyle name="40% - Accent6 2 2 2 2 3" xfId="4305"/>
    <cellStyle name="40% - Accent6 2 2 2 2 4" xfId="6577"/>
    <cellStyle name="40% - Accent6 2 2 2 2 5" xfId="8849"/>
    <cellStyle name="40% - Accent6 2 2 2 3" xfId="1566"/>
    <cellStyle name="40% - Accent6 2 2 2 3 2" xfId="4986"/>
    <cellStyle name="40% - Accent6 2 2 2 3 3" xfId="7258"/>
    <cellStyle name="40% - Accent6 2 2 2 3 4" xfId="9530"/>
    <cellStyle name="40% - Accent6 2 2 2 4" xfId="3851"/>
    <cellStyle name="40% - Accent6 2 2 2 5" xfId="6123"/>
    <cellStyle name="40% - Accent6 2 2 2 6" xfId="8395"/>
    <cellStyle name="40% - Accent6 2 2 3" xfId="1112"/>
    <cellStyle name="40% - Accent6 2 2 3 2" xfId="2247"/>
    <cellStyle name="40% - Accent6 2 2 3 2 2" xfId="5667"/>
    <cellStyle name="40% - Accent6 2 2 3 2 3" xfId="7939"/>
    <cellStyle name="40% - Accent6 2 2 3 2 4" xfId="10211"/>
    <cellStyle name="40% - Accent6 2 2 3 3" xfId="4532"/>
    <cellStyle name="40% - Accent6 2 2 3 4" xfId="6804"/>
    <cellStyle name="40% - Accent6 2 2 3 5" xfId="9076"/>
    <cellStyle name="40% - Accent6 2 2 4" xfId="658"/>
    <cellStyle name="40% - Accent6 2 2 4 2" xfId="1793"/>
    <cellStyle name="40% - Accent6 2 2 4 2 2" xfId="5213"/>
    <cellStyle name="40% - Accent6 2 2 4 2 3" xfId="7485"/>
    <cellStyle name="40% - Accent6 2 2 4 2 4" xfId="9757"/>
    <cellStyle name="40% - Accent6 2 2 4 3" xfId="4078"/>
    <cellStyle name="40% - Accent6 2 2 4 4" xfId="6350"/>
    <cellStyle name="40% - Accent6 2 2 4 5" xfId="8622"/>
    <cellStyle name="40% - Accent6 2 2 5" xfId="1339"/>
    <cellStyle name="40% - Accent6 2 2 5 2" xfId="4759"/>
    <cellStyle name="40% - Accent6 2 2 5 3" xfId="7031"/>
    <cellStyle name="40% - Accent6 2 2 5 4" xfId="9303"/>
    <cellStyle name="40% - Accent6 2 2 6" xfId="3624"/>
    <cellStyle name="40% - Accent6 2 2 7" xfId="5896"/>
    <cellStyle name="40% - Accent6 2 2 8" xfId="8168"/>
    <cellStyle name="40% - Accent6 2 3" xfId="137"/>
    <cellStyle name="40% - Accent6 2 3 2" xfId="375"/>
    <cellStyle name="40% - Accent6 2 3 2 2" xfId="829"/>
    <cellStyle name="40% - Accent6 2 3 2 2 2" xfId="1964"/>
    <cellStyle name="40% - Accent6 2 3 2 2 2 2" xfId="5384"/>
    <cellStyle name="40% - Accent6 2 3 2 2 2 3" xfId="7656"/>
    <cellStyle name="40% - Accent6 2 3 2 2 2 4" xfId="9928"/>
    <cellStyle name="40% - Accent6 2 3 2 2 3" xfId="4249"/>
    <cellStyle name="40% - Accent6 2 3 2 2 4" xfId="6521"/>
    <cellStyle name="40% - Accent6 2 3 2 2 5" xfId="8793"/>
    <cellStyle name="40% - Accent6 2 3 2 3" xfId="1510"/>
    <cellStyle name="40% - Accent6 2 3 2 3 2" xfId="4930"/>
    <cellStyle name="40% - Accent6 2 3 2 3 3" xfId="7202"/>
    <cellStyle name="40% - Accent6 2 3 2 3 4" xfId="9474"/>
    <cellStyle name="40% - Accent6 2 3 2 4" xfId="3795"/>
    <cellStyle name="40% - Accent6 2 3 2 5" xfId="6067"/>
    <cellStyle name="40% - Accent6 2 3 2 6" xfId="8339"/>
    <cellStyle name="40% - Accent6 2 3 3" xfId="1056"/>
    <cellStyle name="40% - Accent6 2 3 3 2" xfId="2191"/>
    <cellStyle name="40% - Accent6 2 3 3 2 2" xfId="5611"/>
    <cellStyle name="40% - Accent6 2 3 3 2 3" xfId="7883"/>
    <cellStyle name="40% - Accent6 2 3 3 2 4" xfId="10155"/>
    <cellStyle name="40% - Accent6 2 3 3 3" xfId="4476"/>
    <cellStyle name="40% - Accent6 2 3 3 4" xfId="6748"/>
    <cellStyle name="40% - Accent6 2 3 3 5" xfId="9020"/>
    <cellStyle name="40% - Accent6 2 3 4" xfId="602"/>
    <cellStyle name="40% - Accent6 2 3 4 2" xfId="1737"/>
    <cellStyle name="40% - Accent6 2 3 4 2 2" xfId="5157"/>
    <cellStyle name="40% - Accent6 2 3 4 2 3" xfId="7429"/>
    <cellStyle name="40% - Accent6 2 3 4 2 4" xfId="9701"/>
    <cellStyle name="40% - Accent6 2 3 4 3" xfId="4022"/>
    <cellStyle name="40% - Accent6 2 3 4 4" xfId="6294"/>
    <cellStyle name="40% - Accent6 2 3 4 5" xfId="8566"/>
    <cellStyle name="40% - Accent6 2 3 5" xfId="1283"/>
    <cellStyle name="40% - Accent6 2 3 5 2" xfId="4703"/>
    <cellStyle name="40% - Accent6 2 3 5 3" xfId="6975"/>
    <cellStyle name="40% - Accent6 2 3 5 4" xfId="9247"/>
    <cellStyle name="40% - Accent6 2 3 6" xfId="3568"/>
    <cellStyle name="40% - Accent6 2 3 7" xfId="5840"/>
    <cellStyle name="40% - Accent6 2 3 8" xfId="8112"/>
    <cellStyle name="40% - Accent6 2 4" xfId="263"/>
    <cellStyle name="40% - Accent6 2 4 2" xfId="490"/>
    <cellStyle name="40% - Accent6 2 4 2 2" xfId="944"/>
    <cellStyle name="40% - Accent6 2 4 2 2 2" xfId="2079"/>
    <cellStyle name="40% - Accent6 2 4 2 2 2 2" xfId="5499"/>
    <cellStyle name="40% - Accent6 2 4 2 2 2 3" xfId="7771"/>
    <cellStyle name="40% - Accent6 2 4 2 2 2 4" xfId="10043"/>
    <cellStyle name="40% - Accent6 2 4 2 2 3" xfId="4364"/>
    <cellStyle name="40% - Accent6 2 4 2 2 4" xfId="6636"/>
    <cellStyle name="40% - Accent6 2 4 2 2 5" xfId="8908"/>
    <cellStyle name="40% - Accent6 2 4 2 3" xfId="1625"/>
    <cellStyle name="40% - Accent6 2 4 2 3 2" xfId="5045"/>
    <cellStyle name="40% - Accent6 2 4 2 3 3" xfId="7317"/>
    <cellStyle name="40% - Accent6 2 4 2 3 4" xfId="9589"/>
    <cellStyle name="40% - Accent6 2 4 2 4" xfId="3910"/>
    <cellStyle name="40% - Accent6 2 4 2 5" xfId="6182"/>
    <cellStyle name="40% - Accent6 2 4 2 6" xfId="8454"/>
    <cellStyle name="40% - Accent6 2 4 3" xfId="1171"/>
    <cellStyle name="40% - Accent6 2 4 3 2" xfId="2306"/>
    <cellStyle name="40% - Accent6 2 4 3 2 2" xfId="5726"/>
    <cellStyle name="40% - Accent6 2 4 3 2 3" xfId="7998"/>
    <cellStyle name="40% - Accent6 2 4 3 2 4" xfId="10270"/>
    <cellStyle name="40% - Accent6 2 4 3 3" xfId="4591"/>
    <cellStyle name="40% - Accent6 2 4 3 4" xfId="6863"/>
    <cellStyle name="40% - Accent6 2 4 3 5" xfId="9135"/>
    <cellStyle name="40% - Accent6 2 4 4" xfId="717"/>
    <cellStyle name="40% - Accent6 2 4 4 2" xfId="1852"/>
    <cellStyle name="40% - Accent6 2 4 4 2 2" xfId="5272"/>
    <cellStyle name="40% - Accent6 2 4 4 2 3" xfId="7544"/>
    <cellStyle name="40% - Accent6 2 4 4 2 4" xfId="9816"/>
    <cellStyle name="40% - Accent6 2 4 4 3" xfId="4137"/>
    <cellStyle name="40% - Accent6 2 4 4 4" xfId="6409"/>
    <cellStyle name="40% - Accent6 2 4 4 5" xfId="8681"/>
    <cellStyle name="40% - Accent6 2 4 5" xfId="1398"/>
    <cellStyle name="40% - Accent6 2 4 5 2" xfId="4818"/>
    <cellStyle name="40% - Accent6 2 4 5 3" xfId="7090"/>
    <cellStyle name="40% - Accent6 2 4 5 4" xfId="9362"/>
    <cellStyle name="40% - Accent6 2 4 6" xfId="3683"/>
    <cellStyle name="40% - Accent6 2 4 7" xfId="5955"/>
    <cellStyle name="40% - Accent6 2 4 8" xfId="8227"/>
    <cellStyle name="40% - Accent6 2 5" xfId="319"/>
    <cellStyle name="40% - Accent6 2 5 2" xfId="773"/>
    <cellStyle name="40% - Accent6 2 5 2 2" xfId="1908"/>
    <cellStyle name="40% - Accent6 2 5 2 2 2" xfId="5328"/>
    <cellStyle name="40% - Accent6 2 5 2 2 3" xfId="7600"/>
    <cellStyle name="40% - Accent6 2 5 2 2 4" xfId="9872"/>
    <cellStyle name="40% - Accent6 2 5 2 3" xfId="4193"/>
    <cellStyle name="40% - Accent6 2 5 2 4" xfId="6465"/>
    <cellStyle name="40% - Accent6 2 5 2 5" xfId="8737"/>
    <cellStyle name="40% - Accent6 2 5 3" xfId="1454"/>
    <cellStyle name="40% - Accent6 2 5 3 2" xfId="4874"/>
    <cellStyle name="40% - Accent6 2 5 3 3" xfId="7146"/>
    <cellStyle name="40% - Accent6 2 5 3 4" xfId="9418"/>
    <cellStyle name="40% - Accent6 2 5 4" xfId="3739"/>
    <cellStyle name="40% - Accent6 2 5 5" xfId="6011"/>
    <cellStyle name="40% - Accent6 2 5 6" xfId="8283"/>
    <cellStyle name="40% - Accent6 2 6" xfId="1000"/>
    <cellStyle name="40% - Accent6 2 6 2" xfId="2135"/>
    <cellStyle name="40% - Accent6 2 6 2 2" xfId="5555"/>
    <cellStyle name="40% - Accent6 2 6 2 3" xfId="7827"/>
    <cellStyle name="40% - Accent6 2 6 2 4" xfId="10099"/>
    <cellStyle name="40% - Accent6 2 6 3" xfId="4420"/>
    <cellStyle name="40% - Accent6 2 6 4" xfId="6692"/>
    <cellStyle name="40% - Accent6 2 6 5" xfId="8964"/>
    <cellStyle name="40% - Accent6 2 7" xfId="546"/>
    <cellStyle name="40% - Accent6 2 7 2" xfId="1681"/>
    <cellStyle name="40% - Accent6 2 7 2 2" xfId="5101"/>
    <cellStyle name="40% - Accent6 2 7 2 3" xfId="7373"/>
    <cellStyle name="40% - Accent6 2 7 2 4" xfId="9645"/>
    <cellStyle name="40% - Accent6 2 7 3" xfId="3966"/>
    <cellStyle name="40% - Accent6 2 7 4" xfId="6238"/>
    <cellStyle name="40% - Accent6 2 7 5" xfId="8510"/>
    <cellStyle name="40% - Accent6 2 8" xfId="1227"/>
    <cellStyle name="40% - Accent6 2 8 2" xfId="4647"/>
    <cellStyle name="40% - Accent6 2 8 3" xfId="6919"/>
    <cellStyle name="40% - Accent6 2 8 4" xfId="9191"/>
    <cellStyle name="40% - Accent6 2 9" xfId="3512"/>
    <cellStyle name="40% - Accent6 3" xfId="165"/>
    <cellStyle name="40% - Accent6 3 2" xfId="403"/>
    <cellStyle name="40% - Accent6 3 2 2" xfId="857"/>
    <cellStyle name="40% - Accent6 3 2 2 2" xfId="1992"/>
    <cellStyle name="40% - Accent6 3 2 2 2 2" xfId="5412"/>
    <cellStyle name="40% - Accent6 3 2 2 2 3" xfId="7684"/>
    <cellStyle name="40% - Accent6 3 2 2 2 4" xfId="9956"/>
    <cellStyle name="40% - Accent6 3 2 2 3" xfId="4277"/>
    <cellStyle name="40% - Accent6 3 2 2 4" xfId="6549"/>
    <cellStyle name="40% - Accent6 3 2 2 5" xfId="8821"/>
    <cellStyle name="40% - Accent6 3 2 3" xfId="1538"/>
    <cellStyle name="40% - Accent6 3 2 3 2" xfId="4958"/>
    <cellStyle name="40% - Accent6 3 2 3 3" xfId="7230"/>
    <cellStyle name="40% - Accent6 3 2 3 4" xfId="9502"/>
    <cellStyle name="40% - Accent6 3 2 4" xfId="3823"/>
    <cellStyle name="40% - Accent6 3 2 5" xfId="6095"/>
    <cellStyle name="40% - Accent6 3 2 6" xfId="8367"/>
    <cellStyle name="40% - Accent6 3 3" xfId="1084"/>
    <cellStyle name="40% - Accent6 3 3 2" xfId="2219"/>
    <cellStyle name="40% - Accent6 3 3 2 2" xfId="5639"/>
    <cellStyle name="40% - Accent6 3 3 2 3" xfId="7911"/>
    <cellStyle name="40% - Accent6 3 3 2 4" xfId="10183"/>
    <cellStyle name="40% - Accent6 3 3 3" xfId="4504"/>
    <cellStyle name="40% - Accent6 3 3 4" xfId="6776"/>
    <cellStyle name="40% - Accent6 3 3 5" xfId="9048"/>
    <cellStyle name="40% - Accent6 3 4" xfId="630"/>
    <cellStyle name="40% - Accent6 3 4 2" xfId="1765"/>
    <cellStyle name="40% - Accent6 3 4 2 2" xfId="5185"/>
    <cellStyle name="40% - Accent6 3 4 2 3" xfId="7457"/>
    <cellStyle name="40% - Accent6 3 4 2 4" xfId="9729"/>
    <cellStyle name="40% - Accent6 3 4 3" xfId="4050"/>
    <cellStyle name="40% - Accent6 3 4 4" xfId="6322"/>
    <cellStyle name="40% - Accent6 3 4 5" xfId="8594"/>
    <cellStyle name="40% - Accent6 3 5" xfId="1311"/>
    <cellStyle name="40% - Accent6 3 5 2" xfId="4731"/>
    <cellStyle name="40% - Accent6 3 5 3" xfId="7003"/>
    <cellStyle name="40% - Accent6 3 5 4" xfId="9275"/>
    <cellStyle name="40% - Accent6 3 6" xfId="3596"/>
    <cellStyle name="40% - Accent6 3 7" xfId="5868"/>
    <cellStyle name="40% - Accent6 3 8" xfId="8140"/>
    <cellStyle name="40% - Accent6 4" xfId="109"/>
    <cellStyle name="40% - Accent6 4 2" xfId="347"/>
    <cellStyle name="40% - Accent6 4 2 2" xfId="801"/>
    <cellStyle name="40% - Accent6 4 2 2 2" xfId="1936"/>
    <cellStyle name="40% - Accent6 4 2 2 2 2" xfId="5356"/>
    <cellStyle name="40% - Accent6 4 2 2 2 3" xfId="7628"/>
    <cellStyle name="40% - Accent6 4 2 2 2 4" xfId="9900"/>
    <cellStyle name="40% - Accent6 4 2 2 3" xfId="4221"/>
    <cellStyle name="40% - Accent6 4 2 2 4" xfId="6493"/>
    <cellStyle name="40% - Accent6 4 2 2 5" xfId="8765"/>
    <cellStyle name="40% - Accent6 4 2 3" xfId="1482"/>
    <cellStyle name="40% - Accent6 4 2 3 2" xfId="4902"/>
    <cellStyle name="40% - Accent6 4 2 3 3" xfId="7174"/>
    <cellStyle name="40% - Accent6 4 2 3 4" xfId="9446"/>
    <cellStyle name="40% - Accent6 4 2 4" xfId="3767"/>
    <cellStyle name="40% - Accent6 4 2 5" xfId="6039"/>
    <cellStyle name="40% - Accent6 4 2 6" xfId="8311"/>
    <cellStyle name="40% - Accent6 4 3" xfId="1028"/>
    <cellStyle name="40% - Accent6 4 3 2" xfId="2163"/>
    <cellStyle name="40% - Accent6 4 3 2 2" xfId="5583"/>
    <cellStyle name="40% - Accent6 4 3 2 3" xfId="7855"/>
    <cellStyle name="40% - Accent6 4 3 2 4" xfId="10127"/>
    <cellStyle name="40% - Accent6 4 3 3" xfId="4448"/>
    <cellStyle name="40% - Accent6 4 3 4" xfId="6720"/>
    <cellStyle name="40% - Accent6 4 3 5" xfId="8992"/>
    <cellStyle name="40% - Accent6 4 4" xfId="574"/>
    <cellStyle name="40% - Accent6 4 4 2" xfId="1709"/>
    <cellStyle name="40% - Accent6 4 4 2 2" xfId="5129"/>
    <cellStyle name="40% - Accent6 4 4 2 3" xfId="7401"/>
    <cellStyle name="40% - Accent6 4 4 2 4" xfId="9673"/>
    <cellStyle name="40% - Accent6 4 4 3" xfId="3994"/>
    <cellStyle name="40% - Accent6 4 4 4" xfId="6266"/>
    <cellStyle name="40% - Accent6 4 4 5" xfId="8538"/>
    <cellStyle name="40% - Accent6 4 5" xfId="1255"/>
    <cellStyle name="40% - Accent6 4 5 2" xfId="4675"/>
    <cellStyle name="40% - Accent6 4 5 3" xfId="6947"/>
    <cellStyle name="40% - Accent6 4 5 4" xfId="9219"/>
    <cellStyle name="40% - Accent6 4 6" xfId="3540"/>
    <cellStyle name="40% - Accent6 4 7" xfId="5812"/>
    <cellStyle name="40% - Accent6 4 8" xfId="8084"/>
    <cellStyle name="40% - Accent6 5" xfId="224"/>
    <cellStyle name="40% - Accent6 5 2" xfId="462"/>
    <cellStyle name="40% - Accent6 5 2 2" xfId="916"/>
    <cellStyle name="40% - Accent6 5 2 2 2" xfId="2051"/>
    <cellStyle name="40% - Accent6 5 2 2 2 2" xfId="5471"/>
    <cellStyle name="40% - Accent6 5 2 2 2 3" xfId="7743"/>
    <cellStyle name="40% - Accent6 5 2 2 2 4" xfId="10015"/>
    <cellStyle name="40% - Accent6 5 2 2 3" xfId="4336"/>
    <cellStyle name="40% - Accent6 5 2 2 4" xfId="6608"/>
    <cellStyle name="40% - Accent6 5 2 2 5" xfId="8880"/>
    <cellStyle name="40% - Accent6 5 2 3" xfId="1597"/>
    <cellStyle name="40% - Accent6 5 2 3 2" xfId="5017"/>
    <cellStyle name="40% - Accent6 5 2 3 3" xfId="7289"/>
    <cellStyle name="40% - Accent6 5 2 3 4" xfId="9561"/>
    <cellStyle name="40% - Accent6 5 2 4" xfId="3882"/>
    <cellStyle name="40% - Accent6 5 2 5" xfId="6154"/>
    <cellStyle name="40% - Accent6 5 2 6" xfId="8426"/>
    <cellStyle name="40% - Accent6 5 3" xfId="1143"/>
    <cellStyle name="40% - Accent6 5 3 2" xfId="2278"/>
    <cellStyle name="40% - Accent6 5 3 2 2" xfId="5698"/>
    <cellStyle name="40% - Accent6 5 3 2 3" xfId="7970"/>
    <cellStyle name="40% - Accent6 5 3 2 4" xfId="10242"/>
    <cellStyle name="40% - Accent6 5 3 3" xfId="4563"/>
    <cellStyle name="40% - Accent6 5 3 4" xfId="6835"/>
    <cellStyle name="40% - Accent6 5 3 5" xfId="9107"/>
    <cellStyle name="40% - Accent6 5 4" xfId="689"/>
    <cellStyle name="40% - Accent6 5 4 2" xfId="1824"/>
    <cellStyle name="40% - Accent6 5 4 2 2" xfId="5244"/>
    <cellStyle name="40% - Accent6 5 4 2 3" xfId="7516"/>
    <cellStyle name="40% - Accent6 5 4 2 4" xfId="9788"/>
    <cellStyle name="40% - Accent6 5 4 3" xfId="4109"/>
    <cellStyle name="40% - Accent6 5 4 4" xfId="6381"/>
    <cellStyle name="40% - Accent6 5 4 5" xfId="8653"/>
    <cellStyle name="40% - Accent6 5 5" xfId="1370"/>
    <cellStyle name="40% - Accent6 5 5 2" xfId="4790"/>
    <cellStyle name="40% - Accent6 5 5 3" xfId="7062"/>
    <cellStyle name="40% - Accent6 5 5 4" xfId="9334"/>
    <cellStyle name="40% - Accent6 5 6" xfId="3655"/>
    <cellStyle name="40% - Accent6 5 7" xfId="5927"/>
    <cellStyle name="40% - Accent6 5 8" xfId="8199"/>
    <cellStyle name="40% - Accent6 6" xfId="291"/>
    <cellStyle name="40% - Accent6 6 2" xfId="745"/>
    <cellStyle name="40% - Accent6 6 2 2" xfId="1880"/>
    <cellStyle name="40% - Accent6 6 2 2 2" xfId="5300"/>
    <cellStyle name="40% - Accent6 6 2 2 3" xfId="7572"/>
    <cellStyle name="40% - Accent6 6 2 2 4" xfId="9844"/>
    <cellStyle name="40% - Accent6 6 2 3" xfId="4165"/>
    <cellStyle name="40% - Accent6 6 2 4" xfId="6437"/>
    <cellStyle name="40% - Accent6 6 2 5" xfId="8709"/>
    <cellStyle name="40% - Accent6 6 3" xfId="1426"/>
    <cellStyle name="40% - Accent6 6 3 2" xfId="4846"/>
    <cellStyle name="40% - Accent6 6 3 3" xfId="7118"/>
    <cellStyle name="40% - Accent6 6 3 4" xfId="9390"/>
    <cellStyle name="40% - Accent6 6 4" xfId="3711"/>
    <cellStyle name="40% - Accent6 6 5" xfId="5983"/>
    <cellStyle name="40% - Accent6 6 6" xfId="8255"/>
    <cellStyle name="40% - Accent6 7" xfId="972"/>
    <cellStyle name="40% - Accent6 7 2" xfId="2107"/>
    <cellStyle name="40% - Accent6 7 2 2" xfId="5527"/>
    <cellStyle name="40% - Accent6 7 2 3" xfId="7799"/>
    <cellStyle name="40% - Accent6 7 2 4" xfId="10071"/>
    <cellStyle name="40% - Accent6 7 3" xfId="4392"/>
    <cellStyle name="40% - Accent6 7 4" xfId="6664"/>
    <cellStyle name="40% - Accent6 7 5" xfId="8936"/>
    <cellStyle name="40% - Accent6 8" xfId="518"/>
    <cellStyle name="40% - Accent6 8 2" xfId="1653"/>
    <cellStyle name="40% - Accent6 8 2 2" xfId="5073"/>
    <cellStyle name="40% - Accent6 8 2 3" xfId="7345"/>
    <cellStyle name="40% - Accent6 8 2 4" xfId="9617"/>
    <cellStyle name="40% - Accent6 8 3" xfId="3938"/>
    <cellStyle name="40% - Accent6 8 4" xfId="6210"/>
    <cellStyle name="40% - Accent6 8 5" xfId="8482"/>
    <cellStyle name="40% - Accent6 9" xfId="1199"/>
    <cellStyle name="40% - Accent6 9 2" xfId="4619"/>
    <cellStyle name="40% - Accent6 9 3" xfId="6891"/>
    <cellStyle name="40% - Accent6 9 4" xfId="9163"/>
    <cellStyle name="60% - Accent1 2" xfId="230"/>
    <cellStyle name="60% - Accent1 3" xfId="45"/>
    <cellStyle name="60% - Accent2 2" xfId="231"/>
    <cellStyle name="60% - Accent2 3" xfId="46"/>
    <cellStyle name="60% - Accent3 2" xfId="232"/>
    <cellStyle name="60% - Accent3 3" xfId="47"/>
    <cellStyle name="60% - Accent4 2" xfId="233"/>
    <cellStyle name="60% - Accent4 3" xfId="48"/>
    <cellStyle name="60% - Accent5 2" xfId="234"/>
    <cellStyle name="60% - Accent5 3" xfId="49"/>
    <cellStyle name="60% - Accent6 2" xfId="235"/>
    <cellStyle name="60% - Accent6 3" xfId="5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 builtinId="27" customBuiltin="1"/>
    <cellStyle name="Calculation" xfId="14" builtinId="22" customBuiltin="1"/>
    <cellStyle name="Check Cell" xfId="16" builtinId="23" customBuiltin="1"/>
    <cellStyle name="Comma" xfId="2" builtinId="3"/>
    <cellStyle name="Comma 10" xfId="68"/>
    <cellStyle name="Comma 10 2" xfId="2902"/>
    <cellStyle name="Comma 10 3" xfId="2337"/>
    <cellStyle name="Comma 11" xfId="226"/>
    <cellStyle name="Comma 11 2" xfId="2941"/>
    <cellStyle name="Comma 11 3" xfId="2373"/>
    <cellStyle name="Comma 12" xfId="211"/>
    <cellStyle name="Comma 12 2" xfId="449"/>
    <cellStyle name="Comma 12 2 2" xfId="903"/>
    <cellStyle name="Comma 12 2 2 2" xfId="2038"/>
    <cellStyle name="Comma 12 2 2 2 2" xfId="5458"/>
    <cellStyle name="Comma 12 2 2 2 3" xfId="7730"/>
    <cellStyle name="Comma 12 2 2 2 4" xfId="10002"/>
    <cellStyle name="Comma 12 2 2 2 5" xfId="3398"/>
    <cellStyle name="Comma 12 2 2 3" xfId="4323"/>
    <cellStyle name="Comma 12 2 2 4" xfId="6595"/>
    <cellStyle name="Comma 12 2 2 5" xfId="8867"/>
    <cellStyle name="Comma 12 2 2 6" xfId="3113"/>
    <cellStyle name="Comma 12 2 3" xfId="1584"/>
    <cellStyle name="Comma 12 2 3 2" xfId="5004"/>
    <cellStyle name="Comma 12 2 3 3" xfId="7276"/>
    <cellStyle name="Comma 12 2 3 4" xfId="9548"/>
    <cellStyle name="Comma 12 2 3 5" xfId="3284"/>
    <cellStyle name="Comma 12 2 4" xfId="3869"/>
    <cellStyle name="Comma 12 2 5" xfId="6141"/>
    <cellStyle name="Comma 12 2 6" xfId="8413"/>
    <cellStyle name="Comma 12 2 7" xfId="2999"/>
    <cellStyle name="Comma 12 3" xfId="1130"/>
    <cellStyle name="Comma 12 3 2" xfId="2265"/>
    <cellStyle name="Comma 12 3 2 2" xfId="5685"/>
    <cellStyle name="Comma 12 3 2 3" xfId="7957"/>
    <cellStyle name="Comma 12 3 2 4" xfId="10229"/>
    <cellStyle name="Comma 12 3 2 5" xfId="3455"/>
    <cellStyle name="Comma 12 3 3" xfId="4550"/>
    <cellStyle name="Comma 12 3 4" xfId="6822"/>
    <cellStyle name="Comma 12 3 5" xfId="9094"/>
    <cellStyle name="Comma 12 3 6" xfId="3170"/>
    <cellStyle name="Comma 12 4" xfId="676"/>
    <cellStyle name="Comma 12 4 2" xfId="1811"/>
    <cellStyle name="Comma 12 4 2 2" xfId="5231"/>
    <cellStyle name="Comma 12 4 2 3" xfId="7503"/>
    <cellStyle name="Comma 12 4 2 4" xfId="9775"/>
    <cellStyle name="Comma 12 4 2 5" xfId="3341"/>
    <cellStyle name="Comma 12 4 3" xfId="4096"/>
    <cellStyle name="Comma 12 4 4" xfId="6368"/>
    <cellStyle name="Comma 12 4 5" xfId="8640"/>
    <cellStyle name="Comma 12 4 6" xfId="3056"/>
    <cellStyle name="Comma 12 5" xfId="1357"/>
    <cellStyle name="Comma 12 5 2" xfId="4777"/>
    <cellStyle name="Comma 12 5 3" xfId="7049"/>
    <cellStyle name="Comma 12 5 4" xfId="9321"/>
    <cellStyle name="Comma 12 5 5" xfId="3227"/>
    <cellStyle name="Comma 12 6" xfId="3642"/>
    <cellStyle name="Comma 12 7" xfId="5914"/>
    <cellStyle name="Comma 12 8" xfId="8186"/>
    <cellStyle name="Comma 12 9" xfId="2939"/>
    <cellStyle name="Comma 13" xfId="39"/>
    <cellStyle name="Comma 13 2" xfId="5744"/>
    <cellStyle name="Comma 13 3" xfId="8016"/>
    <cellStyle name="Comma 13 4" xfId="10288"/>
    <cellStyle name="Comma 13 5" xfId="3471"/>
    <cellStyle name="Comma 13 6" xfId="2328"/>
    <cellStyle name="Comma 14" xfId="2892"/>
    <cellStyle name="Comma 2" xfId="3"/>
    <cellStyle name="Comma 2 2" xfId="41"/>
    <cellStyle name="Comma 2 2 2" xfId="2894"/>
    <cellStyle name="Comma 2 3" xfId="2323"/>
    <cellStyle name="Comma 2 4" xfId="2329"/>
    <cellStyle name="Comma 3" xfId="54"/>
    <cellStyle name="Comma 3 10" xfId="3488"/>
    <cellStyle name="Comma 3 11" xfId="5760"/>
    <cellStyle name="Comma 3 12" xfId="8032"/>
    <cellStyle name="Comma 3 13" xfId="2895"/>
    <cellStyle name="Comma 3 14" xfId="2330"/>
    <cellStyle name="Comma 3 2" xfId="4"/>
    <cellStyle name="Comma 3 2 10" xfId="5788"/>
    <cellStyle name="Comma 3 2 11" xfId="8060"/>
    <cellStyle name="Comma 3 2 12" xfId="2904"/>
    <cellStyle name="Comma 3 2 13" xfId="2338"/>
    <cellStyle name="Comma 3 2 2" xfId="197"/>
    <cellStyle name="Comma 3 2 2 10" xfId="2366"/>
    <cellStyle name="Comma 3 2 2 2" xfId="435"/>
    <cellStyle name="Comma 3 2 2 2 2" xfId="889"/>
    <cellStyle name="Comma 3 2 2 2 2 2" xfId="2024"/>
    <cellStyle name="Comma 3 2 2 2 2 2 2" xfId="5444"/>
    <cellStyle name="Comma 3 2 2 2 2 2 3" xfId="7716"/>
    <cellStyle name="Comma 3 2 2 2 2 2 4" xfId="9988"/>
    <cellStyle name="Comma 3 2 2 2 2 2 5" xfId="3391"/>
    <cellStyle name="Comma 3 2 2 2 2 2 6" xfId="2815"/>
    <cellStyle name="Comma 3 2 2 2 2 3" xfId="4309"/>
    <cellStyle name="Comma 3 2 2 2 2 4" xfId="6581"/>
    <cellStyle name="Comma 3 2 2 2 2 5" xfId="8853"/>
    <cellStyle name="Comma 3 2 2 2 2 6" xfId="3106"/>
    <cellStyle name="Comma 3 2 2 2 2 7" xfId="2535"/>
    <cellStyle name="Comma 3 2 2 2 3" xfId="1570"/>
    <cellStyle name="Comma 3 2 2 2 3 2" xfId="4990"/>
    <cellStyle name="Comma 3 2 2 2 3 3" xfId="7262"/>
    <cellStyle name="Comma 3 2 2 2 3 4" xfId="9534"/>
    <cellStyle name="Comma 3 2 2 2 3 5" xfId="3277"/>
    <cellStyle name="Comma 3 2 2 2 3 6" xfId="2703"/>
    <cellStyle name="Comma 3 2 2 2 4" xfId="3855"/>
    <cellStyle name="Comma 3 2 2 2 5" xfId="6127"/>
    <cellStyle name="Comma 3 2 2 2 6" xfId="8399"/>
    <cellStyle name="Comma 3 2 2 2 7" xfId="2992"/>
    <cellStyle name="Comma 3 2 2 2 8" xfId="2423"/>
    <cellStyle name="Comma 3 2 2 3" xfId="1116"/>
    <cellStyle name="Comma 3 2 2 3 2" xfId="2251"/>
    <cellStyle name="Comma 3 2 2 3 2 2" xfId="5671"/>
    <cellStyle name="Comma 3 2 2 3 2 3" xfId="7943"/>
    <cellStyle name="Comma 3 2 2 3 2 4" xfId="10215"/>
    <cellStyle name="Comma 3 2 2 3 2 5" xfId="3448"/>
    <cellStyle name="Comma 3 2 2 3 2 6" xfId="2871"/>
    <cellStyle name="Comma 3 2 2 3 3" xfId="4536"/>
    <cellStyle name="Comma 3 2 2 3 4" xfId="6808"/>
    <cellStyle name="Comma 3 2 2 3 5" xfId="9080"/>
    <cellStyle name="Comma 3 2 2 3 6" xfId="3163"/>
    <cellStyle name="Comma 3 2 2 3 7" xfId="2591"/>
    <cellStyle name="Comma 3 2 2 4" xfId="662"/>
    <cellStyle name="Comma 3 2 2 4 2" xfId="1797"/>
    <cellStyle name="Comma 3 2 2 4 2 2" xfId="5217"/>
    <cellStyle name="Comma 3 2 2 4 2 3" xfId="7489"/>
    <cellStyle name="Comma 3 2 2 4 2 4" xfId="9761"/>
    <cellStyle name="Comma 3 2 2 4 2 5" xfId="3334"/>
    <cellStyle name="Comma 3 2 2 4 2 6" xfId="2759"/>
    <cellStyle name="Comma 3 2 2 4 3" xfId="4082"/>
    <cellStyle name="Comma 3 2 2 4 4" xfId="6354"/>
    <cellStyle name="Comma 3 2 2 4 5" xfId="8626"/>
    <cellStyle name="Comma 3 2 2 4 6" xfId="3049"/>
    <cellStyle name="Comma 3 2 2 4 7" xfId="2479"/>
    <cellStyle name="Comma 3 2 2 5" xfId="1343"/>
    <cellStyle name="Comma 3 2 2 5 2" xfId="4763"/>
    <cellStyle name="Comma 3 2 2 5 3" xfId="7035"/>
    <cellStyle name="Comma 3 2 2 5 4" xfId="9307"/>
    <cellStyle name="Comma 3 2 2 5 5" xfId="3220"/>
    <cellStyle name="Comma 3 2 2 5 6" xfId="2647"/>
    <cellStyle name="Comma 3 2 2 6" xfId="2324"/>
    <cellStyle name="Comma 3 2 2 6 2" xfId="3628"/>
    <cellStyle name="Comma 3 2 2 7" xfId="5900"/>
    <cellStyle name="Comma 3 2 2 8" xfId="8172"/>
    <cellStyle name="Comma 3 2 2 9" xfId="2932"/>
    <cellStyle name="Comma 3 2 3" xfId="141"/>
    <cellStyle name="Comma 3 2 3 10" xfId="2352"/>
    <cellStyle name="Comma 3 2 3 2" xfId="379"/>
    <cellStyle name="Comma 3 2 3 2 2" xfId="833"/>
    <cellStyle name="Comma 3 2 3 2 2 2" xfId="1968"/>
    <cellStyle name="Comma 3 2 3 2 2 2 2" xfId="5388"/>
    <cellStyle name="Comma 3 2 3 2 2 2 3" xfId="7660"/>
    <cellStyle name="Comma 3 2 3 2 2 2 4" xfId="9932"/>
    <cellStyle name="Comma 3 2 3 2 2 2 5" xfId="3377"/>
    <cellStyle name="Comma 3 2 3 2 2 2 6" xfId="2801"/>
    <cellStyle name="Comma 3 2 3 2 2 3" xfId="4253"/>
    <cellStyle name="Comma 3 2 3 2 2 4" xfId="6525"/>
    <cellStyle name="Comma 3 2 3 2 2 5" xfId="8797"/>
    <cellStyle name="Comma 3 2 3 2 2 6" xfId="3092"/>
    <cellStyle name="Comma 3 2 3 2 2 7" xfId="2521"/>
    <cellStyle name="Comma 3 2 3 2 3" xfId="1514"/>
    <cellStyle name="Comma 3 2 3 2 3 2" xfId="4934"/>
    <cellStyle name="Comma 3 2 3 2 3 3" xfId="7206"/>
    <cellStyle name="Comma 3 2 3 2 3 4" xfId="9478"/>
    <cellStyle name="Comma 3 2 3 2 3 5" xfId="3263"/>
    <cellStyle name="Comma 3 2 3 2 3 6" xfId="2689"/>
    <cellStyle name="Comma 3 2 3 2 4" xfId="3799"/>
    <cellStyle name="Comma 3 2 3 2 5" xfId="6071"/>
    <cellStyle name="Comma 3 2 3 2 6" xfId="8343"/>
    <cellStyle name="Comma 3 2 3 2 7" xfId="2978"/>
    <cellStyle name="Comma 3 2 3 2 8" xfId="2409"/>
    <cellStyle name="Comma 3 2 3 3" xfId="1060"/>
    <cellStyle name="Comma 3 2 3 3 2" xfId="2195"/>
    <cellStyle name="Comma 3 2 3 3 2 2" xfId="5615"/>
    <cellStyle name="Comma 3 2 3 3 2 3" xfId="7887"/>
    <cellStyle name="Comma 3 2 3 3 2 4" xfId="10159"/>
    <cellStyle name="Comma 3 2 3 3 2 5" xfId="3434"/>
    <cellStyle name="Comma 3 2 3 3 2 6" xfId="2857"/>
    <cellStyle name="Comma 3 2 3 3 3" xfId="4480"/>
    <cellStyle name="Comma 3 2 3 3 4" xfId="6752"/>
    <cellStyle name="Comma 3 2 3 3 5" xfId="9024"/>
    <cellStyle name="Comma 3 2 3 3 6" xfId="3149"/>
    <cellStyle name="Comma 3 2 3 3 7" xfId="2577"/>
    <cellStyle name="Comma 3 2 3 4" xfId="606"/>
    <cellStyle name="Comma 3 2 3 4 2" xfId="1741"/>
    <cellStyle name="Comma 3 2 3 4 2 2" xfId="5161"/>
    <cellStyle name="Comma 3 2 3 4 2 3" xfId="7433"/>
    <cellStyle name="Comma 3 2 3 4 2 4" xfId="9705"/>
    <cellStyle name="Comma 3 2 3 4 2 5" xfId="3320"/>
    <cellStyle name="Comma 3 2 3 4 2 6" xfId="2745"/>
    <cellStyle name="Comma 3 2 3 4 3" xfId="4026"/>
    <cellStyle name="Comma 3 2 3 4 4" xfId="6298"/>
    <cellStyle name="Comma 3 2 3 4 5" xfId="8570"/>
    <cellStyle name="Comma 3 2 3 4 6" xfId="3035"/>
    <cellStyle name="Comma 3 2 3 4 7" xfId="2465"/>
    <cellStyle name="Comma 3 2 3 5" xfId="1287"/>
    <cellStyle name="Comma 3 2 3 5 2" xfId="4707"/>
    <cellStyle name="Comma 3 2 3 5 3" xfId="6979"/>
    <cellStyle name="Comma 3 2 3 5 4" xfId="9251"/>
    <cellStyle name="Comma 3 2 3 5 5" xfId="3206"/>
    <cellStyle name="Comma 3 2 3 5 6" xfId="2633"/>
    <cellStyle name="Comma 3 2 3 6" xfId="3572"/>
    <cellStyle name="Comma 3 2 3 7" xfId="5844"/>
    <cellStyle name="Comma 3 2 3 8" xfId="8116"/>
    <cellStyle name="Comma 3 2 3 9" xfId="2918"/>
    <cellStyle name="Comma 3 2 4" xfId="267"/>
    <cellStyle name="Comma 3 2 4 10" xfId="2381"/>
    <cellStyle name="Comma 3 2 4 2" xfId="494"/>
    <cellStyle name="Comma 3 2 4 2 2" xfId="948"/>
    <cellStyle name="Comma 3 2 4 2 2 2" xfId="2083"/>
    <cellStyle name="Comma 3 2 4 2 2 2 2" xfId="5503"/>
    <cellStyle name="Comma 3 2 4 2 2 2 3" xfId="7775"/>
    <cellStyle name="Comma 3 2 4 2 2 2 4" xfId="10047"/>
    <cellStyle name="Comma 3 2 4 2 2 2 5" xfId="3406"/>
    <cellStyle name="Comma 3 2 4 2 2 2 6" xfId="2829"/>
    <cellStyle name="Comma 3 2 4 2 2 3" xfId="4368"/>
    <cellStyle name="Comma 3 2 4 2 2 4" xfId="6640"/>
    <cellStyle name="Comma 3 2 4 2 2 5" xfId="8912"/>
    <cellStyle name="Comma 3 2 4 2 2 6" xfId="3121"/>
    <cellStyle name="Comma 3 2 4 2 2 7" xfId="2549"/>
    <cellStyle name="Comma 3 2 4 2 3" xfId="1629"/>
    <cellStyle name="Comma 3 2 4 2 3 2" xfId="5049"/>
    <cellStyle name="Comma 3 2 4 2 3 3" xfId="7321"/>
    <cellStyle name="Comma 3 2 4 2 3 4" xfId="9593"/>
    <cellStyle name="Comma 3 2 4 2 3 5" xfId="3292"/>
    <cellStyle name="Comma 3 2 4 2 3 6" xfId="2717"/>
    <cellStyle name="Comma 3 2 4 2 4" xfId="3914"/>
    <cellStyle name="Comma 3 2 4 2 5" xfId="6186"/>
    <cellStyle name="Comma 3 2 4 2 6" xfId="8458"/>
    <cellStyle name="Comma 3 2 4 2 7" xfId="3007"/>
    <cellStyle name="Comma 3 2 4 2 8" xfId="2437"/>
    <cellStyle name="Comma 3 2 4 3" xfId="1175"/>
    <cellStyle name="Comma 3 2 4 3 2" xfId="2310"/>
    <cellStyle name="Comma 3 2 4 3 2 2" xfId="5730"/>
    <cellStyle name="Comma 3 2 4 3 2 3" xfId="8002"/>
    <cellStyle name="Comma 3 2 4 3 2 4" xfId="10274"/>
    <cellStyle name="Comma 3 2 4 3 2 5" xfId="3463"/>
    <cellStyle name="Comma 3 2 4 3 2 6" xfId="2885"/>
    <cellStyle name="Comma 3 2 4 3 3" xfId="4595"/>
    <cellStyle name="Comma 3 2 4 3 4" xfId="6867"/>
    <cellStyle name="Comma 3 2 4 3 5" xfId="9139"/>
    <cellStyle name="Comma 3 2 4 3 6" xfId="3178"/>
    <cellStyle name="Comma 3 2 4 3 7" xfId="2605"/>
    <cellStyle name="Comma 3 2 4 4" xfId="721"/>
    <cellStyle name="Comma 3 2 4 4 2" xfId="1856"/>
    <cellStyle name="Comma 3 2 4 4 2 2" xfId="5276"/>
    <cellStyle name="Comma 3 2 4 4 2 3" xfId="7548"/>
    <cellStyle name="Comma 3 2 4 4 2 4" xfId="9820"/>
    <cellStyle name="Comma 3 2 4 4 2 5" xfId="3349"/>
    <cellStyle name="Comma 3 2 4 4 2 6" xfId="2773"/>
    <cellStyle name="Comma 3 2 4 4 3" xfId="4141"/>
    <cellStyle name="Comma 3 2 4 4 4" xfId="6413"/>
    <cellStyle name="Comma 3 2 4 4 5" xfId="8685"/>
    <cellStyle name="Comma 3 2 4 4 6" xfId="3064"/>
    <cellStyle name="Comma 3 2 4 4 7" xfId="2493"/>
    <cellStyle name="Comma 3 2 4 5" xfId="1402"/>
    <cellStyle name="Comma 3 2 4 5 2" xfId="4822"/>
    <cellStyle name="Comma 3 2 4 5 3" xfId="7094"/>
    <cellStyle name="Comma 3 2 4 5 4" xfId="9366"/>
    <cellStyle name="Comma 3 2 4 5 5" xfId="3235"/>
    <cellStyle name="Comma 3 2 4 5 6" xfId="2661"/>
    <cellStyle name="Comma 3 2 4 6" xfId="3687"/>
    <cellStyle name="Comma 3 2 4 7" xfId="5959"/>
    <cellStyle name="Comma 3 2 4 8" xfId="8231"/>
    <cellStyle name="Comma 3 2 4 9" xfId="2950"/>
    <cellStyle name="Comma 3 2 5" xfId="323"/>
    <cellStyle name="Comma 3 2 5 2" xfId="777"/>
    <cellStyle name="Comma 3 2 5 2 2" xfId="1912"/>
    <cellStyle name="Comma 3 2 5 2 2 2" xfId="5332"/>
    <cellStyle name="Comma 3 2 5 2 2 3" xfId="7604"/>
    <cellStyle name="Comma 3 2 5 2 2 4" xfId="9876"/>
    <cellStyle name="Comma 3 2 5 2 2 5" xfId="3363"/>
    <cellStyle name="Comma 3 2 5 2 2 6" xfId="2787"/>
    <cellStyle name="Comma 3 2 5 2 3" xfId="4197"/>
    <cellStyle name="Comma 3 2 5 2 4" xfId="6469"/>
    <cellStyle name="Comma 3 2 5 2 5" xfId="8741"/>
    <cellStyle name="Comma 3 2 5 2 6" xfId="3078"/>
    <cellStyle name="Comma 3 2 5 2 7" xfId="2507"/>
    <cellStyle name="Comma 3 2 5 3" xfId="1458"/>
    <cellStyle name="Comma 3 2 5 3 2" xfId="4878"/>
    <cellStyle name="Comma 3 2 5 3 3" xfId="7150"/>
    <cellStyle name="Comma 3 2 5 3 4" xfId="9422"/>
    <cellStyle name="Comma 3 2 5 3 5" xfId="3249"/>
    <cellStyle name="Comma 3 2 5 3 6" xfId="2675"/>
    <cellStyle name="Comma 3 2 5 4" xfId="3743"/>
    <cellStyle name="Comma 3 2 5 5" xfId="6015"/>
    <cellStyle name="Comma 3 2 5 6" xfId="8287"/>
    <cellStyle name="Comma 3 2 5 7" xfId="2964"/>
    <cellStyle name="Comma 3 2 5 8" xfId="2395"/>
    <cellStyle name="Comma 3 2 6" xfId="1004"/>
    <cellStyle name="Comma 3 2 6 2" xfId="2139"/>
    <cellStyle name="Comma 3 2 6 2 2" xfId="5559"/>
    <cellStyle name="Comma 3 2 6 2 3" xfId="7831"/>
    <cellStyle name="Comma 3 2 6 2 4" xfId="10103"/>
    <cellStyle name="Comma 3 2 6 2 5" xfId="3420"/>
    <cellStyle name="Comma 3 2 6 2 6" xfId="2843"/>
    <cellStyle name="Comma 3 2 6 3" xfId="4424"/>
    <cellStyle name="Comma 3 2 6 4" xfId="6696"/>
    <cellStyle name="Comma 3 2 6 5" xfId="8968"/>
    <cellStyle name="Comma 3 2 6 6" xfId="3135"/>
    <cellStyle name="Comma 3 2 6 7" xfId="2563"/>
    <cellStyle name="Comma 3 2 7" xfId="550"/>
    <cellStyle name="Comma 3 2 7 2" xfId="1685"/>
    <cellStyle name="Comma 3 2 7 2 2" xfId="5105"/>
    <cellStyle name="Comma 3 2 7 2 3" xfId="7377"/>
    <cellStyle name="Comma 3 2 7 2 4" xfId="9649"/>
    <cellStyle name="Comma 3 2 7 2 5" xfId="3306"/>
    <cellStyle name="Comma 3 2 7 2 6" xfId="2731"/>
    <cellStyle name="Comma 3 2 7 3" xfId="3970"/>
    <cellStyle name="Comma 3 2 7 4" xfId="6242"/>
    <cellStyle name="Comma 3 2 7 5" xfId="8514"/>
    <cellStyle name="Comma 3 2 7 6" xfId="3021"/>
    <cellStyle name="Comma 3 2 7 7" xfId="2451"/>
    <cellStyle name="Comma 3 2 8" xfId="1231"/>
    <cellStyle name="Comma 3 2 8 2" xfId="4651"/>
    <cellStyle name="Comma 3 2 8 3" xfId="6923"/>
    <cellStyle name="Comma 3 2 8 4" xfId="9195"/>
    <cellStyle name="Comma 3 2 8 5" xfId="3192"/>
    <cellStyle name="Comma 3 2 8 6" xfId="2619"/>
    <cellStyle name="Comma 3 2 9" xfId="85"/>
    <cellStyle name="Comma 3 2 9 2" xfId="3516"/>
    <cellStyle name="Comma 3 3" xfId="169"/>
    <cellStyle name="Comma 3 3 10" xfId="2359"/>
    <cellStyle name="Comma 3 3 2" xfId="407"/>
    <cellStyle name="Comma 3 3 2 2" xfId="861"/>
    <cellStyle name="Comma 3 3 2 2 2" xfId="1996"/>
    <cellStyle name="Comma 3 3 2 2 2 2" xfId="5416"/>
    <cellStyle name="Comma 3 3 2 2 2 3" xfId="7688"/>
    <cellStyle name="Comma 3 3 2 2 2 4" xfId="9960"/>
    <cellStyle name="Comma 3 3 2 2 2 5" xfId="3384"/>
    <cellStyle name="Comma 3 3 2 2 2 6" xfId="2808"/>
    <cellStyle name="Comma 3 3 2 2 3" xfId="4281"/>
    <cellStyle name="Comma 3 3 2 2 4" xfId="6553"/>
    <cellStyle name="Comma 3 3 2 2 5" xfId="8825"/>
    <cellStyle name="Comma 3 3 2 2 6" xfId="3099"/>
    <cellStyle name="Comma 3 3 2 2 7" xfId="2528"/>
    <cellStyle name="Comma 3 3 2 3" xfId="1542"/>
    <cellStyle name="Comma 3 3 2 3 2" xfId="4962"/>
    <cellStyle name="Comma 3 3 2 3 3" xfId="7234"/>
    <cellStyle name="Comma 3 3 2 3 4" xfId="9506"/>
    <cellStyle name="Comma 3 3 2 3 5" xfId="3270"/>
    <cellStyle name="Comma 3 3 2 3 6" xfId="2696"/>
    <cellStyle name="Comma 3 3 2 4" xfId="3827"/>
    <cellStyle name="Comma 3 3 2 5" xfId="6099"/>
    <cellStyle name="Comma 3 3 2 6" xfId="8371"/>
    <cellStyle name="Comma 3 3 2 7" xfId="2985"/>
    <cellStyle name="Comma 3 3 2 8" xfId="2416"/>
    <cellStyle name="Comma 3 3 3" xfId="1088"/>
    <cellStyle name="Comma 3 3 3 2" xfId="2223"/>
    <cellStyle name="Comma 3 3 3 2 2" xfId="5643"/>
    <cellStyle name="Comma 3 3 3 2 3" xfId="7915"/>
    <cellStyle name="Comma 3 3 3 2 4" xfId="10187"/>
    <cellStyle name="Comma 3 3 3 2 5" xfId="3441"/>
    <cellStyle name="Comma 3 3 3 2 6" xfId="2864"/>
    <cellStyle name="Comma 3 3 3 3" xfId="4508"/>
    <cellStyle name="Comma 3 3 3 4" xfId="6780"/>
    <cellStyle name="Comma 3 3 3 5" xfId="9052"/>
    <cellStyle name="Comma 3 3 3 6" xfId="3156"/>
    <cellStyle name="Comma 3 3 3 7" xfId="2584"/>
    <cellStyle name="Comma 3 3 4" xfId="634"/>
    <cellStyle name="Comma 3 3 4 2" xfId="1769"/>
    <cellStyle name="Comma 3 3 4 2 2" xfId="5189"/>
    <cellStyle name="Comma 3 3 4 2 3" xfId="7461"/>
    <cellStyle name="Comma 3 3 4 2 4" xfId="9733"/>
    <cellStyle name="Comma 3 3 4 2 5" xfId="3327"/>
    <cellStyle name="Comma 3 3 4 2 6" xfId="2752"/>
    <cellStyle name="Comma 3 3 4 3" xfId="4054"/>
    <cellStyle name="Comma 3 3 4 4" xfId="6326"/>
    <cellStyle name="Comma 3 3 4 5" xfId="8598"/>
    <cellStyle name="Comma 3 3 4 6" xfId="3042"/>
    <cellStyle name="Comma 3 3 4 7" xfId="2472"/>
    <cellStyle name="Comma 3 3 5" xfId="1315"/>
    <cellStyle name="Comma 3 3 5 2" xfId="4735"/>
    <cellStyle name="Comma 3 3 5 3" xfId="7007"/>
    <cellStyle name="Comma 3 3 5 4" xfId="9279"/>
    <cellStyle name="Comma 3 3 5 5" xfId="3213"/>
    <cellStyle name="Comma 3 3 5 6" xfId="2640"/>
    <cellStyle name="Comma 3 3 6" xfId="3600"/>
    <cellStyle name="Comma 3 3 7" xfId="5872"/>
    <cellStyle name="Comma 3 3 8" xfId="8144"/>
    <cellStyle name="Comma 3 3 9" xfId="2925"/>
    <cellStyle name="Comma 3 4" xfId="113"/>
    <cellStyle name="Comma 3 4 10" xfId="2345"/>
    <cellStyle name="Comma 3 4 2" xfId="351"/>
    <cellStyle name="Comma 3 4 2 2" xfId="805"/>
    <cellStyle name="Comma 3 4 2 2 2" xfId="1940"/>
    <cellStyle name="Comma 3 4 2 2 2 2" xfId="5360"/>
    <cellStyle name="Comma 3 4 2 2 2 3" xfId="7632"/>
    <cellStyle name="Comma 3 4 2 2 2 4" xfId="9904"/>
    <cellStyle name="Comma 3 4 2 2 2 5" xfId="3370"/>
    <cellStyle name="Comma 3 4 2 2 2 6" xfId="2794"/>
    <cellStyle name="Comma 3 4 2 2 3" xfId="4225"/>
    <cellStyle name="Comma 3 4 2 2 4" xfId="6497"/>
    <cellStyle name="Comma 3 4 2 2 5" xfId="8769"/>
    <cellStyle name="Comma 3 4 2 2 6" xfId="3085"/>
    <cellStyle name="Comma 3 4 2 2 7" xfId="2514"/>
    <cellStyle name="Comma 3 4 2 3" xfId="1486"/>
    <cellStyle name="Comma 3 4 2 3 2" xfId="4906"/>
    <cellStyle name="Comma 3 4 2 3 3" xfId="7178"/>
    <cellStyle name="Comma 3 4 2 3 4" xfId="9450"/>
    <cellStyle name="Comma 3 4 2 3 5" xfId="3256"/>
    <cellStyle name="Comma 3 4 2 3 6" xfId="2682"/>
    <cellStyle name="Comma 3 4 2 4" xfId="3771"/>
    <cellStyle name="Comma 3 4 2 5" xfId="6043"/>
    <cellStyle name="Comma 3 4 2 6" xfId="8315"/>
    <cellStyle name="Comma 3 4 2 7" xfId="2971"/>
    <cellStyle name="Comma 3 4 2 8" xfId="2402"/>
    <cellStyle name="Comma 3 4 3" xfId="1032"/>
    <cellStyle name="Comma 3 4 3 2" xfId="2167"/>
    <cellStyle name="Comma 3 4 3 2 2" xfId="5587"/>
    <cellStyle name="Comma 3 4 3 2 3" xfId="7859"/>
    <cellStyle name="Comma 3 4 3 2 4" xfId="10131"/>
    <cellStyle name="Comma 3 4 3 2 5" xfId="3427"/>
    <cellStyle name="Comma 3 4 3 2 6" xfId="2850"/>
    <cellStyle name="Comma 3 4 3 3" xfId="4452"/>
    <cellStyle name="Comma 3 4 3 4" xfId="6724"/>
    <cellStyle name="Comma 3 4 3 5" xfId="8996"/>
    <cellStyle name="Comma 3 4 3 6" xfId="3142"/>
    <cellStyle name="Comma 3 4 3 7" xfId="2570"/>
    <cellStyle name="Comma 3 4 4" xfId="578"/>
    <cellStyle name="Comma 3 4 4 2" xfId="1713"/>
    <cellStyle name="Comma 3 4 4 2 2" xfId="5133"/>
    <cellStyle name="Comma 3 4 4 2 3" xfId="7405"/>
    <cellStyle name="Comma 3 4 4 2 4" xfId="9677"/>
    <cellStyle name="Comma 3 4 4 2 5" xfId="3313"/>
    <cellStyle name="Comma 3 4 4 2 6" xfId="2738"/>
    <cellStyle name="Comma 3 4 4 3" xfId="3998"/>
    <cellStyle name="Comma 3 4 4 4" xfId="6270"/>
    <cellStyle name="Comma 3 4 4 5" xfId="8542"/>
    <cellStyle name="Comma 3 4 4 6" xfId="3028"/>
    <cellStyle name="Comma 3 4 4 7" xfId="2458"/>
    <cellStyle name="Comma 3 4 5" xfId="1259"/>
    <cellStyle name="Comma 3 4 5 2" xfId="4679"/>
    <cellStyle name="Comma 3 4 5 3" xfId="6951"/>
    <cellStyle name="Comma 3 4 5 4" xfId="9223"/>
    <cellStyle name="Comma 3 4 5 5" xfId="3199"/>
    <cellStyle name="Comma 3 4 5 6" xfId="2626"/>
    <cellStyle name="Comma 3 4 6" xfId="3544"/>
    <cellStyle name="Comma 3 4 7" xfId="5816"/>
    <cellStyle name="Comma 3 4 8" xfId="8088"/>
    <cellStyle name="Comma 3 4 9" xfId="2911"/>
    <cellStyle name="Comma 3 5" xfId="239"/>
    <cellStyle name="Comma 3 5 10" xfId="2374"/>
    <cellStyle name="Comma 3 5 2" xfId="466"/>
    <cellStyle name="Comma 3 5 2 2" xfId="920"/>
    <cellStyle name="Comma 3 5 2 2 2" xfId="2055"/>
    <cellStyle name="Comma 3 5 2 2 2 2" xfId="5475"/>
    <cellStyle name="Comma 3 5 2 2 2 3" xfId="7747"/>
    <cellStyle name="Comma 3 5 2 2 2 4" xfId="10019"/>
    <cellStyle name="Comma 3 5 2 2 2 5" xfId="3399"/>
    <cellStyle name="Comma 3 5 2 2 2 6" xfId="2822"/>
    <cellStyle name="Comma 3 5 2 2 3" xfId="4340"/>
    <cellStyle name="Comma 3 5 2 2 4" xfId="6612"/>
    <cellStyle name="Comma 3 5 2 2 5" xfId="8884"/>
    <cellStyle name="Comma 3 5 2 2 6" xfId="3114"/>
    <cellStyle name="Comma 3 5 2 2 7" xfId="2542"/>
    <cellStyle name="Comma 3 5 2 3" xfId="1601"/>
    <cellStyle name="Comma 3 5 2 3 2" xfId="5021"/>
    <cellStyle name="Comma 3 5 2 3 3" xfId="7293"/>
    <cellStyle name="Comma 3 5 2 3 4" xfId="9565"/>
    <cellStyle name="Comma 3 5 2 3 5" xfId="3285"/>
    <cellStyle name="Comma 3 5 2 3 6" xfId="2710"/>
    <cellStyle name="Comma 3 5 2 4" xfId="3886"/>
    <cellStyle name="Comma 3 5 2 5" xfId="6158"/>
    <cellStyle name="Comma 3 5 2 6" xfId="8430"/>
    <cellStyle name="Comma 3 5 2 7" xfId="3000"/>
    <cellStyle name="Comma 3 5 2 8" xfId="2430"/>
    <cellStyle name="Comma 3 5 3" xfId="1147"/>
    <cellStyle name="Comma 3 5 3 2" xfId="2282"/>
    <cellStyle name="Comma 3 5 3 2 2" xfId="5702"/>
    <cellStyle name="Comma 3 5 3 2 3" xfId="7974"/>
    <cellStyle name="Comma 3 5 3 2 4" xfId="10246"/>
    <cellStyle name="Comma 3 5 3 2 5" xfId="3456"/>
    <cellStyle name="Comma 3 5 3 2 6" xfId="2878"/>
    <cellStyle name="Comma 3 5 3 3" xfId="4567"/>
    <cellStyle name="Comma 3 5 3 4" xfId="6839"/>
    <cellStyle name="Comma 3 5 3 5" xfId="9111"/>
    <cellStyle name="Comma 3 5 3 6" xfId="3171"/>
    <cellStyle name="Comma 3 5 3 7" xfId="2598"/>
    <cellStyle name="Comma 3 5 4" xfId="693"/>
    <cellStyle name="Comma 3 5 4 2" xfId="1828"/>
    <cellStyle name="Comma 3 5 4 2 2" xfId="5248"/>
    <cellStyle name="Comma 3 5 4 2 3" xfId="7520"/>
    <cellStyle name="Comma 3 5 4 2 4" xfId="9792"/>
    <cellStyle name="Comma 3 5 4 2 5" xfId="3342"/>
    <cellStyle name="Comma 3 5 4 2 6" xfId="2766"/>
    <cellStyle name="Comma 3 5 4 3" xfId="4113"/>
    <cellStyle name="Comma 3 5 4 4" xfId="6385"/>
    <cellStyle name="Comma 3 5 4 5" xfId="8657"/>
    <cellStyle name="Comma 3 5 4 6" xfId="3057"/>
    <cellStyle name="Comma 3 5 4 7" xfId="2486"/>
    <cellStyle name="Comma 3 5 5" xfId="1374"/>
    <cellStyle name="Comma 3 5 5 2" xfId="4794"/>
    <cellStyle name="Comma 3 5 5 3" xfId="7066"/>
    <cellStyle name="Comma 3 5 5 4" xfId="9338"/>
    <cellStyle name="Comma 3 5 5 5" xfId="3228"/>
    <cellStyle name="Comma 3 5 5 6" xfId="2654"/>
    <cellStyle name="Comma 3 5 6" xfId="3659"/>
    <cellStyle name="Comma 3 5 7" xfId="5931"/>
    <cellStyle name="Comma 3 5 8" xfId="8203"/>
    <cellStyle name="Comma 3 5 9" xfId="2943"/>
    <cellStyle name="Comma 3 6" xfId="295"/>
    <cellStyle name="Comma 3 6 2" xfId="749"/>
    <cellStyle name="Comma 3 6 2 2" xfId="1884"/>
    <cellStyle name="Comma 3 6 2 2 2" xfId="5304"/>
    <cellStyle name="Comma 3 6 2 2 3" xfId="7576"/>
    <cellStyle name="Comma 3 6 2 2 4" xfId="9848"/>
    <cellStyle name="Comma 3 6 2 2 5" xfId="3356"/>
    <cellStyle name="Comma 3 6 2 2 6" xfId="2780"/>
    <cellStyle name="Comma 3 6 2 3" xfId="4169"/>
    <cellStyle name="Comma 3 6 2 4" xfId="6441"/>
    <cellStyle name="Comma 3 6 2 5" xfId="8713"/>
    <cellStyle name="Comma 3 6 2 6" xfId="3071"/>
    <cellStyle name="Comma 3 6 2 7" xfId="2500"/>
    <cellStyle name="Comma 3 6 3" xfId="1430"/>
    <cellStyle name="Comma 3 6 3 2" xfId="4850"/>
    <cellStyle name="Comma 3 6 3 3" xfId="7122"/>
    <cellStyle name="Comma 3 6 3 4" xfId="9394"/>
    <cellStyle name="Comma 3 6 3 5" xfId="3242"/>
    <cellStyle name="Comma 3 6 3 6" xfId="2668"/>
    <cellStyle name="Comma 3 6 4" xfId="3715"/>
    <cellStyle name="Comma 3 6 5" xfId="5987"/>
    <cellStyle name="Comma 3 6 6" xfId="8259"/>
    <cellStyle name="Comma 3 6 7" xfId="2957"/>
    <cellStyle name="Comma 3 6 8" xfId="2388"/>
    <cellStyle name="Comma 3 7" xfId="976"/>
    <cellStyle name="Comma 3 7 2" xfId="2111"/>
    <cellStyle name="Comma 3 7 2 2" xfId="5531"/>
    <cellStyle name="Comma 3 7 2 3" xfId="7803"/>
    <cellStyle name="Comma 3 7 2 4" xfId="10075"/>
    <cellStyle name="Comma 3 7 2 5" xfId="3413"/>
    <cellStyle name="Comma 3 7 2 6" xfId="2836"/>
    <cellStyle name="Comma 3 7 3" xfId="4396"/>
    <cellStyle name="Comma 3 7 4" xfId="6668"/>
    <cellStyle name="Comma 3 7 5" xfId="8940"/>
    <cellStyle name="Comma 3 7 6" xfId="3128"/>
    <cellStyle name="Comma 3 7 7" xfId="2556"/>
    <cellStyle name="Comma 3 8" xfId="522"/>
    <cellStyle name="Comma 3 8 2" xfId="1657"/>
    <cellStyle name="Comma 3 8 2 2" xfId="5077"/>
    <cellStyle name="Comma 3 8 2 3" xfId="7349"/>
    <cellStyle name="Comma 3 8 2 4" xfId="9621"/>
    <cellStyle name="Comma 3 8 2 5" xfId="3299"/>
    <cellStyle name="Comma 3 8 2 6" xfId="2724"/>
    <cellStyle name="Comma 3 8 3" xfId="3942"/>
    <cellStyle name="Comma 3 8 4" xfId="6214"/>
    <cellStyle name="Comma 3 8 5" xfId="8486"/>
    <cellStyle name="Comma 3 8 6" xfId="3014"/>
    <cellStyle name="Comma 3 8 7" xfId="2444"/>
    <cellStyle name="Comma 3 9" xfId="1203"/>
    <cellStyle name="Comma 3 9 2" xfId="4623"/>
    <cellStyle name="Comma 3 9 3" xfId="6895"/>
    <cellStyle name="Comma 3 9 4" xfId="9167"/>
    <cellStyle name="Comma 3 9 5" xfId="3185"/>
    <cellStyle name="Comma 3 9 6" xfId="2612"/>
    <cellStyle name="Comma 4" xfId="57"/>
    <cellStyle name="Comma 4 10" xfId="3490"/>
    <cellStyle name="Comma 4 11" xfId="5762"/>
    <cellStyle name="Comma 4 12" xfId="8034"/>
    <cellStyle name="Comma 4 13" xfId="2896"/>
    <cellStyle name="Comma 4 14" xfId="2331"/>
    <cellStyle name="Comma 4 2" xfId="87"/>
    <cellStyle name="Comma 4 2 10" xfId="5790"/>
    <cellStyle name="Comma 4 2 11" xfId="8062"/>
    <cellStyle name="Comma 4 2 12" xfId="2905"/>
    <cellStyle name="Comma 4 2 13" xfId="2339"/>
    <cellStyle name="Comma 4 2 2" xfId="199"/>
    <cellStyle name="Comma 4 2 2 10" xfId="2367"/>
    <cellStyle name="Comma 4 2 2 2" xfId="437"/>
    <cellStyle name="Comma 4 2 2 2 2" xfId="891"/>
    <cellStyle name="Comma 4 2 2 2 2 2" xfId="2026"/>
    <cellStyle name="Comma 4 2 2 2 2 2 2" xfId="5446"/>
    <cellStyle name="Comma 4 2 2 2 2 2 3" xfId="7718"/>
    <cellStyle name="Comma 4 2 2 2 2 2 4" xfId="9990"/>
    <cellStyle name="Comma 4 2 2 2 2 2 5" xfId="3392"/>
    <cellStyle name="Comma 4 2 2 2 2 2 6" xfId="2816"/>
    <cellStyle name="Comma 4 2 2 2 2 3" xfId="4311"/>
    <cellStyle name="Comma 4 2 2 2 2 4" xfId="6583"/>
    <cellStyle name="Comma 4 2 2 2 2 5" xfId="8855"/>
    <cellStyle name="Comma 4 2 2 2 2 6" xfId="3107"/>
    <cellStyle name="Comma 4 2 2 2 2 7" xfId="2536"/>
    <cellStyle name="Comma 4 2 2 2 3" xfId="1572"/>
    <cellStyle name="Comma 4 2 2 2 3 2" xfId="4992"/>
    <cellStyle name="Comma 4 2 2 2 3 3" xfId="7264"/>
    <cellStyle name="Comma 4 2 2 2 3 4" xfId="9536"/>
    <cellStyle name="Comma 4 2 2 2 3 5" xfId="3278"/>
    <cellStyle name="Comma 4 2 2 2 3 6" xfId="2704"/>
    <cellStyle name="Comma 4 2 2 2 4" xfId="3857"/>
    <cellStyle name="Comma 4 2 2 2 5" xfId="6129"/>
    <cellStyle name="Comma 4 2 2 2 6" xfId="8401"/>
    <cellStyle name="Comma 4 2 2 2 7" xfId="2993"/>
    <cellStyle name="Comma 4 2 2 2 8" xfId="2424"/>
    <cellStyle name="Comma 4 2 2 3" xfId="1118"/>
    <cellStyle name="Comma 4 2 2 3 2" xfId="2253"/>
    <cellStyle name="Comma 4 2 2 3 2 2" xfId="5673"/>
    <cellStyle name="Comma 4 2 2 3 2 3" xfId="7945"/>
    <cellStyle name="Comma 4 2 2 3 2 4" xfId="10217"/>
    <cellStyle name="Comma 4 2 2 3 2 5" xfId="3449"/>
    <cellStyle name="Comma 4 2 2 3 2 6" xfId="2872"/>
    <cellStyle name="Comma 4 2 2 3 3" xfId="4538"/>
    <cellStyle name="Comma 4 2 2 3 4" xfId="6810"/>
    <cellStyle name="Comma 4 2 2 3 5" xfId="9082"/>
    <cellStyle name="Comma 4 2 2 3 6" xfId="3164"/>
    <cellStyle name="Comma 4 2 2 3 7" xfId="2592"/>
    <cellStyle name="Comma 4 2 2 4" xfId="664"/>
    <cellStyle name="Comma 4 2 2 4 2" xfId="1799"/>
    <cellStyle name="Comma 4 2 2 4 2 2" xfId="5219"/>
    <cellStyle name="Comma 4 2 2 4 2 3" xfId="7491"/>
    <cellStyle name="Comma 4 2 2 4 2 4" xfId="9763"/>
    <cellStyle name="Comma 4 2 2 4 2 5" xfId="3335"/>
    <cellStyle name="Comma 4 2 2 4 2 6" xfId="2760"/>
    <cellStyle name="Comma 4 2 2 4 3" xfId="4084"/>
    <cellStyle name="Comma 4 2 2 4 4" xfId="6356"/>
    <cellStyle name="Comma 4 2 2 4 5" xfId="8628"/>
    <cellStyle name="Comma 4 2 2 4 6" xfId="3050"/>
    <cellStyle name="Comma 4 2 2 4 7" xfId="2480"/>
    <cellStyle name="Comma 4 2 2 5" xfId="1345"/>
    <cellStyle name="Comma 4 2 2 5 2" xfId="4765"/>
    <cellStyle name="Comma 4 2 2 5 3" xfId="7037"/>
    <cellStyle name="Comma 4 2 2 5 4" xfId="9309"/>
    <cellStyle name="Comma 4 2 2 5 5" xfId="3221"/>
    <cellStyle name="Comma 4 2 2 5 6" xfId="2648"/>
    <cellStyle name="Comma 4 2 2 6" xfId="3630"/>
    <cellStyle name="Comma 4 2 2 7" xfId="5902"/>
    <cellStyle name="Comma 4 2 2 8" xfId="8174"/>
    <cellStyle name="Comma 4 2 2 9" xfId="2933"/>
    <cellStyle name="Comma 4 2 3" xfId="143"/>
    <cellStyle name="Comma 4 2 3 10" xfId="2353"/>
    <cellStyle name="Comma 4 2 3 2" xfId="381"/>
    <cellStyle name="Comma 4 2 3 2 2" xfId="835"/>
    <cellStyle name="Comma 4 2 3 2 2 2" xfId="1970"/>
    <cellStyle name="Comma 4 2 3 2 2 2 2" xfId="5390"/>
    <cellStyle name="Comma 4 2 3 2 2 2 3" xfId="7662"/>
    <cellStyle name="Comma 4 2 3 2 2 2 4" xfId="9934"/>
    <cellStyle name="Comma 4 2 3 2 2 2 5" xfId="3378"/>
    <cellStyle name="Comma 4 2 3 2 2 2 6" xfId="2802"/>
    <cellStyle name="Comma 4 2 3 2 2 3" xfId="4255"/>
    <cellStyle name="Comma 4 2 3 2 2 4" xfId="6527"/>
    <cellStyle name="Comma 4 2 3 2 2 5" xfId="8799"/>
    <cellStyle name="Comma 4 2 3 2 2 6" xfId="3093"/>
    <cellStyle name="Comma 4 2 3 2 2 7" xfId="2522"/>
    <cellStyle name="Comma 4 2 3 2 3" xfId="1516"/>
    <cellStyle name="Comma 4 2 3 2 3 2" xfId="4936"/>
    <cellStyle name="Comma 4 2 3 2 3 3" xfId="7208"/>
    <cellStyle name="Comma 4 2 3 2 3 4" xfId="9480"/>
    <cellStyle name="Comma 4 2 3 2 3 5" xfId="3264"/>
    <cellStyle name="Comma 4 2 3 2 3 6" xfId="2690"/>
    <cellStyle name="Comma 4 2 3 2 4" xfId="3801"/>
    <cellStyle name="Comma 4 2 3 2 5" xfId="6073"/>
    <cellStyle name="Comma 4 2 3 2 6" xfId="8345"/>
    <cellStyle name="Comma 4 2 3 2 7" xfId="2979"/>
    <cellStyle name="Comma 4 2 3 2 8" xfId="2410"/>
    <cellStyle name="Comma 4 2 3 3" xfId="1062"/>
    <cellStyle name="Comma 4 2 3 3 2" xfId="2197"/>
    <cellStyle name="Comma 4 2 3 3 2 2" xfId="5617"/>
    <cellStyle name="Comma 4 2 3 3 2 3" xfId="7889"/>
    <cellStyle name="Comma 4 2 3 3 2 4" xfId="10161"/>
    <cellStyle name="Comma 4 2 3 3 2 5" xfId="3435"/>
    <cellStyle name="Comma 4 2 3 3 2 6" xfId="2858"/>
    <cellStyle name="Comma 4 2 3 3 3" xfId="4482"/>
    <cellStyle name="Comma 4 2 3 3 4" xfId="6754"/>
    <cellStyle name="Comma 4 2 3 3 5" xfId="9026"/>
    <cellStyle name="Comma 4 2 3 3 6" xfId="3150"/>
    <cellStyle name="Comma 4 2 3 3 7" xfId="2578"/>
    <cellStyle name="Comma 4 2 3 4" xfId="608"/>
    <cellStyle name="Comma 4 2 3 4 2" xfId="1743"/>
    <cellStyle name="Comma 4 2 3 4 2 2" xfId="5163"/>
    <cellStyle name="Comma 4 2 3 4 2 3" xfId="7435"/>
    <cellStyle name="Comma 4 2 3 4 2 4" xfId="9707"/>
    <cellStyle name="Comma 4 2 3 4 2 5" xfId="3321"/>
    <cellStyle name="Comma 4 2 3 4 2 6" xfId="2746"/>
    <cellStyle name="Comma 4 2 3 4 3" xfId="4028"/>
    <cellStyle name="Comma 4 2 3 4 4" xfId="6300"/>
    <cellStyle name="Comma 4 2 3 4 5" xfId="8572"/>
    <cellStyle name="Comma 4 2 3 4 6" xfId="3036"/>
    <cellStyle name="Comma 4 2 3 4 7" xfId="2466"/>
    <cellStyle name="Comma 4 2 3 5" xfId="1289"/>
    <cellStyle name="Comma 4 2 3 5 2" xfId="4709"/>
    <cellStyle name="Comma 4 2 3 5 3" xfId="6981"/>
    <cellStyle name="Comma 4 2 3 5 4" xfId="9253"/>
    <cellStyle name="Comma 4 2 3 5 5" xfId="3207"/>
    <cellStyle name="Comma 4 2 3 5 6" xfId="2634"/>
    <cellStyle name="Comma 4 2 3 6" xfId="3574"/>
    <cellStyle name="Comma 4 2 3 7" xfId="5846"/>
    <cellStyle name="Comma 4 2 3 8" xfId="8118"/>
    <cellStyle name="Comma 4 2 3 9" xfId="2919"/>
    <cellStyle name="Comma 4 2 4" xfId="269"/>
    <cellStyle name="Comma 4 2 4 10" xfId="2382"/>
    <cellStyle name="Comma 4 2 4 2" xfId="496"/>
    <cellStyle name="Comma 4 2 4 2 2" xfId="950"/>
    <cellStyle name="Comma 4 2 4 2 2 2" xfId="2085"/>
    <cellStyle name="Comma 4 2 4 2 2 2 2" xfId="5505"/>
    <cellStyle name="Comma 4 2 4 2 2 2 3" xfId="7777"/>
    <cellStyle name="Comma 4 2 4 2 2 2 4" xfId="10049"/>
    <cellStyle name="Comma 4 2 4 2 2 2 5" xfId="3407"/>
    <cellStyle name="Comma 4 2 4 2 2 2 6" xfId="2830"/>
    <cellStyle name="Comma 4 2 4 2 2 3" xfId="4370"/>
    <cellStyle name="Comma 4 2 4 2 2 4" xfId="6642"/>
    <cellStyle name="Comma 4 2 4 2 2 5" xfId="8914"/>
    <cellStyle name="Comma 4 2 4 2 2 6" xfId="3122"/>
    <cellStyle name="Comma 4 2 4 2 2 7" xfId="2550"/>
    <cellStyle name="Comma 4 2 4 2 3" xfId="1631"/>
    <cellStyle name="Comma 4 2 4 2 3 2" xfId="5051"/>
    <cellStyle name="Comma 4 2 4 2 3 3" xfId="7323"/>
    <cellStyle name="Comma 4 2 4 2 3 4" xfId="9595"/>
    <cellStyle name="Comma 4 2 4 2 3 5" xfId="3293"/>
    <cellStyle name="Comma 4 2 4 2 3 6" xfId="2718"/>
    <cellStyle name="Comma 4 2 4 2 4" xfId="3916"/>
    <cellStyle name="Comma 4 2 4 2 5" xfId="6188"/>
    <cellStyle name="Comma 4 2 4 2 6" xfId="8460"/>
    <cellStyle name="Comma 4 2 4 2 7" xfId="3008"/>
    <cellStyle name="Comma 4 2 4 2 8" xfId="2438"/>
    <cellStyle name="Comma 4 2 4 3" xfId="1177"/>
    <cellStyle name="Comma 4 2 4 3 2" xfId="2312"/>
    <cellStyle name="Comma 4 2 4 3 2 2" xfId="5732"/>
    <cellStyle name="Comma 4 2 4 3 2 3" xfId="8004"/>
    <cellStyle name="Comma 4 2 4 3 2 4" xfId="10276"/>
    <cellStyle name="Comma 4 2 4 3 2 5" xfId="3464"/>
    <cellStyle name="Comma 4 2 4 3 2 6" xfId="2886"/>
    <cellStyle name="Comma 4 2 4 3 3" xfId="4597"/>
    <cellStyle name="Comma 4 2 4 3 4" xfId="6869"/>
    <cellStyle name="Comma 4 2 4 3 5" xfId="9141"/>
    <cellStyle name="Comma 4 2 4 3 6" xfId="3179"/>
    <cellStyle name="Comma 4 2 4 3 7" xfId="2606"/>
    <cellStyle name="Comma 4 2 4 4" xfId="723"/>
    <cellStyle name="Comma 4 2 4 4 2" xfId="1858"/>
    <cellStyle name="Comma 4 2 4 4 2 2" xfId="5278"/>
    <cellStyle name="Comma 4 2 4 4 2 3" xfId="7550"/>
    <cellStyle name="Comma 4 2 4 4 2 4" xfId="9822"/>
    <cellStyle name="Comma 4 2 4 4 2 5" xfId="3350"/>
    <cellStyle name="Comma 4 2 4 4 2 6" xfId="2774"/>
    <cellStyle name="Comma 4 2 4 4 3" xfId="4143"/>
    <cellStyle name="Comma 4 2 4 4 4" xfId="6415"/>
    <cellStyle name="Comma 4 2 4 4 5" xfId="8687"/>
    <cellStyle name="Comma 4 2 4 4 6" xfId="3065"/>
    <cellStyle name="Comma 4 2 4 4 7" xfId="2494"/>
    <cellStyle name="Comma 4 2 4 5" xfId="1404"/>
    <cellStyle name="Comma 4 2 4 5 2" xfId="4824"/>
    <cellStyle name="Comma 4 2 4 5 3" xfId="7096"/>
    <cellStyle name="Comma 4 2 4 5 4" xfId="9368"/>
    <cellStyle name="Comma 4 2 4 5 5" xfId="3236"/>
    <cellStyle name="Comma 4 2 4 5 6" xfId="2662"/>
    <cellStyle name="Comma 4 2 4 6" xfId="3689"/>
    <cellStyle name="Comma 4 2 4 7" xfId="5961"/>
    <cellStyle name="Comma 4 2 4 8" xfId="8233"/>
    <cellStyle name="Comma 4 2 4 9" xfId="2951"/>
    <cellStyle name="Comma 4 2 5" xfId="325"/>
    <cellStyle name="Comma 4 2 5 2" xfId="779"/>
    <cellStyle name="Comma 4 2 5 2 2" xfId="1914"/>
    <cellStyle name="Comma 4 2 5 2 2 2" xfId="5334"/>
    <cellStyle name="Comma 4 2 5 2 2 3" xfId="7606"/>
    <cellStyle name="Comma 4 2 5 2 2 4" xfId="9878"/>
    <cellStyle name="Comma 4 2 5 2 2 5" xfId="3364"/>
    <cellStyle name="Comma 4 2 5 2 2 6" xfId="2788"/>
    <cellStyle name="Comma 4 2 5 2 3" xfId="4199"/>
    <cellStyle name="Comma 4 2 5 2 4" xfId="6471"/>
    <cellStyle name="Comma 4 2 5 2 5" xfId="8743"/>
    <cellStyle name="Comma 4 2 5 2 6" xfId="3079"/>
    <cellStyle name="Comma 4 2 5 2 7" xfId="2508"/>
    <cellStyle name="Comma 4 2 5 3" xfId="1460"/>
    <cellStyle name="Comma 4 2 5 3 2" xfId="4880"/>
    <cellStyle name="Comma 4 2 5 3 3" xfId="7152"/>
    <cellStyle name="Comma 4 2 5 3 4" xfId="9424"/>
    <cellStyle name="Comma 4 2 5 3 5" xfId="3250"/>
    <cellStyle name="Comma 4 2 5 3 6" xfId="2676"/>
    <cellStyle name="Comma 4 2 5 4" xfId="3745"/>
    <cellStyle name="Comma 4 2 5 5" xfId="6017"/>
    <cellStyle name="Comma 4 2 5 6" xfId="8289"/>
    <cellStyle name="Comma 4 2 5 7" xfId="2965"/>
    <cellStyle name="Comma 4 2 5 8" xfId="2396"/>
    <cellStyle name="Comma 4 2 6" xfId="1006"/>
    <cellStyle name="Comma 4 2 6 2" xfId="2141"/>
    <cellStyle name="Comma 4 2 6 2 2" xfId="5561"/>
    <cellStyle name="Comma 4 2 6 2 3" xfId="7833"/>
    <cellStyle name="Comma 4 2 6 2 4" xfId="10105"/>
    <cellStyle name="Comma 4 2 6 2 5" xfId="3421"/>
    <cellStyle name="Comma 4 2 6 2 6" xfId="2844"/>
    <cellStyle name="Comma 4 2 6 3" xfId="4426"/>
    <cellStyle name="Comma 4 2 6 4" xfId="6698"/>
    <cellStyle name="Comma 4 2 6 5" xfId="8970"/>
    <cellStyle name="Comma 4 2 6 6" xfId="3136"/>
    <cellStyle name="Comma 4 2 6 7" xfId="2564"/>
    <cellStyle name="Comma 4 2 7" xfId="552"/>
    <cellStyle name="Comma 4 2 7 2" xfId="1687"/>
    <cellStyle name="Comma 4 2 7 2 2" xfId="5107"/>
    <cellStyle name="Comma 4 2 7 2 3" xfId="7379"/>
    <cellStyle name="Comma 4 2 7 2 4" xfId="9651"/>
    <cellStyle name="Comma 4 2 7 2 5" xfId="3307"/>
    <cellStyle name="Comma 4 2 7 2 6" xfId="2732"/>
    <cellStyle name="Comma 4 2 7 3" xfId="3972"/>
    <cellStyle name="Comma 4 2 7 4" xfId="6244"/>
    <cellStyle name="Comma 4 2 7 5" xfId="8516"/>
    <cellStyle name="Comma 4 2 7 6" xfId="3022"/>
    <cellStyle name="Comma 4 2 7 7" xfId="2452"/>
    <cellStyle name="Comma 4 2 8" xfId="1233"/>
    <cellStyle name="Comma 4 2 8 2" xfId="4653"/>
    <cellStyle name="Comma 4 2 8 3" xfId="6925"/>
    <cellStyle name="Comma 4 2 8 4" xfId="9197"/>
    <cellStyle name="Comma 4 2 8 5" xfId="3193"/>
    <cellStyle name="Comma 4 2 8 6" xfId="2620"/>
    <cellStyle name="Comma 4 2 9" xfId="3518"/>
    <cellStyle name="Comma 4 3" xfId="171"/>
    <cellStyle name="Comma 4 3 10" xfId="2360"/>
    <cellStyle name="Comma 4 3 2" xfId="409"/>
    <cellStyle name="Comma 4 3 2 2" xfId="863"/>
    <cellStyle name="Comma 4 3 2 2 2" xfId="1998"/>
    <cellStyle name="Comma 4 3 2 2 2 2" xfId="5418"/>
    <cellStyle name="Comma 4 3 2 2 2 3" xfId="7690"/>
    <cellStyle name="Comma 4 3 2 2 2 4" xfId="9962"/>
    <cellStyle name="Comma 4 3 2 2 2 5" xfId="3385"/>
    <cellStyle name="Comma 4 3 2 2 2 6" xfId="2809"/>
    <cellStyle name="Comma 4 3 2 2 3" xfId="4283"/>
    <cellStyle name="Comma 4 3 2 2 4" xfId="6555"/>
    <cellStyle name="Comma 4 3 2 2 5" xfId="8827"/>
    <cellStyle name="Comma 4 3 2 2 6" xfId="3100"/>
    <cellStyle name="Comma 4 3 2 2 7" xfId="2529"/>
    <cellStyle name="Comma 4 3 2 3" xfId="1544"/>
    <cellStyle name="Comma 4 3 2 3 2" xfId="4964"/>
    <cellStyle name="Comma 4 3 2 3 3" xfId="7236"/>
    <cellStyle name="Comma 4 3 2 3 4" xfId="9508"/>
    <cellStyle name="Comma 4 3 2 3 5" xfId="3271"/>
    <cellStyle name="Comma 4 3 2 3 6" xfId="2697"/>
    <cellStyle name="Comma 4 3 2 4" xfId="3829"/>
    <cellStyle name="Comma 4 3 2 5" xfId="6101"/>
    <cellStyle name="Comma 4 3 2 6" xfId="8373"/>
    <cellStyle name="Comma 4 3 2 7" xfId="2986"/>
    <cellStyle name="Comma 4 3 2 8" xfId="2417"/>
    <cellStyle name="Comma 4 3 3" xfId="1090"/>
    <cellStyle name="Comma 4 3 3 2" xfId="2225"/>
    <cellStyle name="Comma 4 3 3 2 2" xfId="5645"/>
    <cellStyle name="Comma 4 3 3 2 3" xfId="7917"/>
    <cellStyle name="Comma 4 3 3 2 4" xfId="10189"/>
    <cellStyle name="Comma 4 3 3 2 5" xfId="3442"/>
    <cellStyle name="Comma 4 3 3 2 6" xfId="2865"/>
    <cellStyle name="Comma 4 3 3 3" xfId="4510"/>
    <cellStyle name="Comma 4 3 3 4" xfId="6782"/>
    <cellStyle name="Comma 4 3 3 5" xfId="9054"/>
    <cellStyle name="Comma 4 3 3 6" xfId="3157"/>
    <cellStyle name="Comma 4 3 3 7" xfId="2585"/>
    <cellStyle name="Comma 4 3 4" xfId="636"/>
    <cellStyle name="Comma 4 3 4 2" xfId="1771"/>
    <cellStyle name="Comma 4 3 4 2 2" xfId="5191"/>
    <cellStyle name="Comma 4 3 4 2 3" xfId="7463"/>
    <cellStyle name="Comma 4 3 4 2 4" xfId="9735"/>
    <cellStyle name="Comma 4 3 4 2 5" xfId="3328"/>
    <cellStyle name="Comma 4 3 4 2 6" xfId="2753"/>
    <cellStyle name="Comma 4 3 4 3" xfId="4056"/>
    <cellStyle name="Comma 4 3 4 4" xfId="6328"/>
    <cellStyle name="Comma 4 3 4 5" xfId="8600"/>
    <cellStyle name="Comma 4 3 4 6" xfId="3043"/>
    <cellStyle name="Comma 4 3 4 7" xfId="2473"/>
    <cellStyle name="Comma 4 3 5" xfId="1317"/>
    <cellStyle name="Comma 4 3 5 2" xfId="4737"/>
    <cellStyle name="Comma 4 3 5 3" xfId="7009"/>
    <cellStyle name="Comma 4 3 5 4" xfId="9281"/>
    <cellStyle name="Comma 4 3 5 5" xfId="3214"/>
    <cellStyle name="Comma 4 3 5 6" xfId="2641"/>
    <cellStyle name="Comma 4 3 6" xfId="3602"/>
    <cellStyle name="Comma 4 3 7" xfId="5874"/>
    <cellStyle name="Comma 4 3 8" xfId="8146"/>
    <cellStyle name="Comma 4 3 9" xfId="2926"/>
    <cellStyle name="Comma 4 4" xfId="115"/>
    <cellStyle name="Comma 4 4 10" xfId="2346"/>
    <cellStyle name="Comma 4 4 2" xfId="353"/>
    <cellStyle name="Comma 4 4 2 2" xfId="807"/>
    <cellStyle name="Comma 4 4 2 2 2" xfId="1942"/>
    <cellStyle name="Comma 4 4 2 2 2 2" xfId="5362"/>
    <cellStyle name="Comma 4 4 2 2 2 3" xfId="7634"/>
    <cellStyle name="Comma 4 4 2 2 2 4" xfId="9906"/>
    <cellStyle name="Comma 4 4 2 2 2 5" xfId="3371"/>
    <cellStyle name="Comma 4 4 2 2 2 6" xfId="2795"/>
    <cellStyle name="Comma 4 4 2 2 3" xfId="4227"/>
    <cellStyle name="Comma 4 4 2 2 4" xfId="6499"/>
    <cellStyle name="Comma 4 4 2 2 5" xfId="8771"/>
    <cellStyle name="Comma 4 4 2 2 6" xfId="3086"/>
    <cellStyle name="Comma 4 4 2 2 7" xfId="2515"/>
    <cellStyle name="Comma 4 4 2 3" xfId="1488"/>
    <cellStyle name="Comma 4 4 2 3 2" xfId="4908"/>
    <cellStyle name="Comma 4 4 2 3 3" xfId="7180"/>
    <cellStyle name="Comma 4 4 2 3 4" xfId="9452"/>
    <cellStyle name="Comma 4 4 2 3 5" xfId="3257"/>
    <cellStyle name="Comma 4 4 2 3 6" xfId="2683"/>
    <cellStyle name="Comma 4 4 2 4" xfId="3773"/>
    <cellStyle name="Comma 4 4 2 5" xfId="6045"/>
    <cellStyle name="Comma 4 4 2 6" xfId="8317"/>
    <cellStyle name="Comma 4 4 2 7" xfId="2972"/>
    <cellStyle name="Comma 4 4 2 8" xfId="2403"/>
    <cellStyle name="Comma 4 4 3" xfId="1034"/>
    <cellStyle name="Comma 4 4 3 2" xfId="2169"/>
    <cellStyle name="Comma 4 4 3 2 2" xfId="5589"/>
    <cellStyle name="Comma 4 4 3 2 3" xfId="7861"/>
    <cellStyle name="Comma 4 4 3 2 4" xfId="10133"/>
    <cellStyle name="Comma 4 4 3 2 5" xfId="3428"/>
    <cellStyle name="Comma 4 4 3 2 6" xfId="2851"/>
    <cellStyle name="Comma 4 4 3 3" xfId="4454"/>
    <cellStyle name="Comma 4 4 3 4" xfId="6726"/>
    <cellStyle name="Comma 4 4 3 5" xfId="8998"/>
    <cellStyle name="Comma 4 4 3 6" xfId="3143"/>
    <cellStyle name="Comma 4 4 3 7" xfId="2571"/>
    <cellStyle name="Comma 4 4 4" xfId="580"/>
    <cellStyle name="Comma 4 4 4 2" xfId="1715"/>
    <cellStyle name="Comma 4 4 4 2 2" xfId="5135"/>
    <cellStyle name="Comma 4 4 4 2 3" xfId="7407"/>
    <cellStyle name="Comma 4 4 4 2 4" xfId="9679"/>
    <cellStyle name="Comma 4 4 4 2 5" xfId="3314"/>
    <cellStyle name="Comma 4 4 4 2 6" xfId="2739"/>
    <cellStyle name="Comma 4 4 4 3" xfId="4000"/>
    <cellStyle name="Comma 4 4 4 4" xfId="6272"/>
    <cellStyle name="Comma 4 4 4 5" xfId="8544"/>
    <cellStyle name="Comma 4 4 4 6" xfId="3029"/>
    <cellStyle name="Comma 4 4 4 7" xfId="2459"/>
    <cellStyle name="Comma 4 4 5" xfId="1261"/>
    <cellStyle name="Comma 4 4 5 2" xfId="4681"/>
    <cellStyle name="Comma 4 4 5 3" xfId="6953"/>
    <cellStyle name="Comma 4 4 5 4" xfId="9225"/>
    <cellStyle name="Comma 4 4 5 5" xfId="3200"/>
    <cellStyle name="Comma 4 4 5 6" xfId="2627"/>
    <cellStyle name="Comma 4 4 6" xfId="3546"/>
    <cellStyle name="Comma 4 4 7" xfId="5818"/>
    <cellStyle name="Comma 4 4 8" xfId="8090"/>
    <cellStyle name="Comma 4 4 9" xfId="2912"/>
    <cellStyle name="Comma 4 5" xfId="241"/>
    <cellStyle name="Comma 4 5 10" xfId="2375"/>
    <cellStyle name="Comma 4 5 2" xfId="468"/>
    <cellStyle name="Comma 4 5 2 2" xfId="922"/>
    <cellStyle name="Comma 4 5 2 2 2" xfId="2057"/>
    <cellStyle name="Comma 4 5 2 2 2 2" xfId="5477"/>
    <cellStyle name="Comma 4 5 2 2 2 3" xfId="7749"/>
    <cellStyle name="Comma 4 5 2 2 2 4" xfId="10021"/>
    <cellStyle name="Comma 4 5 2 2 2 5" xfId="3400"/>
    <cellStyle name="Comma 4 5 2 2 2 6" xfId="2823"/>
    <cellStyle name="Comma 4 5 2 2 3" xfId="4342"/>
    <cellStyle name="Comma 4 5 2 2 4" xfId="6614"/>
    <cellStyle name="Comma 4 5 2 2 5" xfId="8886"/>
    <cellStyle name="Comma 4 5 2 2 6" xfId="3115"/>
    <cellStyle name="Comma 4 5 2 2 7" xfId="2543"/>
    <cellStyle name="Comma 4 5 2 3" xfId="1603"/>
    <cellStyle name="Comma 4 5 2 3 2" xfId="5023"/>
    <cellStyle name="Comma 4 5 2 3 3" xfId="7295"/>
    <cellStyle name="Comma 4 5 2 3 4" xfId="9567"/>
    <cellStyle name="Comma 4 5 2 3 5" xfId="3286"/>
    <cellStyle name="Comma 4 5 2 3 6" xfId="2711"/>
    <cellStyle name="Comma 4 5 2 4" xfId="3888"/>
    <cellStyle name="Comma 4 5 2 5" xfId="6160"/>
    <cellStyle name="Comma 4 5 2 6" xfId="8432"/>
    <cellStyle name="Comma 4 5 2 7" xfId="3001"/>
    <cellStyle name="Comma 4 5 2 8" xfId="2431"/>
    <cellStyle name="Comma 4 5 3" xfId="1149"/>
    <cellStyle name="Comma 4 5 3 2" xfId="2284"/>
    <cellStyle name="Comma 4 5 3 2 2" xfId="5704"/>
    <cellStyle name="Comma 4 5 3 2 3" xfId="7976"/>
    <cellStyle name="Comma 4 5 3 2 4" xfId="10248"/>
    <cellStyle name="Comma 4 5 3 2 5" xfId="3457"/>
    <cellStyle name="Comma 4 5 3 2 6" xfId="2879"/>
    <cellStyle name="Comma 4 5 3 3" xfId="4569"/>
    <cellStyle name="Comma 4 5 3 4" xfId="6841"/>
    <cellStyle name="Comma 4 5 3 5" xfId="9113"/>
    <cellStyle name="Comma 4 5 3 6" xfId="3172"/>
    <cellStyle name="Comma 4 5 3 7" xfId="2599"/>
    <cellStyle name="Comma 4 5 4" xfId="695"/>
    <cellStyle name="Comma 4 5 4 2" xfId="1830"/>
    <cellStyle name="Comma 4 5 4 2 2" xfId="5250"/>
    <cellStyle name="Comma 4 5 4 2 3" xfId="7522"/>
    <cellStyle name="Comma 4 5 4 2 4" xfId="9794"/>
    <cellStyle name="Comma 4 5 4 2 5" xfId="3343"/>
    <cellStyle name="Comma 4 5 4 2 6" xfId="2767"/>
    <cellStyle name="Comma 4 5 4 3" xfId="4115"/>
    <cellStyle name="Comma 4 5 4 4" xfId="6387"/>
    <cellStyle name="Comma 4 5 4 5" xfId="8659"/>
    <cellStyle name="Comma 4 5 4 6" xfId="3058"/>
    <cellStyle name="Comma 4 5 4 7" xfId="2487"/>
    <cellStyle name="Comma 4 5 5" xfId="1376"/>
    <cellStyle name="Comma 4 5 5 2" xfId="4796"/>
    <cellStyle name="Comma 4 5 5 3" xfId="7068"/>
    <cellStyle name="Comma 4 5 5 4" xfId="9340"/>
    <cellStyle name="Comma 4 5 5 5" xfId="3229"/>
    <cellStyle name="Comma 4 5 5 6" xfId="2655"/>
    <cellStyle name="Comma 4 5 6" xfId="3661"/>
    <cellStyle name="Comma 4 5 7" xfId="5933"/>
    <cellStyle name="Comma 4 5 8" xfId="8205"/>
    <cellStyle name="Comma 4 5 9" xfId="2944"/>
    <cellStyle name="Comma 4 6" xfId="297"/>
    <cellStyle name="Comma 4 6 2" xfId="751"/>
    <cellStyle name="Comma 4 6 2 2" xfId="1886"/>
    <cellStyle name="Comma 4 6 2 2 2" xfId="5306"/>
    <cellStyle name="Comma 4 6 2 2 3" xfId="7578"/>
    <cellStyle name="Comma 4 6 2 2 4" xfId="9850"/>
    <cellStyle name="Comma 4 6 2 2 5" xfId="3357"/>
    <cellStyle name="Comma 4 6 2 2 6" xfId="2781"/>
    <cellStyle name="Comma 4 6 2 3" xfId="4171"/>
    <cellStyle name="Comma 4 6 2 4" xfId="6443"/>
    <cellStyle name="Comma 4 6 2 5" xfId="8715"/>
    <cellStyle name="Comma 4 6 2 6" xfId="3072"/>
    <cellStyle name="Comma 4 6 2 7" xfId="2501"/>
    <cellStyle name="Comma 4 6 3" xfId="1432"/>
    <cellStyle name="Comma 4 6 3 2" xfId="4852"/>
    <cellStyle name="Comma 4 6 3 3" xfId="7124"/>
    <cellStyle name="Comma 4 6 3 4" xfId="9396"/>
    <cellStyle name="Comma 4 6 3 5" xfId="3243"/>
    <cellStyle name="Comma 4 6 3 6" xfId="2669"/>
    <cellStyle name="Comma 4 6 4" xfId="3717"/>
    <cellStyle name="Comma 4 6 5" xfId="5989"/>
    <cellStyle name="Comma 4 6 6" xfId="8261"/>
    <cellStyle name="Comma 4 6 7" xfId="2958"/>
    <cellStyle name="Comma 4 6 8" xfId="2389"/>
    <cellStyle name="Comma 4 7" xfId="978"/>
    <cellStyle name="Comma 4 7 2" xfId="2113"/>
    <cellStyle name="Comma 4 7 2 2" xfId="5533"/>
    <cellStyle name="Comma 4 7 2 3" xfId="7805"/>
    <cellStyle name="Comma 4 7 2 4" xfId="10077"/>
    <cellStyle name="Comma 4 7 2 5" xfId="3414"/>
    <cellStyle name="Comma 4 7 2 6" xfId="2837"/>
    <cellStyle name="Comma 4 7 3" xfId="4398"/>
    <cellStyle name="Comma 4 7 4" xfId="6670"/>
    <cellStyle name="Comma 4 7 5" xfId="8942"/>
    <cellStyle name="Comma 4 7 6" xfId="3129"/>
    <cellStyle name="Comma 4 7 7" xfId="2557"/>
    <cellStyle name="Comma 4 8" xfId="524"/>
    <cellStyle name="Comma 4 8 2" xfId="1659"/>
    <cellStyle name="Comma 4 8 2 2" xfId="5079"/>
    <cellStyle name="Comma 4 8 2 3" xfId="7351"/>
    <cellStyle name="Comma 4 8 2 4" xfId="9623"/>
    <cellStyle name="Comma 4 8 2 5" xfId="3300"/>
    <cellStyle name="Comma 4 8 2 6" xfId="2725"/>
    <cellStyle name="Comma 4 8 3" xfId="3944"/>
    <cellStyle name="Comma 4 8 4" xfId="6216"/>
    <cellStyle name="Comma 4 8 5" xfId="8488"/>
    <cellStyle name="Comma 4 8 6" xfId="3015"/>
    <cellStyle name="Comma 4 8 7" xfId="2445"/>
    <cellStyle name="Comma 4 9" xfId="1205"/>
    <cellStyle name="Comma 4 9 2" xfId="4625"/>
    <cellStyle name="Comma 4 9 3" xfId="6897"/>
    <cellStyle name="Comma 4 9 4" xfId="9169"/>
    <cellStyle name="Comma 4 9 5" xfId="3186"/>
    <cellStyle name="Comma 4 9 6" xfId="2613"/>
    <cellStyle name="Comma 5" xfId="59"/>
    <cellStyle name="Comma 5 10" xfId="3492"/>
    <cellStyle name="Comma 5 11" xfId="5764"/>
    <cellStyle name="Comma 5 12" xfId="8036"/>
    <cellStyle name="Comma 5 13" xfId="2897"/>
    <cellStyle name="Comma 5 14" xfId="2332"/>
    <cellStyle name="Comma 5 2" xfId="89"/>
    <cellStyle name="Comma 5 2 10" xfId="5792"/>
    <cellStyle name="Comma 5 2 11" xfId="8064"/>
    <cellStyle name="Comma 5 2 12" xfId="2906"/>
    <cellStyle name="Comma 5 2 13" xfId="2340"/>
    <cellStyle name="Comma 5 2 2" xfId="201"/>
    <cellStyle name="Comma 5 2 2 10" xfId="2368"/>
    <cellStyle name="Comma 5 2 2 2" xfId="439"/>
    <cellStyle name="Comma 5 2 2 2 2" xfId="893"/>
    <cellStyle name="Comma 5 2 2 2 2 2" xfId="2028"/>
    <cellStyle name="Comma 5 2 2 2 2 2 2" xfId="5448"/>
    <cellStyle name="Comma 5 2 2 2 2 2 3" xfId="7720"/>
    <cellStyle name="Comma 5 2 2 2 2 2 4" xfId="9992"/>
    <cellStyle name="Comma 5 2 2 2 2 2 5" xfId="3393"/>
    <cellStyle name="Comma 5 2 2 2 2 2 6" xfId="2817"/>
    <cellStyle name="Comma 5 2 2 2 2 3" xfId="4313"/>
    <cellStyle name="Comma 5 2 2 2 2 4" xfId="6585"/>
    <cellStyle name="Comma 5 2 2 2 2 5" xfId="8857"/>
    <cellStyle name="Comma 5 2 2 2 2 6" xfId="3108"/>
    <cellStyle name="Comma 5 2 2 2 2 7" xfId="2537"/>
    <cellStyle name="Comma 5 2 2 2 3" xfId="1574"/>
    <cellStyle name="Comma 5 2 2 2 3 2" xfId="4994"/>
    <cellStyle name="Comma 5 2 2 2 3 3" xfId="7266"/>
    <cellStyle name="Comma 5 2 2 2 3 4" xfId="9538"/>
    <cellStyle name="Comma 5 2 2 2 3 5" xfId="3279"/>
    <cellStyle name="Comma 5 2 2 2 3 6" xfId="2705"/>
    <cellStyle name="Comma 5 2 2 2 4" xfId="3859"/>
    <cellStyle name="Comma 5 2 2 2 5" xfId="6131"/>
    <cellStyle name="Comma 5 2 2 2 6" xfId="8403"/>
    <cellStyle name="Comma 5 2 2 2 7" xfId="2994"/>
    <cellStyle name="Comma 5 2 2 2 8" xfId="2425"/>
    <cellStyle name="Comma 5 2 2 3" xfId="1120"/>
    <cellStyle name="Comma 5 2 2 3 2" xfId="2255"/>
    <cellStyle name="Comma 5 2 2 3 2 2" xfId="5675"/>
    <cellStyle name="Comma 5 2 2 3 2 3" xfId="7947"/>
    <cellStyle name="Comma 5 2 2 3 2 4" xfId="10219"/>
    <cellStyle name="Comma 5 2 2 3 2 5" xfId="3450"/>
    <cellStyle name="Comma 5 2 2 3 2 6" xfId="2873"/>
    <cellStyle name="Comma 5 2 2 3 3" xfId="4540"/>
    <cellStyle name="Comma 5 2 2 3 4" xfId="6812"/>
    <cellStyle name="Comma 5 2 2 3 5" xfId="9084"/>
    <cellStyle name="Comma 5 2 2 3 6" xfId="3165"/>
    <cellStyle name="Comma 5 2 2 3 7" xfId="2593"/>
    <cellStyle name="Comma 5 2 2 4" xfId="666"/>
    <cellStyle name="Comma 5 2 2 4 2" xfId="1801"/>
    <cellStyle name="Comma 5 2 2 4 2 2" xfId="5221"/>
    <cellStyle name="Comma 5 2 2 4 2 3" xfId="7493"/>
    <cellStyle name="Comma 5 2 2 4 2 4" xfId="9765"/>
    <cellStyle name="Comma 5 2 2 4 2 5" xfId="3336"/>
    <cellStyle name="Comma 5 2 2 4 2 6" xfId="2761"/>
    <cellStyle name="Comma 5 2 2 4 3" xfId="4086"/>
    <cellStyle name="Comma 5 2 2 4 4" xfId="6358"/>
    <cellStyle name="Comma 5 2 2 4 5" xfId="8630"/>
    <cellStyle name="Comma 5 2 2 4 6" xfId="3051"/>
    <cellStyle name="Comma 5 2 2 4 7" xfId="2481"/>
    <cellStyle name="Comma 5 2 2 5" xfId="1347"/>
    <cellStyle name="Comma 5 2 2 5 2" xfId="4767"/>
    <cellStyle name="Comma 5 2 2 5 3" xfId="7039"/>
    <cellStyle name="Comma 5 2 2 5 4" xfId="9311"/>
    <cellStyle name="Comma 5 2 2 5 5" xfId="3222"/>
    <cellStyle name="Comma 5 2 2 5 6" xfId="2649"/>
    <cellStyle name="Comma 5 2 2 6" xfId="3632"/>
    <cellStyle name="Comma 5 2 2 7" xfId="5904"/>
    <cellStyle name="Comma 5 2 2 8" xfId="8176"/>
    <cellStyle name="Comma 5 2 2 9" xfId="2934"/>
    <cellStyle name="Comma 5 2 3" xfId="145"/>
    <cellStyle name="Comma 5 2 3 10" xfId="2354"/>
    <cellStyle name="Comma 5 2 3 2" xfId="383"/>
    <cellStyle name="Comma 5 2 3 2 2" xfId="837"/>
    <cellStyle name="Comma 5 2 3 2 2 2" xfId="1972"/>
    <cellStyle name="Comma 5 2 3 2 2 2 2" xfId="5392"/>
    <cellStyle name="Comma 5 2 3 2 2 2 3" xfId="7664"/>
    <cellStyle name="Comma 5 2 3 2 2 2 4" xfId="9936"/>
    <cellStyle name="Comma 5 2 3 2 2 2 5" xfId="3379"/>
    <cellStyle name="Comma 5 2 3 2 2 2 6" xfId="2803"/>
    <cellStyle name="Comma 5 2 3 2 2 3" xfId="4257"/>
    <cellStyle name="Comma 5 2 3 2 2 4" xfId="6529"/>
    <cellStyle name="Comma 5 2 3 2 2 5" xfId="8801"/>
    <cellStyle name="Comma 5 2 3 2 2 6" xfId="3094"/>
    <cellStyle name="Comma 5 2 3 2 2 7" xfId="2523"/>
    <cellStyle name="Comma 5 2 3 2 3" xfId="1518"/>
    <cellStyle name="Comma 5 2 3 2 3 2" xfId="4938"/>
    <cellStyle name="Comma 5 2 3 2 3 3" xfId="7210"/>
    <cellStyle name="Comma 5 2 3 2 3 4" xfId="9482"/>
    <cellStyle name="Comma 5 2 3 2 3 5" xfId="3265"/>
    <cellStyle name="Comma 5 2 3 2 3 6" xfId="2691"/>
    <cellStyle name="Comma 5 2 3 2 4" xfId="3803"/>
    <cellStyle name="Comma 5 2 3 2 5" xfId="6075"/>
    <cellStyle name="Comma 5 2 3 2 6" xfId="8347"/>
    <cellStyle name="Comma 5 2 3 2 7" xfId="2980"/>
    <cellStyle name="Comma 5 2 3 2 8" xfId="2411"/>
    <cellStyle name="Comma 5 2 3 3" xfId="1064"/>
    <cellStyle name="Comma 5 2 3 3 2" xfId="2199"/>
    <cellStyle name="Comma 5 2 3 3 2 2" xfId="5619"/>
    <cellStyle name="Comma 5 2 3 3 2 3" xfId="7891"/>
    <cellStyle name="Comma 5 2 3 3 2 4" xfId="10163"/>
    <cellStyle name="Comma 5 2 3 3 2 5" xfId="3436"/>
    <cellStyle name="Comma 5 2 3 3 2 6" xfId="2859"/>
    <cellStyle name="Comma 5 2 3 3 3" xfId="4484"/>
    <cellStyle name="Comma 5 2 3 3 4" xfId="6756"/>
    <cellStyle name="Comma 5 2 3 3 5" xfId="9028"/>
    <cellStyle name="Comma 5 2 3 3 6" xfId="3151"/>
    <cellStyle name="Comma 5 2 3 3 7" xfId="2579"/>
    <cellStyle name="Comma 5 2 3 4" xfId="610"/>
    <cellStyle name="Comma 5 2 3 4 2" xfId="1745"/>
    <cellStyle name="Comma 5 2 3 4 2 2" xfId="5165"/>
    <cellStyle name="Comma 5 2 3 4 2 3" xfId="7437"/>
    <cellStyle name="Comma 5 2 3 4 2 4" xfId="9709"/>
    <cellStyle name="Comma 5 2 3 4 2 5" xfId="3322"/>
    <cellStyle name="Comma 5 2 3 4 2 6" xfId="2747"/>
    <cellStyle name="Comma 5 2 3 4 3" xfId="4030"/>
    <cellStyle name="Comma 5 2 3 4 4" xfId="6302"/>
    <cellStyle name="Comma 5 2 3 4 5" xfId="8574"/>
    <cellStyle name="Comma 5 2 3 4 6" xfId="3037"/>
    <cellStyle name="Comma 5 2 3 4 7" xfId="2467"/>
    <cellStyle name="Comma 5 2 3 5" xfId="1291"/>
    <cellStyle name="Comma 5 2 3 5 2" xfId="4711"/>
    <cellStyle name="Comma 5 2 3 5 3" xfId="6983"/>
    <cellStyle name="Comma 5 2 3 5 4" xfId="9255"/>
    <cellStyle name="Comma 5 2 3 5 5" xfId="3208"/>
    <cellStyle name="Comma 5 2 3 5 6" xfId="2635"/>
    <cellStyle name="Comma 5 2 3 6" xfId="3576"/>
    <cellStyle name="Comma 5 2 3 7" xfId="5848"/>
    <cellStyle name="Comma 5 2 3 8" xfId="8120"/>
    <cellStyle name="Comma 5 2 3 9" xfId="2920"/>
    <cellStyle name="Comma 5 2 4" xfId="271"/>
    <cellStyle name="Comma 5 2 4 10" xfId="2383"/>
    <cellStyle name="Comma 5 2 4 2" xfId="498"/>
    <cellStyle name="Comma 5 2 4 2 2" xfId="952"/>
    <cellStyle name="Comma 5 2 4 2 2 2" xfId="2087"/>
    <cellStyle name="Comma 5 2 4 2 2 2 2" xfId="5507"/>
    <cellStyle name="Comma 5 2 4 2 2 2 3" xfId="7779"/>
    <cellStyle name="Comma 5 2 4 2 2 2 4" xfId="10051"/>
    <cellStyle name="Comma 5 2 4 2 2 2 5" xfId="3408"/>
    <cellStyle name="Comma 5 2 4 2 2 2 6" xfId="2831"/>
    <cellStyle name="Comma 5 2 4 2 2 3" xfId="4372"/>
    <cellStyle name="Comma 5 2 4 2 2 4" xfId="6644"/>
    <cellStyle name="Comma 5 2 4 2 2 5" xfId="8916"/>
    <cellStyle name="Comma 5 2 4 2 2 6" xfId="3123"/>
    <cellStyle name="Comma 5 2 4 2 2 7" xfId="2551"/>
    <cellStyle name="Comma 5 2 4 2 3" xfId="1633"/>
    <cellStyle name="Comma 5 2 4 2 3 2" xfId="5053"/>
    <cellStyle name="Comma 5 2 4 2 3 3" xfId="7325"/>
    <cellStyle name="Comma 5 2 4 2 3 4" xfId="9597"/>
    <cellStyle name="Comma 5 2 4 2 3 5" xfId="3294"/>
    <cellStyle name="Comma 5 2 4 2 3 6" xfId="2719"/>
    <cellStyle name="Comma 5 2 4 2 4" xfId="3918"/>
    <cellStyle name="Comma 5 2 4 2 5" xfId="6190"/>
    <cellStyle name="Comma 5 2 4 2 6" xfId="8462"/>
    <cellStyle name="Comma 5 2 4 2 7" xfId="3009"/>
    <cellStyle name="Comma 5 2 4 2 8" xfId="2439"/>
    <cellStyle name="Comma 5 2 4 3" xfId="1179"/>
    <cellStyle name="Comma 5 2 4 3 2" xfId="2314"/>
    <cellStyle name="Comma 5 2 4 3 2 2" xfId="5734"/>
    <cellStyle name="Comma 5 2 4 3 2 3" xfId="8006"/>
    <cellStyle name="Comma 5 2 4 3 2 4" xfId="10278"/>
    <cellStyle name="Comma 5 2 4 3 2 5" xfId="3465"/>
    <cellStyle name="Comma 5 2 4 3 2 6" xfId="2887"/>
    <cellStyle name="Comma 5 2 4 3 3" xfId="4599"/>
    <cellStyle name="Comma 5 2 4 3 4" xfId="6871"/>
    <cellStyle name="Comma 5 2 4 3 5" xfId="9143"/>
    <cellStyle name="Comma 5 2 4 3 6" xfId="3180"/>
    <cellStyle name="Comma 5 2 4 3 7" xfId="2607"/>
    <cellStyle name="Comma 5 2 4 4" xfId="725"/>
    <cellStyle name="Comma 5 2 4 4 2" xfId="1860"/>
    <cellStyle name="Comma 5 2 4 4 2 2" xfId="5280"/>
    <cellStyle name="Comma 5 2 4 4 2 3" xfId="7552"/>
    <cellStyle name="Comma 5 2 4 4 2 4" xfId="9824"/>
    <cellStyle name="Comma 5 2 4 4 2 5" xfId="3351"/>
    <cellStyle name="Comma 5 2 4 4 2 6" xfId="2775"/>
    <cellStyle name="Comma 5 2 4 4 3" xfId="4145"/>
    <cellStyle name="Comma 5 2 4 4 4" xfId="6417"/>
    <cellStyle name="Comma 5 2 4 4 5" xfId="8689"/>
    <cellStyle name="Comma 5 2 4 4 6" xfId="3066"/>
    <cellStyle name="Comma 5 2 4 4 7" xfId="2495"/>
    <cellStyle name="Comma 5 2 4 5" xfId="1406"/>
    <cellStyle name="Comma 5 2 4 5 2" xfId="4826"/>
    <cellStyle name="Comma 5 2 4 5 3" xfId="7098"/>
    <cellStyle name="Comma 5 2 4 5 4" xfId="9370"/>
    <cellStyle name="Comma 5 2 4 5 5" xfId="3237"/>
    <cellStyle name="Comma 5 2 4 5 6" xfId="2663"/>
    <cellStyle name="Comma 5 2 4 6" xfId="3691"/>
    <cellStyle name="Comma 5 2 4 7" xfId="5963"/>
    <cellStyle name="Comma 5 2 4 8" xfId="8235"/>
    <cellStyle name="Comma 5 2 4 9" xfId="2952"/>
    <cellStyle name="Comma 5 2 5" xfId="327"/>
    <cellStyle name="Comma 5 2 5 2" xfId="781"/>
    <cellStyle name="Comma 5 2 5 2 2" xfId="1916"/>
    <cellStyle name="Comma 5 2 5 2 2 2" xfId="5336"/>
    <cellStyle name="Comma 5 2 5 2 2 3" xfId="7608"/>
    <cellStyle name="Comma 5 2 5 2 2 4" xfId="9880"/>
    <cellStyle name="Comma 5 2 5 2 2 5" xfId="3365"/>
    <cellStyle name="Comma 5 2 5 2 2 6" xfId="2789"/>
    <cellStyle name="Comma 5 2 5 2 3" xfId="4201"/>
    <cellStyle name="Comma 5 2 5 2 4" xfId="6473"/>
    <cellStyle name="Comma 5 2 5 2 5" xfId="8745"/>
    <cellStyle name="Comma 5 2 5 2 6" xfId="3080"/>
    <cellStyle name="Comma 5 2 5 2 7" xfId="2509"/>
    <cellStyle name="Comma 5 2 5 3" xfId="1462"/>
    <cellStyle name="Comma 5 2 5 3 2" xfId="4882"/>
    <cellStyle name="Comma 5 2 5 3 3" xfId="7154"/>
    <cellStyle name="Comma 5 2 5 3 4" xfId="9426"/>
    <cellStyle name="Comma 5 2 5 3 5" xfId="3251"/>
    <cellStyle name="Comma 5 2 5 3 6" xfId="2677"/>
    <cellStyle name="Comma 5 2 5 4" xfId="3747"/>
    <cellStyle name="Comma 5 2 5 5" xfId="6019"/>
    <cellStyle name="Comma 5 2 5 6" xfId="8291"/>
    <cellStyle name="Comma 5 2 5 7" xfId="2966"/>
    <cellStyle name="Comma 5 2 5 8" xfId="2397"/>
    <cellStyle name="Comma 5 2 6" xfId="1008"/>
    <cellStyle name="Comma 5 2 6 2" xfId="2143"/>
    <cellStyle name="Comma 5 2 6 2 2" xfId="5563"/>
    <cellStyle name="Comma 5 2 6 2 3" xfId="7835"/>
    <cellStyle name="Comma 5 2 6 2 4" xfId="10107"/>
    <cellStyle name="Comma 5 2 6 2 5" xfId="3422"/>
    <cellStyle name="Comma 5 2 6 2 6" xfId="2845"/>
    <cellStyle name="Comma 5 2 6 3" xfId="4428"/>
    <cellStyle name="Comma 5 2 6 4" xfId="6700"/>
    <cellStyle name="Comma 5 2 6 5" xfId="8972"/>
    <cellStyle name="Comma 5 2 6 6" xfId="3137"/>
    <cellStyle name="Comma 5 2 6 7" xfId="2565"/>
    <cellStyle name="Comma 5 2 7" xfId="554"/>
    <cellStyle name="Comma 5 2 7 2" xfId="1689"/>
    <cellStyle name="Comma 5 2 7 2 2" xfId="5109"/>
    <cellStyle name="Comma 5 2 7 2 3" xfId="7381"/>
    <cellStyle name="Comma 5 2 7 2 4" xfId="9653"/>
    <cellStyle name="Comma 5 2 7 2 5" xfId="3308"/>
    <cellStyle name="Comma 5 2 7 2 6" xfId="2733"/>
    <cellStyle name="Comma 5 2 7 3" xfId="3974"/>
    <cellStyle name="Comma 5 2 7 4" xfId="6246"/>
    <cellStyle name="Comma 5 2 7 5" xfId="8518"/>
    <cellStyle name="Comma 5 2 7 6" xfId="3023"/>
    <cellStyle name="Comma 5 2 7 7" xfId="2453"/>
    <cellStyle name="Comma 5 2 8" xfId="1235"/>
    <cellStyle name="Comma 5 2 8 2" xfId="4655"/>
    <cellStyle name="Comma 5 2 8 3" xfId="6927"/>
    <cellStyle name="Comma 5 2 8 4" xfId="9199"/>
    <cellStyle name="Comma 5 2 8 5" xfId="3194"/>
    <cellStyle name="Comma 5 2 8 6" xfId="2621"/>
    <cellStyle name="Comma 5 2 9" xfId="3520"/>
    <cellStyle name="Comma 5 3" xfId="173"/>
    <cellStyle name="Comma 5 3 10" xfId="2361"/>
    <cellStyle name="Comma 5 3 2" xfId="411"/>
    <cellStyle name="Comma 5 3 2 2" xfId="865"/>
    <cellStyle name="Comma 5 3 2 2 2" xfId="2000"/>
    <cellStyle name="Comma 5 3 2 2 2 2" xfId="5420"/>
    <cellStyle name="Comma 5 3 2 2 2 3" xfId="7692"/>
    <cellStyle name="Comma 5 3 2 2 2 4" xfId="9964"/>
    <cellStyle name="Comma 5 3 2 2 2 5" xfId="3386"/>
    <cellStyle name="Comma 5 3 2 2 2 6" xfId="2810"/>
    <cellStyle name="Comma 5 3 2 2 3" xfId="4285"/>
    <cellStyle name="Comma 5 3 2 2 4" xfId="6557"/>
    <cellStyle name="Comma 5 3 2 2 5" xfId="8829"/>
    <cellStyle name="Comma 5 3 2 2 6" xfId="3101"/>
    <cellStyle name="Comma 5 3 2 2 7" xfId="2530"/>
    <cellStyle name="Comma 5 3 2 3" xfId="1546"/>
    <cellStyle name="Comma 5 3 2 3 2" xfId="4966"/>
    <cellStyle name="Comma 5 3 2 3 3" xfId="7238"/>
    <cellStyle name="Comma 5 3 2 3 4" xfId="9510"/>
    <cellStyle name="Comma 5 3 2 3 5" xfId="3272"/>
    <cellStyle name="Comma 5 3 2 3 6" xfId="2698"/>
    <cellStyle name="Comma 5 3 2 4" xfId="3831"/>
    <cellStyle name="Comma 5 3 2 5" xfId="6103"/>
    <cellStyle name="Comma 5 3 2 6" xfId="8375"/>
    <cellStyle name="Comma 5 3 2 7" xfId="2987"/>
    <cellStyle name="Comma 5 3 2 8" xfId="2418"/>
    <cellStyle name="Comma 5 3 3" xfId="1092"/>
    <cellStyle name="Comma 5 3 3 2" xfId="2227"/>
    <cellStyle name="Comma 5 3 3 2 2" xfId="5647"/>
    <cellStyle name="Comma 5 3 3 2 3" xfId="7919"/>
    <cellStyle name="Comma 5 3 3 2 4" xfId="10191"/>
    <cellStyle name="Comma 5 3 3 2 5" xfId="3443"/>
    <cellStyle name="Comma 5 3 3 2 6" xfId="2866"/>
    <cellStyle name="Comma 5 3 3 3" xfId="4512"/>
    <cellStyle name="Comma 5 3 3 4" xfId="6784"/>
    <cellStyle name="Comma 5 3 3 5" xfId="9056"/>
    <cellStyle name="Comma 5 3 3 6" xfId="3158"/>
    <cellStyle name="Comma 5 3 3 7" xfId="2586"/>
    <cellStyle name="Comma 5 3 4" xfId="638"/>
    <cellStyle name="Comma 5 3 4 2" xfId="1773"/>
    <cellStyle name="Comma 5 3 4 2 2" xfId="5193"/>
    <cellStyle name="Comma 5 3 4 2 3" xfId="7465"/>
    <cellStyle name="Comma 5 3 4 2 4" xfId="9737"/>
    <cellStyle name="Comma 5 3 4 2 5" xfId="3329"/>
    <cellStyle name="Comma 5 3 4 2 6" xfId="2754"/>
    <cellStyle name="Comma 5 3 4 3" xfId="4058"/>
    <cellStyle name="Comma 5 3 4 4" xfId="6330"/>
    <cellStyle name="Comma 5 3 4 5" xfId="8602"/>
    <cellStyle name="Comma 5 3 4 6" xfId="3044"/>
    <cellStyle name="Comma 5 3 4 7" xfId="2474"/>
    <cellStyle name="Comma 5 3 5" xfId="1319"/>
    <cellStyle name="Comma 5 3 5 2" xfId="4739"/>
    <cellStyle name="Comma 5 3 5 3" xfId="7011"/>
    <cellStyle name="Comma 5 3 5 4" xfId="9283"/>
    <cellStyle name="Comma 5 3 5 5" xfId="3215"/>
    <cellStyle name="Comma 5 3 5 6" xfId="2642"/>
    <cellStyle name="Comma 5 3 6" xfId="3604"/>
    <cellStyle name="Comma 5 3 7" xfId="5876"/>
    <cellStyle name="Comma 5 3 8" xfId="8148"/>
    <cellStyle name="Comma 5 3 9" xfId="2927"/>
    <cellStyle name="Comma 5 4" xfId="117"/>
    <cellStyle name="Comma 5 4 10" xfId="2347"/>
    <cellStyle name="Comma 5 4 2" xfId="355"/>
    <cellStyle name="Comma 5 4 2 2" xfId="809"/>
    <cellStyle name="Comma 5 4 2 2 2" xfId="1944"/>
    <cellStyle name="Comma 5 4 2 2 2 2" xfId="5364"/>
    <cellStyle name="Comma 5 4 2 2 2 3" xfId="7636"/>
    <cellStyle name="Comma 5 4 2 2 2 4" xfId="9908"/>
    <cellStyle name="Comma 5 4 2 2 2 5" xfId="3372"/>
    <cellStyle name="Comma 5 4 2 2 2 6" xfId="2796"/>
    <cellStyle name="Comma 5 4 2 2 3" xfId="4229"/>
    <cellStyle name="Comma 5 4 2 2 4" xfId="6501"/>
    <cellStyle name="Comma 5 4 2 2 5" xfId="8773"/>
    <cellStyle name="Comma 5 4 2 2 6" xfId="3087"/>
    <cellStyle name="Comma 5 4 2 2 7" xfId="2516"/>
    <cellStyle name="Comma 5 4 2 3" xfId="1490"/>
    <cellStyle name="Comma 5 4 2 3 2" xfId="4910"/>
    <cellStyle name="Comma 5 4 2 3 3" xfId="7182"/>
    <cellStyle name="Comma 5 4 2 3 4" xfId="9454"/>
    <cellStyle name="Comma 5 4 2 3 5" xfId="3258"/>
    <cellStyle name="Comma 5 4 2 3 6" xfId="2684"/>
    <cellStyle name="Comma 5 4 2 4" xfId="3775"/>
    <cellStyle name="Comma 5 4 2 5" xfId="6047"/>
    <cellStyle name="Comma 5 4 2 6" xfId="8319"/>
    <cellStyle name="Comma 5 4 2 7" xfId="2973"/>
    <cellStyle name="Comma 5 4 2 8" xfId="2404"/>
    <cellStyle name="Comma 5 4 3" xfId="1036"/>
    <cellStyle name="Comma 5 4 3 2" xfId="2171"/>
    <cellStyle name="Comma 5 4 3 2 2" xfId="5591"/>
    <cellStyle name="Comma 5 4 3 2 3" xfId="7863"/>
    <cellStyle name="Comma 5 4 3 2 4" xfId="10135"/>
    <cellStyle name="Comma 5 4 3 2 5" xfId="3429"/>
    <cellStyle name="Comma 5 4 3 2 6" xfId="2852"/>
    <cellStyle name="Comma 5 4 3 3" xfId="4456"/>
    <cellStyle name="Comma 5 4 3 4" xfId="6728"/>
    <cellStyle name="Comma 5 4 3 5" xfId="9000"/>
    <cellStyle name="Comma 5 4 3 6" xfId="3144"/>
    <cellStyle name="Comma 5 4 3 7" xfId="2572"/>
    <cellStyle name="Comma 5 4 4" xfId="582"/>
    <cellStyle name="Comma 5 4 4 2" xfId="1717"/>
    <cellStyle name="Comma 5 4 4 2 2" xfId="5137"/>
    <cellStyle name="Comma 5 4 4 2 3" xfId="7409"/>
    <cellStyle name="Comma 5 4 4 2 4" xfId="9681"/>
    <cellStyle name="Comma 5 4 4 2 5" xfId="3315"/>
    <cellStyle name="Comma 5 4 4 2 6" xfId="2740"/>
    <cellStyle name="Comma 5 4 4 3" xfId="4002"/>
    <cellStyle name="Comma 5 4 4 4" xfId="6274"/>
    <cellStyle name="Comma 5 4 4 5" xfId="8546"/>
    <cellStyle name="Comma 5 4 4 6" xfId="3030"/>
    <cellStyle name="Comma 5 4 4 7" xfId="2460"/>
    <cellStyle name="Comma 5 4 5" xfId="1263"/>
    <cellStyle name="Comma 5 4 5 2" xfId="4683"/>
    <cellStyle name="Comma 5 4 5 3" xfId="6955"/>
    <cellStyle name="Comma 5 4 5 4" xfId="9227"/>
    <cellStyle name="Comma 5 4 5 5" xfId="3201"/>
    <cellStyle name="Comma 5 4 5 6" xfId="2628"/>
    <cellStyle name="Comma 5 4 6" xfId="3548"/>
    <cellStyle name="Comma 5 4 7" xfId="5820"/>
    <cellStyle name="Comma 5 4 8" xfId="8092"/>
    <cellStyle name="Comma 5 4 9" xfId="2913"/>
    <cellStyle name="Comma 5 5" xfId="243"/>
    <cellStyle name="Comma 5 5 10" xfId="2376"/>
    <cellStyle name="Comma 5 5 2" xfId="470"/>
    <cellStyle name="Comma 5 5 2 2" xfId="924"/>
    <cellStyle name="Comma 5 5 2 2 2" xfId="2059"/>
    <cellStyle name="Comma 5 5 2 2 2 2" xfId="5479"/>
    <cellStyle name="Comma 5 5 2 2 2 3" xfId="7751"/>
    <cellStyle name="Comma 5 5 2 2 2 4" xfId="10023"/>
    <cellStyle name="Comma 5 5 2 2 2 5" xfId="3401"/>
    <cellStyle name="Comma 5 5 2 2 2 6" xfId="2824"/>
    <cellStyle name="Comma 5 5 2 2 3" xfId="4344"/>
    <cellStyle name="Comma 5 5 2 2 4" xfId="6616"/>
    <cellStyle name="Comma 5 5 2 2 5" xfId="8888"/>
    <cellStyle name="Comma 5 5 2 2 6" xfId="3116"/>
    <cellStyle name="Comma 5 5 2 2 7" xfId="2544"/>
    <cellStyle name="Comma 5 5 2 3" xfId="1605"/>
    <cellStyle name="Comma 5 5 2 3 2" xfId="5025"/>
    <cellStyle name="Comma 5 5 2 3 3" xfId="7297"/>
    <cellStyle name="Comma 5 5 2 3 4" xfId="9569"/>
    <cellStyle name="Comma 5 5 2 3 5" xfId="3287"/>
    <cellStyle name="Comma 5 5 2 3 6" xfId="2712"/>
    <cellStyle name="Comma 5 5 2 4" xfId="3890"/>
    <cellStyle name="Comma 5 5 2 5" xfId="6162"/>
    <cellStyle name="Comma 5 5 2 6" xfId="8434"/>
    <cellStyle name="Comma 5 5 2 7" xfId="3002"/>
    <cellStyle name="Comma 5 5 2 8" xfId="2432"/>
    <cellStyle name="Comma 5 5 3" xfId="1151"/>
    <cellStyle name="Comma 5 5 3 2" xfId="2286"/>
    <cellStyle name="Comma 5 5 3 2 2" xfId="5706"/>
    <cellStyle name="Comma 5 5 3 2 3" xfId="7978"/>
    <cellStyle name="Comma 5 5 3 2 4" xfId="10250"/>
    <cellStyle name="Comma 5 5 3 2 5" xfId="3458"/>
    <cellStyle name="Comma 5 5 3 2 6" xfId="2880"/>
    <cellStyle name="Comma 5 5 3 3" xfId="4571"/>
    <cellStyle name="Comma 5 5 3 4" xfId="6843"/>
    <cellStyle name="Comma 5 5 3 5" xfId="9115"/>
    <cellStyle name="Comma 5 5 3 6" xfId="3173"/>
    <cellStyle name="Comma 5 5 3 7" xfId="2600"/>
    <cellStyle name="Comma 5 5 4" xfId="697"/>
    <cellStyle name="Comma 5 5 4 2" xfId="1832"/>
    <cellStyle name="Comma 5 5 4 2 2" xfId="5252"/>
    <cellStyle name="Comma 5 5 4 2 3" xfId="7524"/>
    <cellStyle name="Comma 5 5 4 2 4" xfId="9796"/>
    <cellStyle name="Comma 5 5 4 2 5" xfId="3344"/>
    <cellStyle name="Comma 5 5 4 2 6" xfId="2768"/>
    <cellStyle name="Comma 5 5 4 3" xfId="4117"/>
    <cellStyle name="Comma 5 5 4 4" xfId="6389"/>
    <cellStyle name="Comma 5 5 4 5" xfId="8661"/>
    <cellStyle name="Comma 5 5 4 6" xfId="3059"/>
    <cellStyle name="Comma 5 5 4 7" xfId="2488"/>
    <cellStyle name="Comma 5 5 5" xfId="1378"/>
    <cellStyle name="Comma 5 5 5 2" xfId="4798"/>
    <cellStyle name="Comma 5 5 5 3" xfId="7070"/>
    <cellStyle name="Comma 5 5 5 4" xfId="9342"/>
    <cellStyle name="Comma 5 5 5 5" xfId="3230"/>
    <cellStyle name="Comma 5 5 5 6" xfId="2656"/>
    <cellStyle name="Comma 5 5 6" xfId="3663"/>
    <cellStyle name="Comma 5 5 7" xfId="5935"/>
    <cellStyle name="Comma 5 5 8" xfId="8207"/>
    <cellStyle name="Comma 5 5 9" xfId="2945"/>
    <cellStyle name="Comma 5 6" xfId="299"/>
    <cellStyle name="Comma 5 6 2" xfId="753"/>
    <cellStyle name="Comma 5 6 2 2" xfId="1888"/>
    <cellStyle name="Comma 5 6 2 2 2" xfId="5308"/>
    <cellStyle name="Comma 5 6 2 2 3" xfId="7580"/>
    <cellStyle name="Comma 5 6 2 2 4" xfId="9852"/>
    <cellStyle name="Comma 5 6 2 2 5" xfId="3358"/>
    <cellStyle name="Comma 5 6 2 2 6" xfId="2782"/>
    <cellStyle name="Comma 5 6 2 3" xfId="4173"/>
    <cellStyle name="Comma 5 6 2 4" xfId="6445"/>
    <cellStyle name="Comma 5 6 2 5" xfId="8717"/>
    <cellStyle name="Comma 5 6 2 6" xfId="3073"/>
    <cellStyle name="Comma 5 6 2 7" xfId="2502"/>
    <cellStyle name="Comma 5 6 3" xfId="1434"/>
    <cellStyle name="Comma 5 6 3 2" xfId="4854"/>
    <cellStyle name="Comma 5 6 3 3" xfId="7126"/>
    <cellStyle name="Comma 5 6 3 4" xfId="9398"/>
    <cellStyle name="Comma 5 6 3 5" xfId="3244"/>
    <cellStyle name="Comma 5 6 3 6" xfId="2670"/>
    <cellStyle name="Comma 5 6 4" xfId="3719"/>
    <cellStyle name="Comma 5 6 5" xfId="5991"/>
    <cellStyle name="Comma 5 6 6" xfId="8263"/>
    <cellStyle name="Comma 5 6 7" xfId="2959"/>
    <cellStyle name="Comma 5 6 8" xfId="2390"/>
    <cellStyle name="Comma 5 7" xfId="980"/>
    <cellStyle name="Comma 5 7 2" xfId="2115"/>
    <cellStyle name="Comma 5 7 2 2" xfId="5535"/>
    <cellStyle name="Comma 5 7 2 3" xfId="7807"/>
    <cellStyle name="Comma 5 7 2 4" xfId="10079"/>
    <cellStyle name="Comma 5 7 2 5" xfId="3415"/>
    <cellStyle name="Comma 5 7 2 6" xfId="2838"/>
    <cellStyle name="Comma 5 7 3" xfId="4400"/>
    <cellStyle name="Comma 5 7 4" xfId="6672"/>
    <cellStyle name="Comma 5 7 5" xfId="8944"/>
    <cellStyle name="Comma 5 7 6" xfId="3130"/>
    <cellStyle name="Comma 5 7 7" xfId="2558"/>
    <cellStyle name="Comma 5 8" xfId="526"/>
    <cellStyle name="Comma 5 8 2" xfId="1661"/>
    <cellStyle name="Comma 5 8 2 2" xfId="5081"/>
    <cellStyle name="Comma 5 8 2 3" xfId="7353"/>
    <cellStyle name="Comma 5 8 2 4" xfId="9625"/>
    <cellStyle name="Comma 5 8 2 5" xfId="3301"/>
    <cellStyle name="Comma 5 8 2 6" xfId="2726"/>
    <cellStyle name="Comma 5 8 3" xfId="3946"/>
    <cellStyle name="Comma 5 8 4" xfId="6218"/>
    <cellStyle name="Comma 5 8 5" xfId="8490"/>
    <cellStyle name="Comma 5 8 6" xfId="3016"/>
    <cellStyle name="Comma 5 8 7" xfId="2446"/>
    <cellStyle name="Comma 5 9" xfId="1207"/>
    <cellStyle name="Comma 5 9 2" xfId="4627"/>
    <cellStyle name="Comma 5 9 3" xfId="6899"/>
    <cellStyle name="Comma 5 9 4" xfId="9171"/>
    <cellStyle name="Comma 5 9 5" xfId="3187"/>
    <cellStyle name="Comma 5 9 6" xfId="2614"/>
    <cellStyle name="Comma 6" xfId="61"/>
    <cellStyle name="Comma 6 10" xfId="3494"/>
    <cellStyle name="Comma 6 11" xfId="5766"/>
    <cellStyle name="Comma 6 12" xfId="8038"/>
    <cellStyle name="Comma 6 13" xfId="2898"/>
    <cellStyle name="Comma 6 14" xfId="2333"/>
    <cellStyle name="Comma 6 2" xfId="91"/>
    <cellStyle name="Comma 6 2 10" xfId="5794"/>
    <cellStyle name="Comma 6 2 11" xfId="8066"/>
    <cellStyle name="Comma 6 2 12" xfId="2907"/>
    <cellStyle name="Comma 6 2 13" xfId="2341"/>
    <cellStyle name="Comma 6 2 2" xfId="203"/>
    <cellStyle name="Comma 6 2 2 10" xfId="2369"/>
    <cellStyle name="Comma 6 2 2 2" xfId="441"/>
    <cellStyle name="Comma 6 2 2 2 2" xfId="895"/>
    <cellStyle name="Comma 6 2 2 2 2 2" xfId="2030"/>
    <cellStyle name="Comma 6 2 2 2 2 2 2" xfId="5450"/>
    <cellStyle name="Comma 6 2 2 2 2 2 3" xfId="7722"/>
    <cellStyle name="Comma 6 2 2 2 2 2 4" xfId="9994"/>
    <cellStyle name="Comma 6 2 2 2 2 2 5" xfId="3394"/>
    <cellStyle name="Comma 6 2 2 2 2 2 6" xfId="2818"/>
    <cellStyle name="Comma 6 2 2 2 2 3" xfId="4315"/>
    <cellStyle name="Comma 6 2 2 2 2 4" xfId="6587"/>
    <cellStyle name="Comma 6 2 2 2 2 5" xfId="8859"/>
    <cellStyle name="Comma 6 2 2 2 2 6" xfId="3109"/>
    <cellStyle name="Comma 6 2 2 2 2 7" xfId="2538"/>
    <cellStyle name="Comma 6 2 2 2 3" xfId="1576"/>
    <cellStyle name="Comma 6 2 2 2 3 2" xfId="4996"/>
    <cellStyle name="Comma 6 2 2 2 3 3" xfId="7268"/>
    <cellStyle name="Comma 6 2 2 2 3 4" xfId="9540"/>
    <cellStyle name="Comma 6 2 2 2 3 5" xfId="3280"/>
    <cellStyle name="Comma 6 2 2 2 3 6" xfId="2706"/>
    <cellStyle name="Comma 6 2 2 2 4" xfId="3861"/>
    <cellStyle name="Comma 6 2 2 2 5" xfId="6133"/>
    <cellStyle name="Comma 6 2 2 2 6" xfId="8405"/>
    <cellStyle name="Comma 6 2 2 2 7" xfId="2995"/>
    <cellStyle name="Comma 6 2 2 2 8" xfId="2426"/>
    <cellStyle name="Comma 6 2 2 3" xfId="1122"/>
    <cellStyle name="Comma 6 2 2 3 2" xfId="2257"/>
    <cellStyle name="Comma 6 2 2 3 2 2" xfId="5677"/>
    <cellStyle name="Comma 6 2 2 3 2 3" xfId="7949"/>
    <cellStyle name="Comma 6 2 2 3 2 4" xfId="10221"/>
    <cellStyle name="Comma 6 2 2 3 2 5" xfId="3451"/>
    <cellStyle name="Comma 6 2 2 3 2 6" xfId="2874"/>
    <cellStyle name="Comma 6 2 2 3 3" xfId="4542"/>
    <cellStyle name="Comma 6 2 2 3 4" xfId="6814"/>
    <cellStyle name="Comma 6 2 2 3 5" xfId="9086"/>
    <cellStyle name="Comma 6 2 2 3 6" xfId="3166"/>
    <cellStyle name="Comma 6 2 2 3 7" xfId="2594"/>
    <cellStyle name="Comma 6 2 2 4" xfId="668"/>
    <cellStyle name="Comma 6 2 2 4 2" xfId="1803"/>
    <cellStyle name="Comma 6 2 2 4 2 2" xfId="5223"/>
    <cellStyle name="Comma 6 2 2 4 2 3" xfId="7495"/>
    <cellStyle name="Comma 6 2 2 4 2 4" xfId="9767"/>
    <cellStyle name="Comma 6 2 2 4 2 5" xfId="3337"/>
    <cellStyle name="Comma 6 2 2 4 2 6" xfId="2762"/>
    <cellStyle name="Comma 6 2 2 4 3" xfId="4088"/>
    <cellStyle name="Comma 6 2 2 4 4" xfId="6360"/>
    <cellStyle name="Comma 6 2 2 4 5" xfId="8632"/>
    <cellStyle name="Comma 6 2 2 4 6" xfId="3052"/>
    <cellStyle name="Comma 6 2 2 4 7" xfId="2482"/>
    <cellStyle name="Comma 6 2 2 5" xfId="1349"/>
    <cellStyle name="Comma 6 2 2 5 2" xfId="4769"/>
    <cellStyle name="Comma 6 2 2 5 3" xfId="7041"/>
    <cellStyle name="Comma 6 2 2 5 4" xfId="9313"/>
    <cellStyle name="Comma 6 2 2 5 5" xfId="3223"/>
    <cellStyle name="Comma 6 2 2 5 6" xfId="2650"/>
    <cellStyle name="Comma 6 2 2 6" xfId="3634"/>
    <cellStyle name="Comma 6 2 2 7" xfId="5906"/>
    <cellStyle name="Comma 6 2 2 8" xfId="8178"/>
    <cellStyle name="Comma 6 2 2 9" xfId="2935"/>
    <cellStyle name="Comma 6 2 3" xfId="147"/>
    <cellStyle name="Comma 6 2 3 10" xfId="2355"/>
    <cellStyle name="Comma 6 2 3 2" xfId="385"/>
    <cellStyle name="Comma 6 2 3 2 2" xfId="839"/>
    <cellStyle name="Comma 6 2 3 2 2 2" xfId="1974"/>
    <cellStyle name="Comma 6 2 3 2 2 2 2" xfId="5394"/>
    <cellStyle name="Comma 6 2 3 2 2 2 3" xfId="7666"/>
    <cellStyle name="Comma 6 2 3 2 2 2 4" xfId="9938"/>
    <cellStyle name="Comma 6 2 3 2 2 2 5" xfId="3380"/>
    <cellStyle name="Comma 6 2 3 2 2 2 6" xfId="2804"/>
    <cellStyle name="Comma 6 2 3 2 2 3" xfId="4259"/>
    <cellStyle name="Comma 6 2 3 2 2 4" xfId="6531"/>
    <cellStyle name="Comma 6 2 3 2 2 5" xfId="8803"/>
    <cellStyle name="Comma 6 2 3 2 2 6" xfId="3095"/>
    <cellStyle name="Comma 6 2 3 2 2 7" xfId="2524"/>
    <cellStyle name="Comma 6 2 3 2 3" xfId="1520"/>
    <cellStyle name="Comma 6 2 3 2 3 2" xfId="4940"/>
    <cellStyle name="Comma 6 2 3 2 3 3" xfId="7212"/>
    <cellStyle name="Comma 6 2 3 2 3 4" xfId="9484"/>
    <cellStyle name="Comma 6 2 3 2 3 5" xfId="3266"/>
    <cellStyle name="Comma 6 2 3 2 3 6" xfId="2692"/>
    <cellStyle name="Comma 6 2 3 2 4" xfId="3805"/>
    <cellStyle name="Comma 6 2 3 2 5" xfId="6077"/>
    <cellStyle name="Comma 6 2 3 2 6" xfId="8349"/>
    <cellStyle name="Comma 6 2 3 2 7" xfId="2981"/>
    <cellStyle name="Comma 6 2 3 2 8" xfId="2412"/>
    <cellStyle name="Comma 6 2 3 3" xfId="1066"/>
    <cellStyle name="Comma 6 2 3 3 2" xfId="2201"/>
    <cellStyle name="Comma 6 2 3 3 2 2" xfId="5621"/>
    <cellStyle name="Comma 6 2 3 3 2 3" xfId="7893"/>
    <cellStyle name="Comma 6 2 3 3 2 4" xfId="10165"/>
    <cellStyle name="Comma 6 2 3 3 2 5" xfId="3437"/>
    <cellStyle name="Comma 6 2 3 3 2 6" xfId="2860"/>
    <cellStyle name="Comma 6 2 3 3 3" xfId="4486"/>
    <cellStyle name="Comma 6 2 3 3 4" xfId="6758"/>
    <cellStyle name="Comma 6 2 3 3 5" xfId="9030"/>
    <cellStyle name="Comma 6 2 3 3 6" xfId="3152"/>
    <cellStyle name="Comma 6 2 3 3 7" xfId="2580"/>
    <cellStyle name="Comma 6 2 3 4" xfId="612"/>
    <cellStyle name="Comma 6 2 3 4 2" xfId="1747"/>
    <cellStyle name="Comma 6 2 3 4 2 2" xfId="5167"/>
    <cellStyle name="Comma 6 2 3 4 2 3" xfId="7439"/>
    <cellStyle name="Comma 6 2 3 4 2 4" xfId="9711"/>
    <cellStyle name="Comma 6 2 3 4 2 5" xfId="3323"/>
    <cellStyle name="Comma 6 2 3 4 2 6" xfId="2748"/>
    <cellStyle name="Comma 6 2 3 4 3" xfId="4032"/>
    <cellStyle name="Comma 6 2 3 4 4" xfId="6304"/>
    <cellStyle name="Comma 6 2 3 4 5" xfId="8576"/>
    <cellStyle name="Comma 6 2 3 4 6" xfId="3038"/>
    <cellStyle name="Comma 6 2 3 4 7" xfId="2468"/>
    <cellStyle name="Comma 6 2 3 5" xfId="1293"/>
    <cellStyle name="Comma 6 2 3 5 2" xfId="4713"/>
    <cellStyle name="Comma 6 2 3 5 3" xfId="6985"/>
    <cellStyle name="Comma 6 2 3 5 4" xfId="9257"/>
    <cellStyle name="Comma 6 2 3 5 5" xfId="3209"/>
    <cellStyle name="Comma 6 2 3 5 6" xfId="2636"/>
    <cellStyle name="Comma 6 2 3 6" xfId="3578"/>
    <cellStyle name="Comma 6 2 3 7" xfId="5850"/>
    <cellStyle name="Comma 6 2 3 8" xfId="8122"/>
    <cellStyle name="Comma 6 2 3 9" xfId="2921"/>
    <cellStyle name="Comma 6 2 4" xfId="273"/>
    <cellStyle name="Comma 6 2 4 10" xfId="2384"/>
    <cellStyle name="Comma 6 2 4 2" xfId="500"/>
    <cellStyle name="Comma 6 2 4 2 2" xfId="954"/>
    <cellStyle name="Comma 6 2 4 2 2 2" xfId="2089"/>
    <cellStyle name="Comma 6 2 4 2 2 2 2" xfId="5509"/>
    <cellStyle name="Comma 6 2 4 2 2 2 3" xfId="7781"/>
    <cellStyle name="Comma 6 2 4 2 2 2 4" xfId="10053"/>
    <cellStyle name="Comma 6 2 4 2 2 2 5" xfId="3409"/>
    <cellStyle name="Comma 6 2 4 2 2 2 6" xfId="2832"/>
    <cellStyle name="Comma 6 2 4 2 2 3" xfId="4374"/>
    <cellStyle name="Comma 6 2 4 2 2 4" xfId="6646"/>
    <cellStyle name="Comma 6 2 4 2 2 5" xfId="8918"/>
    <cellStyle name="Comma 6 2 4 2 2 6" xfId="3124"/>
    <cellStyle name="Comma 6 2 4 2 2 7" xfId="2552"/>
    <cellStyle name="Comma 6 2 4 2 3" xfId="1635"/>
    <cellStyle name="Comma 6 2 4 2 3 2" xfId="5055"/>
    <cellStyle name="Comma 6 2 4 2 3 3" xfId="7327"/>
    <cellStyle name="Comma 6 2 4 2 3 4" xfId="9599"/>
    <cellStyle name="Comma 6 2 4 2 3 5" xfId="3295"/>
    <cellStyle name="Comma 6 2 4 2 3 6" xfId="2720"/>
    <cellStyle name="Comma 6 2 4 2 4" xfId="3920"/>
    <cellStyle name="Comma 6 2 4 2 5" xfId="6192"/>
    <cellStyle name="Comma 6 2 4 2 6" xfId="8464"/>
    <cellStyle name="Comma 6 2 4 2 7" xfId="3010"/>
    <cellStyle name="Comma 6 2 4 2 8" xfId="2440"/>
    <cellStyle name="Comma 6 2 4 3" xfId="1181"/>
    <cellStyle name="Comma 6 2 4 3 2" xfId="2316"/>
    <cellStyle name="Comma 6 2 4 3 2 2" xfId="5736"/>
    <cellStyle name="Comma 6 2 4 3 2 3" xfId="8008"/>
    <cellStyle name="Comma 6 2 4 3 2 4" xfId="10280"/>
    <cellStyle name="Comma 6 2 4 3 2 5" xfId="3466"/>
    <cellStyle name="Comma 6 2 4 3 2 6" xfId="2888"/>
    <cellStyle name="Comma 6 2 4 3 3" xfId="4601"/>
    <cellStyle name="Comma 6 2 4 3 4" xfId="6873"/>
    <cellStyle name="Comma 6 2 4 3 5" xfId="9145"/>
    <cellStyle name="Comma 6 2 4 3 6" xfId="3181"/>
    <cellStyle name="Comma 6 2 4 3 7" xfId="2608"/>
    <cellStyle name="Comma 6 2 4 4" xfId="727"/>
    <cellStyle name="Comma 6 2 4 4 2" xfId="1862"/>
    <cellStyle name="Comma 6 2 4 4 2 2" xfId="5282"/>
    <cellStyle name="Comma 6 2 4 4 2 3" xfId="7554"/>
    <cellStyle name="Comma 6 2 4 4 2 4" xfId="9826"/>
    <cellStyle name="Comma 6 2 4 4 2 5" xfId="3352"/>
    <cellStyle name="Comma 6 2 4 4 2 6" xfId="2776"/>
    <cellStyle name="Comma 6 2 4 4 3" xfId="4147"/>
    <cellStyle name="Comma 6 2 4 4 4" xfId="6419"/>
    <cellStyle name="Comma 6 2 4 4 5" xfId="8691"/>
    <cellStyle name="Comma 6 2 4 4 6" xfId="3067"/>
    <cellStyle name="Comma 6 2 4 4 7" xfId="2496"/>
    <cellStyle name="Comma 6 2 4 5" xfId="1408"/>
    <cellStyle name="Comma 6 2 4 5 2" xfId="4828"/>
    <cellStyle name="Comma 6 2 4 5 3" xfId="7100"/>
    <cellStyle name="Comma 6 2 4 5 4" xfId="9372"/>
    <cellStyle name="Comma 6 2 4 5 5" xfId="3238"/>
    <cellStyle name="Comma 6 2 4 5 6" xfId="2664"/>
    <cellStyle name="Comma 6 2 4 6" xfId="3693"/>
    <cellStyle name="Comma 6 2 4 7" xfId="5965"/>
    <cellStyle name="Comma 6 2 4 8" xfId="8237"/>
    <cellStyle name="Comma 6 2 4 9" xfId="2953"/>
    <cellStyle name="Comma 6 2 5" xfId="329"/>
    <cellStyle name="Comma 6 2 5 2" xfId="783"/>
    <cellStyle name="Comma 6 2 5 2 2" xfId="1918"/>
    <cellStyle name="Comma 6 2 5 2 2 2" xfId="5338"/>
    <cellStyle name="Comma 6 2 5 2 2 3" xfId="7610"/>
    <cellStyle name="Comma 6 2 5 2 2 4" xfId="9882"/>
    <cellStyle name="Comma 6 2 5 2 2 5" xfId="3366"/>
    <cellStyle name="Comma 6 2 5 2 2 6" xfId="2790"/>
    <cellStyle name="Comma 6 2 5 2 3" xfId="4203"/>
    <cellStyle name="Comma 6 2 5 2 4" xfId="6475"/>
    <cellStyle name="Comma 6 2 5 2 5" xfId="8747"/>
    <cellStyle name="Comma 6 2 5 2 6" xfId="3081"/>
    <cellStyle name="Comma 6 2 5 2 7" xfId="2510"/>
    <cellStyle name="Comma 6 2 5 3" xfId="1464"/>
    <cellStyle name="Comma 6 2 5 3 2" xfId="4884"/>
    <cellStyle name="Comma 6 2 5 3 3" xfId="7156"/>
    <cellStyle name="Comma 6 2 5 3 4" xfId="9428"/>
    <cellStyle name="Comma 6 2 5 3 5" xfId="3252"/>
    <cellStyle name="Comma 6 2 5 3 6" xfId="2678"/>
    <cellStyle name="Comma 6 2 5 4" xfId="3749"/>
    <cellStyle name="Comma 6 2 5 5" xfId="6021"/>
    <cellStyle name="Comma 6 2 5 6" xfId="8293"/>
    <cellStyle name="Comma 6 2 5 7" xfId="2967"/>
    <cellStyle name="Comma 6 2 5 8" xfId="2398"/>
    <cellStyle name="Comma 6 2 6" xfId="1010"/>
    <cellStyle name="Comma 6 2 6 2" xfId="2145"/>
    <cellStyle name="Comma 6 2 6 2 2" xfId="5565"/>
    <cellStyle name="Comma 6 2 6 2 3" xfId="7837"/>
    <cellStyle name="Comma 6 2 6 2 4" xfId="10109"/>
    <cellStyle name="Comma 6 2 6 2 5" xfId="3423"/>
    <cellStyle name="Comma 6 2 6 2 6" xfId="2846"/>
    <cellStyle name="Comma 6 2 6 3" xfId="4430"/>
    <cellStyle name="Comma 6 2 6 4" xfId="6702"/>
    <cellStyle name="Comma 6 2 6 5" xfId="8974"/>
    <cellStyle name="Comma 6 2 6 6" xfId="3138"/>
    <cellStyle name="Comma 6 2 6 7" xfId="2566"/>
    <cellStyle name="Comma 6 2 7" xfId="556"/>
    <cellStyle name="Comma 6 2 7 2" xfId="1691"/>
    <cellStyle name="Comma 6 2 7 2 2" xfId="5111"/>
    <cellStyle name="Comma 6 2 7 2 3" xfId="7383"/>
    <cellStyle name="Comma 6 2 7 2 4" xfId="9655"/>
    <cellStyle name="Comma 6 2 7 2 5" xfId="3309"/>
    <cellStyle name="Comma 6 2 7 2 6" xfId="2734"/>
    <cellStyle name="Comma 6 2 7 3" xfId="3976"/>
    <cellStyle name="Comma 6 2 7 4" xfId="6248"/>
    <cellStyle name="Comma 6 2 7 5" xfId="8520"/>
    <cellStyle name="Comma 6 2 7 6" xfId="3024"/>
    <cellStyle name="Comma 6 2 7 7" xfId="2454"/>
    <cellStyle name="Comma 6 2 8" xfId="1237"/>
    <cellStyle name="Comma 6 2 8 2" xfId="4657"/>
    <cellStyle name="Comma 6 2 8 3" xfId="6929"/>
    <cellStyle name="Comma 6 2 8 4" xfId="9201"/>
    <cellStyle name="Comma 6 2 8 5" xfId="3195"/>
    <cellStyle name="Comma 6 2 8 6" xfId="2622"/>
    <cellStyle name="Comma 6 2 9" xfId="3522"/>
    <cellStyle name="Comma 6 3" xfId="175"/>
    <cellStyle name="Comma 6 3 10" xfId="2362"/>
    <cellStyle name="Comma 6 3 2" xfId="413"/>
    <cellStyle name="Comma 6 3 2 2" xfId="867"/>
    <cellStyle name="Comma 6 3 2 2 2" xfId="2002"/>
    <cellStyle name="Comma 6 3 2 2 2 2" xfId="5422"/>
    <cellStyle name="Comma 6 3 2 2 2 3" xfId="7694"/>
    <cellStyle name="Comma 6 3 2 2 2 4" xfId="9966"/>
    <cellStyle name="Comma 6 3 2 2 2 5" xfId="3387"/>
    <cellStyle name="Comma 6 3 2 2 2 6" xfId="2811"/>
    <cellStyle name="Comma 6 3 2 2 3" xfId="4287"/>
    <cellStyle name="Comma 6 3 2 2 4" xfId="6559"/>
    <cellStyle name="Comma 6 3 2 2 5" xfId="8831"/>
    <cellStyle name="Comma 6 3 2 2 6" xfId="3102"/>
    <cellStyle name="Comma 6 3 2 2 7" xfId="2531"/>
    <cellStyle name="Comma 6 3 2 3" xfId="1548"/>
    <cellStyle name="Comma 6 3 2 3 2" xfId="4968"/>
    <cellStyle name="Comma 6 3 2 3 3" xfId="7240"/>
    <cellStyle name="Comma 6 3 2 3 4" xfId="9512"/>
    <cellStyle name="Comma 6 3 2 3 5" xfId="3273"/>
    <cellStyle name="Comma 6 3 2 3 6" xfId="2699"/>
    <cellStyle name="Comma 6 3 2 4" xfId="3833"/>
    <cellStyle name="Comma 6 3 2 5" xfId="6105"/>
    <cellStyle name="Comma 6 3 2 6" xfId="8377"/>
    <cellStyle name="Comma 6 3 2 7" xfId="2988"/>
    <cellStyle name="Comma 6 3 2 8" xfId="2419"/>
    <cellStyle name="Comma 6 3 3" xfId="1094"/>
    <cellStyle name="Comma 6 3 3 2" xfId="2229"/>
    <cellStyle name="Comma 6 3 3 2 2" xfId="5649"/>
    <cellStyle name="Comma 6 3 3 2 3" xfId="7921"/>
    <cellStyle name="Comma 6 3 3 2 4" xfId="10193"/>
    <cellStyle name="Comma 6 3 3 2 5" xfId="3444"/>
    <cellStyle name="Comma 6 3 3 2 6" xfId="2867"/>
    <cellStyle name="Comma 6 3 3 3" xfId="4514"/>
    <cellStyle name="Comma 6 3 3 4" xfId="6786"/>
    <cellStyle name="Comma 6 3 3 5" xfId="9058"/>
    <cellStyle name="Comma 6 3 3 6" xfId="3159"/>
    <cellStyle name="Comma 6 3 3 7" xfId="2587"/>
    <cellStyle name="Comma 6 3 4" xfId="640"/>
    <cellStyle name="Comma 6 3 4 2" xfId="1775"/>
    <cellStyle name="Comma 6 3 4 2 2" xfId="5195"/>
    <cellStyle name="Comma 6 3 4 2 3" xfId="7467"/>
    <cellStyle name="Comma 6 3 4 2 4" xfId="9739"/>
    <cellStyle name="Comma 6 3 4 2 5" xfId="3330"/>
    <cellStyle name="Comma 6 3 4 2 6" xfId="2755"/>
    <cellStyle name="Comma 6 3 4 3" xfId="4060"/>
    <cellStyle name="Comma 6 3 4 4" xfId="6332"/>
    <cellStyle name="Comma 6 3 4 5" xfId="8604"/>
    <cellStyle name="Comma 6 3 4 6" xfId="3045"/>
    <cellStyle name="Comma 6 3 4 7" xfId="2475"/>
    <cellStyle name="Comma 6 3 5" xfId="1321"/>
    <cellStyle name="Comma 6 3 5 2" xfId="4741"/>
    <cellStyle name="Comma 6 3 5 3" xfId="7013"/>
    <cellStyle name="Comma 6 3 5 4" xfId="9285"/>
    <cellStyle name="Comma 6 3 5 5" xfId="3216"/>
    <cellStyle name="Comma 6 3 5 6" xfId="2643"/>
    <cellStyle name="Comma 6 3 6" xfId="3606"/>
    <cellStyle name="Comma 6 3 7" xfId="5878"/>
    <cellStyle name="Comma 6 3 8" xfId="8150"/>
    <cellStyle name="Comma 6 3 9" xfId="2928"/>
    <cellStyle name="Comma 6 4" xfId="119"/>
    <cellStyle name="Comma 6 4 10" xfId="2348"/>
    <cellStyle name="Comma 6 4 2" xfId="357"/>
    <cellStyle name="Comma 6 4 2 2" xfId="811"/>
    <cellStyle name="Comma 6 4 2 2 2" xfId="1946"/>
    <cellStyle name="Comma 6 4 2 2 2 2" xfId="5366"/>
    <cellStyle name="Comma 6 4 2 2 2 3" xfId="7638"/>
    <cellStyle name="Comma 6 4 2 2 2 4" xfId="9910"/>
    <cellStyle name="Comma 6 4 2 2 2 5" xfId="3373"/>
    <cellStyle name="Comma 6 4 2 2 2 6" xfId="2797"/>
    <cellStyle name="Comma 6 4 2 2 3" xfId="4231"/>
    <cellStyle name="Comma 6 4 2 2 4" xfId="6503"/>
    <cellStyle name="Comma 6 4 2 2 5" xfId="8775"/>
    <cellStyle name="Comma 6 4 2 2 6" xfId="3088"/>
    <cellStyle name="Comma 6 4 2 2 7" xfId="2517"/>
    <cellStyle name="Comma 6 4 2 3" xfId="1492"/>
    <cellStyle name="Comma 6 4 2 3 2" xfId="4912"/>
    <cellStyle name="Comma 6 4 2 3 3" xfId="7184"/>
    <cellStyle name="Comma 6 4 2 3 4" xfId="9456"/>
    <cellStyle name="Comma 6 4 2 3 5" xfId="3259"/>
    <cellStyle name="Comma 6 4 2 3 6" xfId="2685"/>
    <cellStyle name="Comma 6 4 2 4" xfId="3777"/>
    <cellStyle name="Comma 6 4 2 5" xfId="6049"/>
    <cellStyle name="Comma 6 4 2 6" xfId="8321"/>
    <cellStyle name="Comma 6 4 2 7" xfId="2974"/>
    <cellStyle name="Comma 6 4 2 8" xfId="2405"/>
    <cellStyle name="Comma 6 4 3" xfId="1038"/>
    <cellStyle name="Comma 6 4 3 2" xfId="2173"/>
    <cellStyle name="Comma 6 4 3 2 2" xfId="5593"/>
    <cellStyle name="Comma 6 4 3 2 3" xfId="7865"/>
    <cellStyle name="Comma 6 4 3 2 4" xfId="10137"/>
    <cellStyle name="Comma 6 4 3 2 5" xfId="3430"/>
    <cellStyle name="Comma 6 4 3 2 6" xfId="2853"/>
    <cellStyle name="Comma 6 4 3 3" xfId="4458"/>
    <cellStyle name="Comma 6 4 3 4" xfId="6730"/>
    <cellStyle name="Comma 6 4 3 5" xfId="9002"/>
    <cellStyle name="Comma 6 4 3 6" xfId="3145"/>
    <cellStyle name="Comma 6 4 3 7" xfId="2573"/>
    <cellStyle name="Comma 6 4 4" xfId="584"/>
    <cellStyle name="Comma 6 4 4 2" xfId="1719"/>
    <cellStyle name="Comma 6 4 4 2 2" xfId="5139"/>
    <cellStyle name="Comma 6 4 4 2 3" xfId="7411"/>
    <cellStyle name="Comma 6 4 4 2 4" xfId="9683"/>
    <cellStyle name="Comma 6 4 4 2 5" xfId="3316"/>
    <cellStyle name="Comma 6 4 4 2 6" xfId="2741"/>
    <cellStyle name="Comma 6 4 4 3" xfId="4004"/>
    <cellStyle name="Comma 6 4 4 4" xfId="6276"/>
    <cellStyle name="Comma 6 4 4 5" xfId="8548"/>
    <cellStyle name="Comma 6 4 4 6" xfId="3031"/>
    <cellStyle name="Comma 6 4 4 7" xfId="2461"/>
    <cellStyle name="Comma 6 4 5" xfId="1265"/>
    <cellStyle name="Comma 6 4 5 2" xfId="4685"/>
    <cellStyle name="Comma 6 4 5 3" xfId="6957"/>
    <cellStyle name="Comma 6 4 5 4" xfId="9229"/>
    <cellStyle name="Comma 6 4 5 5" xfId="3202"/>
    <cellStyle name="Comma 6 4 5 6" xfId="2629"/>
    <cellStyle name="Comma 6 4 6" xfId="3550"/>
    <cellStyle name="Comma 6 4 7" xfId="5822"/>
    <cellStyle name="Comma 6 4 8" xfId="8094"/>
    <cellStyle name="Comma 6 4 9" xfId="2914"/>
    <cellStyle name="Comma 6 5" xfId="245"/>
    <cellStyle name="Comma 6 5 10" xfId="2377"/>
    <cellStyle name="Comma 6 5 2" xfId="472"/>
    <cellStyle name="Comma 6 5 2 2" xfId="926"/>
    <cellStyle name="Comma 6 5 2 2 2" xfId="2061"/>
    <cellStyle name="Comma 6 5 2 2 2 2" xfId="5481"/>
    <cellStyle name="Comma 6 5 2 2 2 3" xfId="7753"/>
    <cellStyle name="Comma 6 5 2 2 2 4" xfId="10025"/>
    <cellStyle name="Comma 6 5 2 2 2 5" xfId="3402"/>
    <cellStyle name="Comma 6 5 2 2 2 6" xfId="2825"/>
    <cellStyle name="Comma 6 5 2 2 3" xfId="4346"/>
    <cellStyle name="Comma 6 5 2 2 4" xfId="6618"/>
    <cellStyle name="Comma 6 5 2 2 5" xfId="8890"/>
    <cellStyle name="Comma 6 5 2 2 6" xfId="3117"/>
    <cellStyle name="Comma 6 5 2 2 7" xfId="2545"/>
    <cellStyle name="Comma 6 5 2 3" xfId="1607"/>
    <cellStyle name="Comma 6 5 2 3 2" xfId="5027"/>
    <cellStyle name="Comma 6 5 2 3 3" xfId="7299"/>
    <cellStyle name="Comma 6 5 2 3 4" xfId="9571"/>
    <cellStyle name="Comma 6 5 2 3 5" xfId="3288"/>
    <cellStyle name="Comma 6 5 2 3 6" xfId="2713"/>
    <cellStyle name="Comma 6 5 2 4" xfId="3892"/>
    <cellStyle name="Comma 6 5 2 5" xfId="6164"/>
    <cellStyle name="Comma 6 5 2 6" xfId="8436"/>
    <cellStyle name="Comma 6 5 2 7" xfId="3003"/>
    <cellStyle name="Comma 6 5 2 8" xfId="2433"/>
    <cellStyle name="Comma 6 5 3" xfId="1153"/>
    <cellStyle name="Comma 6 5 3 2" xfId="2288"/>
    <cellStyle name="Comma 6 5 3 2 2" xfId="5708"/>
    <cellStyle name="Comma 6 5 3 2 3" xfId="7980"/>
    <cellStyle name="Comma 6 5 3 2 4" xfId="10252"/>
    <cellStyle name="Comma 6 5 3 2 5" xfId="3459"/>
    <cellStyle name="Comma 6 5 3 2 6" xfId="2881"/>
    <cellStyle name="Comma 6 5 3 3" xfId="4573"/>
    <cellStyle name="Comma 6 5 3 4" xfId="6845"/>
    <cellStyle name="Comma 6 5 3 5" xfId="9117"/>
    <cellStyle name="Comma 6 5 3 6" xfId="3174"/>
    <cellStyle name="Comma 6 5 3 7" xfId="2601"/>
    <cellStyle name="Comma 6 5 4" xfId="699"/>
    <cellStyle name="Comma 6 5 4 2" xfId="1834"/>
    <cellStyle name="Comma 6 5 4 2 2" xfId="5254"/>
    <cellStyle name="Comma 6 5 4 2 3" xfId="7526"/>
    <cellStyle name="Comma 6 5 4 2 4" xfId="9798"/>
    <cellStyle name="Comma 6 5 4 2 5" xfId="3345"/>
    <cellStyle name="Comma 6 5 4 2 6" xfId="2769"/>
    <cellStyle name="Comma 6 5 4 3" xfId="4119"/>
    <cellStyle name="Comma 6 5 4 4" xfId="6391"/>
    <cellStyle name="Comma 6 5 4 5" xfId="8663"/>
    <cellStyle name="Comma 6 5 4 6" xfId="3060"/>
    <cellStyle name="Comma 6 5 4 7" xfId="2489"/>
    <cellStyle name="Comma 6 5 5" xfId="1380"/>
    <cellStyle name="Comma 6 5 5 2" xfId="4800"/>
    <cellStyle name="Comma 6 5 5 3" xfId="7072"/>
    <cellStyle name="Comma 6 5 5 4" xfId="9344"/>
    <cellStyle name="Comma 6 5 5 5" xfId="3231"/>
    <cellStyle name="Comma 6 5 5 6" xfId="2657"/>
    <cellStyle name="Comma 6 5 6" xfId="3665"/>
    <cellStyle name="Comma 6 5 7" xfId="5937"/>
    <cellStyle name="Comma 6 5 8" xfId="8209"/>
    <cellStyle name="Comma 6 5 9" xfId="2946"/>
    <cellStyle name="Comma 6 6" xfId="301"/>
    <cellStyle name="Comma 6 6 2" xfId="755"/>
    <cellStyle name="Comma 6 6 2 2" xfId="1890"/>
    <cellStyle name="Comma 6 6 2 2 2" xfId="5310"/>
    <cellStyle name="Comma 6 6 2 2 3" xfId="7582"/>
    <cellStyle name="Comma 6 6 2 2 4" xfId="9854"/>
    <cellStyle name="Comma 6 6 2 2 5" xfId="3359"/>
    <cellStyle name="Comma 6 6 2 2 6" xfId="2783"/>
    <cellStyle name="Comma 6 6 2 3" xfId="4175"/>
    <cellStyle name="Comma 6 6 2 4" xfId="6447"/>
    <cellStyle name="Comma 6 6 2 5" xfId="8719"/>
    <cellStyle name="Comma 6 6 2 6" xfId="3074"/>
    <cellStyle name="Comma 6 6 2 7" xfId="2503"/>
    <cellStyle name="Comma 6 6 3" xfId="1436"/>
    <cellStyle name="Comma 6 6 3 2" xfId="4856"/>
    <cellStyle name="Comma 6 6 3 3" xfId="7128"/>
    <cellStyle name="Comma 6 6 3 4" xfId="9400"/>
    <cellStyle name="Comma 6 6 3 5" xfId="3245"/>
    <cellStyle name="Comma 6 6 3 6" xfId="2671"/>
    <cellStyle name="Comma 6 6 4" xfId="3721"/>
    <cellStyle name="Comma 6 6 5" xfId="5993"/>
    <cellStyle name="Comma 6 6 6" xfId="8265"/>
    <cellStyle name="Comma 6 6 7" xfId="2960"/>
    <cellStyle name="Comma 6 6 8" xfId="2391"/>
    <cellStyle name="Comma 6 7" xfId="982"/>
    <cellStyle name="Comma 6 7 2" xfId="2117"/>
    <cellStyle name="Comma 6 7 2 2" xfId="5537"/>
    <cellStyle name="Comma 6 7 2 3" xfId="7809"/>
    <cellStyle name="Comma 6 7 2 4" xfId="10081"/>
    <cellStyle name="Comma 6 7 2 5" xfId="3416"/>
    <cellStyle name="Comma 6 7 2 6" xfId="2839"/>
    <cellStyle name="Comma 6 7 3" xfId="4402"/>
    <cellStyle name="Comma 6 7 4" xfId="6674"/>
    <cellStyle name="Comma 6 7 5" xfId="8946"/>
    <cellStyle name="Comma 6 7 6" xfId="3131"/>
    <cellStyle name="Comma 6 7 7" xfId="2559"/>
    <cellStyle name="Comma 6 8" xfId="528"/>
    <cellStyle name="Comma 6 8 2" xfId="1663"/>
    <cellStyle name="Comma 6 8 2 2" xfId="5083"/>
    <cellStyle name="Comma 6 8 2 3" xfId="7355"/>
    <cellStyle name="Comma 6 8 2 4" xfId="9627"/>
    <cellStyle name="Comma 6 8 2 5" xfId="3302"/>
    <cellStyle name="Comma 6 8 2 6" xfId="2727"/>
    <cellStyle name="Comma 6 8 3" xfId="3948"/>
    <cellStyle name="Comma 6 8 4" xfId="6220"/>
    <cellStyle name="Comma 6 8 5" xfId="8492"/>
    <cellStyle name="Comma 6 8 6" xfId="3017"/>
    <cellStyle name="Comma 6 8 7" xfId="2447"/>
    <cellStyle name="Comma 6 9" xfId="1209"/>
    <cellStyle name="Comma 6 9 2" xfId="4629"/>
    <cellStyle name="Comma 6 9 3" xfId="6901"/>
    <cellStyle name="Comma 6 9 4" xfId="9173"/>
    <cellStyle name="Comma 6 9 5" xfId="3188"/>
    <cellStyle name="Comma 6 9 6" xfId="2615"/>
    <cellStyle name="Comma 7" xfId="63"/>
    <cellStyle name="Comma 7 10" xfId="3496"/>
    <cellStyle name="Comma 7 11" xfId="5768"/>
    <cellStyle name="Comma 7 12" xfId="8040"/>
    <cellStyle name="Comma 7 13" xfId="2899"/>
    <cellStyle name="Comma 7 14" xfId="2334"/>
    <cellStyle name="Comma 7 2" xfId="93"/>
    <cellStyle name="Comma 7 2 10" xfId="5796"/>
    <cellStyle name="Comma 7 2 11" xfId="8068"/>
    <cellStyle name="Comma 7 2 12" xfId="2908"/>
    <cellStyle name="Comma 7 2 13" xfId="2342"/>
    <cellStyle name="Comma 7 2 2" xfId="205"/>
    <cellStyle name="Comma 7 2 2 10" xfId="2370"/>
    <cellStyle name="Comma 7 2 2 2" xfId="443"/>
    <cellStyle name="Comma 7 2 2 2 2" xfId="897"/>
    <cellStyle name="Comma 7 2 2 2 2 2" xfId="2032"/>
    <cellStyle name="Comma 7 2 2 2 2 2 2" xfId="5452"/>
    <cellStyle name="Comma 7 2 2 2 2 2 3" xfId="7724"/>
    <cellStyle name="Comma 7 2 2 2 2 2 4" xfId="9996"/>
    <cellStyle name="Comma 7 2 2 2 2 2 5" xfId="3395"/>
    <cellStyle name="Comma 7 2 2 2 2 2 6" xfId="2819"/>
    <cellStyle name="Comma 7 2 2 2 2 3" xfId="4317"/>
    <cellStyle name="Comma 7 2 2 2 2 4" xfId="6589"/>
    <cellStyle name="Comma 7 2 2 2 2 5" xfId="8861"/>
    <cellStyle name="Comma 7 2 2 2 2 6" xfId="3110"/>
    <cellStyle name="Comma 7 2 2 2 2 7" xfId="2539"/>
    <cellStyle name="Comma 7 2 2 2 3" xfId="1578"/>
    <cellStyle name="Comma 7 2 2 2 3 2" xfId="4998"/>
    <cellStyle name="Comma 7 2 2 2 3 3" xfId="7270"/>
    <cellStyle name="Comma 7 2 2 2 3 4" xfId="9542"/>
    <cellStyle name="Comma 7 2 2 2 3 5" xfId="3281"/>
    <cellStyle name="Comma 7 2 2 2 3 6" xfId="2707"/>
    <cellStyle name="Comma 7 2 2 2 4" xfId="3863"/>
    <cellStyle name="Comma 7 2 2 2 5" xfId="6135"/>
    <cellStyle name="Comma 7 2 2 2 6" xfId="8407"/>
    <cellStyle name="Comma 7 2 2 2 7" xfId="2996"/>
    <cellStyle name="Comma 7 2 2 2 8" xfId="2427"/>
    <cellStyle name="Comma 7 2 2 3" xfId="1124"/>
    <cellStyle name="Comma 7 2 2 3 2" xfId="2259"/>
    <cellStyle name="Comma 7 2 2 3 2 2" xfId="5679"/>
    <cellStyle name="Comma 7 2 2 3 2 3" xfId="7951"/>
    <cellStyle name="Comma 7 2 2 3 2 4" xfId="10223"/>
    <cellStyle name="Comma 7 2 2 3 2 5" xfId="3452"/>
    <cellStyle name="Comma 7 2 2 3 2 6" xfId="2875"/>
    <cellStyle name="Comma 7 2 2 3 3" xfId="4544"/>
    <cellStyle name="Comma 7 2 2 3 4" xfId="6816"/>
    <cellStyle name="Comma 7 2 2 3 5" xfId="9088"/>
    <cellStyle name="Comma 7 2 2 3 6" xfId="3167"/>
    <cellStyle name="Comma 7 2 2 3 7" xfId="2595"/>
    <cellStyle name="Comma 7 2 2 4" xfId="670"/>
    <cellStyle name="Comma 7 2 2 4 2" xfId="1805"/>
    <cellStyle name="Comma 7 2 2 4 2 2" xfId="5225"/>
    <cellStyle name="Comma 7 2 2 4 2 3" xfId="7497"/>
    <cellStyle name="Comma 7 2 2 4 2 4" xfId="9769"/>
    <cellStyle name="Comma 7 2 2 4 2 5" xfId="3338"/>
    <cellStyle name="Comma 7 2 2 4 2 6" xfId="2763"/>
    <cellStyle name="Comma 7 2 2 4 3" xfId="4090"/>
    <cellStyle name="Comma 7 2 2 4 4" xfId="6362"/>
    <cellStyle name="Comma 7 2 2 4 5" xfId="8634"/>
    <cellStyle name="Comma 7 2 2 4 6" xfId="3053"/>
    <cellStyle name="Comma 7 2 2 4 7" xfId="2483"/>
    <cellStyle name="Comma 7 2 2 5" xfId="1351"/>
    <cellStyle name="Comma 7 2 2 5 2" xfId="4771"/>
    <cellStyle name="Comma 7 2 2 5 3" xfId="7043"/>
    <cellStyle name="Comma 7 2 2 5 4" xfId="9315"/>
    <cellStyle name="Comma 7 2 2 5 5" xfId="3224"/>
    <cellStyle name="Comma 7 2 2 5 6" xfId="2651"/>
    <cellStyle name="Comma 7 2 2 6" xfId="3636"/>
    <cellStyle name="Comma 7 2 2 7" xfId="5908"/>
    <cellStyle name="Comma 7 2 2 8" xfId="8180"/>
    <cellStyle name="Comma 7 2 2 9" xfId="2936"/>
    <cellStyle name="Comma 7 2 3" xfId="149"/>
    <cellStyle name="Comma 7 2 3 10" xfId="2356"/>
    <cellStyle name="Comma 7 2 3 2" xfId="387"/>
    <cellStyle name="Comma 7 2 3 2 2" xfId="841"/>
    <cellStyle name="Comma 7 2 3 2 2 2" xfId="1976"/>
    <cellStyle name="Comma 7 2 3 2 2 2 2" xfId="5396"/>
    <cellStyle name="Comma 7 2 3 2 2 2 3" xfId="7668"/>
    <cellStyle name="Comma 7 2 3 2 2 2 4" xfId="9940"/>
    <cellStyle name="Comma 7 2 3 2 2 2 5" xfId="3381"/>
    <cellStyle name="Comma 7 2 3 2 2 2 6" xfId="2805"/>
    <cellStyle name="Comma 7 2 3 2 2 3" xfId="4261"/>
    <cellStyle name="Comma 7 2 3 2 2 4" xfId="6533"/>
    <cellStyle name="Comma 7 2 3 2 2 5" xfId="8805"/>
    <cellStyle name="Comma 7 2 3 2 2 6" xfId="3096"/>
    <cellStyle name="Comma 7 2 3 2 2 7" xfId="2525"/>
    <cellStyle name="Comma 7 2 3 2 3" xfId="1522"/>
    <cellStyle name="Comma 7 2 3 2 3 2" xfId="4942"/>
    <cellStyle name="Comma 7 2 3 2 3 3" xfId="7214"/>
    <cellStyle name="Comma 7 2 3 2 3 4" xfId="9486"/>
    <cellStyle name="Comma 7 2 3 2 3 5" xfId="3267"/>
    <cellStyle name="Comma 7 2 3 2 3 6" xfId="2693"/>
    <cellStyle name="Comma 7 2 3 2 4" xfId="3807"/>
    <cellStyle name="Comma 7 2 3 2 5" xfId="6079"/>
    <cellStyle name="Comma 7 2 3 2 6" xfId="8351"/>
    <cellStyle name="Comma 7 2 3 2 7" xfId="2982"/>
    <cellStyle name="Comma 7 2 3 2 8" xfId="2413"/>
    <cellStyle name="Comma 7 2 3 3" xfId="1068"/>
    <cellStyle name="Comma 7 2 3 3 2" xfId="2203"/>
    <cellStyle name="Comma 7 2 3 3 2 2" xfId="5623"/>
    <cellStyle name="Comma 7 2 3 3 2 3" xfId="7895"/>
    <cellStyle name="Comma 7 2 3 3 2 4" xfId="10167"/>
    <cellStyle name="Comma 7 2 3 3 2 5" xfId="3438"/>
    <cellStyle name="Comma 7 2 3 3 2 6" xfId="2861"/>
    <cellStyle name="Comma 7 2 3 3 3" xfId="4488"/>
    <cellStyle name="Comma 7 2 3 3 4" xfId="6760"/>
    <cellStyle name="Comma 7 2 3 3 5" xfId="9032"/>
    <cellStyle name="Comma 7 2 3 3 6" xfId="3153"/>
    <cellStyle name="Comma 7 2 3 3 7" xfId="2581"/>
    <cellStyle name="Comma 7 2 3 4" xfId="614"/>
    <cellStyle name="Comma 7 2 3 4 2" xfId="1749"/>
    <cellStyle name="Comma 7 2 3 4 2 2" xfId="5169"/>
    <cellStyle name="Comma 7 2 3 4 2 3" xfId="7441"/>
    <cellStyle name="Comma 7 2 3 4 2 4" xfId="9713"/>
    <cellStyle name="Comma 7 2 3 4 2 5" xfId="3324"/>
    <cellStyle name="Comma 7 2 3 4 2 6" xfId="2749"/>
    <cellStyle name="Comma 7 2 3 4 3" xfId="4034"/>
    <cellStyle name="Comma 7 2 3 4 4" xfId="6306"/>
    <cellStyle name="Comma 7 2 3 4 5" xfId="8578"/>
    <cellStyle name="Comma 7 2 3 4 6" xfId="3039"/>
    <cellStyle name="Comma 7 2 3 4 7" xfId="2469"/>
    <cellStyle name="Comma 7 2 3 5" xfId="1295"/>
    <cellStyle name="Comma 7 2 3 5 2" xfId="4715"/>
    <cellStyle name="Comma 7 2 3 5 3" xfId="6987"/>
    <cellStyle name="Comma 7 2 3 5 4" xfId="9259"/>
    <cellStyle name="Comma 7 2 3 5 5" xfId="3210"/>
    <cellStyle name="Comma 7 2 3 5 6" xfId="2637"/>
    <cellStyle name="Comma 7 2 3 6" xfId="3580"/>
    <cellStyle name="Comma 7 2 3 7" xfId="5852"/>
    <cellStyle name="Comma 7 2 3 8" xfId="8124"/>
    <cellStyle name="Comma 7 2 3 9" xfId="2922"/>
    <cellStyle name="Comma 7 2 4" xfId="275"/>
    <cellStyle name="Comma 7 2 4 10" xfId="2385"/>
    <cellStyle name="Comma 7 2 4 2" xfId="502"/>
    <cellStyle name="Comma 7 2 4 2 2" xfId="956"/>
    <cellStyle name="Comma 7 2 4 2 2 2" xfId="2091"/>
    <cellStyle name="Comma 7 2 4 2 2 2 2" xfId="5511"/>
    <cellStyle name="Comma 7 2 4 2 2 2 3" xfId="7783"/>
    <cellStyle name="Comma 7 2 4 2 2 2 4" xfId="10055"/>
    <cellStyle name="Comma 7 2 4 2 2 2 5" xfId="3410"/>
    <cellStyle name="Comma 7 2 4 2 2 2 6" xfId="2833"/>
    <cellStyle name="Comma 7 2 4 2 2 3" xfId="4376"/>
    <cellStyle name="Comma 7 2 4 2 2 4" xfId="6648"/>
    <cellStyle name="Comma 7 2 4 2 2 5" xfId="8920"/>
    <cellStyle name="Comma 7 2 4 2 2 6" xfId="3125"/>
    <cellStyle name="Comma 7 2 4 2 2 7" xfId="2553"/>
    <cellStyle name="Comma 7 2 4 2 3" xfId="1637"/>
    <cellStyle name="Comma 7 2 4 2 3 2" xfId="5057"/>
    <cellStyle name="Comma 7 2 4 2 3 3" xfId="7329"/>
    <cellStyle name="Comma 7 2 4 2 3 4" xfId="9601"/>
    <cellStyle name="Comma 7 2 4 2 3 5" xfId="3296"/>
    <cellStyle name="Comma 7 2 4 2 3 6" xfId="2721"/>
    <cellStyle name="Comma 7 2 4 2 4" xfId="3922"/>
    <cellStyle name="Comma 7 2 4 2 5" xfId="6194"/>
    <cellStyle name="Comma 7 2 4 2 6" xfId="8466"/>
    <cellStyle name="Comma 7 2 4 2 7" xfId="3011"/>
    <cellStyle name="Comma 7 2 4 2 8" xfId="2441"/>
    <cellStyle name="Comma 7 2 4 3" xfId="1183"/>
    <cellStyle name="Comma 7 2 4 3 2" xfId="2318"/>
    <cellStyle name="Comma 7 2 4 3 2 2" xfId="5738"/>
    <cellStyle name="Comma 7 2 4 3 2 3" xfId="8010"/>
    <cellStyle name="Comma 7 2 4 3 2 4" xfId="10282"/>
    <cellStyle name="Comma 7 2 4 3 2 5" xfId="3467"/>
    <cellStyle name="Comma 7 2 4 3 2 6" xfId="2889"/>
    <cellStyle name="Comma 7 2 4 3 3" xfId="4603"/>
    <cellStyle name="Comma 7 2 4 3 4" xfId="6875"/>
    <cellStyle name="Comma 7 2 4 3 5" xfId="9147"/>
    <cellStyle name="Comma 7 2 4 3 6" xfId="3182"/>
    <cellStyle name="Comma 7 2 4 3 7" xfId="2609"/>
    <cellStyle name="Comma 7 2 4 4" xfId="729"/>
    <cellStyle name="Comma 7 2 4 4 2" xfId="1864"/>
    <cellStyle name="Comma 7 2 4 4 2 2" xfId="5284"/>
    <cellStyle name="Comma 7 2 4 4 2 3" xfId="7556"/>
    <cellStyle name="Comma 7 2 4 4 2 4" xfId="9828"/>
    <cellStyle name="Comma 7 2 4 4 2 5" xfId="3353"/>
    <cellStyle name="Comma 7 2 4 4 2 6" xfId="2777"/>
    <cellStyle name="Comma 7 2 4 4 3" xfId="4149"/>
    <cellStyle name="Comma 7 2 4 4 4" xfId="6421"/>
    <cellStyle name="Comma 7 2 4 4 5" xfId="8693"/>
    <cellStyle name="Comma 7 2 4 4 6" xfId="3068"/>
    <cellStyle name="Comma 7 2 4 4 7" xfId="2497"/>
    <cellStyle name="Comma 7 2 4 5" xfId="1410"/>
    <cellStyle name="Comma 7 2 4 5 2" xfId="4830"/>
    <cellStyle name="Comma 7 2 4 5 3" xfId="7102"/>
    <cellStyle name="Comma 7 2 4 5 4" xfId="9374"/>
    <cellStyle name="Comma 7 2 4 5 5" xfId="3239"/>
    <cellStyle name="Comma 7 2 4 5 6" xfId="2665"/>
    <cellStyle name="Comma 7 2 4 6" xfId="3695"/>
    <cellStyle name="Comma 7 2 4 7" xfId="5967"/>
    <cellStyle name="Comma 7 2 4 8" xfId="8239"/>
    <cellStyle name="Comma 7 2 4 9" xfId="2954"/>
    <cellStyle name="Comma 7 2 5" xfId="331"/>
    <cellStyle name="Comma 7 2 5 2" xfId="785"/>
    <cellStyle name="Comma 7 2 5 2 2" xfId="1920"/>
    <cellStyle name="Comma 7 2 5 2 2 2" xfId="5340"/>
    <cellStyle name="Comma 7 2 5 2 2 3" xfId="7612"/>
    <cellStyle name="Comma 7 2 5 2 2 4" xfId="9884"/>
    <cellStyle name="Comma 7 2 5 2 2 5" xfId="3367"/>
    <cellStyle name="Comma 7 2 5 2 2 6" xfId="2791"/>
    <cellStyle name="Comma 7 2 5 2 3" xfId="4205"/>
    <cellStyle name="Comma 7 2 5 2 4" xfId="6477"/>
    <cellStyle name="Comma 7 2 5 2 5" xfId="8749"/>
    <cellStyle name="Comma 7 2 5 2 6" xfId="3082"/>
    <cellStyle name="Comma 7 2 5 2 7" xfId="2511"/>
    <cellStyle name="Comma 7 2 5 3" xfId="1466"/>
    <cellStyle name="Comma 7 2 5 3 2" xfId="4886"/>
    <cellStyle name="Comma 7 2 5 3 3" xfId="7158"/>
    <cellStyle name="Comma 7 2 5 3 4" xfId="9430"/>
    <cellStyle name="Comma 7 2 5 3 5" xfId="3253"/>
    <cellStyle name="Comma 7 2 5 3 6" xfId="2679"/>
    <cellStyle name="Comma 7 2 5 4" xfId="3751"/>
    <cellStyle name="Comma 7 2 5 5" xfId="6023"/>
    <cellStyle name="Comma 7 2 5 6" xfId="8295"/>
    <cellStyle name="Comma 7 2 5 7" xfId="2968"/>
    <cellStyle name="Comma 7 2 5 8" xfId="2399"/>
    <cellStyle name="Comma 7 2 6" xfId="1012"/>
    <cellStyle name="Comma 7 2 6 2" xfId="2147"/>
    <cellStyle name="Comma 7 2 6 2 2" xfId="5567"/>
    <cellStyle name="Comma 7 2 6 2 3" xfId="7839"/>
    <cellStyle name="Comma 7 2 6 2 4" xfId="10111"/>
    <cellStyle name="Comma 7 2 6 2 5" xfId="3424"/>
    <cellStyle name="Comma 7 2 6 2 6" xfId="2847"/>
    <cellStyle name="Comma 7 2 6 3" xfId="4432"/>
    <cellStyle name="Comma 7 2 6 4" xfId="6704"/>
    <cellStyle name="Comma 7 2 6 5" xfId="8976"/>
    <cellStyle name="Comma 7 2 6 6" xfId="3139"/>
    <cellStyle name="Comma 7 2 6 7" xfId="2567"/>
    <cellStyle name="Comma 7 2 7" xfId="558"/>
    <cellStyle name="Comma 7 2 7 2" xfId="1693"/>
    <cellStyle name="Comma 7 2 7 2 2" xfId="5113"/>
    <cellStyle name="Comma 7 2 7 2 3" xfId="7385"/>
    <cellStyle name="Comma 7 2 7 2 4" xfId="9657"/>
    <cellStyle name="Comma 7 2 7 2 5" xfId="3310"/>
    <cellStyle name="Comma 7 2 7 2 6" xfId="2735"/>
    <cellStyle name="Comma 7 2 7 3" xfId="3978"/>
    <cellStyle name="Comma 7 2 7 4" xfId="6250"/>
    <cellStyle name="Comma 7 2 7 5" xfId="8522"/>
    <cellStyle name="Comma 7 2 7 6" xfId="3025"/>
    <cellStyle name="Comma 7 2 7 7" xfId="2455"/>
    <cellStyle name="Comma 7 2 8" xfId="1239"/>
    <cellStyle name="Comma 7 2 8 2" xfId="4659"/>
    <cellStyle name="Comma 7 2 8 3" xfId="6931"/>
    <cellStyle name="Comma 7 2 8 4" xfId="9203"/>
    <cellStyle name="Comma 7 2 8 5" xfId="3196"/>
    <cellStyle name="Comma 7 2 8 6" xfId="2623"/>
    <cellStyle name="Comma 7 2 9" xfId="3524"/>
    <cellStyle name="Comma 7 3" xfId="177"/>
    <cellStyle name="Comma 7 3 10" xfId="2363"/>
    <cellStyle name="Comma 7 3 2" xfId="415"/>
    <cellStyle name="Comma 7 3 2 2" xfId="869"/>
    <cellStyle name="Comma 7 3 2 2 2" xfId="2004"/>
    <cellStyle name="Comma 7 3 2 2 2 2" xfId="5424"/>
    <cellStyle name="Comma 7 3 2 2 2 3" xfId="7696"/>
    <cellStyle name="Comma 7 3 2 2 2 4" xfId="9968"/>
    <cellStyle name="Comma 7 3 2 2 2 5" xfId="3388"/>
    <cellStyle name="Comma 7 3 2 2 2 6" xfId="2812"/>
    <cellStyle name="Comma 7 3 2 2 3" xfId="4289"/>
    <cellStyle name="Comma 7 3 2 2 4" xfId="6561"/>
    <cellStyle name="Comma 7 3 2 2 5" xfId="8833"/>
    <cellStyle name="Comma 7 3 2 2 6" xfId="3103"/>
    <cellStyle name="Comma 7 3 2 2 7" xfId="2532"/>
    <cellStyle name="Comma 7 3 2 3" xfId="1550"/>
    <cellStyle name="Comma 7 3 2 3 2" xfId="4970"/>
    <cellStyle name="Comma 7 3 2 3 3" xfId="7242"/>
    <cellStyle name="Comma 7 3 2 3 4" xfId="9514"/>
    <cellStyle name="Comma 7 3 2 3 5" xfId="3274"/>
    <cellStyle name="Comma 7 3 2 3 6" xfId="2700"/>
    <cellStyle name="Comma 7 3 2 4" xfId="3835"/>
    <cellStyle name="Comma 7 3 2 5" xfId="6107"/>
    <cellStyle name="Comma 7 3 2 6" xfId="8379"/>
    <cellStyle name="Comma 7 3 2 7" xfId="2989"/>
    <cellStyle name="Comma 7 3 2 8" xfId="2420"/>
    <cellStyle name="Comma 7 3 3" xfId="1096"/>
    <cellStyle name="Comma 7 3 3 2" xfId="2231"/>
    <cellStyle name="Comma 7 3 3 2 2" xfId="5651"/>
    <cellStyle name="Comma 7 3 3 2 3" xfId="7923"/>
    <cellStyle name="Comma 7 3 3 2 4" xfId="10195"/>
    <cellStyle name="Comma 7 3 3 2 5" xfId="3445"/>
    <cellStyle name="Comma 7 3 3 2 6" xfId="2868"/>
    <cellStyle name="Comma 7 3 3 3" xfId="4516"/>
    <cellStyle name="Comma 7 3 3 4" xfId="6788"/>
    <cellStyle name="Comma 7 3 3 5" xfId="9060"/>
    <cellStyle name="Comma 7 3 3 6" xfId="3160"/>
    <cellStyle name="Comma 7 3 3 7" xfId="2588"/>
    <cellStyle name="Comma 7 3 4" xfId="642"/>
    <cellStyle name="Comma 7 3 4 2" xfId="1777"/>
    <cellStyle name="Comma 7 3 4 2 2" xfId="5197"/>
    <cellStyle name="Comma 7 3 4 2 3" xfId="7469"/>
    <cellStyle name="Comma 7 3 4 2 4" xfId="9741"/>
    <cellStyle name="Comma 7 3 4 2 5" xfId="3331"/>
    <cellStyle name="Comma 7 3 4 2 6" xfId="2756"/>
    <cellStyle name="Comma 7 3 4 3" xfId="4062"/>
    <cellStyle name="Comma 7 3 4 4" xfId="6334"/>
    <cellStyle name="Comma 7 3 4 5" xfId="8606"/>
    <cellStyle name="Comma 7 3 4 6" xfId="3046"/>
    <cellStyle name="Comma 7 3 4 7" xfId="2476"/>
    <cellStyle name="Comma 7 3 5" xfId="1323"/>
    <cellStyle name="Comma 7 3 5 2" xfId="4743"/>
    <cellStyle name="Comma 7 3 5 3" xfId="7015"/>
    <cellStyle name="Comma 7 3 5 4" xfId="9287"/>
    <cellStyle name="Comma 7 3 5 5" xfId="3217"/>
    <cellStyle name="Comma 7 3 5 6" xfId="2644"/>
    <cellStyle name="Comma 7 3 6" xfId="3608"/>
    <cellStyle name="Comma 7 3 7" xfId="5880"/>
    <cellStyle name="Comma 7 3 8" xfId="8152"/>
    <cellStyle name="Comma 7 3 9" xfId="2929"/>
    <cellStyle name="Comma 7 4" xfId="121"/>
    <cellStyle name="Comma 7 4 10" xfId="2349"/>
    <cellStyle name="Comma 7 4 2" xfId="359"/>
    <cellStyle name="Comma 7 4 2 2" xfId="813"/>
    <cellStyle name="Comma 7 4 2 2 2" xfId="1948"/>
    <cellStyle name="Comma 7 4 2 2 2 2" xfId="5368"/>
    <cellStyle name="Comma 7 4 2 2 2 3" xfId="7640"/>
    <cellStyle name="Comma 7 4 2 2 2 4" xfId="9912"/>
    <cellStyle name="Comma 7 4 2 2 2 5" xfId="3374"/>
    <cellStyle name="Comma 7 4 2 2 2 6" xfId="2798"/>
    <cellStyle name="Comma 7 4 2 2 3" xfId="4233"/>
    <cellStyle name="Comma 7 4 2 2 4" xfId="6505"/>
    <cellStyle name="Comma 7 4 2 2 5" xfId="8777"/>
    <cellStyle name="Comma 7 4 2 2 6" xfId="3089"/>
    <cellStyle name="Comma 7 4 2 2 7" xfId="2518"/>
    <cellStyle name="Comma 7 4 2 3" xfId="1494"/>
    <cellStyle name="Comma 7 4 2 3 2" xfId="4914"/>
    <cellStyle name="Comma 7 4 2 3 3" xfId="7186"/>
    <cellStyle name="Comma 7 4 2 3 4" xfId="9458"/>
    <cellStyle name="Comma 7 4 2 3 5" xfId="3260"/>
    <cellStyle name="Comma 7 4 2 3 6" xfId="2686"/>
    <cellStyle name="Comma 7 4 2 4" xfId="3779"/>
    <cellStyle name="Comma 7 4 2 5" xfId="6051"/>
    <cellStyle name="Comma 7 4 2 6" xfId="8323"/>
    <cellStyle name="Comma 7 4 2 7" xfId="2975"/>
    <cellStyle name="Comma 7 4 2 8" xfId="2406"/>
    <cellStyle name="Comma 7 4 3" xfId="1040"/>
    <cellStyle name="Comma 7 4 3 2" xfId="2175"/>
    <cellStyle name="Comma 7 4 3 2 2" xfId="5595"/>
    <cellStyle name="Comma 7 4 3 2 3" xfId="7867"/>
    <cellStyle name="Comma 7 4 3 2 4" xfId="10139"/>
    <cellStyle name="Comma 7 4 3 2 5" xfId="3431"/>
    <cellStyle name="Comma 7 4 3 2 6" xfId="2854"/>
    <cellStyle name="Comma 7 4 3 3" xfId="4460"/>
    <cellStyle name="Comma 7 4 3 4" xfId="6732"/>
    <cellStyle name="Comma 7 4 3 5" xfId="9004"/>
    <cellStyle name="Comma 7 4 3 6" xfId="3146"/>
    <cellStyle name="Comma 7 4 3 7" xfId="2574"/>
    <cellStyle name="Comma 7 4 4" xfId="586"/>
    <cellStyle name="Comma 7 4 4 2" xfId="1721"/>
    <cellStyle name="Comma 7 4 4 2 2" xfId="5141"/>
    <cellStyle name="Comma 7 4 4 2 3" xfId="7413"/>
    <cellStyle name="Comma 7 4 4 2 4" xfId="9685"/>
    <cellStyle name="Comma 7 4 4 2 5" xfId="3317"/>
    <cellStyle name="Comma 7 4 4 2 6" xfId="2742"/>
    <cellStyle name="Comma 7 4 4 3" xfId="4006"/>
    <cellStyle name="Comma 7 4 4 4" xfId="6278"/>
    <cellStyle name="Comma 7 4 4 5" xfId="8550"/>
    <cellStyle name="Comma 7 4 4 6" xfId="3032"/>
    <cellStyle name="Comma 7 4 4 7" xfId="2462"/>
    <cellStyle name="Comma 7 4 5" xfId="1267"/>
    <cellStyle name="Comma 7 4 5 2" xfId="4687"/>
    <cellStyle name="Comma 7 4 5 3" xfId="6959"/>
    <cellStyle name="Comma 7 4 5 4" xfId="9231"/>
    <cellStyle name="Comma 7 4 5 5" xfId="3203"/>
    <cellStyle name="Comma 7 4 5 6" xfId="2630"/>
    <cellStyle name="Comma 7 4 6" xfId="3552"/>
    <cellStyle name="Comma 7 4 7" xfId="5824"/>
    <cellStyle name="Comma 7 4 8" xfId="8096"/>
    <cellStyle name="Comma 7 4 9" xfId="2915"/>
    <cellStyle name="Comma 7 5" xfId="247"/>
    <cellStyle name="Comma 7 5 10" xfId="2378"/>
    <cellStyle name="Comma 7 5 2" xfId="474"/>
    <cellStyle name="Comma 7 5 2 2" xfId="928"/>
    <cellStyle name="Comma 7 5 2 2 2" xfId="2063"/>
    <cellStyle name="Comma 7 5 2 2 2 2" xfId="5483"/>
    <cellStyle name="Comma 7 5 2 2 2 3" xfId="7755"/>
    <cellStyle name="Comma 7 5 2 2 2 4" xfId="10027"/>
    <cellStyle name="Comma 7 5 2 2 2 5" xfId="3403"/>
    <cellStyle name="Comma 7 5 2 2 2 6" xfId="2826"/>
    <cellStyle name="Comma 7 5 2 2 3" xfId="4348"/>
    <cellStyle name="Comma 7 5 2 2 4" xfId="6620"/>
    <cellStyle name="Comma 7 5 2 2 5" xfId="8892"/>
    <cellStyle name="Comma 7 5 2 2 6" xfId="3118"/>
    <cellStyle name="Comma 7 5 2 2 7" xfId="2546"/>
    <cellStyle name="Comma 7 5 2 3" xfId="1609"/>
    <cellStyle name="Comma 7 5 2 3 2" xfId="5029"/>
    <cellStyle name="Comma 7 5 2 3 3" xfId="7301"/>
    <cellStyle name="Comma 7 5 2 3 4" xfId="9573"/>
    <cellStyle name="Comma 7 5 2 3 5" xfId="3289"/>
    <cellStyle name="Comma 7 5 2 3 6" xfId="2714"/>
    <cellStyle name="Comma 7 5 2 4" xfId="3894"/>
    <cellStyle name="Comma 7 5 2 5" xfId="6166"/>
    <cellStyle name="Comma 7 5 2 6" xfId="8438"/>
    <cellStyle name="Comma 7 5 2 7" xfId="3004"/>
    <cellStyle name="Comma 7 5 2 8" xfId="2434"/>
    <cellStyle name="Comma 7 5 3" xfId="1155"/>
    <cellStyle name="Comma 7 5 3 2" xfId="2290"/>
    <cellStyle name="Comma 7 5 3 2 2" xfId="5710"/>
    <cellStyle name="Comma 7 5 3 2 3" xfId="7982"/>
    <cellStyle name="Comma 7 5 3 2 4" xfId="10254"/>
    <cellStyle name="Comma 7 5 3 2 5" xfId="3460"/>
    <cellStyle name="Comma 7 5 3 2 6" xfId="2882"/>
    <cellStyle name="Comma 7 5 3 3" xfId="4575"/>
    <cellStyle name="Comma 7 5 3 4" xfId="6847"/>
    <cellStyle name="Comma 7 5 3 5" xfId="9119"/>
    <cellStyle name="Comma 7 5 3 6" xfId="3175"/>
    <cellStyle name="Comma 7 5 3 7" xfId="2602"/>
    <cellStyle name="Comma 7 5 4" xfId="701"/>
    <cellStyle name="Comma 7 5 4 2" xfId="1836"/>
    <cellStyle name="Comma 7 5 4 2 2" xfId="5256"/>
    <cellStyle name="Comma 7 5 4 2 3" xfId="7528"/>
    <cellStyle name="Comma 7 5 4 2 4" xfId="9800"/>
    <cellStyle name="Comma 7 5 4 2 5" xfId="3346"/>
    <cellStyle name="Comma 7 5 4 2 6" xfId="2770"/>
    <cellStyle name="Comma 7 5 4 3" xfId="4121"/>
    <cellStyle name="Comma 7 5 4 4" xfId="6393"/>
    <cellStyle name="Comma 7 5 4 5" xfId="8665"/>
    <cellStyle name="Comma 7 5 4 6" xfId="3061"/>
    <cellStyle name="Comma 7 5 4 7" xfId="2490"/>
    <cellStyle name="Comma 7 5 5" xfId="1382"/>
    <cellStyle name="Comma 7 5 5 2" xfId="4802"/>
    <cellStyle name="Comma 7 5 5 3" xfId="7074"/>
    <cellStyle name="Comma 7 5 5 4" xfId="9346"/>
    <cellStyle name="Comma 7 5 5 5" xfId="3232"/>
    <cellStyle name="Comma 7 5 5 6" xfId="2658"/>
    <cellStyle name="Comma 7 5 6" xfId="3667"/>
    <cellStyle name="Comma 7 5 7" xfId="5939"/>
    <cellStyle name="Comma 7 5 8" xfId="8211"/>
    <cellStyle name="Comma 7 5 9" xfId="2947"/>
    <cellStyle name="Comma 7 6" xfId="303"/>
    <cellStyle name="Comma 7 6 2" xfId="757"/>
    <cellStyle name="Comma 7 6 2 2" xfId="1892"/>
    <cellStyle name="Comma 7 6 2 2 2" xfId="5312"/>
    <cellStyle name="Comma 7 6 2 2 3" xfId="7584"/>
    <cellStyle name="Comma 7 6 2 2 4" xfId="9856"/>
    <cellStyle name="Comma 7 6 2 2 5" xfId="3360"/>
    <cellStyle name="Comma 7 6 2 2 6" xfId="2784"/>
    <cellStyle name="Comma 7 6 2 3" xfId="4177"/>
    <cellStyle name="Comma 7 6 2 4" xfId="6449"/>
    <cellStyle name="Comma 7 6 2 5" xfId="8721"/>
    <cellStyle name="Comma 7 6 2 6" xfId="3075"/>
    <cellStyle name="Comma 7 6 2 7" xfId="2504"/>
    <cellStyle name="Comma 7 6 3" xfId="1438"/>
    <cellStyle name="Comma 7 6 3 2" xfId="4858"/>
    <cellStyle name="Comma 7 6 3 3" xfId="7130"/>
    <cellStyle name="Comma 7 6 3 4" xfId="9402"/>
    <cellStyle name="Comma 7 6 3 5" xfId="3246"/>
    <cellStyle name="Comma 7 6 3 6" xfId="2672"/>
    <cellStyle name="Comma 7 6 4" xfId="3723"/>
    <cellStyle name="Comma 7 6 5" xfId="5995"/>
    <cellStyle name="Comma 7 6 6" xfId="8267"/>
    <cellStyle name="Comma 7 6 7" xfId="2961"/>
    <cellStyle name="Comma 7 6 8" xfId="2392"/>
    <cellStyle name="Comma 7 7" xfId="984"/>
    <cellStyle name="Comma 7 7 2" xfId="2119"/>
    <cellStyle name="Comma 7 7 2 2" xfId="5539"/>
    <cellStyle name="Comma 7 7 2 3" xfId="7811"/>
    <cellStyle name="Comma 7 7 2 4" xfId="10083"/>
    <cellStyle name="Comma 7 7 2 5" xfId="3417"/>
    <cellStyle name="Comma 7 7 2 6" xfId="2840"/>
    <cellStyle name="Comma 7 7 3" xfId="4404"/>
    <cellStyle name="Comma 7 7 4" xfId="6676"/>
    <cellStyle name="Comma 7 7 5" xfId="8948"/>
    <cellStyle name="Comma 7 7 6" xfId="3132"/>
    <cellStyle name="Comma 7 7 7" xfId="2560"/>
    <cellStyle name="Comma 7 8" xfId="530"/>
    <cellStyle name="Comma 7 8 2" xfId="1665"/>
    <cellStyle name="Comma 7 8 2 2" xfId="5085"/>
    <cellStyle name="Comma 7 8 2 3" xfId="7357"/>
    <cellStyle name="Comma 7 8 2 4" xfId="9629"/>
    <cellStyle name="Comma 7 8 2 5" xfId="3303"/>
    <cellStyle name="Comma 7 8 2 6" xfId="2728"/>
    <cellStyle name="Comma 7 8 3" xfId="3950"/>
    <cellStyle name="Comma 7 8 4" xfId="6222"/>
    <cellStyle name="Comma 7 8 5" xfId="8494"/>
    <cellStyle name="Comma 7 8 6" xfId="3018"/>
    <cellStyle name="Comma 7 8 7" xfId="2448"/>
    <cellStyle name="Comma 7 9" xfId="1211"/>
    <cellStyle name="Comma 7 9 2" xfId="4631"/>
    <cellStyle name="Comma 7 9 3" xfId="6903"/>
    <cellStyle name="Comma 7 9 4" xfId="9175"/>
    <cellStyle name="Comma 7 9 5" xfId="3189"/>
    <cellStyle name="Comma 7 9 6" xfId="2616"/>
    <cellStyle name="Comma 8" xfId="65"/>
    <cellStyle name="Comma 8 10" xfId="3498"/>
    <cellStyle name="Comma 8 11" xfId="5770"/>
    <cellStyle name="Comma 8 12" xfId="8042"/>
    <cellStyle name="Comma 8 13" xfId="2900"/>
    <cellStyle name="Comma 8 14" xfId="2335"/>
    <cellStyle name="Comma 8 2" xfId="95"/>
    <cellStyle name="Comma 8 2 10" xfId="5798"/>
    <cellStyle name="Comma 8 2 11" xfId="8070"/>
    <cellStyle name="Comma 8 2 12" xfId="2909"/>
    <cellStyle name="Comma 8 2 13" xfId="2343"/>
    <cellStyle name="Comma 8 2 2" xfId="207"/>
    <cellStyle name="Comma 8 2 2 10" xfId="2371"/>
    <cellStyle name="Comma 8 2 2 2" xfId="445"/>
    <cellStyle name="Comma 8 2 2 2 2" xfId="899"/>
    <cellStyle name="Comma 8 2 2 2 2 2" xfId="2034"/>
    <cellStyle name="Comma 8 2 2 2 2 2 2" xfId="5454"/>
    <cellStyle name="Comma 8 2 2 2 2 2 3" xfId="7726"/>
    <cellStyle name="Comma 8 2 2 2 2 2 4" xfId="9998"/>
    <cellStyle name="Comma 8 2 2 2 2 2 5" xfId="3396"/>
    <cellStyle name="Comma 8 2 2 2 2 2 6" xfId="2820"/>
    <cellStyle name="Comma 8 2 2 2 2 3" xfId="4319"/>
    <cellStyle name="Comma 8 2 2 2 2 4" xfId="6591"/>
    <cellStyle name="Comma 8 2 2 2 2 5" xfId="8863"/>
    <cellStyle name="Comma 8 2 2 2 2 6" xfId="3111"/>
    <cellStyle name="Comma 8 2 2 2 2 7" xfId="2540"/>
    <cellStyle name="Comma 8 2 2 2 3" xfId="1580"/>
    <cellStyle name="Comma 8 2 2 2 3 2" xfId="5000"/>
    <cellStyle name="Comma 8 2 2 2 3 3" xfId="7272"/>
    <cellStyle name="Comma 8 2 2 2 3 4" xfId="9544"/>
    <cellStyle name="Comma 8 2 2 2 3 5" xfId="3282"/>
    <cellStyle name="Comma 8 2 2 2 3 6" xfId="2708"/>
    <cellStyle name="Comma 8 2 2 2 4" xfId="3865"/>
    <cellStyle name="Comma 8 2 2 2 5" xfId="6137"/>
    <cellStyle name="Comma 8 2 2 2 6" xfId="8409"/>
    <cellStyle name="Comma 8 2 2 2 7" xfId="2997"/>
    <cellStyle name="Comma 8 2 2 2 8" xfId="2428"/>
    <cellStyle name="Comma 8 2 2 3" xfId="1126"/>
    <cellStyle name="Comma 8 2 2 3 2" xfId="2261"/>
    <cellStyle name="Comma 8 2 2 3 2 2" xfId="5681"/>
    <cellStyle name="Comma 8 2 2 3 2 3" xfId="7953"/>
    <cellStyle name="Comma 8 2 2 3 2 4" xfId="10225"/>
    <cellStyle name="Comma 8 2 2 3 2 5" xfId="3453"/>
    <cellStyle name="Comma 8 2 2 3 2 6" xfId="2876"/>
    <cellStyle name="Comma 8 2 2 3 3" xfId="4546"/>
    <cellStyle name="Comma 8 2 2 3 4" xfId="6818"/>
    <cellStyle name="Comma 8 2 2 3 5" xfId="9090"/>
    <cellStyle name="Comma 8 2 2 3 6" xfId="3168"/>
    <cellStyle name="Comma 8 2 2 3 7" xfId="2596"/>
    <cellStyle name="Comma 8 2 2 4" xfId="672"/>
    <cellStyle name="Comma 8 2 2 4 2" xfId="1807"/>
    <cellStyle name="Comma 8 2 2 4 2 2" xfId="5227"/>
    <cellStyle name="Comma 8 2 2 4 2 3" xfId="7499"/>
    <cellStyle name="Comma 8 2 2 4 2 4" xfId="9771"/>
    <cellStyle name="Comma 8 2 2 4 2 5" xfId="3339"/>
    <cellStyle name="Comma 8 2 2 4 2 6" xfId="2764"/>
    <cellStyle name="Comma 8 2 2 4 3" xfId="4092"/>
    <cellStyle name="Comma 8 2 2 4 4" xfId="6364"/>
    <cellStyle name="Comma 8 2 2 4 5" xfId="8636"/>
    <cellStyle name="Comma 8 2 2 4 6" xfId="3054"/>
    <cellStyle name="Comma 8 2 2 4 7" xfId="2484"/>
    <cellStyle name="Comma 8 2 2 5" xfId="1353"/>
    <cellStyle name="Comma 8 2 2 5 2" xfId="4773"/>
    <cellStyle name="Comma 8 2 2 5 3" xfId="7045"/>
    <cellStyle name="Comma 8 2 2 5 4" xfId="9317"/>
    <cellStyle name="Comma 8 2 2 5 5" xfId="3225"/>
    <cellStyle name="Comma 8 2 2 5 6" xfId="2652"/>
    <cellStyle name="Comma 8 2 2 6" xfId="3638"/>
    <cellStyle name="Comma 8 2 2 7" xfId="5910"/>
    <cellStyle name="Comma 8 2 2 8" xfId="8182"/>
    <cellStyle name="Comma 8 2 2 9" xfId="2937"/>
    <cellStyle name="Comma 8 2 3" xfId="151"/>
    <cellStyle name="Comma 8 2 3 10" xfId="2357"/>
    <cellStyle name="Comma 8 2 3 2" xfId="389"/>
    <cellStyle name="Comma 8 2 3 2 2" xfId="843"/>
    <cellStyle name="Comma 8 2 3 2 2 2" xfId="1978"/>
    <cellStyle name="Comma 8 2 3 2 2 2 2" xfId="5398"/>
    <cellStyle name="Comma 8 2 3 2 2 2 3" xfId="7670"/>
    <cellStyle name="Comma 8 2 3 2 2 2 4" xfId="9942"/>
    <cellStyle name="Comma 8 2 3 2 2 2 5" xfId="3382"/>
    <cellStyle name="Comma 8 2 3 2 2 2 6" xfId="2806"/>
    <cellStyle name="Comma 8 2 3 2 2 3" xfId="4263"/>
    <cellStyle name="Comma 8 2 3 2 2 4" xfId="6535"/>
    <cellStyle name="Comma 8 2 3 2 2 5" xfId="8807"/>
    <cellStyle name="Comma 8 2 3 2 2 6" xfId="3097"/>
    <cellStyle name="Comma 8 2 3 2 2 7" xfId="2526"/>
    <cellStyle name="Comma 8 2 3 2 3" xfId="1524"/>
    <cellStyle name="Comma 8 2 3 2 3 2" xfId="4944"/>
    <cellStyle name="Comma 8 2 3 2 3 3" xfId="7216"/>
    <cellStyle name="Comma 8 2 3 2 3 4" xfId="9488"/>
    <cellStyle name="Comma 8 2 3 2 3 5" xfId="3268"/>
    <cellStyle name="Comma 8 2 3 2 3 6" xfId="2694"/>
    <cellStyle name="Comma 8 2 3 2 4" xfId="3809"/>
    <cellStyle name="Comma 8 2 3 2 5" xfId="6081"/>
    <cellStyle name="Comma 8 2 3 2 6" xfId="8353"/>
    <cellStyle name="Comma 8 2 3 2 7" xfId="2983"/>
    <cellStyle name="Comma 8 2 3 2 8" xfId="2414"/>
    <cellStyle name="Comma 8 2 3 3" xfId="1070"/>
    <cellStyle name="Comma 8 2 3 3 2" xfId="2205"/>
    <cellStyle name="Comma 8 2 3 3 2 2" xfId="5625"/>
    <cellStyle name="Comma 8 2 3 3 2 3" xfId="7897"/>
    <cellStyle name="Comma 8 2 3 3 2 4" xfId="10169"/>
    <cellStyle name="Comma 8 2 3 3 2 5" xfId="3439"/>
    <cellStyle name="Comma 8 2 3 3 2 6" xfId="2862"/>
    <cellStyle name="Comma 8 2 3 3 3" xfId="4490"/>
    <cellStyle name="Comma 8 2 3 3 4" xfId="6762"/>
    <cellStyle name="Comma 8 2 3 3 5" xfId="9034"/>
    <cellStyle name="Comma 8 2 3 3 6" xfId="3154"/>
    <cellStyle name="Comma 8 2 3 3 7" xfId="2582"/>
    <cellStyle name="Comma 8 2 3 4" xfId="616"/>
    <cellStyle name="Comma 8 2 3 4 2" xfId="1751"/>
    <cellStyle name="Comma 8 2 3 4 2 2" xfId="5171"/>
    <cellStyle name="Comma 8 2 3 4 2 3" xfId="7443"/>
    <cellStyle name="Comma 8 2 3 4 2 4" xfId="9715"/>
    <cellStyle name="Comma 8 2 3 4 2 5" xfId="3325"/>
    <cellStyle name="Comma 8 2 3 4 2 6" xfId="2750"/>
    <cellStyle name="Comma 8 2 3 4 3" xfId="4036"/>
    <cellStyle name="Comma 8 2 3 4 4" xfId="6308"/>
    <cellStyle name="Comma 8 2 3 4 5" xfId="8580"/>
    <cellStyle name="Comma 8 2 3 4 6" xfId="3040"/>
    <cellStyle name="Comma 8 2 3 4 7" xfId="2470"/>
    <cellStyle name="Comma 8 2 3 5" xfId="1297"/>
    <cellStyle name="Comma 8 2 3 5 2" xfId="4717"/>
    <cellStyle name="Comma 8 2 3 5 3" xfId="6989"/>
    <cellStyle name="Comma 8 2 3 5 4" xfId="9261"/>
    <cellStyle name="Comma 8 2 3 5 5" xfId="3211"/>
    <cellStyle name="Comma 8 2 3 5 6" xfId="2638"/>
    <cellStyle name="Comma 8 2 3 6" xfId="3582"/>
    <cellStyle name="Comma 8 2 3 7" xfId="5854"/>
    <cellStyle name="Comma 8 2 3 8" xfId="8126"/>
    <cellStyle name="Comma 8 2 3 9" xfId="2923"/>
    <cellStyle name="Comma 8 2 4" xfId="277"/>
    <cellStyle name="Comma 8 2 4 10" xfId="2386"/>
    <cellStyle name="Comma 8 2 4 2" xfId="504"/>
    <cellStyle name="Comma 8 2 4 2 2" xfId="958"/>
    <cellStyle name="Comma 8 2 4 2 2 2" xfId="2093"/>
    <cellStyle name="Comma 8 2 4 2 2 2 2" xfId="5513"/>
    <cellStyle name="Comma 8 2 4 2 2 2 3" xfId="7785"/>
    <cellStyle name="Comma 8 2 4 2 2 2 4" xfId="10057"/>
    <cellStyle name="Comma 8 2 4 2 2 2 5" xfId="3411"/>
    <cellStyle name="Comma 8 2 4 2 2 2 6" xfId="2834"/>
    <cellStyle name="Comma 8 2 4 2 2 3" xfId="4378"/>
    <cellStyle name="Comma 8 2 4 2 2 4" xfId="6650"/>
    <cellStyle name="Comma 8 2 4 2 2 5" xfId="8922"/>
    <cellStyle name="Comma 8 2 4 2 2 6" xfId="3126"/>
    <cellStyle name="Comma 8 2 4 2 2 7" xfId="2554"/>
    <cellStyle name="Comma 8 2 4 2 3" xfId="1639"/>
    <cellStyle name="Comma 8 2 4 2 3 2" xfId="5059"/>
    <cellStyle name="Comma 8 2 4 2 3 3" xfId="7331"/>
    <cellStyle name="Comma 8 2 4 2 3 4" xfId="9603"/>
    <cellStyle name="Comma 8 2 4 2 3 5" xfId="3297"/>
    <cellStyle name="Comma 8 2 4 2 3 6" xfId="2722"/>
    <cellStyle name="Comma 8 2 4 2 4" xfId="3924"/>
    <cellStyle name="Comma 8 2 4 2 5" xfId="6196"/>
    <cellStyle name="Comma 8 2 4 2 6" xfId="8468"/>
    <cellStyle name="Comma 8 2 4 2 7" xfId="3012"/>
    <cellStyle name="Comma 8 2 4 2 8" xfId="2442"/>
    <cellStyle name="Comma 8 2 4 3" xfId="1185"/>
    <cellStyle name="Comma 8 2 4 3 2" xfId="2320"/>
    <cellStyle name="Comma 8 2 4 3 2 2" xfId="5740"/>
    <cellStyle name="Comma 8 2 4 3 2 3" xfId="8012"/>
    <cellStyle name="Comma 8 2 4 3 2 4" xfId="10284"/>
    <cellStyle name="Comma 8 2 4 3 2 5" xfId="3468"/>
    <cellStyle name="Comma 8 2 4 3 2 6" xfId="2890"/>
    <cellStyle name="Comma 8 2 4 3 3" xfId="4605"/>
    <cellStyle name="Comma 8 2 4 3 4" xfId="6877"/>
    <cellStyle name="Comma 8 2 4 3 5" xfId="9149"/>
    <cellStyle name="Comma 8 2 4 3 6" xfId="3183"/>
    <cellStyle name="Comma 8 2 4 3 7" xfId="2610"/>
    <cellStyle name="Comma 8 2 4 4" xfId="731"/>
    <cellStyle name="Comma 8 2 4 4 2" xfId="1866"/>
    <cellStyle name="Comma 8 2 4 4 2 2" xfId="5286"/>
    <cellStyle name="Comma 8 2 4 4 2 3" xfId="7558"/>
    <cellStyle name="Comma 8 2 4 4 2 4" xfId="9830"/>
    <cellStyle name="Comma 8 2 4 4 2 5" xfId="3354"/>
    <cellStyle name="Comma 8 2 4 4 2 6" xfId="2778"/>
    <cellStyle name="Comma 8 2 4 4 3" xfId="4151"/>
    <cellStyle name="Comma 8 2 4 4 4" xfId="6423"/>
    <cellStyle name="Comma 8 2 4 4 5" xfId="8695"/>
    <cellStyle name="Comma 8 2 4 4 6" xfId="3069"/>
    <cellStyle name="Comma 8 2 4 4 7" xfId="2498"/>
    <cellStyle name="Comma 8 2 4 5" xfId="1412"/>
    <cellStyle name="Comma 8 2 4 5 2" xfId="4832"/>
    <cellStyle name="Comma 8 2 4 5 3" xfId="7104"/>
    <cellStyle name="Comma 8 2 4 5 4" xfId="9376"/>
    <cellStyle name="Comma 8 2 4 5 5" xfId="3240"/>
    <cellStyle name="Comma 8 2 4 5 6" xfId="2666"/>
    <cellStyle name="Comma 8 2 4 6" xfId="3697"/>
    <cellStyle name="Comma 8 2 4 7" xfId="5969"/>
    <cellStyle name="Comma 8 2 4 8" xfId="8241"/>
    <cellStyle name="Comma 8 2 4 9" xfId="2955"/>
    <cellStyle name="Comma 8 2 5" xfId="333"/>
    <cellStyle name="Comma 8 2 5 2" xfId="787"/>
    <cellStyle name="Comma 8 2 5 2 2" xfId="1922"/>
    <cellStyle name="Comma 8 2 5 2 2 2" xfId="5342"/>
    <cellStyle name="Comma 8 2 5 2 2 3" xfId="7614"/>
    <cellStyle name="Comma 8 2 5 2 2 4" xfId="9886"/>
    <cellStyle name="Comma 8 2 5 2 2 5" xfId="3368"/>
    <cellStyle name="Comma 8 2 5 2 2 6" xfId="2792"/>
    <cellStyle name="Comma 8 2 5 2 3" xfId="4207"/>
    <cellStyle name="Comma 8 2 5 2 4" xfId="6479"/>
    <cellStyle name="Comma 8 2 5 2 5" xfId="8751"/>
    <cellStyle name="Comma 8 2 5 2 6" xfId="3083"/>
    <cellStyle name="Comma 8 2 5 2 7" xfId="2512"/>
    <cellStyle name="Comma 8 2 5 3" xfId="1468"/>
    <cellStyle name="Comma 8 2 5 3 2" xfId="4888"/>
    <cellStyle name="Comma 8 2 5 3 3" xfId="7160"/>
    <cellStyle name="Comma 8 2 5 3 4" xfId="9432"/>
    <cellStyle name="Comma 8 2 5 3 5" xfId="3254"/>
    <cellStyle name="Comma 8 2 5 3 6" xfId="2680"/>
    <cellStyle name="Comma 8 2 5 4" xfId="3753"/>
    <cellStyle name="Comma 8 2 5 5" xfId="6025"/>
    <cellStyle name="Comma 8 2 5 6" xfId="8297"/>
    <cellStyle name="Comma 8 2 5 7" xfId="2969"/>
    <cellStyle name="Comma 8 2 5 8" xfId="2400"/>
    <cellStyle name="Comma 8 2 6" xfId="1014"/>
    <cellStyle name="Comma 8 2 6 2" xfId="2149"/>
    <cellStyle name="Comma 8 2 6 2 2" xfId="5569"/>
    <cellStyle name="Comma 8 2 6 2 3" xfId="7841"/>
    <cellStyle name="Comma 8 2 6 2 4" xfId="10113"/>
    <cellStyle name="Comma 8 2 6 2 5" xfId="3425"/>
    <cellStyle name="Comma 8 2 6 2 6" xfId="2848"/>
    <cellStyle name="Comma 8 2 6 3" xfId="4434"/>
    <cellStyle name="Comma 8 2 6 4" xfId="6706"/>
    <cellStyle name="Comma 8 2 6 5" xfId="8978"/>
    <cellStyle name="Comma 8 2 6 6" xfId="3140"/>
    <cellStyle name="Comma 8 2 6 7" xfId="2568"/>
    <cellStyle name="Comma 8 2 7" xfId="560"/>
    <cellStyle name="Comma 8 2 7 2" xfId="1695"/>
    <cellStyle name="Comma 8 2 7 2 2" xfId="5115"/>
    <cellStyle name="Comma 8 2 7 2 3" xfId="7387"/>
    <cellStyle name="Comma 8 2 7 2 4" xfId="9659"/>
    <cellStyle name="Comma 8 2 7 2 5" xfId="3311"/>
    <cellStyle name="Comma 8 2 7 2 6" xfId="2736"/>
    <cellStyle name="Comma 8 2 7 3" xfId="3980"/>
    <cellStyle name="Comma 8 2 7 4" xfId="6252"/>
    <cellStyle name="Comma 8 2 7 5" xfId="8524"/>
    <cellStyle name="Comma 8 2 7 6" xfId="3026"/>
    <cellStyle name="Comma 8 2 7 7" xfId="2456"/>
    <cellStyle name="Comma 8 2 8" xfId="1241"/>
    <cellStyle name="Comma 8 2 8 2" xfId="4661"/>
    <cellStyle name="Comma 8 2 8 3" xfId="6933"/>
    <cellStyle name="Comma 8 2 8 4" xfId="9205"/>
    <cellStyle name="Comma 8 2 8 5" xfId="3197"/>
    <cellStyle name="Comma 8 2 8 6" xfId="2624"/>
    <cellStyle name="Comma 8 2 9" xfId="3526"/>
    <cellStyle name="Comma 8 3" xfId="179"/>
    <cellStyle name="Comma 8 3 10" xfId="2364"/>
    <cellStyle name="Comma 8 3 2" xfId="417"/>
    <cellStyle name="Comma 8 3 2 2" xfId="871"/>
    <cellStyle name="Comma 8 3 2 2 2" xfId="2006"/>
    <cellStyle name="Comma 8 3 2 2 2 2" xfId="5426"/>
    <cellStyle name="Comma 8 3 2 2 2 3" xfId="7698"/>
    <cellStyle name="Comma 8 3 2 2 2 4" xfId="9970"/>
    <cellStyle name="Comma 8 3 2 2 2 5" xfId="3389"/>
    <cellStyle name="Comma 8 3 2 2 2 6" xfId="2813"/>
    <cellStyle name="Comma 8 3 2 2 3" xfId="4291"/>
    <cellStyle name="Comma 8 3 2 2 4" xfId="6563"/>
    <cellStyle name="Comma 8 3 2 2 5" xfId="8835"/>
    <cellStyle name="Comma 8 3 2 2 6" xfId="3104"/>
    <cellStyle name="Comma 8 3 2 2 7" xfId="2533"/>
    <cellStyle name="Comma 8 3 2 3" xfId="1552"/>
    <cellStyle name="Comma 8 3 2 3 2" xfId="4972"/>
    <cellStyle name="Comma 8 3 2 3 3" xfId="7244"/>
    <cellStyle name="Comma 8 3 2 3 4" xfId="9516"/>
    <cellStyle name="Comma 8 3 2 3 5" xfId="3275"/>
    <cellStyle name="Comma 8 3 2 3 6" xfId="2701"/>
    <cellStyle name="Comma 8 3 2 4" xfId="3837"/>
    <cellStyle name="Comma 8 3 2 5" xfId="6109"/>
    <cellStyle name="Comma 8 3 2 6" xfId="8381"/>
    <cellStyle name="Comma 8 3 2 7" xfId="2990"/>
    <cellStyle name="Comma 8 3 2 8" xfId="2421"/>
    <cellStyle name="Comma 8 3 3" xfId="1098"/>
    <cellStyle name="Comma 8 3 3 2" xfId="2233"/>
    <cellStyle name="Comma 8 3 3 2 2" xfId="5653"/>
    <cellStyle name="Comma 8 3 3 2 3" xfId="7925"/>
    <cellStyle name="Comma 8 3 3 2 4" xfId="10197"/>
    <cellStyle name="Comma 8 3 3 2 5" xfId="3446"/>
    <cellStyle name="Comma 8 3 3 2 6" xfId="2869"/>
    <cellStyle name="Comma 8 3 3 3" xfId="4518"/>
    <cellStyle name="Comma 8 3 3 4" xfId="6790"/>
    <cellStyle name="Comma 8 3 3 5" xfId="9062"/>
    <cellStyle name="Comma 8 3 3 6" xfId="3161"/>
    <cellStyle name="Comma 8 3 3 7" xfId="2589"/>
    <cellStyle name="Comma 8 3 4" xfId="644"/>
    <cellStyle name="Comma 8 3 4 2" xfId="1779"/>
    <cellStyle name="Comma 8 3 4 2 2" xfId="5199"/>
    <cellStyle name="Comma 8 3 4 2 3" xfId="7471"/>
    <cellStyle name="Comma 8 3 4 2 4" xfId="9743"/>
    <cellStyle name="Comma 8 3 4 2 5" xfId="3332"/>
    <cellStyle name="Comma 8 3 4 2 6" xfId="2757"/>
    <cellStyle name="Comma 8 3 4 3" xfId="4064"/>
    <cellStyle name="Comma 8 3 4 4" xfId="6336"/>
    <cellStyle name="Comma 8 3 4 5" xfId="8608"/>
    <cellStyle name="Comma 8 3 4 6" xfId="3047"/>
    <cellStyle name="Comma 8 3 4 7" xfId="2477"/>
    <cellStyle name="Comma 8 3 5" xfId="1325"/>
    <cellStyle name="Comma 8 3 5 2" xfId="4745"/>
    <cellStyle name="Comma 8 3 5 3" xfId="7017"/>
    <cellStyle name="Comma 8 3 5 4" xfId="9289"/>
    <cellStyle name="Comma 8 3 5 5" xfId="3218"/>
    <cellStyle name="Comma 8 3 5 6" xfId="2645"/>
    <cellStyle name="Comma 8 3 6" xfId="3610"/>
    <cellStyle name="Comma 8 3 7" xfId="5882"/>
    <cellStyle name="Comma 8 3 8" xfId="8154"/>
    <cellStyle name="Comma 8 3 9" xfId="2930"/>
    <cellStyle name="Comma 8 4" xfId="123"/>
    <cellStyle name="Comma 8 4 10" xfId="2350"/>
    <cellStyle name="Comma 8 4 2" xfId="361"/>
    <cellStyle name="Comma 8 4 2 2" xfId="815"/>
    <cellStyle name="Comma 8 4 2 2 2" xfId="1950"/>
    <cellStyle name="Comma 8 4 2 2 2 2" xfId="5370"/>
    <cellStyle name="Comma 8 4 2 2 2 3" xfId="7642"/>
    <cellStyle name="Comma 8 4 2 2 2 4" xfId="9914"/>
    <cellStyle name="Comma 8 4 2 2 2 5" xfId="3375"/>
    <cellStyle name="Comma 8 4 2 2 2 6" xfId="2799"/>
    <cellStyle name="Comma 8 4 2 2 3" xfId="4235"/>
    <cellStyle name="Comma 8 4 2 2 4" xfId="6507"/>
    <cellStyle name="Comma 8 4 2 2 5" xfId="8779"/>
    <cellStyle name="Comma 8 4 2 2 6" xfId="3090"/>
    <cellStyle name="Comma 8 4 2 2 7" xfId="2519"/>
    <cellStyle name="Comma 8 4 2 3" xfId="1496"/>
    <cellStyle name="Comma 8 4 2 3 2" xfId="4916"/>
    <cellStyle name="Comma 8 4 2 3 3" xfId="7188"/>
    <cellStyle name="Comma 8 4 2 3 4" xfId="9460"/>
    <cellStyle name="Comma 8 4 2 3 5" xfId="3261"/>
    <cellStyle name="Comma 8 4 2 3 6" xfId="2687"/>
    <cellStyle name="Comma 8 4 2 4" xfId="3781"/>
    <cellStyle name="Comma 8 4 2 5" xfId="6053"/>
    <cellStyle name="Comma 8 4 2 6" xfId="8325"/>
    <cellStyle name="Comma 8 4 2 7" xfId="2976"/>
    <cellStyle name="Comma 8 4 2 8" xfId="2407"/>
    <cellStyle name="Comma 8 4 3" xfId="1042"/>
    <cellStyle name="Comma 8 4 3 2" xfId="2177"/>
    <cellStyle name="Comma 8 4 3 2 2" xfId="5597"/>
    <cellStyle name="Comma 8 4 3 2 3" xfId="7869"/>
    <cellStyle name="Comma 8 4 3 2 4" xfId="10141"/>
    <cellStyle name="Comma 8 4 3 2 5" xfId="3432"/>
    <cellStyle name="Comma 8 4 3 2 6" xfId="2855"/>
    <cellStyle name="Comma 8 4 3 3" xfId="4462"/>
    <cellStyle name="Comma 8 4 3 4" xfId="6734"/>
    <cellStyle name="Comma 8 4 3 5" xfId="9006"/>
    <cellStyle name="Comma 8 4 3 6" xfId="3147"/>
    <cellStyle name="Comma 8 4 3 7" xfId="2575"/>
    <cellStyle name="Comma 8 4 4" xfId="588"/>
    <cellStyle name="Comma 8 4 4 2" xfId="1723"/>
    <cellStyle name="Comma 8 4 4 2 2" xfId="5143"/>
    <cellStyle name="Comma 8 4 4 2 3" xfId="7415"/>
    <cellStyle name="Comma 8 4 4 2 4" xfId="9687"/>
    <cellStyle name="Comma 8 4 4 2 5" xfId="3318"/>
    <cellStyle name="Comma 8 4 4 2 6" xfId="2743"/>
    <cellStyle name="Comma 8 4 4 3" xfId="4008"/>
    <cellStyle name="Comma 8 4 4 4" xfId="6280"/>
    <cellStyle name="Comma 8 4 4 5" xfId="8552"/>
    <cellStyle name="Comma 8 4 4 6" xfId="3033"/>
    <cellStyle name="Comma 8 4 4 7" xfId="2463"/>
    <cellStyle name="Comma 8 4 5" xfId="1269"/>
    <cellStyle name="Comma 8 4 5 2" xfId="4689"/>
    <cellStyle name="Comma 8 4 5 3" xfId="6961"/>
    <cellStyle name="Comma 8 4 5 4" xfId="9233"/>
    <cellStyle name="Comma 8 4 5 5" xfId="3204"/>
    <cellStyle name="Comma 8 4 5 6" xfId="2631"/>
    <cellStyle name="Comma 8 4 6" xfId="3554"/>
    <cellStyle name="Comma 8 4 7" xfId="5826"/>
    <cellStyle name="Comma 8 4 8" xfId="8098"/>
    <cellStyle name="Comma 8 4 9" xfId="2916"/>
    <cellStyle name="Comma 8 5" xfId="249"/>
    <cellStyle name="Comma 8 5 10" xfId="2379"/>
    <cellStyle name="Comma 8 5 2" xfId="476"/>
    <cellStyle name="Comma 8 5 2 2" xfId="930"/>
    <cellStyle name="Comma 8 5 2 2 2" xfId="2065"/>
    <cellStyle name="Comma 8 5 2 2 2 2" xfId="5485"/>
    <cellStyle name="Comma 8 5 2 2 2 3" xfId="7757"/>
    <cellStyle name="Comma 8 5 2 2 2 4" xfId="10029"/>
    <cellStyle name="Comma 8 5 2 2 2 5" xfId="3404"/>
    <cellStyle name="Comma 8 5 2 2 2 6" xfId="2827"/>
    <cellStyle name="Comma 8 5 2 2 3" xfId="4350"/>
    <cellStyle name="Comma 8 5 2 2 4" xfId="6622"/>
    <cellStyle name="Comma 8 5 2 2 5" xfId="8894"/>
    <cellStyle name="Comma 8 5 2 2 6" xfId="3119"/>
    <cellStyle name="Comma 8 5 2 2 7" xfId="2547"/>
    <cellStyle name="Comma 8 5 2 3" xfId="1611"/>
    <cellStyle name="Comma 8 5 2 3 2" xfId="5031"/>
    <cellStyle name="Comma 8 5 2 3 3" xfId="7303"/>
    <cellStyle name="Comma 8 5 2 3 4" xfId="9575"/>
    <cellStyle name="Comma 8 5 2 3 5" xfId="3290"/>
    <cellStyle name="Comma 8 5 2 3 6" xfId="2715"/>
    <cellStyle name="Comma 8 5 2 4" xfId="3896"/>
    <cellStyle name="Comma 8 5 2 5" xfId="6168"/>
    <cellStyle name="Comma 8 5 2 6" xfId="8440"/>
    <cellStyle name="Comma 8 5 2 7" xfId="3005"/>
    <cellStyle name="Comma 8 5 2 8" xfId="2435"/>
    <cellStyle name="Comma 8 5 3" xfId="1157"/>
    <cellStyle name="Comma 8 5 3 2" xfId="2292"/>
    <cellStyle name="Comma 8 5 3 2 2" xfId="5712"/>
    <cellStyle name="Comma 8 5 3 2 3" xfId="7984"/>
    <cellStyle name="Comma 8 5 3 2 4" xfId="10256"/>
    <cellStyle name="Comma 8 5 3 2 5" xfId="3461"/>
    <cellStyle name="Comma 8 5 3 2 6" xfId="2883"/>
    <cellStyle name="Comma 8 5 3 3" xfId="4577"/>
    <cellStyle name="Comma 8 5 3 4" xfId="6849"/>
    <cellStyle name="Comma 8 5 3 5" xfId="9121"/>
    <cellStyle name="Comma 8 5 3 6" xfId="3176"/>
    <cellStyle name="Comma 8 5 3 7" xfId="2603"/>
    <cellStyle name="Comma 8 5 4" xfId="703"/>
    <cellStyle name="Comma 8 5 4 2" xfId="1838"/>
    <cellStyle name="Comma 8 5 4 2 2" xfId="5258"/>
    <cellStyle name="Comma 8 5 4 2 3" xfId="7530"/>
    <cellStyle name="Comma 8 5 4 2 4" xfId="9802"/>
    <cellStyle name="Comma 8 5 4 2 5" xfId="3347"/>
    <cellStyle name="Comma 8 5 4 2 6" xfId="2771"/>
    <cellStyle name="Comma 8 5 4 3" xfId="4123"/>
    <cellStyle name="Comma 8 5 4 4" xfId="6395"/>
    <cellStyle name="Comma 8 5 4 5" xfId="8667"/>
    <cellStyle name="Comma 8 5 4 6" xfId="3062"/>
    <cellStyle name="Comma 8 5 4 7" xfId="2491"/>
    <cellStyle name="Comma 8 5 5" xfId="1384"/>
    <cellStyle name="Comma 8 5 5 2" xfId="4804"/>
    <cellStyle name="Comma 8 5 5 3" xfId="7076"/>
    <cellStyle name="Comma 8 5 5 4" xfId="9348"/>
    <cellStyle name="Comma 8 5 5 5" xfId="3233"/>
    <cellStyle name="Comma 8 5 5 6" xfId="2659"/>
    <cellStyle name="Comma 8 5 6" xfId="3669"/>
    <cellStyle name="Comma 8 5 7" xfId="5941"/>
    <cellStyle name="Comma 8 5 8" xfId="8213"/>
    <cellStyle name="Comma 8 5 9" xfId="2948"/>
    <cellStyle name="Comma 8 6" xfId="305"/>
    <cellStyle name="Comma 8 6 2" xfId="759"/>
    <cellStyle name="Comma 8 6 2 2" xfId="1894"/>
    <cellStyle name="Comma 8 6 2 2 2" xfId="5314"/>
    <cellStyle name="Comma 8 6 2 2 3" xfId="7586"/>
    <cellStyle name="Comma 8 6 2 2 4" xfId="9858"/>
    <cellStyle name="Comma 8 6 2 2 5" xfId="3361"/>
    <cellStyle name="Comma 8 6 2 2 6" xfId="2785"/>
    <cellStyle name="Comma 8 6 2 3" xfId="4179"/>
    <cellStyle name="Comma 8 6 2 4" xfId="6451"/>
    <cellStyle name="Comma 8 6 2 5" xfId="8723"/>
    <cellStyle name="Comma 8 6 2 6" xfId="3076"/>
    <cellStyle name="Comma 8 6 2 7" xfId="2505"/>
    <cellStyle name="Comma 8 6 3" xfId="1440"/>
    <cellStyle name="Comma 8 6 3 2" xfId="4860"/>
    <cellStyle name="Comma 8 6 3 3" xfId="7132"/>
    <cellStyle name="Comma 8 6 3 4" xfId="9404"/>
    <cellStyle name="Comma 8 6 3 5" xfId="3247"/>
    <cellStyle name="Comma 8 6 3 6" xfId="2673"/>
    <cellStyle name="Comma 8 6 4" xfId="3725"/>
    <cellStyle name="Comma 8 6 5" xfId="5997"/>
    <cellStyle name="Comma 8 6 6" xfId="8269"/>
    <cellStyle name="Comma 8 6 7" xfId="2962"/>
    <cellStyle name="Comma 8 6 8" xfId="2393"/>
    <cellStyle name="Comma 8 7" xfId="986"/>
    <cellStyle name="Comma 8 7 2" xfId="2121"/>
    <cellStyle name="Comma 8 7 2 2" xfId="5541"/>
    <cellStyle name="Comma 8 7 2 3" xfId="7813"/>
    <cellStyle name="Comma 8 7 2 4" xfId="10085"/>
    <cellStyle name="Comma 8 7 2 5" xfId="3418"/>
    <cellStyle name="Comma 8 7 2 6" xfId="2841"/>
    <cellStyle name="Comma 8 7 3" xfId="4406"/>
    <cellStyle name="Comma 8 7 4" xfId="6678"/>
    <cellStyle name="Comma 8 7 5" xfId="8950"/>
    <cellStyle name="Comma 8 7 6" xfId="3133"/>
    <cellStyle name="Comma 8 7 7" xfId="2561"/>
    <cellStyle name="Comma 8 8" xfId="532"/>
    <cellStyle name="Comma 8 8 2" xfId="1667"/>
    <cellStyle name="Comma 8 8 2 2" xfId="5087"/>
    <cellStyle name="Comma 8 8 2 3" xfId="7359"/>
    <cellStyle name="Comma 8 8 2 4" xfId="9631"/>
    <cellStyle name="Comma 8 8 2 5" xfId="3304"/>
    <cellStyle name="Comma 8 8 2 6" xfId="2729"/>
    <cellStyle name="Comma 8 8 3" xfId="3952"/>
    <cellStyle name="Comma 8 8 4" xfId="6224"/>
    <cellStyle name="Comma 8 8 5" xfId="8496"/>
    <cellStyle name="Comma 8 8 6" xfId="3019"/>
    <cellStyle name="Comma 8 8 7" xfId="2449"/>
    <cellStyle name="Comma 8 9" xfId="1213"/>
    <cellStyle name="Comma 8 9 2" xfId="4633"/>
    <cellStyle name="Comma 8 9 3" xfId="6905"/>
    <cellStyle name="Comma 8 9 4" xfId="9177"/>
    <cellStyle name="Comma 8 9 5" xfId="3190"/>
    <cellStyle name="Comma 8 9 6" xfId="2617"/>
    <cellStyle name="Comma 9" xfId="67"/>
    <cellStyle name="Comma 9 10" xfId="3500"/>
    <cellStyle name="Comma 9 11" xfId="5772"/>
    <cellStyle name="Comma 9 12" xfId="8044"/>
    <cellStyle name="Comma 9 13" xfId="2901"/>
    <cellStyle name="Comma 9 14" xfId="2336"/>
    <cellStyle name="Comma 9 2" xfId="97"/>
    <cellStyle name="Comma 9 2 10" xfId="5800"/>
    <cellStyle name="Comma 9 2 11" xfId="8072"/>
    <cellStyle name="Comma 9 2 12" xfId="2910"/>
    <cellStyle name="Comma 9 2 13" xfId="2344"/>
    <cellStyle name="Comma 9 2 2" xfId="209"/>
    <cellStyle name="Comma 9 2 2 10" xfId="2372"/>
    <cellStyle name="Comma 9 2 2 2" xfId="447"/>
    <cellStyle name="Comma 9 2 2 2 2" xfId="901"/>
    <cellStyle name="Comma 9 2 2 2 2 2" xfId="2036"/>
    <cellStyle name="Comma 9 2 2 2 2 2 2" xfId="5456"/>
    <cellStyle name="Comma 9 2 2 2 2 2 3" xfId="7728"/>
    <cellStyle name="Comma 9 2 2 2 2 2 4" xfId="10000"/>
    <cellStyle name="Comma 9 2 2 2 2 2 5" xfId="3397"/>
    <cellStyle name="Comma 9 2 2 2 2 2 6" xfId="2821"/>
    <cellStyle name="Comma 9 2 2 2 2 3" xfId="4321"/>
    <cellStyle name="Comma 9 2 2 2 2 4" xfId="6593"/>
    <cellStyle name="Comma 9 2 2 2 2 5" xfId="8865"/>
    <cellStyle name="Comma 9 2 2 2 2 6" xfId="3112"/>
    <cellStyle name="Comma 9 2 2 2 2 7" xfId="2541"/>
    <cellStyle name="Comma 9 2 2 2 3" xfId="1582"/>
    <cellStyle name="Comma 9 2 2 2 3 2" xfId="5002"/>
    <cellStyle name="Comma 9 2 2 2 3 3" xfId="7274"/>
    <cellStyle name="Comma 9 2 2 2 3 4" xfId="9546"/>
    <cellStyle name="Comma 9 2 2 2 3 5" xfId="3283"/>
    <cellStyle name="Comma 9 2 2 2 3 6" xfId="2709"/>
    <cellStyle name="Comma 9 2 2 2 4" xfId="3867"/>
    <cellStyle name="Comma 9 2 2 2 5" xfId="6139"/>
    <cellStyle name="Comma 9 2 2 2 6" xfId="8411"/>
    <cellStyle name="Comma 9 2 2 2 7" xfId="2998"/>
    <cellStyle name="Comma 9 2 2 2 8" xfId="2429"/>
    <cellStyle name="Comma 9 2 2 3" xfId="1128"/>
    <cellStyle name="Comma 9 2 2 3 2" xfId="2263"/>
    <cellStyle name="Comma 9 2 2 3 2 2" xfId="5683"/>
    <cellStyle name="Comma 9 2 2 3 2 3" xfId="7955"/>
    <cellStyle name="Comma 9 2 2 3 2 4" xfId="10227"/>
    <cellStyle name="Comma 9 2 2 3 2 5" xfId="3454"/>
    <cellStyle name="Comma 9 2 2 3 2 6" xfId="2877"/>
    <cellStyle name="Comma 9 2 2 3 3" xfId="4548"/>
    <cellStyle name="Comma 9 2 2 3 4" xfId="6820"/>
    <cellStyle name="Comma 9 2 2 3 5" xfId="9092"/>
    <cellStyle name="Comma 9 2 2 3 6" xfId="3169"/>
    <cellStyle name="Comma 9 2 2 3 7" xfId="2597"/>
    <cellStyle name="Comma 9 2 2 4" xfId="674"/>
    <cellStyle name="Comma 9 2 2 4 2" xfId="1809"/>
    <cellStyle name="Comma 9 2 2 4 2 2" xfId="5229"/>
    <cellStyle name="Comma 9 2 2 4 2 3" xfId="7501"/>
    <cellStyle name="Comma 9 2 2 4 2 4" xfId="9773"/>
    <cellStyle name="Comma 9 2 2 4 2 5" xfId="3340"/>
    <cellStyle name="Comma 9 2 2 4 2 6" xfId="2765"/>
    <cellStyle name="Comma 9 2 2 4 3" xfId="4094"/>
    <cellStyle name="Comma 9 2 2 4 4" xfId="6366"/>
    <cellStyle name="Comma 9 2 2 4 5" xfId="8638"/>
    <cellStyle name="Comma 9 2 2 4 6" xfId="3055"/>
    <cellStyle name="Comma 9 2 2 4 7" xfId="2485"/>
    <cellStyle name="Comma 9 2 2 5" xfId="1355"/>
    <cellStyle name="Comma 9 2 2 5 2" xfId="4775"/>
    <cellStyle name="Comma 9 2 2 5 3" xfId="7047"/>
    <cellStyle name="Comma 9 2 2 5 4" xfId="9319"/>
    <cellStyle name="Comma 9 2 2 5 5" xfId="3226"/>
    <cellStyle name="Comma 9 2 2 5 6" xfId="2653"/>
    <cellStyle name="Comma 9 2 2 6" xfId="3640"/>
    <cellStyle name="Comma 9 2 2 7" xfId="5912"/>
    <cellStyle name="Comma 9 2 2 8" xfId="8184"/>
    <cellStyle name="Comma 9 2 2 9" xfId="2938"/>
    <cellStyle name="Comma 9 2 3" xfId="153"/>
    <cellStyle name="Comma 9 2 3 10" xfId="2358"/>
    <cellStyle name="Comma 9 2 3 2" xfId="391"/>
    <cellStyle name="Comma 9 2 3 2 2" xfId="845"/>
    <cellStyle name="Comma 9 2 3 2 2 2" xfId="1980"/>
    <cellStyle name="Comma 9 2 3 2 2 2 2" xfId="5400"/>
    <cellStyle name="Comma 9 2 3 2 2 2 3" xfId="7672"/>
    <cellStyle name="Comma 9 2 3 2 2 2 4" xfId="9944"/>
    <cellStyle name="Comma 9 2 3 2 2 2 5" xfId="3383"/>
    <cellStyle name="Comma 9 2 3 2 2 2 6" xfId="2807"/>
    <cellStyle name="Comma 9 2 3 2 2 3" xfId="4265"/>
    <cellStyle name="Comma 9 2 3 2 2 4" xfId="6537"/>
    <cellStyle name="Comma 9 2 3 2 2 5" xfId="8809"/>
    <cellStyle name="Comma 9 2 3 2 2 6" xfId="3098"/>
    <cellStyle name="Comma 9 2 3 2 2 7" xfId="2527"/>
    <cellStyle name="Comma 9 2 3 2 3" xfId="1526"/>
    <cellStyle name="Comma 9 2 3 2 3 2" xfId="4946"/>
    <cellStyle name="Comma 9 2 3 2 3 3" xfId="7218"/>
    <cellStyle name="Comma 9 2 3 2 3 4" xfId="9490"/>
    <cellStyle name="Comma 9 2 3 2 3 5" xfId="3269"/>
    <cellStyle name="Comma 9 2 3 2 3 6" xfId="2695"/>
    <cellStyle name="Comma 9 2 3 2 4" xfId="3811"/>
    <cellStyle name="Comma 9 2 3 2 5" xfId="6083"/>
    <cellStyle name="Comma 9 2 3 2 6" xfId="8355"/>
    <cellStyle name="Comma 9 2 3 2 7" xfId="2984"/>
    <cellStyle name="Comma 9 2 3 2 8" xfId="2415"/>
    <cellStyle name="Comma 9 2 3 3" xfId="1072"/>
    <cellStyle name="Comma 9 2 3 3 2" xfId="2207"/>
    <cellStyle name="Comma 9 2 3 3 2 2" xfId="5627"/>
    <cellStyle name="Comma 9 2 3 3 2 3" xfId="7899"/>
    <cellStyle name="Comma 9 2 3 3 2 4" xfId="10171"/>
    <cellStyle name="Comma 9 2 3 3 2 5" xfId="3440"/>
    <cellStyle name="Comma 9 2 3 3 2 6" xfId="2863"/>
    <cellStyle name="Comma 9 2 3 3 3" xfId="4492"/>
    <cellStyle name="Comma 9 2 3 3 4" xfId="6764"/>
    <cellStyle name="Comma 9 2 3 3 5" xfId="9036"/>
    <cellStyle name="Comma 9 2 3 3 6" xfId="3155"/>
    <cellStyle name="Comma 9 2 3 3 7" xfId="2583"/>
    <cellStyle name="Comma 9 2 3 4" xfId="618"/>
    <cellStyle name="Comma 9 2 3 4 2" xfId="1753"/>
    <cellStyle name="Comma 9 2 3 4 2 2" xfId="5173"/>
    <cellStyle name="Comma 9 2 3 4 2 3" xfId="7445"/>
    <cellStyle name="Comma 9 2 3 4 2 4" xfId="9717"/>
    <cellStyle name="Comma 9 2 3 4 2 5" xfId="3326"/>
    <cellStyle name="Comma 9 2 3 4 2 6" xfId="2751"/>
    <cellStyle name="Comma 9 2 3 4 3" xfId="4038"/>
    <cellStyle name="Comma 9 2 3 4 4" xfId="6310"/>
    <cellStyle name="Comma 9 2 3 4 5" xfId="8582"/>
    <cellStyle name="Comma 9 2 3 4 6" xfId="3041"/>
    <cellStyle name="Comma 9 2 3 4 7" xfId="2471"/>
    <cellStyle name="Comma 9 2 3 5" xfId="1299"/>
    <cellStyle name="Comma 9 2 3 5 2" xfId="4719"/>
    <cellStyle name="Comma 9 2 3 5 3" xfId="6991"/>
    <cellStyle name="Comma 9 2 3 5 4" xfId="9263"/>
    <cellStyle name="Comma 9 2 3 5 5" xfId="3212"/>
    <cellStyle name="Comma 9 2 3 5 6" xfId="2639"/>
    <cellStyle name="Comma 9 2 3 6" xfId="3584"/>
    <cellStyle name="Comma 9 2 3 7" xfId="5856"/>
    <cellStyle name="Comma 9 2 3 8" xfId="8128"/>
    <cellStyle name="Comma 9 2 3 9" xfId="2924"/>
    <cellStyle name="Comma 9 2 4" xfId="279"/>
    <cellStyle name="Comma 9 2 4 10" xfId="2387"/>
    <cellStyle name="Comma 9 2 4 2" xfId="506"/>
    <cellStyle name="Comma 9 2 4 2 2" xfId="960"/>
    <cellStyle name="Comma 9 2 4 2 2 2" xfId="2095"/>
    <cellStyle name="Comma 9 2 4 2 2 2 2" xfId="5515"/>
    <cellStyle name="Comma 9 2 4 2 2 2 3" xfId="7787"/>
    <cellStyle name="Comma 9 2 4 2 2 2 4" xfId="10059"/>
    <cellStyle name="Comma 9 2 4 2 2 2 5" xfId="3412"/>
    <cellStyle name="Comma 9 2 4 2 2 2 6" xfId="2835"/>
    <cellStyle name="Comma 9 2 4 2 2 3" xfId="4380"/>
    <cellStyle name="Comma 9 2 4 2 2 4" xfId="6652"/>
    <cellStyle name="Comma 9 2 4 2 2 5" xfId="8924"/>
    <cellStyle name="Comma 9 2 4 2 2 6" xfId="3127"/>
    <cellStyle name="Comma 9 2 4 2 2 7" xfId="2555"/>
    <cellStyle name="Comma 9 2 4 2 3" xfId="1641"/>
    <cellStyle name="Comma 9 2 4 2 3 2" xfId="5061"/>
    <cellStyle name="Comma 9 2 4 2 3 3" xfId="7333"/>
    <cellStyle name="Comma 9 2 4 2 3 4" xfId="9605"/>
    <cellStyle name="Comma 9 2 4 2 3 5" xfId="3298"/>
    <cellStyle name="Comma 9 2 4 2 3 6" xfId="2723"/>
    <cellStyle name="Comma 9 2 4 2 4" xfId="3926"/>
    <cellStyle name="Comma 9 2 4 2 5" xfId="6198"/>
    <cellStyle name="Comma 9 2 4 2 6" xfId="8470"/>
    <cellStyle name="Comma 9 2 4 2 7" xfId="3013"/>
    <cellStyle name="Comma 9 2 4 2 8" xfId="2443"/>
    <cellStyle name="Comma 9 2 4 3" xfId="1187"/>
    <cellStyle name="Comma 9 2 4 3 2" xfId="2322"/>
    <cellStyle name="Comma 9 2 4 3 2 2" xfId="5742"/>
    <cellStyle name="Comma 9 2 4 3 2 3" xfId="8014"/>
    <cellStyle name="Comma 9 2 4 3 2 4" xfId="10286"/>
    <cellStyle name="Comma 9 2 4 3 2 5" xfId="3469"/>
    <cellStyle name="Comma 9 2 4 3 2 6" xfId="2891"/>
    <cellStyle name="Comma 9 2 4 3 3" xfId="4607"/>
    <cellStyle name="Comma 9 2 4 3 4" xfId="6879"/>
    <cellStyle name="Comma 9 2 4 3 5" xfId="9151"/>
    <cellStyle name="Comma 9 2 4 3 6" xfId="3184"/>
    <cellStyle name="Comma 9 2 4 3 7" xfId="2611"/>
    <cellStyle name="Comma 9 2 4 4" xfId="733"/>
    <cellStyle name="Comma 9 2 4 4 2" xfId="1868"/>
    <cellStyle name="Comma 9 2 4 4 2 2" xfId="5288"/>
    <cellStyle name="Comma 9 2 4 4 2 3" xfId="7560"/>
    <cellStyle name="Comma 9 2 4 4 2 4" xfId="9832"/>
    <cellStyle name="Comma 9 2 4 4 2 5" xfId="3355"/>
    <cellStyle name="Comma 9 2 4 4 2 6" xfId="2779"/>
    <cellStyle name="Comma 9 2 4 4 3" xfId="4153"/>
    <cellStyle name="Comma 9 2 4 4 4" xfId="6425"/>
    <cellStyle name="Comma 9 2 4 4 5" xfId="8697"/>
    <cellStyle name="Comma 9 2 4 4 6" xfId="3070"/>
    <cellStyle name="Comma 9 2 4 4 7" xfId="2499"/>
    <cellStyle name="Comma 9 2 4 5" xfId="1414"/>
    <cellStyle name="Comma 9 2 4 5 2" xfId="4834"/>
    <cellStyle name="Comma 9 2 4 5 3" xfId="7106"/>
    <cellStyle name="Comma 9 2 4 5 4" xfId="9378"/>
    <cellStyle name="Comma 9 2 4 5 5" xfId="3241"/>
    <cellStyle name="Comma 9 2 4 5 6" xfId="2667"/>
    <cellStyle name="Comma 9 2 4 6" xfId="3699"/>
    <cellStyle name="Comma 9 2 4 7" xfId="5971"/>
    <cellStyle name="Comma 9 2 4 8" xfId="8243"/>
    <cellStyle name="Comma 9 2 4 9" xfId="2956"/>
    <cellStyle name="Comma 9 2 5" xfId="335"/>
    <cellStyle name="Comma 9 2 5 2" xfId="789"/>
    <cellStyle name="Comma 9 2 5 2 2" xfId="1924"/>
    <cellStyle name="Comma 9 2 5 2 2 2" xfId="5344"/>
    <cellStyle name="Comma 9 2 5 2 2 3" xfId="7616"/>
    <cellStyle name="Comma 9 2 5 2 2 4" xfId="9888"/>
    <cellStyle name="Comma 9 2 5 2 2 5" xfId="3369"/>
    <cellStyle name="Comma 9 2 5 2 2 6" xfId="2793"/>
    <cellStyle name="Comma 9 2 5 2 3" xfId="4209"/>
    <cellStyle name="Comma 9 2 5 2 4" xfId="6481"/>
    <cellStyle name="Comma 9 2 5 2 5" xfId="8753"/>
    <cellStyle name="Comma 9 2 5 2 6" xfId="3084"/>
    <cellStyle name="Comma 9 2 5 2 7" xfId="2513"/>
    <cellStyle name="Comma 9 2 5 3" xfId="1470"/>
    <cellStyle name="Comma 9 2 5 3 2" xfId="4890"/>
    <cellStyle name="Comma 9 2 5 3 3" xfId="7162"/>
    <cellStyle name="Comma 9 2 5 3 4" xfId="9434"/>
    <cellStyle name="Comma 9 2 5 3 5" xfId="3255"/>
    <cellStyle name="Comma 9 2 5 3 6" xfId="2681"/>
    <cellStyle name="Comma 9 2 5 4" xfId="3755"/>
    <cellStyle name="Comma 9 2 5 5" xfId="6027"/>
    <cellStyle name="Comma 9 2 5 6" xfId="8299"/>
    <cellStyle name="Comma 9 2 5 7" xfId="2970"/>
    <cellStyle name="Comma 9 2 5 8" xfId="2401"/>
    <cellStyle name="Comma 9 2 6" xfId="1016"/>
    <cellStyle name="Comma 9 2 6 2" xfId="2151"/>
    <cellStyle name="Comma 9 2 6 2 2" xfId="5571"/>
    <cellStyle name="Comma 9 2 6 2 3" xfId="7843"/>
    <cellStyle name="Comma 9 2 6 2 4" xfId="10115"/>
    <cellStyle name="Comma 9 2 6 2 5" xfId="3426"/>
    <cellStyle name="Comma 9 2 6 2 6" xfId="2849"/>
    <cellStyle name="Comma 9 2 6 3" xfId="4436"/>
    <cellStyle name="Comma 9 2 6 4" xfId="6708"/>
    <cellStyle name="Comma 9 2 6 5" xfId="8980"/>
    <cellStyle name="Comma 9 2 6 6" xfId="3141"/>
    <cellStyle name="Comma 9 2 6 7" xfId="2569"/>
    <cellStyle name="Comma 9 2 7" xfId="562"/>
    <cellStyle name="Comma 9 2 7 2" xfId="1697"/>
    <cellStyle name="Comma 9 2 7 2 2" xfId="5117"/>
    <cellStyle name="Comma 9 2 7 2 3" xfId="7389"/>
    <cellStyle name="Comma 9 2 7 2 4" xfId="9661"/>
    <cellStyle name="Comma 9 2 7 2 5" xfId="3312"/>
    <cellStyle name="Comma 9 2 7 2 6" xfId="2737"/>
    <cellStyle name="Comma 9 2 7 3" xfId="3982"/>
    <cellStyle name="Comma 9 2 7 4" xfId="6254"/>
    <cellStyle name="Comma 9 2 7 5" xfId="8526"/>
    <cellStyle name="Comma 9 2 7 6" xfId="3027"/>
    <cellStyle name="Comma 9 2 7 7" xfId="2457"/>
    <cellStyle name="Comma 9 2 8" xfId="1243"/>
    <cellStyle name="Comma 9 2 8 2" xfId="4663"/>
    <cellStyle name="Comma 9 2 8 3" xfId="6935"/>
    <cellStyle name="Comma 9 2 8 4" xfId="9207"/>
    <cellStyle name="Comma 9 2 8 5" xfId="3198"/>
    <cellStyle name="Comma 9 2 8 6" xfId="2625"/>
    <cellStyle name="Comma 9 2 9" xfId="3528"/>
    <cellStyle name="Comma 9 3" xfId="181"/>
    <cellStyle name="Comma 9 3 10" xfId="2365"/>
    <cellStyle name="Comma 9 3 2" xfId="419"/>
    <cellStyle name="Comma 9 3 2 2" xfId="873"/>
    <cellStyle name="Comma 9 3 2 2 2" xfId="2008"/>
    <cellStyle name="Comma 9 3 2 2 2 2" xfId="5428"/>
    <cellStyle name="Comma 9 3 2 2 2 3" xfId="7700"/>
    <cellStyle name="Comma 9 3 2 2 2 4" xfId="9972"/>
    <cellStyle name="Comma 9 3 2 2 2 5" xfId="3390"/>
    <cellStyle name="Comma 9 3 2 2 2 6" xfId="2814"/>
    <cellStyle name="Comma 9 3 2 2 3" xfId="4293"/>
    <cellStyle name="Comma 9 3 2 2 4" xfId="6565"/>
    <cellStyle name="Comma 9 3 2 2 5" xfId="8837"/>
    <cellStyle name="Comma 9 3 2 2 6" xfId="3105"/>
    <cellStyle name="Comma 9 3 2 2 7" xfId="2534"/>
    <cellStyle name="Comma 9 3 2 3" xfId="1554"/>
    <cellStyle name="Comma 9 3 2 3 2" xfId="4974"/>
    <cellStyle name="Comma 9 3 2 3 3" xfId="7246"/>
    <cellStyle name="Comma 9 3 2 3 4" xfId="9518"/>
    <cellStyle name="Comma 9 3 2 3 5" xfId="3276"/>
    <cellStyle name="Comma 9 3 2 3 6" xfId="2702"/>
    <cellStyle name="Comma 9 3 2 4" xfId="3839"/>
    <cellStyle name="Comma 9 3 2 5" xfId="6111"/>
    <cellStyle name="Comma 9 3 2 6" xfId="8383"/>
    <cellStyle name="Comma 9 3 2 7" xfId="2991"/>
    <cellStyle name="Comma 9 3 2 8" xfId="2422"/>
    <cellStyle name="Comma 9 3 3" xfId="1100"/>
    <cellStyle name="Comma 9 3 3 2" xfId="2235"/>
    <cellStyle name="Comma 9 3 3 2 2" xfId="5655"/>
    <cellStyle name="Comma 9 3 3 2 3" xfId="7927"/>
    <cellStyle name="Comma 9 3 3 2 4" xfId="10199"/>
    <cellStyle name="Comma 9 3 3 2 5" xfId="3447"/>
    <cellStyle name="Comma 9 3 3 2 6" xfId="2870"/>
    <cellStyle name="Comma 9 3 3 3" xfId="4520"/>
    <cellStyle name="Comma 9 3 3 4" xfId="6792"/>
    <cellStyle name="Comma 9 3 3 5" xfId="9064"/>
    <cellStyle name="Comma 9 3 3 6" xfId="3162"/>
    <cellStyle name="Comma 9 3 3 7" xfId="2590"/>
    <cellStyle name="Comma 9 3 4" xfId="646"/>
    <cellStyle name="Comma 9 3 4 2" xfId="1781"/>
    <cellStyle name="Comma 9 3 4 2 2" xfId="5201"/>
    <cellStyle name="Comma 9 3 4 2 3" xfId="7473"/>
    <cellStyle name="Comma 9 3 4 2 4" xfId="9745"/>
    <cellStyle name="Comma 9 3 4 2 5" xfId="3333"/>
    <cellStyle name="Comma 9 3 4 2 6" xfId="2758"/>
    <cellStyle name="Comma 9 3 4 3" xfId="4066"/>
    <cellStyle name="Comma 9 3 4 4" xfId="6338"/>
    <cellStyle name="Comma 9 3 4 5" xfId="8610"/>
    <cellStyle name="Comma 9 3 4 6" xfId="3048"/>
    <cellStyle name="Comma 9 3 4 7" xfId="2478"/>
    <cellStyle name="Comma 9 3 5" xfId="1327"/>
    <cellStyle name="Comma 9 3 5 2" xfId="4747"/>
    <cellStyle name="Comma 9 3 5 3" xfId="7019"/>
    <cellStyle name="Comma 9 3 5 4" xfId="9291"/>
    <cellStyle name="Comma 9 3 5 5" xfId="3219"/>
    <cellStyle name="Comma 9 3 5 6" xfId="2646"/>
    <cellStyle name="Comma 9 3 6" xfId="3612"/>
    <cellStyle name="Comma 9 3 7" xfId="5884"/>
    <cellStyle name="Comma 9 3 8" xfId="8156"/>
    <cellStyle name="Comma 9 3 9" xfId="2931"/>
    <cellStyle name="Comma 9 4" xfId="125"/>
    <cellStyle name="Comma 9 4 10" xfId="2351"/>
    <cellStyle name="Comma 9 4 2" xfId="363"/>
    <cellStyle name="Comma 9 4 2 2" xfId="817"/>
    <cellStyle name="Comma 9 4 2 2 2" xfId="1952"/>
    <cellStyle name="Comma 9 4 2 2 2 2" xfId="5372"/>
    <cellStyle name="Comma 9 4 2 2 2 3" xfId="7644"/>
    <cellStyle name="Comma 9 4 2 2 2 4" xfId="9916"/>
    <cellStyle name="Comma 9 4 2 2 2 5" xfId="3376"/>
    <cellStyle name="Comma 9 4 2 2 2 6" xfId="2800"/>
    <cellStyle name="Comma 9 4 2 2 3" xfId="4237"/>
    <cellStyle name="Comma 9 4 2 2 4" xfId="6509"/>
    <cellStyle name="Comma 9 4 2 2 5" xfId="8781"/>
    <cellStyle name="Comma 9 4 2 2 6" xfId="3091"/>
    <cellStyle name="Comma 9 4 2 2 7" xfId="2520"/>
    <cellStyle name="Comma 9 4 2 3" xfId="1498"/>
    <cellStyle name="Comma 9 4 2 3 2" xfId="4918"/>
    <cellStyle name="Comma 9 4 2 3 3" xfId="7190"/>
    <cellStyle name="Comma 9 4 2 3 4" xfId="9462"/>
    <cellStyle name="Comma 9 4 2 3 5" xfId="3262"/>
    <cellStyle name="Comma 9 4 2 3 6" xfId="2688"/>
    <cellStyle name="Comma 9 4 2 4" xfId="3783"/>
    <cellStyle name="Comma 9 4 2 5" xfId="6055"/>
    <cellStyle name="Comma 9 4 2 6" xfId="8327"/>
    <cellStyle name="Comma 9 4 2 7" xfId="2977"/>
    <cellStyle name="Comma 9 4 2 8" xfId="2408"/>
    <cellStyle name="Comma 9 4 3" xfId="1044"/>
    <cellStyle name="Comma 9 4 3 2" xfId="2179"/>
    <cellStyle name="Comma 9 4 3 2 2" xfId="5599"/>
    <cellStyle name="Comma 9 4 3 2 3" xfId="7871"/>
    <cellStyle name="Comma 9 4 3 2 4" xfId="10143"/>
    <cellStyle name="Comma 9 4 3 2 5" xfId="3433"/>
    <cellStyle name="Comma 9 4 3 2 6" xfId="2856"/>
    <cellStyle name="Comma 9 4 3 3" xfId="4464"/>
    <cellStyle name="Comma 9 4 3 4" xfId="6736"/>
    <cellStyle name="Comma 9 4 3 5" xfId="9008"/>
    <cellStyle name="Comma 9 4 3 6" xfId="3148"/>
    <cellStyle name="Comma 9 4 3 7" xfId="2576"/>
    <cellStyle name="Comma 9 4 4" xfId="590"/>
    <cellStyle name="Comma 9 4 4 2" xfId="1725"/>
    <cellStyle name="Comma 9 4 4 2 2" xfId="5145"/>
    <cellStyle name="Comma 9 4 4 2 3" xfId="7417"/>
    <cellStyle name="Comma 9 4 4 2 4" xfId="9689"/>
    <cellStyle name="Comma 9 4 4 2 5" xfId="3319"/>
    <cellStyle name="Comma 9 4 4 2 6" xfId="2744"/>
    <cellStyle name="Comma 9 4 4 3" xfId="4010"/>
    <cellStyle name="Comma 9 4 4 4" xfId="6282"/>
    <cellStyle name="Comma 9 4 4 5" xfId="8554"/>
    <cellStyle name="Comma 9 4 4 6" xfId="3034"/>
    <cellStyle name="Comma 9 4 4 7" xfId="2464"/>
    <cellStyle name="Comma 9 4 5" xfId="1271"/>
    <cellStyle name="Comma 9 4 5 2" xfId="4691"/>
    <cellStyle name="Comma 9 4 5 3" xfId="6963"/>
    <cellStyle name="Comma 9 4 5 4" xfId="9235"/>
    <cellStyle name="Comma 9 4 5 5" xfId="3205"/>
    <cellStyle name="Comma 9 4 5 6" xfId="2632"/>
    <cellStyle name="Comma 9 4 6" xfId="3556"/>
    <cellStyle name="Comma 9 4 7" xfId="5828"/>
    <cellStyle name="Comma 9 4 8" xfId="8100"/>
    <cellStyle name="Comma 9 4 9" xfId="2917"/>
    <cellStyle name="Comma 9 5" xfId="251"/>
    <cellStyle name="Comma 9 5 10" xfId="2380"/>
    <cellStyle name="Comma 9 5 2" xfId="478"/>
    <cellStyle name="Comma 9 5 2 2" xfId="932"/>
    <cellStyle name="Comma 9 5 2 2 2" xfId="2067"/>
    <cellStyle name="Comma 9 5 2 2 2 2" xfId="5487"/>
    <cellStyle name="Comma 9 5 2 2 2 3" xfId="7759"/>
    <cellStyle name="Comma 9 5 2 2 2 4" xfId="10031"/>
    <cellStyle name="Comma 9 5 2 2 2 5" xfId="3405"/>
    <cellStyle name="Comma 9 5 2 2 2 6" xfId="2828"/>
    <cellStyle name="Comma 9 5 2 2 3" xfId="4352"/>
    <cellStyle name="Comma 9 5 2 2 4" xfId="6624"/>
    <cellStyle name="Comma 9 5 2 2 5" xfId="8896"/>
    <cellStyle name="Comma 9 5 2 2 6" xfId="3120"/>
    <cellStyle name="Comma 9 5 2 2 7" xfId="2548"/>
    <cellStyle name="Comma 9 5 2 3" xfId="1613"/>
    <cellStyle name="Comma 9 5 2 3 2" xfId="5033"/>
    <cellStyle name="Comma 9 5 2 3 3" xfId="7305"/>
    <cellStyle name="Comma 9 5 2 3 4" xfId="9577"/>
    <cellStyle name="Comma 9 5 2 3 5" xfId="3291"/>
    <cellStyle name="Comma 9 5 2 3 6" xfId="2716"/>
    <cellStyle name="Comma 9 5 2 4" xfId="3898"/>
    <cellStyle name="Comma 9 5 2 5" xfId="6170"/>
    <cellStyle name="Comma 9 5 2 6" xfId="8442"/>
    <cellStyle name="Comma 9 5 2 7" xfId="3006"/>
    <cellStyle name="Comma 9 5 2 8" xfId="2436"/>
    <cellStyle name="Comma 9 5 3" xfId="1159"/>
    <cellStyle name="Comma 9 5 3 2" xfId="2294"/>
    <cellStyle name="Comma 9 5 3 2 2" xfId="5714"/>
    <cellStyle name="Comma 9 5 3 2 3" xfId="7986"/>
    <cellStyle name="Comma 9 5 3 2 4" xfId="10258"/>
    <cellStyle name="Comma 9 5 3 2 5" xfId="3462"/>
    <cellStyle name="Comma 9 5 3 2 6" xfId="2884"/>
    <cellStyle name="Comma 9 5 3 3" xfId="4579"/>
    <cellStyle name="Comma 9 5 3 4" xfId="6851"/>
    <cellStyle name="Comma 9 5 3 5" xfId="9123"/>
    <cellStyle name="Comma 9 5 3 6" xfId="3177"/>
    <cellStyle name="Comma 9 5 3 7" xfId="2604"/>
    <cellStyle name="Comma 9 5 4" xfId="705"/>
    <cellStyle name="Comma 9 5 4 2" xfId="1840"/>
    <cellStyle name="Comma 9 5 4 2 2" xfId="5260"/>
    <cellStyle name="Comma 9 5 4 2 3" xfId="7532"/>
    <cellStyle name="Comma 9 5 4 2 4" xfId="9804"/>
    <cellStyle name="Comma 9 5 4 2 5" xfId="3348"/>
    <cellStyle name="Comma 9 5 4 2 6" xfId="2772"/>
    <cellStyle name="Comma 9 5 4 3" xfId="4125"/>
    <cellStyle name="Comma 9 5 4 4" xfId="6397"/>
    <cellStyle name="Comma 9 5 4 5" xfId="8669"/>
    <cellStyle name="Comma 9 5 4 6" xfId="3063"/>
    <cellStyle name="Comma 9 5 4 7" xfId="2492"/>
    <cellStyle name="Comma 9 5 5" xfId="1386"/>
    <cellStyle name="Comma 9 5 5 2" xfId="4806"/>
    <cellStyle name="Comma 9 5 5 3" xfId="7078"/>
    <cellStyle name="Comma 9 5 5 4" xfId="9350"/>
    <cellStyle name="Comma 9 5 5 5" xfId="3234"/>
    <cellStyle name="Comma 9 5 5 6" xfId="2660"/>
    <cellStyle name="Comma 9 5 6" xfId="3671"/>
    <cellStyle name="Comma 9 5 7" xfId="5943"/>
    <cellStyle name="Comma 9 5 8" xfId="8215"/>
    <cellStyle name="Comma 9 5 9" xfId="2949"/>
    <cellStyle name="Comma 9 6" xfId="307"/>
    <cellStyle name="Comma 9 6 2" xfId="761"/>
    <cellStyle name="Comma 9 6 2 2" xfId="1896"/>
    <cellStyle name="Comma 9 6 2 2 2" xfId="5316"/>
    <cellStyle name="Comma 9 6 2 2 3" xfId="7588"/>
    <cellStyle name="Comma 9 6 2 2 4" xfId="9860"/>
    <cellStyle name="Comma 9 6 2 2 5" xfId="3362"/>
    <cellStyle name="Comma 9 6 2 2 6" xfId="2786"/>
    <cellStyle name="Comma 9 6 2 3" xfId="4181"/>
    <cellStyle name="Comma 9 6 2 4" xfId="6453"/>
    <cellStyle name="Comma 9 6 2 5" xfId="8725"/>
    <cellStyle name="Comma 9 6 2 6" xfId="3077"/>
    <cellStyle name="Comma 9 6 2 7" xfId="2506"/>
    <cellStyle name="Comma 9 6 3" xfId="1442"/>
    <cellStyle name="Comma 9 6 3 2" xfId="4862"/>
    <cellStyle name="Comma 9 6 3 3" xfId="7134"/>
    <cellStyle name="Comma 9 6 3 4" xfId="9406"/>
    <cellStyle name="Comma 9 6 3 5" xfId="3248"/>
    <cellStyle name="Comma 9 6 3 6" xfId="2674"/>
    <cellStyle name="Comma 9 6 4" xfId="3727"/>
    <cellStyle name="Comma 9 6 5" xfId="5999"/>
    <cellStyle name="Comma 9 6 6" xfId="8271"/>
    <cellStyle name="Comma 9 6 7" xfId="2963"/>
    <cellStyle name="Comma 9 6 8" xfId="2394"/>
    <cellStyle name="Comma 9 7" xfId="988"/>
    <cellStyle name="Comma 9 7 2" xfId="2123"/>
    <cellStyle name="Comma 9 7 2 2" xfId="5543"/>
    <cellStyle name="Comma 9 7 2 3" xfId="7815"/>
    <cellStyle name="Comma 9 7 2 4" xfId="10087"/>
    <cellStyle name="Comma 9 7 2 5" xfId="3419"/>
    <cellStyle name="Comma 9 7 2 6" xfId="2842"/>
    <cellStyle name="Comma 9 7 3" xfId="4408"/>
    <cellStyle name="Comma 9 7 4" xfId="6680"/>
    <cellStyle name="Comma 9 7 5" xfId="8952"/>
    <cellStyle name="Comma 9 7 6" xfId="3134"/>
    <cellStyle name="Comma 9 7 7" xfId="2562"/>
    <cellStyle name="Comma 9 8" xfId="534"/>
    <cellStyle name="Comma 9 8 2" xfId="1669"/>
    <cellStyle name="Comma 9 8 2 2" xfId="5089"/>
    <cellStyle name="Comma 9 8 2 3" xfId="7361"/>
    <cellStyle name="Comma 9 8 2 4" xfId="9633"/>
    <cellStyle name="Comma 9 8 2 5" xfId="3305"/>
    <cellStyle name="Comma 9 8 2 6" xfId="2730"/>
    <cellStyle name="Comma 9 8 3" xfId="3954"/>
    <cellStyle name="Comma 9 8 4" xfId="6226"/>
    <cellStyle name="Comma 9 8 5" xfId="8498"/>
    <cellStyle name="Comma 9 8 6" xfId="3020"/>
    <cellStyle name="Comma 9 8 7" xfId="2450"/>
    <cellStyle name="Comma 9 9" xfId="1215"/>
    <cellStyle name="Comma 9 9 2" xfId="4635"/>
    <cellStyle name="Comma 9 9 3" xfId="6907"/>
    <cellStyle name="Comma 9 9 4" xfId="9179"/>
    <cellStyle name="Comma 9 9 5" xfId="3191"/>
    <cellStyle name="Comma 9 9 6" xfId="2618"/>
    <cellStyle name="Explanatory Text" xfId="18"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5"/>
    <cellStyle name="Input" xfId="12" builtinId="20" customBuiltin="1"/>
    <cellStyle name="Linked Cell" xfId="15" builtinId="24" customBuiltin="1"/>
    <cellStyle name="Neutral 2" xfId="229"/>
    <cellStyle name="Neutral 3" xfId="44"/>
    <cellStyle name="Normal" xfId="0" builtinId="0"/>
    <cellStyle name="Normal 10" xfId="66"/>
    <cellStyle name="Normal 10 10" xfId="3499"/>
    <cellStyle name="Normal 10 11" xfId="5771"/>
    <cellStyle name="Normal 10 12" xfId="8043"/>
    <cellStyle name="Normal 10 2" xfId="96"/>
    <cellStyle name="Normal 10 2 10" xfId="5799"/>
    <cellStyle name="Normal 10 2 11" xfId="8071"/>
    <cellStyle name="Normal 10 2 2" xfId="208"/>
    <cellStyle name="Normal 10 2 2 2" xfId="446"/>
    <cellStyle name="Normal 10 2 2 2 2" xfId="900"/>
    <cellStyle name="Normal 10 2 2 2 2 2" xfId="2035"/>
    <cellStyle name="Normal 10 2 2 2 2 2 2" xfId="5455"/>
    <cellStyle name="Normal 10 2 2 2 2 2 3" xfId="7727"/>
    <cellStyle name="Normal 10 2 2 2 2 2 4" xfId="9999"/>
    <cellStyle name="Normal 10 2 2 2 2 3" xfId="4320"/>
    <cellStyle name="Normal 10 2 2 2 2 4" xfId="6592"/>
    <cellStyle name="Normal 10 2 2 2 2 5" xfId="8864"/>
    <cellStyle name="Normal 10 2 2 2 3" xfId="1581"/>
    <cellStyle name="Normal 10 2 2 2 3 2" xfId="5001"/>
    <cellStyle name="Normal 10 2 2 2 3 3" xfId="7273"/>
    <cellStyle name="Normal 10 2 2 2 3 4" xfId="9545"/>
    <cellStyle name="Normal 10 2 2 2 4" xfId="3866"/>
    <cellStyle name="Normal 10 2 2 2 5" xfId="6138"/>
    <cellStyle name="Normal 10 2 2 2 6" xfId="8410"/>
    <cellStyle name="Normal 10 2 2 3" xfId="1127"/>
    <cellStyle name="Normal 10 2 2 3 2" xfId="2262"/>
    <cellStyle name="Normal 10 2 2 3 2 2" xfId="5682"/>
    <cellStyle name="Normal 10 2 2 3 2 3" xfId="7954"/>
    <cellStyle name="Normal 10 2 2 3 2 4" xfId="10226"/>
    <cellStyle name="Normal 10 2 2 3 3" xfId="4547"/>
    <cellStyle name="Normal 10 2 2 3 4" xfId="6819"/>
    <cellStyle name="Normal 10 2 2 3 5" xfId="9091"/>
    <cellStyle name="Normal 10 2 2 4" xfId="673"/>
    <cellStyle name="Normal 10 2 2 4 2" xfId="1808"/>
    <cellStyle name="Normal 10 2 2 4 2 2" xfId="5228"/>
    <cellStyle name="Normal 10 2 2 4 2 3" xfId="7500"/>
    <cellStyle name="Normal 10 2 2 4 2 4" xfId="9772"/>
    <cellStyle name="Normal 10 2 2 4 3" xfId="4093"/>
    <cellStyle name="Normal 10 2 2 4 4" xfId="6365"/>
    <cellStyle name="Normal 10 2 2 4 5" xfId="8637"/>
    <cellStyle name="Normal 10 2 2 5" xfId="1354"/>
    <cellStyle name="Normal 10 2 2 5 2" xfId="4774"/>
    <cellStyle name="Normal 10 2 2 5 3" xfId="7046"/>
    <cellStyle name="Normal 10 2 2 5 4" xfId="9318"/>
    <cellStyle name="Normal 10 2 2 6" xfId="3639"/>
    <cellStyle name="Normal 10 2 2 7" xfId="5911"/>
    <cellStyle name="Normal 10 2 2 8" xfId="8183"/>
    <cellStyle name="Normal 10 2 3" xfId="152"/>
    <cellStyle name="Normal 10 2 3 2" xfId="390"/>
    <cellStyle name="Normal 10 2 3 2 2" xfId="844"/>
    <cellStyle name="Normal 10 2 3 2 2 2" xfId="1979"/>
    <cellStyle name="Normal 10 2 3 2 2 2 2" xfId="5399"/>
    <cellStyle name="Normal 10 2 3 2 2 2 3" xfId="7671"/>
    <cellStyle name="Normal 10 2 3 2 2 2 4" xfId="9943"/>
    <cellStyle name="Normal 10 2 3 2 2 3" xfId="4264"/>
    <cellStyle name="Normal 10 2 3 2 2 4" xfId="6536"/>
    <cellStyle name="Normal 10 2 3 2 2 5" xfId="8808"/>
    <cellStyle name="Normal 10 2 3 2 3" xfId="1525"/>
    <cellStyle name="Normal 10 2 3 2 3 2" xfId="4945"/>
    <cellStyle name="Normal 10 2 3 2 3 3" xfId="7217"/>
    <cellStyle name="Normal 10 2 3 2 3 4" xfId="9489"/>
    <cellStyle name="Normal 10 2 3 2 4" xfId="3810"/>
    <cellStyle name="Normal 10 2 3 2 5" xfId="6082"/>
    <cellStyle name="Normal 10 2 3 2 6" xfId="8354"/>
    <cellStyle name="Normal 10 2 3 3" xfId="1071"/>
    <cellStyle name="Normal 10 2 3 3 2" xfId="2206"/>
    <cellStyle name="Normal 10 2 3 3 2 2" xfId="5626"/>
    <cellStyle name="Normal 10 2 3 3 2 3" xfId="7898"/>
    <cellStyle name="Normal 10 2 3 3 2 4" xfId="10170"/>
    <cellStyle name="Normal 10 2 3 3 3" xfId="4491"/>
    <cellStyle name="Normal 10 2 3 3 4" xfId="6763"/>
    <cellStyle name="Normal 10 2 3 3 5" xfId="9035"/>
    <cellStyle name="Normal 10 2 3 4" xfId="617"/>
    <cellStyle name="Normal 10 2 3 4 2" xfId="1752"/>
    <cellStyle name="Normal 10 2 3 4 2 2" xfId="5172"/>
    <cellStyle name="Normal 10 2 3 4 2 3" xfId="7444"/>
    <cellStyle name="Normal 10 2 3 4 2 4" xfId="9716"/>
    <cellStyle name="Normal 10 2 3 4 3" xfId="4037"/>
    <cellStyle name="Normal 10 2 3 4 4" xfId="6309"/>
    <cellStyle name="Normal 10 2 3 4 5" xfId="8581"/>
    <cellStyle name="Normal 10 2 3 5" xfId="1298"/>
    <cellStyle name="Normal 10 2 3 5 2" xfId="4718"/>
    <cellStyle name="Normal 10 2 3 5 3" xfId="6990"/>
    <cellStyle name="Normal 10 2 3 5 4" xfId="9262"/>
    <cellStyle name="Normal 10 2 3 6" xfId="3583"/>
    <cellStyle name="Normal 10 2 3 7" xfId="5855"/>
    <cellStyle name="Normal 10 2 3 8" xfId="8127"/>
    <cellStyle name="Normal 10 2 4" xfId="278"/>
    <cellStyle name="Normal 10 2 4 2" xfId="505"/>
    <cellStyle name="Normal 10 2 4 2 2" xfId="959"/>
    <cellStyle name="Normal 10 2 4 2 2 2" xfId="2094"/>
    <cellStyle name="Normal 10 2 4 2 2 2 2" xfId="5514"/>
    <cellStyle name="Normal 10 2 4 2 2 2 3" xfId="7786"/>
    <cellStyle name="Normal 10 2 4 2 2 2 4" xfId="10058"/>
    <cellStyle name="Normal 10 2 4 2 2 3" xfId="4379"/>
    <cellStyle name="Normal 10 2 4 2 2 4" xfId="6651"/>
    <cellStyle name="Normal 10 2 4 2 2 5" xfId="8923"/>
    <cellStyle name="Normal 10 2 4 2 3" xfId="1640"/>
    <cellStyle name="Normal 10 2 4 2 3 2" xfId="5060"/>
    <cellStyle name="Normal 10 2 4 2 3 3" xfId="7332"/>
    <cellStyle name="Normal 10 2 4 2 3 4" xfId="9604"/>
    <cellStyle name="Normal 10 2 4 2 4" xfId="3925"/>
    <cellStyle name="Normal 10 2 4 2 5" xfId="6197"/>
    <cellStyle name="Normal 10 2 4 2 6" xfId="8469"/>
    <cellStyle name="Normal 10 2 4 3" xfId="1186"/>
    <cellStyle name="Normal 10 2 4 3 2" xfId="2321"/>
    <cellStyle name="Normal 10 2 4 3 2 2" xfId="5741"/>
    <cellStyle name="Normal 10 2 4 3 2 3" xfId="8013"/>
    <cellStyle name="Normal 10 2 4 3 2 4" xfId="10285"/>
    <cellStyle name="Normal 10 2 4 3 3" xfId="4606"/>
    <cellStyle name="Normal 10 2 4 3 4" xfId="6878"/>
    <cellStyle name="Normal 10 2 4 3 5" xfId="9150"/>
    <cellStyle name="Normal 10 2 4 4" xfId="732"/>
    <cellStyle name="Normal 10 2 4 4 2" xfId="1867"/>
    <cellStyle name="Normal 10 2 4 4 2 2" xfId="5287"/>
    <cellStyle name="Normal 10 2 4 4 2 3" xfId="7559"/>
    <cellStyle name="Normal 10 2 4 4 2 4" xfId="9831"/>
    <cellStyle name="Normal 10 2 4 4 3" xfId="4152"/>
    <cellStyle name="Normal 10 2 4 4 4" xfId="6424"/>
    <cellStyle name="Normal 10 2 4 4 5" xfId="8696"/>
    <cellStyle name="Normal 10 2 4 5" xfId="1413"/>
    <cellStyle name="Normal 10 2 4 5 2" xfId="4833"/>
    <cellStyle name="Normal 10 2 4 5 3" xfId="7105"/>
    <cellStyle name="Normal 10 2 4 5 4" xfId="9377"/>
    <cellStyle name="Normal 10 2 4 6" xfId="3698"/>
    <cellStyle name="Normal 10 2 4 7" xfId="5970"/>
    <cellStyle name="Normal 10 2 4 8" xfId="8242"/>
    <cellStyle name="Normal 10 2 5" xfId="334"/>
    <cellStyle name="Normal 10 2 5 2" xfId="788"/>
    <cellStyle name="Normal 10 2 5 2 2" xfId="1923"/>
    <cellStyle name="Normal 10 2 5 2 2 2" xfId="5343"/>
    <cellStyle name="Normal 10 2 5 2 2 3" xfId="7615"/>
    <cellStyle name="Normal 10 2 5 2 2 4" xfId="9887"/>
    <cellStyle name="Normal 10 2 5 2 3" xfId="4208"/>
    <cellStyle name="Normal 10 2 5 2 4" xfId="6480"/>
    <cellStyle name="Normal 10 2 5 2 5" xfId="8752"/>
    <cellStyle name="Normal 10 2 5 3" xfId="1469"/>
    <cellStyle name="Normal 10 2 5 3 2" xfId="4889"/>
    <cellStyle name="Normal 10 2 5 3 3" xfId="7161"/>
    <cellStyle name="Normal 10 2 5 3 4" xfId="9433"/>
    <cellStyle name="Normal 10 2 5 4" xfId="3754"/>
    <cellStyle name="Normal 10 2 5 5" xfId="6026"/>
    <cellStyle name="Normal 10 2 5 6" xfId="8298"/>
    <cellStyle name="Normal 10 2 6" xfId="1015"/>
    <cellStyle name="Normal 10 2 6 2" xfId="2150"/>
    <cellStyle name="Normal 10 2 6 2 2" xfId="5570"/>
    <cellStyle name="Normal 10 2 6 2 3" xfId="7842"/>
    <cellStyle name="Normal 10 2 6 2 4" xfId="10114"/>
    <cellStyle name="Normal 10 2 6 3" xfId="4435"/>
    <cellStyle name="Normal 10 2 6 4" xfId="6707"/>
    <cellStyle name="Normal 10 2 6 5" xfId="8979"/>
    <cellStyle name="Normal 10 2 7" xfId="561"/>
    <cellStyle name="Normal 10 2 7 2" xfId="1696"/>
    <cellStyle name="Normal 10 2 7 2 2" xfId="5116"/>
    <cellStyle name="Normal 10 2 7 2 3" xfId="7388"/>
    <cellStyle name="Normal 10 2 7 2 4" xfId="9660"/>
    <cellStyle name="Normal 10 2 7 3" xfId="3981"/>
    <cellStyle name="Normal 10 2 7 4" xfId="6253"/>
    <cellStyle name="Normal 10 2 7 5" xfId="8525"/>
    <cellStyle name="Normal 10 2 8" xfId="1242"/>
    <cellStyle name="Normal 10 2 8 2" xfId="4662"/>
    <cellStyle name="Normal 10 2 8 3" xfId="6934"/>
    <cellStyle name="Normal 10 2 8 4" xfId="9206"/>
    <cellStyle name="Normal 10 2 9" xfId="3527"/>
    <cellStyle name="Normal 10 3" xfId="180"/>
    <cellStyle name="Normal 10 3 2" xfId="418"/>
    <cellStyle name="Normal 10 3 2 2" xfId="872"/>
    <cellStyle name="Normal 10 3 2 2 2" xfId="2007"/>
    <cellStyle name="Normal 10 3 2 2 2 2" xfId="5427"/>
    <cellStyle name="Normal 10 3 2 2 2 3" xfId="7699"/>
    <cellStyle name="Normal 10 3 2 2 2 4" xfId="9971"/>
    <cellStyle name="Normal 10 3 2 2 3" xfId="4292"/>
    <cellStyle name="Normal 10 3 2 2 4" xfId="6564"/>
    <cellStyle name="Normal 10 3 2 2 5" xfId="8836"/>
    <cellStyle name="Normal 10 3 2 3" xfId="1553"/>
    <cellStyle name="Normal 10 3 2 3 2" xfId="4973"/>
    <cellStyle name="Normal 10 3 2 3 3" xfId="7245"/>
    <cellStyle name="Normal 10 3 2 3 4" xfId="9517"/>
    <cellStyle name="Normal 10 3 2 4" xfId="3838"/>
    <cellStyle name="Normal 10 3 2 5" xfId="6110"/>
    <cellStyle name="Normal 10 3 2 6" xfId="8382"/>
    <cellStyle name="Normal 10 3 3" xfId="1099"/>
    <cellStyle name="Normal 10 3 3 2" xfId="2234"/>
    <cellStyle name="Normal 10 3 3 2 2" xfId="5654"/>
    <cellStyle name="Normal 10 3 3 2 3" xfId="7926"/>
    <cellStyle name="Normal 10 3 3 2 4" xfId="10198"/>
    <cellStyle name="Normal 10 3 3 3" xfId="4519"/>
    <cellStyle name="Normal 10 3 3 4" xfId="6791"/>
    <cellStyle name="Normal 10 3 3 5" xfId="9063"/>
    <cellStyle name="Normal 10 3 4" xfId="645"/>
    <cellStyle name="Normal 10 3 4 2" xfId="1780"/>
    <cellStyle name="Normal 10 3 4 2 2" xfId="5200"/>
    <cellStyle name="Normal 10 3 4 2 3" xfId="7472"/>
    <cellStyle name="Normal 10 3 4 2 4" xfId="9744"/>
    <cellStyle name="Normal 10 3 4 3" xfId="4065"/>
    <cellStyle name="Normal 10 3 4 4" xfId="6337"/>
    <cellStyle name="Normal 10 3 4 5" xfId="8609"/>
    <cellStyle name="Normal 10 3 5" xfId="1326"/>
    <cellStyle name="Normal 10 3 5 2" xfId="4746"/>
    <cellStyle name="Normal 10 3 5 3" xfId="7018"/>
    <cellStyle name="Normal 10 3 5 4" xfId="9290"/>
    <cellStyle name="Normal 10 3 6" xfId="3611"/>
    <cellStyle name="Normal 10 3 7" xfId="5883"/>
    <cellStyle name="Normal 10 3 8" xfId="8155"/>
    <cellStyle name="Normal 10 4" xfId="124"/>
    <cellStyle name="Normal 10 4 2" xfId="362"/>
    <cellStyle name="Normal 10 4 2 2" xfId="816"/>
    <cellStyle name="Normal 10 4 2 2 2" xfId="1951"/>
    <cellStyle name="Normal 10 4 2 2 2 2" xfId="5371"/>
    <cellStyle name="Normal 10 4 2 2 2 3" xfId="7643"/>
    <cellStyle name="Normal 10 4 2 2 2 4" xfId="9915"/>
    <cellStyle name="Normal 10 4 2 2 3" xfId="4236"/>
    <cellStyle name="Normal 10 4 2 2 4" xfId="6508"/>
    <cellStyle name="Normal 10 4 2 2 5" xfId="8780"/>
    <cellStyle name="Normal 10 4 2 3" xfId="1497"/>
    <cellStyle name="Normal 10 4 2 3 2" xfId="4917"/>
    <cellStyle name="Normal 10 4 2 3 3" xfId="7189"/>
    <cellStyle name="Normal 10 4 2 3 4" xfId="9461"/>
    <cellStyle name="Normal 10 4 2 4" xfId="3782"/>
    <cellStyle name="Normal 10 4 2 5" xfId="6054"/>
    <cellStyle name="Normal 10 4 2 6" xfId="8326"/>
    <cellStyle name="Normal 10 4 3" xfId="1043"/>
    <cellStyle name="Normal 10 4 3 2" xfId="2178"/>
    <cellStyle name="Normal 10 4 3 2 2" xfId="5598"/>
    <cellStyle name="Normal 10 4 3 2 3" xfId="7870"/>
    <cellStyle name="Normal 10 4 3 2 4" xfId="10142"/>
    <cellStyle name="Normal 10 4 3 3" xfId="4463"/>
    <cellStyle name="Normal 10 4 3 4" xfId="6735"/>
    <cellStyle name="Normal 10 4 3 5" xfId="9007"/>
    <cellStyle name="Normal 10 4 4" xfId="589"/>
    <cellStyle name="Normal 10 4 4 2" xfId="1724"/>
    <cellStyle name="Normal 10 4 4 2 2" xfId="5144"/>
    <cellStyle name="Normal 10 4 4 2 3" xfId="7416"/>
    <cellStyle name="Normal 10 4 4 2 4" xfId="9688"/>
    <cellStyle name="Normal 10 4 4 3" xfId="4009"/>
    <cellStyle name="Normal 10 4 4 4" xfId="6281"/>
    <cellStyle name="Normal 10 4 4 5" xfId="8553"/>
    <cellStyle name="Normal 10 4 5" xfId="1270"/>
    <cellStyle name="Normal 10 4 5 2" xfId="4690"/>
    <cellStyle name="Normal 10 4 5 3" xfId="6962"/>
    <cellStyle name="Normal 10 4 5 4" xfId="9234"/>
    <cellStyle name="Normal 10 4 6" xfId="3555"/>
    <cellStyle name="Normal 10 4 7" xfId="5827"/>
    <cellStyle name="Normal 10 4 8" xfId="8099"/>
    <cellStyle name="Normal 10 5" xfId="250"/>
    <cellStyle name="Normal 10 5 2" xfId="477"/>
    <cellStyle name="Normal 10 5 2 2" xfId="931"/>
    <cellStyle name="Normal 10 5 2 2 2" xfId="2066"/>
    <cellStyle name="Normal 10 5 2 2 2 2" xfId="5486"/>
    <cellStyle name="Normal 10 5 2 2 2 3" xfId="7758"/>
    <cellStyle name="Normal 10 5 2 2 2 4" xfId="10030"/>
    <cellStyle name="Normal 10 5 2 2 3" xfId="4351"/>
    <cellStyle name="Normal 10 5 2 2 4" xfId="6623"/>
    <cellStyle name="Normal 10 5 2 2 5" xfId="8895"/>
    <cellStyle name="Normal 10 5 2 3" xfId="1612"/>
    <cellStyle name="Normal 10 5 2 3 2" xfId="5032"/>
    <cellStyle name="Normal 10 5 2 3 3" xfId="7304"/>
    <cellStyle name="Normal 10 5 2 3 4" xfId="9576"/>
    <cellStyle name="Normal 10 5 2 4" xfId="3897"/>
    <cellStyle name="Normal 10 5 2 5" xfId="6169"/>
    <cellStyle name="Normal 10 5 2 6" xfId="8441"/>
    <cellStyle name="Normal 10 5 3" xfId="1158"/>
    <cellStyle name="Normal 10 5 3 2" xfId="2293"/>
    <cellStyle name="Normal 10 5 3 2 2" xfId="5713"/>
    <cellStyle name="Normal 10 5 3 2 3" xfId="7985"/>
    <cellStyle name="Normal 10 5 3 2 4" xfId="10257"/>
    <cellStyle name="Normal 10 5 3 3" xfId="4578"/>
    <cellStyle name="Normal 10 5 3 4" xfId="6850"/>
    <cellStyle name="Normal 10 5 3 5" xfId="9122"/>
    <cellStyle name="Normal 10 5 4" xfId="704"/>
    <cellStyle name="Normal 10 5 4 2" xfId="1839"/>
    <cellStyle name="Normal 10 5 4 2 2" xfId="5259"/>
    <cellStyle name="Normal 10 5 4 2 3" xfId="7531"/>
    <cellStyle name="Normal 10 5 4 2 4" xfId="9803"/>
    <cellStyle name="Normal 10 5 4 3" xfId="4124"/>
    <cellStyle name="Normal 10 5 4 4" xfId="6396"/>
    <cellStyle name="Normal 10 5 4 5" xfId="8668"/>
    <cellStyle name="Normal 10 5 5" xfId="1385"/>
    <cellStyle name="Normal 10 5 5 2" xfId="4805"/>
    <cellStyle name="Normal 10 5 5 3" xfId="7077"/>
    <cellStyle name="Normal 10 5 5 4" xfId="9349"/>
    <cellStyle name="Normal 10 5 6" xfId="3670"/>
    <cellStyle name="Normal 10 5 7" xfId="5942"/>
    <cellStyle name="Normal 10 5 8" xfId="8214"/>
    <cellStyle name="Normal 10 6" xfId="306"/>
    <cellStyle name="Normal 10 6 2" xfId="760"/>
    <cellStyle name="Normal 10 6 2 2" xfId="1895"/>
    <cellStyle name="Normal 10 6 2 2 2" xfId="5315"/>
    <cellStyle name="Normal 10 6 2 2 3" xfId="7587"/>
    <cellStyle name="Normal 10 6 2 2 4" xfId="9859"/>
    <cellStyle name="Normal 10 6 2 3" xfId="4180"/>
    <cellStyle name="Normal 10 6 2 4" xfId="6452"/>
    <cellStyle name="Normal 10 6 2 5" xfId="8724"/>
    <cellStyle name="Normal 10 6 3" xfId="1441"/>
    <cellStyle name="Normal 10 6 3 2" xfId="4861"/>
    <cellStyle name="Normal 10 6 3 3" xfId="7133"/>
    <cellStyle name="Normal 10 6 3 4" xfId="9405"/>
    <cellStyle name="Normal 10 6 4" xfId="3726"/>
    <cellStyle name="Normal 10 6 5" xfId="5998"/>
    <cellStyle name="Normal 10 6 6" xfId="8270"/>
    <cellStyle name="Normal 10 7" xfId="987"/>
    <cellStyle name="Normal 10 7 2" xfId="2122"/>
    <cellStyle name="Normal 10 7 2 2" xfId="5542"/>
    <cellStyle name="Normal 10 7 2 3" xfId="7814"/>
    <cellStyle name="Normal 10 7 2 4" xfId="10086"/>
    <cellStyle name="Normal 10 7 3" xfId="4407"/>
    <cellStyle name="Normal 10 7 4" xfId="6679"/>
    <cellStyle name="Normal 10 7 5" xfId="8951"/>
    <cellStyle name="Normal 10 8" xfId="533"/>
    <cellStyle name="Normal 10 8 2" xfId="1668"/>
    <cellStyle name="Normal 10 8 2 2" xfId="5088"/>
    <cellStyle name="Normal 10 8 2 3" xfId="7360"/>
    <cellStyle name="Normal 10 8 2 4" xfId="9632"/>
    <cellStyle name="Normal 10 8 3" xfId="3953"/>
    <cellStyle name="Normal 10 8 4" xfId="6225"/>
    <cellStyle name="Normal 10 8 5" xfId="8497"/>
    <cellStyle name="Normal 10 9" xfId="1214"/>
    <cellStyle name="Normal 10 9 2" xfId="4634"/>
    <cellStyle name="Normal 10 9 3" xfId="6906"/>
    <cellStyle name="Normal 10 9 4" xfId="9178"/>
    <cellStyle name="Normal 11" xfId="69"/>
    <cellStyle name="Normal 11 2" xfId="2903"/>
    <cellStyle name="Normal 12" xfId="225"/>
    <cellStyle name="Normal 12 2" xfId="2940"/>
    <cellStyle name="Normal 13" xfId="210"/>
    <cellStyle name="Normal 13 2" xfId="448"/>
    <cellStyle name="Normal 13 2 2" xfId="902"/>
    <cellStyle name="Normal 13 2 2 2" xfId="2037"/>
    <cellStyle name="Normal 13 2 2 2 2" xfId="5457"/>
    <cellStyle name="Normal 13 2 2 2 3" xfId="7729"/>
    <cellStyle name="Normal 13 2 2 2 4" xfId="10001"/>
    <cellStyle name="Normal 13 2 2 3" xfId="4322"/>
    <cellStyle name="Normal 13 2 2 4" xfId="6594"/>
    <cellStyle name="Normal 13 2 2 5" xfId="8866"/>
    <cellStyle name="Normal 13 2 3" xfId="1583"/>
    <cellStyle name="Normal 13 2 3 2" xfId="5003"/>
    <cellStyle name="Normal 13 2 3 3" xfId="7275"/>
    <cellStyle name="Normal 13 2 3 4" xfId="9547"/>
    <cellStyle name="Normal 13 2 4" xfId="3868"/>
    <cellStyle name="Normal 13 2 5" xfId="6140"/>
    <cellStyle name="Normal 13 2 6" xfId="8412"/>
    <cellStyle name="Normal 13 3" xfId="1129"/>
    <cellStyle name="Normal 13 3 2" xfId="2264"/>
    <cellStyle name="Normal 13 3 2 2" xfId="5684"/>
    <cellStyle name="Normal 13 3 2 3" xfId="7956"/>
    <cellStyle name="Normal 13 3 2 4" xfId="10228"/>
    <cellStyle name="Normal 13 3 3" xfId="4549"/>
    <cellStyle name="Normal 13 3 4" xfId="6821"/>
    <cellStyle name="Normal 13 3 5" xfId="9093"/>
    <cellStyle name="Normal 13 4" xfId="675"/>
    <cellStyle name="Normal 13 4 2" xfId="1810"/>
    <cellStyle name="Normal 13 4 2 2" xfId="5230"/>
    <cellStyle name="Normal 13 4 2 3" xfId="7502"/>
    <cellStyle name="Normal 13 4 2 4" xfId="9774"/>
    <cellStyle name="Normal 13 4 3" xfId="4095"/>
    <cellStyle name="Normal 13 4 4" xfId="6367"/>
    <cellStyle name="Normal 13 4 5" xfId="8639"/>
    <cellStyle name="Normal 13 5" xfId="1356"/>
    <cellStyle name="Normal 13 5 2" xfId="4776"/>
    <cellStyle name="Normal 13 5 3" xfId="7048"/>
    <cellStyle name="Normal 13 5 4" xfId="9320"/>
    <cellStyle name="Normal 13 6" xfId="3641"/>
    <cellStyle name="Normal 13 7" xfId="5913"/>
    <cellStyle name="Normal 13 8" xfId="8185"/>
    <cellStyle name="Normal 14" xfId="38"/>
    <cellStyle name="Normal 14 2" xfId="5743"/>
    <cellStyle name="Normal 14 3" xfId="8015"/>
    <cellStyle name="Normal 14 4" xfId="10287"/>
    <cellStyle name="Normal 14 5" xfId="3470"/>
    <cellStyle name="Normal 15" xfId="2327"/>
    <cellStyle name="Normal 2" xfId="42"/>
    <cellStyle name="Normal 2 2" xfId="55"/>
    <cellStyle name="Normal 2 2 2" xfId="2325"/>
    <cellStyle name="Normal 2 3" xfId="3472"/>
    <cellStyle name="Normal 3" xfId="51"/>
    <cellStyle name="Normal 3 10" xfId="3485"/>
    <cellStyle name="Normal 3 11" xfId="5757"/>
    <cellStyle name="Normal 3 12" xfId="8029"/>
    <cellStyle name="Normal 3 2" xfId="82"/>
    <cellStyle name="Normal 3 2 10" xfId="5785"/>
    <cellStyle name="Normal 3 2 11" xfId="8057"/>
    <cellStyle name="Normal 3 2 2" xfId="194"/>
    <cellStyle name="Normal 3 2 2 2" xfId="432"/>
    <cellStyle name="Normal 3 2 2 2 2" xfId="886"/>
    <cellStyle name="Normal 3 2 2 2 2 2" xfId="2021"/>
    <cellStyle name="Normal 3 2 2 2 2 2 2" xfId="5441"/>
    <cellStyle name="Normal 3 2 2 2 2 2 3" xfId="7713"/>
    <cellStyle name="Normal 3 2 2 2 2 2 4" xfId="9985"/>
    <cellStyle name="Normal 3 2 2 2 2 3" xfId="4306"/>
    <cellStyle name="Normal 3 2 2 2 2 4" xfId="6578"/>
    <cellStyle name="Normal 3 2 2 2 2 5" xfId="8850"/>
    <cellStyle name="Normal 3 2 2 2 3" xfId="1567"/>
    <cellStyle name="Normal 3 2 2 2 3 2" xfId="4987"/>
    <cellStyle name="Normal 3 2 2 2 3 3" xfId="7259"/>
    <cellStyle name="Normal 3 2 2 2 3 4" xfId="9531"/>
    <cellStyle name="Normal 3 2 2 2 4" xfId="3852"/>
    <cellStyle name="Normal 3 2 2 2 5" xfId="6124"/>
    <cellStyle name="Normal 3 2 2 2 6" xfId="8396"/>
    <cellStyle name="Normal 3 2 2 3" xfId="1113"/>
    <cellStyle name="Normal 3 2 2 3 2" xfId="2248"/>
    <cellStyle name="Normal 3 2 2 3 2 2" xfId="5668"/>
    <cellStyle name="Normal 3 2 2 3 2 3" xfId="7940"/>
    <cellStyle name="Normal 3 2 2 3 2 4" xfId="10212"/>
    <cellStyle name="Normal 3 2 2 3 3" xfId="4533"/>
    <cellStyle name="Normal 3 2 2 3 4" xfId="6805"/>
    <cellStyle name="Normal 3 2 2 3 5" xfId="9077"/>
    <cellStyle name="Normal 3 2 2 4" xfId="659"/>
    <cellStyle name="Normal 3 2 2 4 2" xfId="1794"/>
    <cellStyle name="Normal 3 2 2 4 2 2" xfId="5214"/>
    <cellStyle name="Normal 3 2 2 4 2 3" xfId="7486"/>
    <cellStyle name="Normal 3 2 2 4 2 4" xfId="9758"/>
    <cellStyle name="Normal 3 2 2 4 3" xfId="4079"/>
    <cellStyle name="Normal 3 2 2 4 4" xfId="6351"/>
    <cellStyle name="Normal 3 2 2 4 5" xfId="8623"/>
    <cellStyle name="Normal 3 2 2 5" xfId="1340"/>
    <cellStyle name="Normal 3 2 2 5 2" xfId="4760"/>
    <cellStyle name="Normal 3 2 2 5 3" xfId="7032"/>
    <cellStyle name="Normal 3 2 2 5 4" xfId="9304"/>
    <cellStyle name="Normal 3 2 2 6" xfId="3625"/>
    <cellStyle name="Normal 3 2 2 7" xfId="5897"/>
    <cellStyle name="Normal 3 2 2 8" xfId="8169"/>
    <cellStyle name="Normal 3 2 3" xfId="138"/>
    <cellStyle name="Normal 3 2 3 2" xfId="376"/>
    <cellStyle name="Normal 3 2 3 2 2" xfId="830"/>
    <cellStyle name="Normal 3 2 3 2 2 2" xfId="1965"/>
    <cellStyle name="Normal 3 2 3 2 2 2 2" xfId="5385"/>
    <cellStyle name="Normal 3 2 3 2 2 2 3" xfId="7657"/>
    <cellStyle name="Normal 3 2 3 2 2 2 4" xfId="9929"/>
    <cellStyle name="Normal 3 2 3 2 2 3" xfId="4250"/>
    <cellStyle name="Normal 3 2 3 2 2 4" xfId="6522"/>
    <cellStyle name="Normal 3 2 3 2 2 5" xfId="8794"/>
    <cellStyle name="Normal 3 2 3 2 3" xfId="1511"/>
    <cellStyle name="Normal 3 2 3 2 3 2" xfId="4931"/>
    <cellStyle name="Normal 3 2 3 2 3 3" xfId="7203"/>
    <cellStyle name="Normal 3 2 3 2 3 4" xfId="9475"/>
    <cellStyle name="Normal 3 2 3 2 4" xfId="3796"/>
    <cellStyle name="Normal 3 2 3 2 5" xfId="6068"/>
    <cellStyle name="Normal 3 2 3 2 6" xfId="8340"/>
    <cellStyle name="Normal 3 2 3 3" xfId="1057"/>
    <cellStyle name="Normal 3 2 3 3 2" xfId="2192"/>
    <cellStyle name="Normal 3 2 3 3 2 2" xfId="5612"/>
    <cellStyle name="Normal 3 2 3 3 2 3" xfId="7884"/>
    <cellStyle name="Normal 3 2 3 3 2 4" xfId="10156"/>
    <cellStyle name="Normal 3 2 3 3 3" xfId="4477"/>
    <cellStyle name="Normal 3 2 3 3 4" xfId="6749"/>
    <cellStyle name="Normal 3 2 3 3 5" xfId="9021"/>
    <cellStyle name="Normal 3 2 3 4" xfId="603"/>
    <cellStyle name="Normal 3 2 3 4 2" xfId="1738"/>
    <cellStyle name="Normal 3 2 3 4 2 2" xfId="5158"/>
    <cellStyle name="Normal 3 2 3 4 2 3" xfId="7430"/>
    <cellStyle name="Normal 3 2 3 4 2 4" xfId="9702"/>
    <cellStyle name="Normal 3 2 3 4 3" xfId="4023"/>
    <cellStyle name="Normal 3 2 3 4 4" xfId="6295"/>
    <cellStyle name="Normal 3 2 3 4 5" xfId="8567"/>
    <cellStyle name="Normal 3 2 3 5" xfId="1284"/>
    <cellStyle name="Normal 3 2 3 5 2" xfId="4704"/>
    <cellStyle name="Normal 3 2 3 5 3" xfId="6976"/>
    <cellStyle name="Normal 3 2 3 5 4" xfId="9248"/>
    <cellStyle name="Normal 3 2 3 6" xfId="3569"/>
    <cellStyle name="Normal 3 2 3 7" xfId="5841"/>
    <cellStyle name="Normal 3 2 3 8" xfId="8113"/>
    <cellStyle name="Normal 3 2 4" xfId="264"/>
    <cellStyle name="Normal 3 2 4 2" xfId="491"/>
    <cellStyle name="Normal 3 2 4 2 2" xfId="945"/>
    <cellStyle name="Normal 3 2 4 2 2 2" xfId="2080"/>
    <cellStyle name="Normal 3 2 4 2 2 2 2" xfId="5500"/>
    <cellStyle name="Normal 3 2 4 2 2 2 3" xfId="7772"/>
    <cellStyle name="Normal 3 2 4 2 2 2 4" xfId="10044"/>
    <cellStyle name="Normal 3 2 4 2 2 3" xfId="4365"/>
    <cellStyle name="Normal 3 2 4 2 2 4" xfId="6637"/>
    <cellStyle name="Normal 3 2 4 2 2 5" xfId="8909"/>
    <cellStyle name="Normal 3 2 4 2 3" xfId="1626"/>
    <cellStyle name="Normal 3 2 4 2 3 2" xfId="5046"/>
    <cellStyle name="Normal 3 2 4 2 3 3" xfId="7318"/>
    <cellStyle name="Normal 3 2 4 2 3 4" xfId="9590"/>
    <cellStyle name="Normal 3 2 4 2 4" xfId="3911"/>
    <cellStyle name="Normal 3 2 4 2 5" xfId="6183"/>
    <cellStyle name="Normal 3 2 4 2 6" xfId="8455"/>
    <cellStyle name="Normal 3 2 4 3" xfId="1172"/>
    <cellStyle name="Normal 3 2 4 3 2" xfId="2307"/>
    <cellStyle name="Normal 3 2 4 3 2 2" xfId="5727"/>
    <cellStyle name="Normal 3 2 4 3 2 3" xfId="7999"/>
    <cellStyle name="Normal 3 2 4 3 2 4" xfId="10271"/>
    <cellStyle name="Normal 3 2 4 3 3" xfId="4592"/>
    <cellStyle name="Normal 3 2 4 3 4" xfId="6864"/>
    <cellStyle name="Normal 3 2 4 3 5" xfId="9136"/>
    <cellStyle name="Normal 3 2 4 4" xfId="718"/>
    <cellStyle name="Normal 3 2 4 4 2" xfId="1853"/>
    <cellStyle name="Normal 3 2 4 4 2 2" xfId="5273"/>
    <cellStyle name="Normal 3 2 4 4 2 3" xfId="7545"/>
    <cellStyle name="Normal 3 2 4 4 2 4" xfId="9817"/>
    <cellStyle name="Normal 3 2 4 4 3" xfId="4138"/>
    <cellStyle name="Normal 3 2 4 4 4" xfId="6410"/>
    <cellStyle name="Normal 3 2 4 4 5" xfId="8682"/>
    <cellStyle name="Normal 3 2 4 5" xfId="1399"/>
    <cellStyle name="Normal 3 2 4 5 2" xfId="4819"/>
    <cellStyle name="Normal 3 2 4 5 3" xfId="7091"/>
    <cellStyle name="Normal 3 2 4 5 4" xfId="9363"/>
    <cellStyle name="Normal 3 2 4 6" xfId="3684"/>
    <cellStyle name="Normal 3 2 4 7" xfId="5956"/>
    <cellStyle name="Normal 3 2 4 8" xfId="8228"/>
    <cellStyle name="Normal 3 2 5" xfId="320"/>
    <cellStyle name="Normal 3 2 5 2" xfId="774"/>
    <cellStyle name="Normal 3 2 5 2 2" xfId="1909"/>
    <cellStyle name="Normal 3 2 5 2 2 2" xfId="5329"/>
    <cellStyle name="Normal 3 2 5 2 2 3" xfId="7601"/>
    <cellStyle name="Normal 3 2 5 2 2 4" xfId="9873"/>
    <cellStyle name="Normal 3 2 5 2 3" xfId="4194"/>
    <cellStyle name="Normal 3 2 5 2 4" xfId="6466"/>
    <cellStyle name="Normal 3 2 5 2 5" xfId="8738"/>
    <cellStyle name="Normal 3 2 5 3" xfId="1455"/>
    <cellStyle name="Normal 3 2 5 3 2" xfId="4875"/>
    <cellStyle name="Normal 3 2 5 3 3" xfId="7147"/>
    <cellStyle name="Normal 3 2 5 3 4" xfId="9419"/>
    <cellStyle name="Normal 3 2 5 4" xfId="3740"/>
    <cellStyle name="Normal 3 2 5 5" xfId="6012"/>
    <cellStyle name="Normal 3 2 5 6" xfId="8284"/>
    <cellStyle name="Normal 3 2 6" xfId="1001"/>
    <cellStyle name="Normal 3 2 6 2" xfId="2136"/>
    <cellStyle name="Normal 3 2 6 2 2" xfId="5556"/>
    <cellStyle name="Normal 3 2 6 2 3" xfId="7828"/>
    <cellStyle name="Normal 3 2 6 2 4" xfId="10100"/>
    <cellStyle name="Normal 3 2 6 3" xfId="4421"/>
    <cellStyle name="Normal 3 2 6 4" xfId="6693"/>
    <cellStyle name="Normal 3 2 6 5" xfId="8965"/>
    <cellStyle name="Normal 3 2 7" xfId="547"/>
    <cellStyle name="Normal 3 2 7 2" xfId="1682"/>
    <cellStyle name="Normal 3 2 7 2 2" xfId="5102"/>
    <cellStyle name="Normal 3 2 7 2 3" xfId="7374"/>
    <cellStyle name="Normal 3 2 7 2 4" xfId="9646"/>
    <cellStyle name="Normal 3 2 7 3" xfId="3967"/>
    <cellStyle name="Normal 3 2 7 4" xfId="6239"/>
    <cellStyle name="Normal 3 2 7 5" xfId="8511"/>
    <cellStyle name="Normal 3 2 8" xfId="1228"/>
    <cellStyle name="Normal 3 2 8 2" xfId="4648"/>
    <cellStyle name="Normal 3 2 8 3" xfId="6920"/>
    <cellStyle name="Normal 3 2 8 4" xfId="9192"/>
    <cellStyle name="Normal 3 2 9" xfId="3513"/>
    <cellStyle name="Normal 3 3" xfId="166"/>
    <cellStyle name="Normal 3 3 2" xfId="404"/>
    <cellStyle name="Normal 3 3 2 2" xfId="858"/>
    <cellStyle name="Normal 3 3 2 2 2" xfId="1993"/>
    <cellStyle name="Normal 3 3 2 2 2 2" xfId="5413"/>
    <cellStyle name="Normal 3 3 2 2 2 3" xfId="7685"/>
    <cellStyle name="Normal 3 3 2 2 2 4" xfId="9957"/>
    <cellStyle name="Normal 3 3 2 2 3" xfId="4278"/>
    <cellStyle name="Normal 3 3 2 2 4" xfId="6550"/>
    <cellStyle name="Normal 3 3 2 2 5" xfId="8822"/>
    <cellStyle name="Normal 3 3 2 3" xfId="1539"/>
    <cellStyle name="Normal 3 3 2 3 2" xfId="4959"/>
    <cellStyle name="Normal 3 3 2 3 3" xfId="7231"/>
    <cellStyle name="Normal 3 3 2 3 4" xfId="9503"/>
    <cellStyle name="Normal 3 3 2 4" xfId="3824"/>
    <cellStyle name="Normal 3 3 2 5" xfId="6096"/>
    <cellStyle name="Normal 3 3 2 6" xfId="8368"/>
    <cellStyle name="Normal 3 3 3" xfId="1085"/>
    <cellStyle name="Normal 3 3 3 2" xfId="2220"/>
    <cellStyle name="Normal 3 3 3 2 2" xfId="5640"/>
    <cellStyle name="Normal 3 3 3 2 3" xfId="7912"/>
    <cellStyle name="Normal 3 3 3 2 4" xfId="10184"/>
    <cellStyle name="Normal 3 3 3 3" xfId="4505"/>
    <cellStyle name="Normal 3 3 3 4" xfId="6777"/>
    <cellStyle name="Normal 3 3 3 5" xfId="9049"/>
    <cellStyle name="Normal 3 3 4" xfId="631"/>
    <cellStyle name="Normal 3 3 4 2" xfId="1766"/>
    <cellStyle name="Normal 3 3 4 2 2" xfId="5186"/>
    <cellStyle name="Normal 3 3 4 2 3" xfId="7458"/>
    <cellStyle name="Normal 3 3 4 2 4" xfId="9730"/>
    <cellStyle name="Normal 3 3 4 3" xfId="4051"/>
    <cellStyle name="Normal 3 3 4 4" xfId="6323"/>
    <cellStyle name="Normal 3 3 4 5" xfId="8595"/>
    <cellStyle name="Normal 3 3 5" xfId="1312"/>
    <cellStyle name="Normal 3 3 5 2" xfId="4732"/>
    <cellStyle name="Normal 3 3 5 3" xfId="7004"/>
    <cellStyle name="Normal 3 3 5 4" xfId="9276"/>
    <cellStyle name="Normal 3 3 6" xfId="3597"/>
    <cellStyle name="Normal 3 3 7" xfId="5869"/>
    <cellStyle name="Normal 3 3 8" xfId="8141"/>
    <cellStyle name="Normal 3 4" xfId="110"/>
    <cellStyle name="Normal 3 4 2" xfId="348"/>
    <cellStyle name="Normal 3 4 2 2" xfId="802"/>
    <cellStyle name="Normal 3 4 2 2 2" xfId="1937"/>
    <cellStyle name="Normal 3 4 2 2 2 2" xfId="5357"/>
    <cellStyle name="Normal 3 4 2 2 2 3" xfId="7629"/>
    <cellStyle name="Normal 3 4 2 2 2 4" xfId="9901"/>
    <cellStyle name="Normal 3 4 2 2 3" xfId="4222"/>
    <cellStyle name="Normal 3 4 2 2 4" xfId="6494"/>
    <cellStyle name="Normal 3 4 2 2 5" xfId="8766"/>
    <cellStyle name="Normal 3 4 2 3" xfId="1483"/>
    <cellStyle name="Normal 3 4 2 3 2" xfId="4903"/>
    <cellStyle name="Normal 3 4 2 3 3" xfId="7175"/>
    <cellStyle name="Normal 3 4 2 3 4" xfId="9447"/>
    <cellStyle name="Normal 3 4 2 4" xfId="3768"/>
    <cellStyle name="Normal 3 4 2 5" xfId="6040"/>
    <cellStyle name="Normal 3 4 2 6" xfId="8312"/>
    <cellStyle name="Normal 3 4 3" xfId="1029"/>
    <cellStyle name="Normal 3 4 3 2" xfId="2164"/>
    <cellStyle name="Normal 3 4 3 2 2" xfId="5584"/>
    <cellStyle name="Normal 3 4 3 2 3" xfId="7856"/>
    <cellStyle name="Normal 3 4 3 2 4" xfId="10128"/>
    <cellStyle name="Normal 3 4 3 3" xfId="4449"/>
    <cellStyle name="Normal 3 4 3 4" xfId="6721"/>
    <cellStyle name="Normal 3 4 3 5" xfId="8993"/>
    <cellStyle name="Normal 3 4 4" xfId="575"/>
    <cellStyle name="Normal 3 4 4 2" xfId="1710"/>
    <cellStyle name="Normal 3 4 4 2 2" xfId="5130"/>
    <cellStyle name="Normal 3 4 4 2 3" xfId="7402"/>
    <cellStyle name="Normal 3 4 4 2 4" xfId="9674"/>
    <cellStyle name="Normal 3 4 4 3" xfId="3995"/>
    <cellStyle name="Normal 3 4 4 4" xfId="6267"/>
    <cellStyle name="Normal 3 4 4 5" xfId="8539"/>
    <cellStyle name="Normal 3 4 5" xfId="1256"/>
    <cellStyle name="Normal 3 4 5 2" xfId="4676"/>
    <cellStyle name="Normal 3 4 5 3" xfId="6948"/>
    <cellStyle name="Normal 3 4 5 4" xfId="9220"/>
    <cellStyle name="Normal 3 4 6" xfId="3541"/>
    <cellStyle name="Normal 3 4 7" xfId="5813"/>
    <cellStyle name="Normal 3 4 8" xfId="8085"/>
    <cellStyle name="Normal 3 5" xfId="236"/>
    <cellStyle name="Normal 3 5 2" xfId="463"/>
    <cellStyle name="Normal 3 5 2 2" xfId="917"/>
    <cellStyle name="Normal 3 5 2 2 2" xfId="2052"/>
    <cellStyle name="Normal 3 5 2 2 2 2" xfId="5472"/>
    <cellStyle name="Normal 3 5 2 2 2 3" xfId="7744"/>
    <cellStyle name="Normal 3 5 2 2 2 4" xfId="10016"/>
    <cellStyle name="Normal 3 5 2 2 3" xfId="4337"/>
    <cellStyle name="Normal 3 5 2 2 4" xfId="6609"/>
    <cellStyle name="Normal 3 5 2 2 5" xfId="8881"/>
    <cellStyle name="Normal 3 5 2 3" xfId="1598"/>
    <cellStyle name="Normal 3 5 2 3 2" xfId="5018"/>
    <cellStyle name="Normal 3 5 2 3 3" xfId="7290"/>
    <cellStyle name="Normal 3 5 2 3 4" xfId="9562"/>
    <cellStyle name="Normal 3 5 2 4" xfId="3883"/>
    <cellStyle name="Normal 3 5 2 5" xfId="6155"/>
    <cellStyle name="Normal 3 5 2 6" xfId="8427"/>
    <cellStyle name="Normal 3 5 3" xfId="1144"/>
    <cellStyle name="Normal 3 5 3 2" xfId="2279"/>
    <cellStyle name="Normal 3 5 3 2 2" xfId="5699"/>
    <cellStyle name="Normal 3 5 3 2 3" xfId="7971"/>
    <cellStyle name="Normal 3 5 3 2 4" xfId="10243"/>
    <cellStyle name="Normal 3 5 3 3" xfId="4564"/>
    <cellStyle name="Normal 3 5 3 4" xfId="6836"/>
    <cellStyle name="Normal 3 5 3 5" xfId="9108"/>
    <cellStyle name="Normal 3 5 4" xfId="690"/>
    <cellStyle name="Normal 3 5 4 2" xfId="1825"/>
    <cellStyle name="Normal 3 5 4 2 2" xfId="5245"/>
    <cellStyle name="Normal 3 5 4 2 3" xfId="7517"/>
    <cellStyle name="Normal 3 5 4 2 4" xfId="9789"/>
    <cellStyle name="Normal 3 5 4 3" xfId="4110"/>
    <cellStyle name="Normal 3 5 4 4" xfId="6382"/>
    <cellStyle name="Normal 3 5 4 5" xfId="8654"/>
    <cellStyle name="Normal 3 5 5" xfId="1371"/>
    <cellStyle name="Normal 3 5 5 2" xfId="4791"/>
    <cellStyle name="Normal 3 5 5 3" xfId="7063"/>
    <cellStyle name="Normal 3 5 5 4" xfId="9335"/>
    <cellStyle name="Normal 3 5 6" xfId="3656"/>
    <cellStyle name="Normal 3 5 7" xfId="5928"/>
    <cellStyle name="Normal 3 5 8" xfId="8200"/>
    <cellStyle name="Normal 3 6" xfId="292"/>
    <cellStyle name="Normal 3 6 2" xfId="746"/>
    <cellStyle name="Normal 3 6 2 2" xfId="1881"/>
    <cellStyle name="Normal 3 6 2 2 2" xfId="5301"/>
    <cellStyle name="Normal 3 6 2 2 3" xfId="7573"/>
    <cellStyle name="Normal 3 6 2 2 4" xfId="9845"/>
    <cellStyle name="Normal 3 6 2 3" xfId="4166"/>
    <cellStyle name="Normal 3 6 2 4" xfId="6438"/>
    <cellStyle name="Normal 3 6 2 5" xfId="8710"/>
    <cellStyle name="Normal 3 6 3" xfId="1427"/>
    <cellStyle name="Normal 3 6 3 2" xfId="4847"/>
    <cellStyle name="Normal 3 6 3 3" xfId="7119"/>
    <cellStyle name="Normal 3 6 3 4" xfId="9391"/>
    <cellStyle name="Normal 3 6 4" xfId="3712"/>
    <cellStyle name="Normal 3 6 5" xfId="5984"/>
    <cellStyle name="Normal 3 6 6" xfId="8256"/>
    <cellStyle name="Normal 3 7" xfId="973"/>
    <cellStyle name="Normal 3 7 2" xfId="2108"/>
    <cellStyle name="Normal 3 7 2 2" xfId="5528"/>
    <cellStyle name="Normal 3 7 2 3" xfId="7800"/>
    <cellStyle name="Normal 3 7 2 4" xfId="10072"/>
    <cellStyle name="Normal 3 7 3" xfId="4393"/>
    <cellStyle name="Normal 3 7 4" xfId="6665"/>
    <cellStyle name="Normal 3 7 5" xfId="8937"/>
    <cellStyle name="Normal 3 8" xfId="519"/>
    <cellStyle name="Normal 3 8 2" xfId="1654"/>
    <cellStyle name="Normal 3 8 2 2" xfId="5074"/>
    <cellStyle name="Normal 3 8 2 3" xfId="7346"/>
    <cellStyle name="Normal 3 8 2 4" xfId="9618"/>
    <cellStyle name="Normal 3 8 3" xfId="3939"/>
    <cellStyle name="Normal 3 8 4" xfId="6211"/>
    <cellStyle name="Normal 3 8 5" xfId="8483"/>
    <cellStyle name="Normal 3 9" xfId="1200"/>
    <cellStyle name="Normal 3 9 2" xfId="4620"/>
    <cellStyle name="Normal 3 9 3" xfId="6892"/>
    <cellStyle name="Normal 3 9 4" xfId="9164"/>
    <cellStyle name="Normal 4" xfId="53"/>
    <cellStyle name="Normal 4 10" xfId="3487"/>
    <cellStyle name="Normal 4 11" xfId="5759"/>
    <cellStyle name="Normal 4 12" xfId="8031"/>
    <cellStyle name="Normal 4 2" xfId="84"/>
    <cellStyle name="Normal 4 2 10" xfId="5787"/>
    <cellStyle name="Normal 4 2 11" xfId="8059"/>
    <cellStyle name="Normal 4 2 2" xfId="196"/>
    <cellStyle name="Normal 4 2 2 2" xfId="434"/>
    <cellStyle name="Normal 4 2 2 2 2" xfId="888"/>
    <cellStyle name="Normal 4 2 2 2 2 2" xfId="2023"/>
    <cellStyle name="Normal 4 2 2 2 2 2 2" xfId="5443"/>
    <cellStyle name="Normal 4 2 2 2 2 2 3" xfId="7715"/>
    <cellStyle name="Normal 4 2 2 2 2 2 4" xfId="9987"/>
    <cellStyle name="Normal 4 2 2 2 2 3" xfId="4308"/>
    <cellStyle name="Normal 4 2 2 2 2 4" xfId="6580"/>
    <cellStyle name="Normal 4 2 2 2 2 5" xfId="8852"/>
    <cellStyle name="Normal 4 2 2 2 3" xfId="1569"/>
    <cellStyle name="Normal 4 2 2 2 3 2" xfId="4989"/>
    <cellStyle name="Normal 4 2 2 2 3 3" xfId="7261"/>
    <cellStyle name="Normal 4 2 2 2 3 4" xfId="9533"/>
    <cellStyle name="Normal 4 2 2 2 4" xfId="3854"/>
    <cellStyle name="Normal 4 2 2 2 5" xfId="6126"/>
    <cellStyle name="Normal 4 2 2 2 6" xfId="8398"/>
    <cellStyle name="Normal 4 2 2 3" xfId="1115"/>
    <cellStyle name="Normal 4 2 2 3 2" xfId="2250"/>
    <cellStyle name="Normal 4 2 2 3 2 2" xfId="5670"/>
    <cellStyle name="Normal 4 2 2 3 2 3" xfId="7942"/>
    <cellStyle name="Normal 4 2 2 3 2 4" xfId="10214"/>
    <cellStyle name="Normal 4 2 2 3 3" xfId="4535"/>
    <cellStyle name="Normal 4 2 2 3 4" xfId="6807"/>
    <cellStyle name="Normal 4 2 2 3 5" xfId="9079"/>
    <cellStyle name="Normal 4 2 2 4" xfId="661"/>
    <cellStyle name="Normal 4 2 2 4 2" xfId="1796"/>
    <cellStyle name="Normal 4 2 2 4 2 2" xfId="5216"/>
    <cellStyle name="Normal 4 2 2 4 2 3" xfId="7488"/>
    <cellStyle name="Normal 4 2 2 4 2 4" xfId="9760"/>
    <cellStyle name="Normal 4 2 2 4 3" xfId="4081"/>
    <cellStyle name="Normal 4 2 2 4 4" xfId="6353"/>
    <cellStyle name="Normal 4 2 2 4 5" xfId="8625"/>
    <cellStyle name="Normal 4 2 2 5" xfId="1342"/>
    <cellStyle name="Normal 4 2 2 5 2" xfId="4762"/>
    <cellStyle name="Normal 4 2 2 5 3" xfId="7034"/>
    <cellStyle name="Normal 4 2 2 5 4" xfId="9306"/>
    <cellStyle name="Normal 4 2 2 6" xfId="3627"/>
    <cellStyle name="Normal 4 2 2 7" xfId="5899"/>
    <cellStyle name="Normal 4 2 2 8" xfId="8171"/>
    <cellStyle name="Normal 4 2 3" xfId="140"/>
    <cellStyle name="Normal 4 2 3 2" xfId="378"/>
    <cellStyle name="Normal 4 2 3 2 2" xfId="832"/>
    <cellStyle name="Normal 4 2 3 2 2 2" xfId="1967"/>
    <cellStyle name="Normal 4 2 3 2 2 2 2" xfId="5387"/>
    <cellStyle name="Normal 4 2 3 2 2 2 3" xfId="7659"/>
    <cellStyle name="Normal 4 2 3 2 2 2 4" xfId="9931"/>
    <cellStyle name="Normal 4 2 3 2 2 3" xfId="4252"/>
    <cellStyle name="Normal 4 2 3 2 2 4" xfId="6524"/>
    <cellStyle name="Normal 4 2 3 2 2 5" xfId="8796"/>
    <cellStyle name="Normal 4 2 3 2 3" xfId="1513"/>
    <cellStyle name="Normal 4 2 3 2 3 2" xfId="4933"/>
    <cellStyle name="Normal 4 2 3 2 3 3" xfId="7205"/>
    <cellStyle name="Normal 4 2 3 2 3 4" xfId="9477"/>
    <cellStyle name="Normal 4 2 3 2 4" xfId="3798"/>
    <cellStyle name="Normal 4 2 3 2 5" xfId="6070"/>
    <cellStyle name="Normal 4 2 3 2 6" xfId="8342"/>
    <cellStyle name="Normal 4 2 3 3" xfId="1059"/>
    <cellStyle name="Normal 4 2 3 3 2" xfId="2194"/>
    <cellStyle name="Normal 4 2 3 3 2 2" xfId="5614"/>
    <cellStyle name="Normal 4 2 3 3 2 3" xfId="7886"/>
    <cellStyle name="Normal 4 2 3 3 2 4" xfId="10158"/>
    <cellStyle name="Normal 4 2 3 3 3" xfId="4479"/>
    <cellStyle name="Normal 4 2 3 3 4" xfId="6751"/>
    <cellStyle name="Normal 4 2 3 3 5" xfId="9023"/>
    <cellStyle name="Normal 4 2 3 4" xfId="605"/>
    <cellStyle name="Normal 4 2 3 4 2" xfId="1740"/>
    <cellStyle name="Normal 4 2 3 4 2 2" xfId="5160"/>
    <cellStyle name="Normal 4 2 3 4 2 3" xfId="7432"/>
    <cellStyle name="Normal 4 2 3 4 2 4" xfId="9704"/>
    <cellStyle name="Normal 4 2 3 4 3" xfId="4025"/>
    <cellStyle name="Normal 4 2 3 4 4" xfId="6297"/>
    <cellStyle name="Normal 4 2 3 4 5" xfId="8569"/>
    <cellStyle name="Normal 4 2 3 5" xfId="1286"/>
    <cellStyle name="Normal 4 2 3 5 2" xfId="4706"/>
    <cellStyle name="Normal 4 2 3 5 3" xfId="6978"/>
    <cellStyle name="Normal 4 2 3 5 4" xfId="9250"/>
    <cellStyle name="Normal 4 2 3 6" xfId="3571"/>
    <cellStyle name="Normal 4 2 3 7" xfId="5843"/>
    <cellStyle name="Normal 4 2 3 8" xfId="8115"/>
    <cellStyle name="Normal 4 2 4" xfId="266"/>
    <cellStyle name="Normal 4 2 4 2" xfId="493"/>
    <cellStyle name="Normal 4 2 4 2 2" xfId="947"/>
    <cellStyle name="Normal 4 2 4 2 2 2" xfId="2082"/>
    <cellStyle name="Normal 4 2 4 2 2 2 2" xfId="5502"/>
    <cellStyle name="Normal 4 2 4 2 2 2 3" xfId="7774"/>
    <cellStyle name="Normal 4 2 4 2 2 2 4" xfId="10046"/>
    <cellStyle name="Normal 4 2 4 2 2 3" xfId="4367"/>
    <cellStyle name="Normal 4 2 4 2 2 4" xfId="6639"/>
    <cellStyle name="Normal 4 2 4 2 2 5" xfId="8911"/>
    <cellStyle name="Normal 4 2 4 2 3" xfId="1628"/>
    <cellStyle name="Normal 4 2 4 2 3 2" xfId="5048"/>
    <cellStyle name="Normal 4 2 4 2 3 3" xfId="7320"/>
    <cellStyle name="Normal 4 2 4 2 3 4" xfId="9592"/>
    <cellStyle name="Normal 4 2 4 2 4" xfId="3913"/>
    <cellStyle name="Normal 4 2 4 2 5" xfId="6185"/>
    <cellStyle name="Normal 4 2 4 2 6" xfId="8457"/>
    <cellStyle name="Normal 4 2 4 3" xfId="1174"/>
    <cellStyle name="Normal 4 2 4 3 2" xfId="2309"/>
    <cellStyle name="Normal 4 2 4 3 2 2" xfId="5729"/>
    <cellStyle name="Normal 4 2 4 3 2 3" xfId="8001"/>
    <cellStyle name="Normal 4 2 4 3 2 4" xfId="10273"/>
    <cellStyle name="Normal 4 2 4 3 3" xfId="4594"/>
    <cellStyle name="Normal 4 2 4 3 4" xfId="6866"/>
    <cellStyle name="Normal 4 2 4 3 5" xfId="9138"/>
    <cellStyle name="Normal 4 2 4 4" xfId="720"/>
    <cellStyle name="Normal 4 2 4 4 2" xfId="1855"/>
    <cellStyle name="Normal 4 2 4 4 2 2" xfId="5275"/>
    <cellStyle name="Normal 4 2 4 4 2 3" xfId="7547"/>
    <cellStyle name="Normal 4 2 4 4 2 4" xfId="9819"/>
    <cellStyle name="Normal 4 2 4 4 3" xfId="4140"/>
    <cellStyle name="Normal 4 2 4 4 4" xfId="6412"/>
    <cellStyle name="Normal 4 2 4 4 5" xfId="8684"/>
    <cellStyle name="Normal 4 2 4 5" xfId="1401"/>
    <cellStyle name="Normal 4 2 4 5 2" xfId="4821"/>
    <cellStyle name="Normal 4 2 4 5 3" xfId="7093"/>
    <cellStyle name="Normal 4 2 4 5 4" xfId="9365"/>
    <cellStyle name="Normal 4 2 4 6" xfId="3686"/>
    <cellStyle name="Normal 4 2 4 7" xfId="5958"/>
    <cellStyle name="Normal 4 2 4 8" xfId="8230"/>
    <cellStyle name="Normal 4 2 5" xfId="322"/>
    <cellStyle name="Normal 4 2 5 2" xfId="776"/>
    <cellStyle name="Normal 4 2 5 2 2" xfId="1911"/>
    <cellStyle name="Normal 4 2 5 2 2 2" xfId="5331"/>
    <cellStyle name="Normal 4 2 5 2 2 3" xfId="7603"/>
    <cellStyle name="Normal 4 2 5 2 2 4" xfId="9875"/>
    <cellStyle name="Normal 4 2 5 2 3" xfId="4196"/>
    <cellStyle name="Normal 4 2 5 2 4" xfId="6468"/>
    <cellStyle name="Normal 4 2 5 2 5" xfId="8740"/>
    <cellStyle name="Normal 4 2 5 3" xfId="1457"/>
    <cellStyle name="Normal 4 2 5 3 2" xfId="4877"/>
    <cellStyle name="Normal 4 2 5 3 3" xfId="7149"/>
    <cellStyle name="Normal 4 2 5 3 4" xfId="9421"/>
    <cellStyle name="Normal 4 2 5 4" xfId="3742"/>
    <cellStyle name="Normal 4 2 5 5" xfId="6014"/>
    <cellStyle name="Normal 4 2 5 6" xfId="8286"/>
    <cellStyle name="Normal 4 2 6" xfId="1003"/>
    <cellStyle name="Normal 4 2 6 2" xfId="2138"/>
    <cellStyle name="Normal 4 2 6 2 2" xfId="5558"/>
    <cellStyle name="Normal 4 2 6 2 3" xfId="7830"/>
    <cellStyle name="Normal 4 2 6 2 4" xfId="10102"/>
    <cellStyle name="Normal 4 2 6 3" xfId="4423"/>
    <cellStyle name="Normal 4 2 6 4" xfId="6695"/>
    <cellStyle name="Normal 4 2 6 5" xfId="8967"/>
    <cellStyle name="Normal 4 2 7" xfId="549"/>
    <cellStyle name="Normal 4 2 7 2" xfId="1684"/>
    <cellStyle name="Normal 4 2 7 2 2" xfId="5104"/>
    <cellStyle name="Normal 4 2 7 2 3" xfId="7376"/>
    <cellStyle name="Normal 4 2 7 2 4" xfId="9648"/>
    <cellStyle name="Normal 4 2 7 3" xfId="3969"/>
    <cellStyle name="Normal 4 2 7 4" xfId="6241"/>
    <cellStyle name="Normal 4 2 7 5" xfId="8513"/>
    <cellStyle name="Normal 4 2 8" xfId="1230"/>
    <cellStyle name="Normal 4 2 8 2" xfId="4650"/>
    <cellStyle name="Normal 4 2 8 3" xfId="6922"/>
    <cellStyle name="Normal 4 2 8 4" xfId="9194"/>
    <cellStyle name="Normal 4 2 9" xfId="3515"/>
    <cellStyle name="Normal 4 3" xfId="168"/>
    <cellStyle name="Normal 4 3 2" xfId="406"/>
    <cellStyle name="Normal 4 3 2 2" xfId="860"/>
    <cellStyle name="Normal 4 3 2 2 2" xfId="1995"/>
    <cellStyle name="Normal 4 3 2 2 2 2" xfId="5415"/>
    <cellStyle name="Normal 4 3 2 2 2 3" xfId="7687"/>
    <cellStyle name="Normal 4 3 2 2 2 4" xfId="9959"/>
    <cellStyle name="Normal 4 3 2 2 3" xfId="4280"/>
    <cellStyle name="Normal 4 3 2 2 4" xfId="6552"/>
    <cellStyle name="Normal 4 3 2 2 5" xfId="8824"/>
    <cellStyle name="Normal 4 3 2 3" xfId="1541"/>
    <cellStyle name="Normal 4 3 2 3 2" xfId="4961"/>
    <cellStyle name="Normal 4 3 2 3 3" xfId="7233"/>
    <cellStyle name="Normal 4 3 2 3 4" xfId="9505"/>
    <cellStyle name="Normal 4 3 2 4" xfId="3826"/>
    <cellStyle name="Normal 4 3 2 5" xfId="6098"/>
    <cellStyle name="Normal 4 3 2 6" xfId="8370"/>
    <cellStyle name="Normal 4 3 3" xfId="1087"/>
    <cellStyle name="Normal 4 3 3 2" xfId="2222"/>
    <cellStyle name="Normal 4 3 3 2 2" xfId="5642"/>
    <cellStyle name="Normal 4 3 3 2 3" xfId="7914"/>
    <cellStyle name="Normal 4 3 3 2 4" xfId="10186"/>
    <cellStyle name="Normal 4 3 3 3" xfId="4507"/>
    <cellStyle name="Normal 4 3 3 4" xfId="6779"/>
    <cellStyle name="Normal 4 3 3 5" xfId="9051"/>
    <cellStyle name="Normal 4 3 4" xfId="633"/>
    <cellStyle name="Normal 4 3 4 2" xfId="1768"/>
    <cellStyle name="Normal 4 3 4 2 2" xfId="5188"/>
    <cellStyle name="Normal 4 3 4 2 3" xfId="7460"/>
    <cellStyle name="Normal 4 3 4 2 4" xfId="9732"/>
    <cellStyle name="Normal 4 3 4 3" xfId="4053"/>
    <cellStyle name="Normal 4 3 4 4" xfId="6325"/>
    <cellStyle name="Normal 4 3 4 5" xfId="8597"/>
    <cellStyle name="Normal 4 3 5" xfId="1314"/>
    <cellStyle name="Normal 4 3 5 2" xfId="4734"/>
    <cellStyle name="Normal 4 3 5 3" xfId="7006"/>
    <cellStyle name="Normal 4 3 5 4" xfId="9278"/>
    <cellStyle name="Normal 4 3 6" xfId="3599"/>
    <cellStyle name="Normal 4 3 7" xfId="5871"/>
    <cellStyle name="Normal 4 3 8" xfId="8143"/>
    <cellStyle name="Normal 4 4" xfId="112"/>
    <cellStyle name="Normal 4 4 2" xfId="350"/>
    <cellStyle name="Normal 4 4 2 2" xfId="804"/>
    <cellStyle name="Normal 4 4 2 2 2" xfId="1939"/>
    <cellStyle name="Normal 4 4 2 2 2 2" xfId="5359"/>
    <cellStyle name="Normal 4 4 2 2 2 3" xfId="7631"/>
    <cellStyle name="Normal 4 4 2 2 2 4" xfId="9903"/>
    <cellStyle name="Normal 4 4 2 2 3" xfId="4224"/>
    <cellStyle name="Normal 4 4 2 2 4" xfId="6496"/>
    <cellStyle name="Normal 4 4 2 2 5" xfId="8768"/>
    <cellStyle name="Normal 4 4 2 3" xfId="1485"/>
    <cellStyle name="Normal 4 4 2 3 2" xfId="4905"/>
    <cellStyle name="Normal 4 4 2 3 3" xfId="7177"/>
    <cellStyle name="Normal 4 4 2 3 4" xfId="9449"/>
    <cellStyle name="Normal 4 4 2 4" xfId="3770"/>
    <cellStyle name="Normal 4 4 2 5" xfId="6042"/>
    <cellStyle name="Normal 4 4 2 6" xfId="8314"/>
    <cellStyle name="Normal 4 4 3" xfId="1031"/>
    <cellStyle name="Normal 4 4 3 2" xfId="2166"/>
    <cellStyle name="Normal 4 4 3 2 2" xfId="5586"/>
    <cellStyle name="Normal 4 4 3 2 3" xfId="7858"/>
    <cellStyle name="Normal 4 4 3 2 4" xfId="10130"/>
    <cellStyle name="Normal 4 4 3 3" xfId="4451"/>
    <cellStyle name="Normal 4 4 3 4" xfId="6723"/>
    <cellStyle name="Normal 4 4 3 5" xfId="8995"/>
    <cellStyle name="Normal 4 4 4" xfId="577"/>
    <cellStyle name="Normal 4 4 4 2" xfId="1712"/>
    <cellStyle name="Normal 4 4 4 2 2" xfId="5132"/>
    <cellStyle name="Normal 4 4 4 2 3" xfId="7404"/>
    <cellStyle name="Normal 4 4 4 2 4" xfId="9676"/>
    <cellStyle name="Normal 4 4 4 3" xfId="3997"/>
    <cellStyle name="Normal 4 4 4 4" xfId="6269"/>
    <cellStyle name="Normal 4 4 4 5" xfId="8541"/>
    <cellStyle name="Normal 4 4 5" xfId="1258"/>
    <cellStyle name="Normal 4 4 5 2" xfId="4678"/>
    <cellStyle name="Normal 4 4 5 3" xfId="6950"/>
    <cellStyle name="Normal 4 4 5 4" xfId="9222"/>
    <cellStyle name="Normal 4 4 6" xfId="3543"/>
    <cellStyle name="Normal 4 4 7" xfId="5815"/>
    <cellStyle name="Normal 4 4 8" xfId="8087"/>
    <cellStyle name="Normal 4 5" xfId="238"/>
    <cellStyle name="Normal 4 5 2" xfId="465"/>
    <cellStyle name="Normal 4 5 2 2" xfId="919"/>
    <cellStyle name="Normal 4 5 2 2 2" xfId="2054"/>
    <cellStyle name="Normal 4 5 2 2 2 2" xfId="5474"/>
    <cellStyle name="Normal 4 5 2 2 2 3" xfId="7746"/>
    <cellStyle name="Normal 4 5 2 2 2 4" xfId="10018"/>
    <cellStyle name="Normal 4 5 2 2 3" xfId="4339"/>
    <cellStyle name="Normal 4 5 2 2 4" xfId="6611"/>
    <cellStyle name="Normal 4 5 2 2 5" xfId="8883"/>
    <cellStyle name="Normal 4 5 2 3" xfId="1600"/>
    <cellStyle name="Normal 4 5 2 3 2" xfId="5020"/>
    <cellStyle name="Normal 4 5 2 3 3" xfId="7292"/>
    <cellStyle name="Normal 4 5 2 3 4" xfId="9564"/>
    <cellStyle name="Normal 4 5 2 4" xfId="3885"/>
    <cellStyle name="Normal 4 5 2 5" xfId="6157"/>
    <cellStyle name="Normal 4 5 2 6" xfId="8429"/>
    <cellStyle name="Normal 4 5 3" xfId="1146"/>
    <cellStyle name="Normal 4 5 3 2" xfId="2281"/>
    <cellStyle name="Normal 4 5 3 2 2" xfId="5701"/>
    <cellStyle name="Normal 4 5 3 2 3" xfId="7973"/>
    <cellStyle name="Normal 4 5 3 2 4" xfId="10245"/>
    <cellStyle name="Normal 4 5 3 3" xfId="4566"/>
    <cellStyle name="Normal 4 5 3 4" xfId="6838"/>
    <cellStyle name="Normal 4 5 3 5" xfId="9110"/>
    <cellStyle name="Normal 4 5 4" xfId="692"/>
    <cellStyle name="Normal 4 5 4 2" xfId="1827"/>
    <cellStyle name="Normal 4 5 4 2 2" xfId="5247"/>
    <cellStyle name="Normal 4 5 4 2 3" xfId="7519"/>
    <cellStyle name="Normal 4 5 4 2 4" xfId="9791"/>
    <cellStyle name="Normal 4 5 4 3" xfId="4112"/>
    <cellStyle name="Normal 4 5 4 4" xfId="6384"/>
    <cellStyle name="Normal 4 5 4 5" xfId="8656"/>
    <cellStyle name="Normal 4 5 5" xfId="1373"/>
    <cellStyle name="Normal 4 5 5 2" xfId="4793"/>
    <cellStyle name="Normal 4 5 5 3" xfId="7065"/>
    <cellStyle name="Normal 4 5 5 4" xfId="9337"/>
    <cellStyle name="Normal 4 5 6" xfId="3658"/>
    <cellStyle name="Normal 4 5 7" xfId="5930"/>
    <cellStyle name="Normal 4 5 8" xfId="8202"/>
    <cellStyle name="Normal 4 6" xfId="294"/>
    <cellStyle name="Normal 4 6 2" xfId="748"/>
    <cellStyle name="Normal 4 6 2 2" xfId="1883"/>
    <cellStyle name="Normal 4 6 2 2 2" xfId="5303"/>
    <cellStyle name="Normal 4 6 2 2 3" xfId="7575"/>
    <cellStyle name="Normal 4 6 2 2 4" xfId="9847"/>
    <cellStyle name="Normal 4 6 2 3" xfId="4168"/>
    <cellStyle name="Normal 4 6 2 4" xfId="6440"/>
    <cellStyle name="Normal 4 6 2 5" xfId="8712"/>
    <cellStyle name="Normal 4 6 3" xfId="1429"/>
    <cellStyle name="Normal 4 6 3 2" xfId="4849"/>
    <cellStyle name="Normal 4 6 3 3" xfId="7121"/>
    <cellStyle name="Normal 4 6 3 4" xfId="9393"/>
    <cellStyle name="Normal 4 6 4" xfId="3714"/>
    <cellStyle name="Normal 4 6 5" xfId="5986"/>
    <cellStyle name="Normal 4 6 6" xfId="8258"/>
    <cellStyle name="Normal 4 7" xfId="975"/>
    <cellStyle name="Normal 4 7 2" xfId="2110"/>
    <cellStyle name="Normal 4 7 2 2" xfId="5530"/>
    <cellStyle name="Normal 4 7 2 3" xfId="7802"/>
    <cellStyle name="Normal 4 7 2 4" xfId="10074"/>
    <cellStyle name="Normal 4 7 3" xfId="4395"/>
    <cellStyle name="Normal 4 7 4" xfId="6667"/>
    <cellStyle name="Normal 4 7 5" xfId="8939"/>
    <cellStyle name="Normal 4 8" xfId="521"/>
    <cellStyle name="Normal 4 8 2" xfId="1656"/>
    <cellStyle name="Normal 4 8 2 2" xfId="5076"/>
    <cellStyle name="Normal 4 8 2 3" xfId="7348"/>
    <cellStyle name="Normal 4 8 2 4" xfId="9620"/>
    <cellStyle name="Normal 4 8 3" xfId="3941"/>
    <cellStyle name="Normal 4 8 4" xfId="6213"/>
    <cellStyle name="Normal 4 8 5" xfId="8485"/>
    <cellStyle name="Normal 4 9" xfId="1202"/>
    <cellStyle name="Normal 4 9 2" xfId="4622"/>
    <cellStyle name="Normal 4 9 3" xfId="6894"/>
    <cellStyle name="Normal 4 9 4" xfId="9166"/>
    <cellStyle name="Normal 5" xfId="56"/>
    <cellStyle name="Normal 5 10" xfId="3489"/>
    <cellStyle name="Normal 5 11" xfId="5761"/>
    <cellStyle name="Normal 5 12" xfId="8033"/>
    <cellStyle name="Normal 5 2" xfId="86"/>
    <cellStyle name="Normal 5 2 10" xfId="5789"/>
    <cellStyle name="Normal 5 2 11" xfId="8061"/>
    <cellStyle name="Normal 5 2 2" xfId="198"/>
    <cellStyle name="Normal 5 2 2 2" xfId="436"/>
    <cellStyle name="Normal 5 2 2 2 2" xfId="890"/>
    <cellStyle name="Normal 5 2 2 2 2 2" xfId="2025"/>
    <cellStyle name="Normal 5 2 2 2 2 2 2" xfId="5445"/>
    <cellStyle name="Normal 5 2 2 2 2 2 3" xfId="7717"/>
    <cellStyle name="Normal 5 2 2 2 2 2 4" xfId="9989"/>
    <cellStyle name="Normal 5 2 2 2 2 3" xfId="4310"/>
    <cellStyle name="Normal 5 2 2 2 2 4" xfId="6582"/>
    <cellStyle name="Normal 5 2 2 2 2 5" xfId="8854"/>
    <cellStyle name="Normal 5 2 2 2 3" xfId="1571"/>
    <cellStyle name="Normal 5 2 2 2 3 2" xfId="4991"/>
    <cellStyle name="Normal 5 2 2 2 3 3" xfId="7263"/>
    <cellStyle name="Normal 5 2 2 2 3 4" xfId="9535"/>
    <cellStyle name="Normal 5 2 2 2 4" xfId="3856"/>
    <cellStyle name="Normal 5 2 2 2 5" xfId="6128"/>
    <cellStyle name="Normal 5 2 2 2 6" xfId="8400"/>
    <cellStyle name="Normal 5 2 2 3" xfId="1117"/>
    <cellStyle name="Normal 5 2 2 3 2" xfId="2252"/>
    <cellStyle name="Normal 5 2 2 3 2 2" xfId="5672"/>
    <cellStyle name="Normal 5 2 2 3 2 3" xfId="7944"/>
    <cellStyle name="Normal 5 2 2 3 2 4" xfId="10216"/>
    <cellStyle name="Normal 5 2 2 3 3" xfId="4537"/>
    <cellStyle name="Normal 5 2 2 3 4" xfId="6809"/>
    <cellStyle name="Normal 5 2 2 3 5" xfId="9081"/>
    <cellStyle name="Normal 5 2 2 4" xfId="663"/>
    <cellStyle name="Normal 5 2 2 4 2" xfId="1798"/>
    <cellStyle name="Normal 5 2 2 4 2 2" xfId="5218"/>
    <cellStyle name="Normal 5 2 2 4 2 3" xfId="7490"/>
    <cellStyle name="Normal 5 2 2 4 2 4" xfId="9762"/>
    <cellStyle name="Normal 5 2 2 4 3" xfId="4083"/>
    <cellStyle name="Normal 5 2 2 4 4" xfId="6355"/>
    <cellStyle name="Normal 5 2 2 4 5" xfId="8627"/>
    <cellStyle name="Normal 5 2 2 5" xfId="1344"/>
    <cellStyle name="Normal 5 2 2 5 2" xfId="4764"/>
    <cellStyle name="Normal 5 2 2 5 3" xfId="7036"/>
    <cellStyle name="Normal 5 2 2 5 4" xfId="9308"/>
    <cellStyle name="Normal 5 2 2 6" xfId="3629"/>
    <cellStyle name="Normal 5 2 2 7" xfId="5901"/>
    <cellStyle name="Normal 5 2 2 8" xfId="8173"/>
    <cellStyle name="Normal 5 2 3" xfId="142"/>
    <cellStyle name="Normal 5 2 3 2" xfId="380"/>
    <cellStyle name="Normal 5 2 3 2 2" xfId="834"/>
    <cellStyle name="Normal 5 2 3 2 2 2" xfId="1969"/>
    <cellStyle name="Normal 5 2 3 2 2 2 2" xfId="5389"/>
    <cellStyle name="Normal 5 2 3 2 2 2 3" xfId="7661"/>
    <cellStyle name="Normal 5 2 3 2 2 2 4" xfId="9933"/>
    <cellStyle name="Normal 5 2 3 2 2 3" xfId="4254"/>
    <cellStyle name="Normal 5 2 3 2 2 4" xfId="6526"/>
    <cellStyle name="Normal 5 2 3 2 2 5" xfId="8798"/>
    <cellStyle name="Normal 5 2 3 2 3" xfId="1515"/>
    <cellStyle name="Normal 5 2 3 2 3 2" xfId="4935"/>
    <cellStyle name="Normal 5 2 3 2 3 3" xfId="7207"/>
    <cellStyle name="Normal 5 2 3 2 3 4" xfId="9479"/>
    <cellStyle name="Normal 5 2 3 2 4" xfId="3800"/>
    <cellStyle name="Normal 5 2 3 2 5" xfId="6072"/>
    <cellStyle name="Normal 5 2 3 2 6" xfId="8344"/>
    <cellStyle name="Normal 5 2 3 3" xfId="1061"/>
    <cellStyle name="Normal 5 2 3 3 2" xfId="2196"/>
    <cellStyle name="Normal 5 2 3 3 2 2" xfId="5616"/>
    <cellStyle name="Normal 5 2 3 3 2 3" xfId="7888"/>
    <cellStyle name="Normal 5 2 3 3 2 4" xfId="10160"/>
    <cellStyle name="Normal 5 2 3 3 3" xfId="4481"/>
    <cellStyle name="Normal 5 2 3 3 4" xfId="6753"/>
    <cellStyle name="Normal 5 2 3 3 5" xfId="9025"/>
    <cellStyle name="Normal 5 2 3 4" xfId="607"/>
    <cellStyle name="Normal 5 2 3 4 2" xfId="1742"/>
    <cellStyle name="Normal 5 2 3 4 2 2" xfId="5162"/>
    <cellStyle name="Normal 5 2 3 4 2 3" xfId="7434"/>
    <cellStyle name="Normal 5 2 3 4 2 4" xfId="9706"/>
    <cellStyle name="Normal 5 2 3 4 3" xfId="4027"/>
    <cellStyle name="Normal 5 2 3 4 4" xfId="6299"/>
    <cellStyle name="Normal 5 2 3 4 5" xfId="8571"/>
    <cellStyle name="Normal 5 2 3 5" xfId="1288"/>
    <cellStyle name="Normal 5 2 3 5 2" xfId="4708"/>
    <cellStyle name="Normal 5 2 3 5 3" xfId="6980"/>
    <cellStyle name="Normal 5 2 3 5 4" xfId="9252"/>
    <cellStyle name="Normal 5 2 3 6" xfId="3573"/>
    <cellStyle name="Normal 5 2 3 7" xfId="5845"/>
    <cellStyle name="Normal 5 2 3 8" xfId="8117"/>
    <cellStyle name="Normal 5 2 4" xfId="268"/>
    <cellStyle name="Normal 5 2 4 2" xfId="495"/>
    <cellStyle name="Normal 5 2 4 2 2" xfId="949"/>
    <cellStyle name="Normal 5 2 4 2 2 2" xfId="2084"/>
    <cellStyle name="Normal 5 2 4 2 2 2 2" xfId="5504"/>
    <cellStyle name="Normal 5 2 4 2 2 2 3" xfId="7776"/>
    <cellStyle name="Normal 5 2 4 2 2 2 4" xfId="10048"/>
    <cellStyle name="Normal 5 2 4 2 2 3" xfId="4369"/>
    <cellStyle name="Normal 5 2 4 2 2 4" xfId="6641"/>
    <cellStyle name="Normal 5 2 4 2 2 5" xfId="8913"/>
    <cellStyle name="Normal 5 2 4 2 3" xfId="1630"/>
    <cellStyle name="Normal 5 2 4 2 3 2" xfId="5050"/>
    <cellStyle name="Normal 5 2 4 2 3 3" xfId="7322"/>
    <cellStyle name="Normal 5 2 4 2 3 4" xfId="9594"/>
    <cellStyle name="Normal 5 2 4 2 4" xfId="3915"/>
    <cellStyle name="Normal 5 2 4 2 5" xfId="6187"/>
    <cellStyle name="Normal 5 2 4 2 6" xfId="8459"/>
    <cellStyle name="Normal 5 2 4 3" xfId="1176"/>
    <cellStyle name="Normal 5 2 4 3 2" xfId="2311"/>
    <cellStyle name="Normal 5 2 4 3 2 2" xfId="5731"/>
    <cellStyle name="Normal 5 2 4 3 2 3" xfId="8003"/>
    <cellStyle name="Normal 5 2 4 3 2 4" xfId="10275"/>
    <cellStyle name="Normal 5 2 4 3 3" xfId="4596"/>
    <cellStyle name="Normal 5 2 4 3 4" xfId="6868"/>
    <cellStyle name="Normal 5 2 4 3 5" xfId="9140"/>
    <cellStyle name="Normal 5 2 4 4" xfId="722"/>
    <cellStyle name="Normal 5 2 4 4 2" xfId="1857"/>
    <cellStyle name="Normal 5 2 4 4 2 2" xfId="5277"/>
    <cellStyle name="Normal 5 2 4 4 2 3" xfId="7549"/>
    <cellStyle name="Normal 5 2 4 4 2 4" xfId="9821"/>
    <cellStyle name="Normal 5 2 4 4 3" xfId="4142"/>
    <cellStyle name="Normal 5 2 4 4 4" xfId="6414"/>
    <cellStyle name="Normal 5 2 4 4 5" xfId="8686"/>
    <cellStyle name="Normal 5 2 4 5" xfId="1403"/>
    <cellStyle name="Normal 5 2 4 5 2" xfId="4823"/>
    <cellStyle name="Normal 5 2 4 5 3" xfId="7095"/>
    <cellStyle name="Normal 5 2 4 5 4" xfId="9367"/>
    <cellStyle name="Normal 5 2 4 6" xfId="3688"/>
    <cellStyle name="Normal 5 2 4 7" xfId="5960"/>
    <cellStyle name="Normal 5 2 4 8" xfId="8232"/>
    <cellStyle name="Normal 5 2 5" xfId="324"/>
    <cellStyle name="Normal 5 2 5 2" xfId="778"/>
    <cellStyle name="Normal 5 2 5 2 2" xfId="1913"/>
    <cellStyle name="Normal 5 2 5 2 2 2" xfId="5333"/>
    <cellStyle name="Normal 5 2 5 2 2 3" xfId="7605"/>
    <cellStyle name="Normal 5 2 5 2 2 4" xfId="9877"/>
    <cellStyle name="Normal 5 2 5 2 3" xfId="4198"/>
    <cellStyle name="Normal 5 2 5 2 4" xfId="6470"/>
    <cellStyle name="Normal 5 2 5 2 5" xfId="8742"/>
    <cellStyle name="Normal 5 2 5 3" xfId="1459"/>
    <cellStyle name="Normal 5 2 5 3 2" xfId="4879"/>
    <cellStyle name="Normal 5 2 5 3 3" xfId="7151"/>
    <cellStyle name="Normal 5 2 5 3 4" xfId="9423"/>
    <cellStyle name="Normal 5 2 5 4" xfId="3744"/>
    <cellStyle name="Normal 5 2 5 5" xfId="6016"/>
    <cellStyle name="Normal 5 2 5 6" xfId="8288"/>
    <cellStyle name="Normal 5 2 6" xfId="1005"/>
    <cellStyle name="Normal 5 2 6 2" xfId="2140"/>
    <cellStyle name="Normal 5 2 6 2 2" xfId="5560"/>
    <cellStyle name="Normal 5 2 6 2 3" xfId="7832"/>
    <cellStyle name="Normal 5 2 6 2 4" xfId="10104"/>
    <cellStyle name="Normal 5 2 6 3" xfId="4425"/>
    <cellStyle name="Normal 5 2 6 4" xfId="6697"/>
    <cellStyle name="Normal 5 2 6 5" xfId="8969"/>
    <cellStyle name="Normal 5 2 7" xfId="551"/>
    <cellStyle name="Normal 5 2 7 2" xfId="1686"/>
    <cellStyle name="Normal 5 2 7 2 2" xfId="5106"/>
    <cellStyle name="Normal 5 2 7 2 3" xfId="7378"/>
    <cellStyle name="Normal 5 2 7 2 4" xfId="9650"/>
    <cellStyle name="Normal 5 2 7 3" xfId="3971"/>
    <cellStyle name="Normal 5 2 7 4" xfId="6243"/>
    <cellStyle name="Normal 5 2 7 5" xfId="8515"/>
    <cellStyle name="Normal 5 2 8" xfId="1232"/>
    <cellStyle name="Normal 5 2 8 2" xfId="4652"/>
    <cellStyle name="Normal 5 2 8 3" xfId="6924"/>
    <cellStyle name="Normal 5 2 8 4" xfId="9196"/>
    <cellStyle name="Normal 5 2 9" xfId="3517"/>
    <cellStyle name="Normal 5 3" xfId="170"/>
    <cellStyle name="Normal 5 3 2" xfId="408"/>
    <cellStyle name="Normal 5 3 2 2" xfId="862"/>
    <cellStyle name="Normal 5 3 2 2 2" xfId="1997"/>
    <cellStyle name="Normal 5 3 2 2 2 2" xfId="5417"/>
    <cellStyle name="Normal 5 3 2 2 2 3" xfId="7689"/>
    <cellStyle name="Normal 5 3 2 2 2 4" xfId="9961"/>
    <cellStyle name="Normal 5 3 2 2 3" xfId="4282"/>
    <cellStyle name="Normal 5 3 2 2 4" xfId="6554"/>
    <cellStyle name="Normal 5 3 2 2 5" xfId="8826"/>
    <cellStyle name="Normal 5 3 2 3" xfId="1543"/>
    <cellStyle name="Normal 5 3 2 3 2" xfId="4963"/>
    <cellStyle name="Normal 5 3 2 3 3" xfId="7235"/>
    <cellStyle name="Normal 5 3 2 3 4" xfId="9507"/>
    <cellStyle name="Normal 5 3 2 4" xfId="3828"/>
    <cellStyle name="Normal 5 3 2 5" xfId="6100"/>
    <cellStyle name="Normal 5 3 2 6" xfId="8372"/>
    <cellStyle name="Normal 5 3 3" xfId="1089"/>
    <cellStyle name="Normal 5 3 3 2" xfId="2224"/>
    <cellStyle name="Normal 5 3 3 2 2" xfId="5644"/>
    <cellStyle name="Normal 5 3 3 2 3" xfId="7916"/>
    <cellStyle name="Normal 5 3 3 2 4" xfId="10188"/>
    <cellStyle name="Normal 5 3 3 3" xfId="4509"/>
    <cellStyle name="Normal 5 3 3 4" xfId="6781"/>
    <cellStyle name="Normal 5 3 3 5" xfId="9053"/>
    <cellStyle name="Normal 5 3 4" xfId="635"/>
    <cellStyle name="Normal 5 3 4 2" xfId="1770"/>
    <cellStyle name="Normal 5 3 4 2 2" xfId="5190"/>
    <cellStyle name="Normal 5 3 4 2 3" xfId="7462"/>
    <cellStyle name="Normal 5 3 4 2 4" xfId="9734"/>
    <cellStyle name="Normal 5 3 4 3" xfId="4055"/>
    <cellStyle name="Normal 5 3 4 4" xfId="6327"/>
    <cellStyle name="Normal 5 3 4 5" xfId="8599"/>
    <cellStyle name="Normal 5 3 5" xfId="1316"/>
    <cellStyle name="Normal 5 3 5 2" xfId="4736"/>
    <cellStyle name="Normal 5 3 5 3" xfId="7008"/>
    <cellStyle name="Normal 5 3 5 4" xfId="9280"/>
    <cellStyle name="Normal 5 3 6" xfId="3601"/>
    <cellStyle name="Normal 5 3 7" xfId="5873"/>
    <cellStyle name="Normal 5 3 8" xfId="8145"/>
    <cellStyle name="Normal 5 4" xfId="114"/>
    <cellStyle name="Normal 5 4 2" xfId="352"/>
    <cellStyle name="Normal 5 4 2 2" xfId="806"/>
    <cellStyle name="Normal 5 4 2 2 2" xfId="1941"/>
    <cellStyle name="Normal 5 4 2 2 2 2" xfId="5361"/>
    <cellStyle name="Normal 5 4 2 2 2 3" xfId="7633"/>
    <cellStyle name="Normal 5 4 2 2 2 4" xfId="9905"/>
    <cellStyle name="Normal 5 4 2 2 3" xfId="4226"/>
    <cellStyle name="Normal 5 4 2 2 4" xfId="6498"/>
    <cellStyle name="Normal 5 4 2 2 5" xfId="8770"/>
    <cellStyle name="Normal 5 4 2 3" xfId="1487"/>
    <cellStyle name="Normal 5 4 2 3 2" xfId="4907"/>
    <cellStyle name="Normal 5 4 2 3 3" xfId="7179"/>
    <cellStyle name="Normal 5 4 2 3 4" xfId="9451"/>
    <cellStyle name="Normal 5 4 2 4" xfId="3772"/>
    <cellStyle name="Normal 5 4 2 5" xfId="6044"/>
    <cellStyle name="Normal 5 4 2 6" xfId="8316"/>
    <cellStyle name="Normal 5 4 3" xfId="1033"/>
    <cellStyle name="Normal 5 4 3 2" xfId="2168"/>
    <cellStyle name="Normal 5 4 3 2 2" xfId="5588"/>
    <cellStyle name="Normal 5 4 3 2 3" xfId="7860"/>
    <cellStyle name="Normal 5 4 3 2 4" xfId="10132"/>
    <cellStyle name="Normal 5 4 3 3" xfId="4453"/>
    <cellStyle name="Normal 5 4 3 4" xfId="6725"/>
    <cellStyle name="Normal 5 4 3 5" xfId="8997"/>
    <cellStyle name="Normal 5 4 4" xfId="579"/>
    <cellStyle name="Normal 5 4 4 2" xfId="1714"/>
    <cellStyle name="Normal 5 4 4 2 2" xfId="5134"/>
    <cellStyle name="Normal 5 4 4 2 3" xfId="7406"/>
    <cellStyle name="Normal 5 4 4 2 4" xfId="9678"/>
    <cellStyle name="Normal 5 4 4 3" xfId="3999"/>
    <cellStyle name="Normal 5 4 4 4" xfId="6271"/>
    <cellStyle name="Normal 5 4 4 5" xfId="8543"/>
    <cellStyle name="Normal 5 4 5" xfId="1260"/>
    <cellStyle name="Normal 5 4 5 2" xfId="4680"/>
    <cellStyle name="Normal 5 4 5 3" xfId="6952"/>
    <cellStyle name="Normal 5 4 5 4" xfId="9224"/>
    <cellStyle name="Normal 5 4 6" xfId="3545"/>
    <cellStyle name="Normal 5 4 7" xfId="5817"/>
    <cellStyle name="Normal 5 4 8" xfId="8089"/>
    <cellStyle name="Normal 5 5" xfId="240"/>
    <cellStyle name="Normal 5 5 2" xfId="467"/>
    <cellStyle name="Normal 5 5 2 2" xfId="921"/>
    <cellStyle name="Normal 5 5 2 2 2" xfId="2056"/>
    <cellStyle name="Normal 5 5 2 2 2 2" xfId="5476"/>
    <cellStyle name="Normal 5 5 2 2 2 3" xfId="7748"/>
    <cellStyle name="Normal 5 5 2 2 2 4" xfId="10020"/>
    <cellStyle name="Normal 5 5 2 2 3" xfId="4341"/>
    <cellStyle name="Normal 5 5 2 2 4" xfId="6613"/>
    <cellStyle name="Normal 5 5 2 2 5" xfId="8885"/>
    <cellStyle name="Normal 5 5 2 3" xfId="1602"/>
    <cellStyle name="Normal 5 5 2 3 2" xfId="5022"/>
    <cellStyle name="Normal 5 5 2 3 3" xfId="7294"/>
    <cellStyle name="Normal 5 5 2 3 4" xfId="9566"/>
    <cellStyle name="Normal 5 5 2 4" xfId="3887"/>
    <cellStyle name="Normal 5 5 2 5" xfId="6159"/>
    <cellStyle name="Normal 5 5 2 6" xfId="8431"/>
    <cellStyle name="Normal 5 5 3" xfId="1148"/>
    <cellStyle name="Normal 5 5 3 2" xfId="2283"/>
    <cellStyle name="Normal 5 5 3 2 2" xfId="5703"/>
    <cellStyle name="Normal 5 5 3 2 3" xfId="7975"/>
    <cellStyle name="Normal 5 5 3 2 4" xfId="10247"/>
    <cellStyle name="Normal 5 5 3 3" xfId="4568"/>
    <cellStyle name="Normal 5 5 3 4" xfId="6840"/>
    <cellStyle name="Normal 5 5 3 5" xfId="9112"/>
    <cellStyle name="Normal 5 5 4" xfId="694"/>
    <cellStyle name="Normal 5 5 4 2" xfId="1829"/>
    <cellStyle name="Normal 5 5 4 2 2" xfId="5249"/>
    <cellStyle name="Normal 5 5 4 2 3" xfId="7521"/>
    <cellStyle name="Normal 5 5 4 2 4" xfId="9793"/>
    <cellStyle name="Normal 5 5 4 3" xfId="4114"/>
    <cellStyle name="Normal 5 5 4 4" xfId="6386"/>
    <cellStyle name="Normal 5 5 4 5" xfId="8658"/>
    <cellStyle name="Normal 5 5 5" xfId="1375"/>
    <cellStyle name="Normal 5 5 5 2" xfId="4795"/>
    <cellStyle name="Normal 5 5 5 3" xfId="7067"/>
    <cellStyle name="Normal 5 5 5 4" xfId="9339"/>
    <cellStyle name="Normal 5 5 6" xfId="3660"/>
    <cellStyle name="Normal 5 5 7" xfId="5932"/>
    <cellStyle name="Normal 5 5 8" xfId="8204"/>
    <cellStyle name="Normal 5 6" xfId="296"/>
    <cellStyle name="Normal 5 6 2" xfId="750"/>
    <cellStyle name="Normal 5 6 2 2" xfId="1885"/>
    <cellStyle name="Normal 5 6 2 2 2" xfId="5305"/>
    <cellStyle name="Normal 5 6 2 2 3" xfId="7577"/>
    <cellStyle name="Normal 5 6 2 2 4" xfId="9849"/>
    <cellStyle name="Normal 5 6 2 3" xfId="4170"/>
    <cellStyle name="Normal 5 6 2 4" xfId="6442"/>
    <cellStyle name="Normal 5 6 2 5" xfId="8714"/>
    <cellStyle name="Normal 5 6 3" xfId="1431"/>
    <cellStyle name="Normal 5 6 3 2" xfId="4851"/>
    <cellStyle name="Normal 5 6 3 3" xfId="7123"/>
    <cellStyle name="Normal 5 6 3 4" xfId="9395"/>
    <cellStyle name="Normal 5 6 4" xfId="3716"/>
    <cellStyle name="Normal 5 6 5" xfId="5988"/>
    <cellStyle name="Normal 5 6 6" xfId="8260"/>
    <cellStyle name="Normal 5 7" xfId="977"/>
    <cellStyle name="Normal 5 7 2" xfId="2112"/>
    <cellStyle name="Normal 5 7 2 2" xfId="5532"/>
    <cellStyle name="Normal 5 7 2 3" xfId="7804"/>
    <cellStyle name="Normal 5 7 2 4" xfId="10076"/>
    <cellStyle name="Normal 5 7 3" xfId="4397"/>
    <cellStyle name="Normal 5 7 4" xfId="6669"/>
    <cellStyle name="Normal 5 7 5" xfId="8941"/>
    <cellStyle name="Normal 5 8" xfId="523"/>
    <cellStyle name="Normal 5 8 2" xfId="1658"/>
    <cellStyle name="Normal 5 8 2 2" xfId="5078"/>
    <cellStyle name="Normal 5 8 2 3" xfId="7350"/>
    <cellStyle name="Normal 5 8 2 4" xfId="9622"/>
    <cellStyle name="Normal 5 8 3" xfId="3943"/>
    <cellStyle name="Normal 5 8 4" xfId="6215"/>
    <cellStyle name="Normal 5 8 5" xfId="8487"/>
    <cellStyle name="Normal 5 9" xfId="1204"/>
    <cellStyle name="Normal 5 9 2" xfId="4624"/>
    <cellStyle name="Normal 5 9 3" xfId="6896"/>
    <cellStyle name="Normal 5 9 4" xfId="9168"/>
    <cellStyle name="Normal 6" xfId="58"/>
    <cellStyle name="Normal 6 10" xfId="3491"/>
    <cellStyle name="Normal 6 11" xfId="5763"/>
    <cellStyle name="Normal 6 12" xfId="8035"/>
    <cellStyle name="Normal 6 2" xfId="88"/>
    <cellStyle name="Normal 6 2 10" xfId="5791"/>
    <cellStyle name="Normal 6 2 11" xfId="8063"/>
    <cellStyle name="Normal 6 2 2" xfId="200"/>
    <cellStyle name="Normal 6 2 2 2" xfId="438"/>
    <cellStyle name="Normal 6 2 2 2 2" xfId="892"/>
    <cellStyle name="Normal 6 2 2 2 2 2" xfId="2027"/>
    <cellStyle name="Normal 6 2 2 2 2 2 2" xfId="5447"/>
    <cellStyle name="Normal 6 2 2 2 2 2 3" xfId="7719"/>
    <cellStyle name="Normal 6 2 2 2 2 2 4" xfId="9991"/>
    <cellStyle name="Normal 6 2 2 2 2 3" xfId="4312"/>
    <cellStyle name="Normal 6 2 2 2 2 4" xfId="6584"/>
    <cellStyle name="Normal 6 2 2 2 2 5" xfId="8856"/>
    <cellStyle name="Normal 6 2 2 2 3" xfId="1573"/>
    <cellStyle name="Normal 6 2 2 2 3 2" xfId="4993"/>
    <cellStyle name="Normal 6 2 2 2 3 3" xfId="7265"/>
    <cellStyle name="Normal 6 2 2 2 3 4" xfId="9537"/>
    <cellStyle name="Normal 6 2 2 2 4" xfId="3858"/>
    <cellStyle name="Normal 6 2 2 2 5" xfId="6130"/>
    <cellStyle name="Normal 6 2 2 2 6" xfId="8402"/>
    <cellStyle name="Normal 6 2 2 3" xfId="1119"/>
    <cellStyle name="Normal 6 2 2 3 2" xfId="2254"/>
    <cellStyle name="Normal 6 2 2 3 2 2" xfId="5674"/>
    <cellStyle name="Normal 6 2 2 3 2 3" xfId="7946"/>
    <cellStyle name="Normal 6 2 2 3 2 4" xfId="10218"/>
    <cellStyle name="Normal 6 2 2 3 3" xfId="4539"/>
    <cellStyle name="Normal 6 2 2 3 4" xfId="6811"/>
    <cellStyle name="Normal 6 2 2 3 5" xfId="9083"/>
    <cellStyle name="Normal 6 2 2 4" xfId="665"/>
    <cellStyle name="Normal 6 2 2 4 2" xfId="1800"/>
    <cellStyle name="Normal 6 2 2 4 2 2" xfId="5220"/>
    <cellStyle name="Normal 6 2 2 4 2 3" xfId="7492"/>
    <cellStyle name="Normal 6 2 2 4 2 4" xfId="9764"/>
    <cellStyle name="Normal 6 2 2 4 3" xfId="4085"/>
    <cellStyle name="Normal 6 2 2 4 4" xfId="6357"/>
    <cellStyle name="Normal 6 2 2 4 5" xfId="8629"/>
    <cellStyle name="Normal 6 2 2 5" xfId="1346"/>
    <cellStyle name="Normal 6 2 2 5 2" xfId="4766"/>
    <cellStyle name="Normal 6 2 2 5 3" xfId="7038"/>
    <cellStyle name="Normal 6 2 2 5 4" xfId="9310"/>
    <cellStyle name="Normal 6 2 2 6" xfId="3631"/>
    <cellStyle name="Normal 6 2 2 7" xfId="5903"/>
    <cellStyle name="Normal 6 2 2 8" xfId="8175"/>
    <cellStyle name="Normal 6 2 3" xfId="144"/>
    <cellStyle name="Normal 6 2 3 2" xfId="382"/>
    <cellStyle name="Normal 6 2 3 2 2" xfId="836"/>
    <cellStyle name="Normal 6 2 3 2 2 2" xfId="1971"/>
    <cellStyle name="Normal 6 2 3 2 2 2 2" xfId="5391"/>
    <cellStyle name="Normal 6 2 3 2 2 2 3" xfId="7663"/>
    <cellStyle name="Normal 6 2 3 2 2 2 4" xfId="9935"/>
    <cellStyle name="Normal 6 2 3 2 2 3" xfId="4256"/>
    <cellStyle name="Normal 6 2 3 2 2 4" xfId="6528"/>
    <cellStyle name="Normal 6 2 3 2 2 5" xfId="8800"/>
    <cellStyle name="Normal 6 2 3 2 3" xfId="1517"/>
    <cellStyle name="Normal 6 2 3 2 3 2" xfId="4937"/>
    <cellStyle name="Normal 6 2 3 2 3 3" xfId="7209"/>
    <cellStyle name="Normal 6 2 3 2 3 4" xfId="9481"/>
    <cellStyle name="Normal 6 2 3 2 4" xfId="3802"/>
    <cellStyle name="Normal 6 2 3 2 5" xfId="6074"/>
    <cellStyle name="Normal 6 2 3 2 6" xfId="8346"/>
    <cellStyle name="Normal 6 2 3 3" xfId="1063"/>
    <cellStyle name="Normal 6 2 3 3 2" xfId="2198"/>
    <cellStyle name="Normal 6 2 3 3 2 2" xfId="5618"/>
    <cellStyle name="Normal 6 2 3 3 2 3" xfId="7890"/>
    <cellStyle name="Normal 6 2 3 3 2 4" xfId="10162"/>
    <cellStyle name="Normal 6 2 3 3 3" xfId="4483"/>
    <cellStyle name="Normal 6 2 3 3 4" xfId="6755"/>
    <cellStyle name="Normal 6 2 3 3 5" xfId="9027"/>
    <cellStyle name="Normal 6 2 3 4" xfId="609"/>
    <cellStyle name="Normal 6 2 3 4 2" xfId="1744"/>
    <cellStyle name="Normal 6 2 3 4 2 2" xfId="5164"/>
    <cellStyle name="Normal 6 2 3 4 2 3" xfId="7436"/>
    <cellStyle name="Normal 6 2 3 4 2 4" xfId="9708"/>
    <cellStyle name="Normal 6 2 3 4 3" xfId="4029"/>
    <cellStyle name="Normal 6 2 3 4 4" xfId="6301"/>
    <cellStyle name="Normal 6 2 3 4 5" xfId="8573"/>
    <cellStyle name="Normal 6 2 3 5" xfId="1290"/>
    <cellStyle name="Normal 6 2 3 5 2" xfId="4710"/>
    <cellStyle name="Normal 6 2 3 5 3" xfId="6982"/>
    <cellStyle name="Normal 6 2 3 5 4" xfId="9254"/>
    <cellStyle name="Normal 6 2 3 6" xfId="3575"/>
    <cellStyle name="Normal 6 2 3 7" xfId="5847"/>
    <cellStyle name="Normal 6 2 3 8" xfId="8119"/>
    <cellStyle name="Normal 6 2 4" xfId="270"/>
    <cellStyle name="Normal 6 2 4 2" xfId="497"/>
    <cellStyle name="Normal 6 2 4 2 2" xfId="951"/>
    <cellStyle name="Normal 6 2 4 2 2 2" xfId="2086"/>
    <cellStyle name="Normal 6 2 4 2 2 2 2" xfId="5506"/>
    <cellStyle name="Normal 6 2 4 2 2 2 3" xfId="7778"/>
    <cellStyle name="Normal 6 2 4 2 2 2 4" xfId="10050"/>
    <cellStyle name="Normal 6 2 4 2 2 3" xfId="4371"/>
    <cellStyle name="Normal 6 2 4 2 2 4" xfId="6643"/>
    <cellStyle name="Normal 6 2 4 2 2 5" xfId="8915"/>
    <cellStyle name="Normal 6 2 4 2 3" xfId="1632"/>
    <cellStyle name="Normal 6 2 4 2 3 2" xfId="5052"/>
    <cellStyle name="Normal 6 2 4 2 3 3" xfId="7324"/>
    <cellStyle name="Normal 6 2 4 2 3 4" xfId="9596"/>
    <cellStyle name="Normal 6 2 4 2 4" xfId="3917"/>
    <cellStyle name="Normal 6 2 4 2 5" xfId="6189"/>
    <cellStyle name="Normal 6 2 4 2 6" xfId="8461"/>
    <cellStyle name="Normal 6 2 4 3" xfId="1178"/>
    <cellStyle name="Normal 6 2 4 3 2" xfId="2313"/>
    <cellStyle name="Normal 6 2 4 3 2 2" xfId="5733"/>
    <cellStyle name="Normal 6 2 4 3 2 3" xfId="8005"/>
    <cellStyle name="Normal 6 2 4 3 2 4" xfId="10277"/>
    <cellStyle name="Normal 6 2 4 3 3" xfId="4598"/>
    <cellStyle name="Normal 6 2 4 3 4" xfId="6870"/>
    <cellStyle name="Normal 6 2 4 3 5" xfId="9142"/>
    <cellStyle name="Normal 6 2 4 4" xfId="724"/>
    <cellStyle name="Normal 6 2 4 4 2" xfId="1859"/>
    <cellStyle name="Normal 6 2 4 4 2 2" xfId="5279"/>
    <cellStyle name="Normal 6 2 4 4 2 3" xfId="7551"/>
    <cellStyle name="Normal 6 2 4 4 2 4" xfId="9823"/>
    <cellStyle name="Normal 6 2 4 4 3" xfId="4144"/>
    <cellStyle name="Normal 6 2 4 4 4" xfId="6416"/>
    <cellStyle name="Normal 6 2 4 4 5" xfId="8688"/>
    <cellStyle name="Normal 6 2 4 5" xfId="1405"/>
    <cellStyle name="Normal 6 2 4 5 2" xfId="4825"/>
    <cellStyle name="Normal 6 2 4 5 3" xfId="7097"/>
    <cellStyle name="Normal 6 2 4 5 4" xfId="9369"/>
    <cellStyle name="Normal 6 2 4 6" xfId="3690"/>
    <cellStyle name="Normal 6 2 4 7" xfId="5962"/>
    <cellStyle name="Normal 6 2 4 8" xfId="8234"/>
    <cellStyle name="Normal 6 2 5" xfId="326"/>
    <cellStyle name="Normal 6 2 5 2" xfId="780"/>
    <cellStyle name="Normal 6 2 5 2 2" xfId="1915"/>
    <cellStyle name="Normal 6 2 5 2 2 2" xfId="5335"/>
    <cellStyle name="Normal 6 2 5 2 2 3" xfId="7607"/>
    <cellStyle name="Normal 6 2 5 2 2 4" xfId="9879"/>
    <cellStyle name="Normal 6 2 5 2 3" xfId="4200"/>
    <cellStyle name="Normal 6 2 5 2 4" xfId="6472"/>
    <cellStyle name="Normal 6 2 5 2 5" xfId="8744"/>
    <cellStyle name="Normal 6 2 5 3" xfId="1461"/>
    <cellStyle name="Normal 6 2 5 3 2" xfId="4881"/>
    <cellStyle name="Normal 6 2 5 3 3" xfId="7153"/>
    <cellStyle name="Normal 6 2 5 3 4" xfId="9425"/>
    <cellStyle name="Normal 6 2 5 4" xfId="3746"/>
    <cellStyle name="Normal 6 2 5 5" xfId="6018"/>
    <cellStyle name="Normal 6 2 5 6" xfId="8290"/>
    <cellStyle name="Normal 6 2 6" xfId="1007"/>
    <cellStyle name="Normal 6 2 6 2" xfId="2142"/>
    <cellStyle name="Normal 6 2 6 2 2" xfId="5562"/>
    <cellStyle name="Normal 6 2 6 2 3" xfId="7834"/>
    <cellStyle name="Normal 6 2 6 2 4" xfId="10106"/>
    <cellStyle name="Normal 6 2 6 3" xfId="4427"/>
    <cellStyle name="Normal 6 2 6 4" xfId="6699"/>
    <cellStyle name="Normal 6 2 6 5" xfId="8971"/>
    <cellStyle name="Normal 6 2 7" xfId="553"/>
    <cellStyle name="Normal 6 2 7 2" xfId="1688"/>
    <cellStyle name="Normal 6 2 7 2 2" xfId="5108"/>
    <cellStyle name="Normal 6 2 7 2 3" xfId="7380"/>
    <cellStyle name="Normal 6 2 7 2 4" xfId="9652"/>
    <cellStyle name="Normal 6 2 7 3" xfId="3973"/>
    <cellStyle name="Normal 6 2 7 4" xfId="6245"/>
    <cellStyle name="Normal 6 2 7 5" xfId="8517"/>
    <cellStyle name="Normal 6 2 8" xfId="1234"/>
    <cellStyle name="Normal 6 2 8 2" xfId="4654"/>
    <cellStyle name="Normal 6 2 8 3" xfId="6926"/>
    <cellStyle name="Normal 6 2 8 4" xfId="9198"/>
    <cellStyle name="Normal 6 2 9" xfId="3519"/>
    <cellStyle name="Normal 6 3" xfId="172"/>
    <cellStyle name="Normal 6 3 2" xfId="410"/>
    <cellStyle name="Normal 6 3 2 2" xfId="864"/>
    <cellStyle name="Normal 6 3 2 2 2" xfId="1999"/>
    <cellStyle name="Normal 6 3 2 2 2 2" xfId="5419"/>
    <cellStyle name="Normal 6 3 2 2 2 3" xfId="7691"/>
    <cellStyle name="Normal 6 3 2 2 2 4" xfId="9963"/>
    <cellStyle name="Normal 6 3 2 2 3" xfId="4284"/>
    <cellStyle name="Normal 6 3 2 2 4" xfId="6556"/>
    <cellStyle name="Normal 6 3 2 2 5" xfId="8828"/>
    <cellStyle name="Normal 6 3 2 3" xfId="1545"/>
    <cellStyle name="Normal 6 3 2 3 2" xfId="4965"/>
    <cellStyle name="Normal 6 3 2 3 3" xfId="7237"/>
    <cellStyle name="Normal 6 3 2 3 4" xfId="9509"/>
    <cellStyle name="Normal 6 3 2 4" xfId="3830"/>
    <cellStyle name="Normal 6 3 2 5" xfId="6102"/>
    <cellStyle name="Normal 6 3 2 6" xfId="8374"/>
    <cellStyle name="Normal 6 3 3" xfId="1091"/>
    <cellStyle name="Normal 6 3 3 2" xfId="2226"/>
    <cellStyle name="Normal 6 3 3 2 2" xfId="5646"/>
    <cellStyle name="Normal 6 3 3 2 3" xfId="7918"/>
    <cellStyle name="Normal 6 3 3 2 4" xfId="10190"/>
    <cellStyle name="Normal 6 3 3 3" xfId="4511"/>
    <cellStyle name="Normal 6 3 3 4" xfId="6783"/>
    <cellStyle name="Normal 6 3 3 5" xfId="9055"/>
    <cellStyle name="Normal 6 3 4" xfId="637"/>
    <cellStyle name="Normal 6 3 4 2" xfId="1772"/>
    <cellStyle name="Normal 6 3 4 2 2" xfId="5192"/>
    <cellStyle name="Normal 6 3 4 2 3" xfId="7464"/>
    <cellStyle name="Normal 6 3 4 2 4" xfId="9736"/>
    <cellStyle name="Normal 6 3 4 3" xfId="4057"/>
    <cellStyle name="Normal 6 3 4 4" xfId="6329"/>
    <cellStyle name="Normal 6 3 4 5" xfId="8601"/>
    <cellStyle name="Normal 6 3 5" xfId="1318"/>
    <cellStyle name="Normal 6 3 5 2" xfId="4738"/>
    <cellStyle name="Normal 6 3 5 3" xfId="7010"/>
    <cellStyle name="Normal 6 3 5 4" xfId="9282"/>
    <cellStyle name="Normal 6 3 6" xfId="3603"/>
    <cellStyle name="Normal 6 3 7" xfId="5875"/>
    <cellStyle name="Normal 6 3 8" xfId="8147"/>
    <cellStyle name="Normal 6 4" xfId="116"/>
    <cellStyle name="Normal 6 4 2" xfId="354"/>
    <cellStyle name="Normal 6 4 2 2" xfId="808"/>
    <cellStyle name="Normal 6 4 2 2 2" xfId="1943"/>
    <cellStyle name="Normal 6 4 2 2 2 2" xfId="5363"/>
    <cellStyle name="Normal 6 4 2 2 2 3" xfId="7635"/>
    <cellStyle name="Normal 6 4 2 2 2 4" xfId="9907"/>
    <cellStyle name="Normal 6 4 2 2 3" xfId="4228"/>
    <cellStyle name="Normal 6 4 2 2 4" xfId="6500"/>
    <cellStyle name="Normal 6 4 2 2 5" xfId="8772"/>
    <cellStyle name="Normal 6 4 2 3" xfId="1489"/>
    <cellStyle name="Normal 6 4 2 3 2" xfId="4909"/>
    <cellStyle name="Normal 6 4 2 3 3" xfId="7181"/>
    <cellStyle name="Normal 6 4 2 3 4" xfId="9453"/>
    <cellStyle name="Normal 6 4 2 4" xfId="3774"/>
    <cellStyle name="Normal 6 4 2 5" xfId="6046"/>
    <cellStyle name="Normal 6 4 2 6" xfId="8318"/>
    <cellStyle name="Normal 6 4 3" xfId="1035"/>
    <cellStyle name="Normal 6 4 3 2" xfId="2170"/>
    <cellStyle name="Normal 6 4 3 2 2" xfId="5590"/>
    <cellStyle name="Normal 6 4 3 2 3" xfId="7862"/>
    <cellStyle name="Normal 6 4 3 2 4" xfId="10134"/>
    <cellStyle name="Normal 6 4 3 3" xfId="4455"/>
    <cellStyle name="Normal 6 4 3 4" xfId="6727"/>
    <cellStyle name="Normal 6 4 3 5" xfId="8999"/>
    <cellStyle name="Normal 6 4 4" xfId="581"/>
    <cellStyle name="Normal 6 4 4 2" xfId="1716"/>
    <cellStyle name="Normal 6 4 4 2 2" xfId="5136"/>
    <cellStyle name="Normal 6 4 4 2 3" xfId="7408"/>
    <cellStyle name="Normal 6 4 4 2 4" xfId="9680"/>
    <cellStyle name="Normal 6 4 4 3" xfId="4001"/>
    <cellStyle name="Normal 6 4 4 4" xfId="6273"/>
    <cellStyle name="Normal 6 4 4 5" xfId="8545"/>
    <cellStyle name="Normal 6 4 5" xfId="1262"/>
    <cellStyle name="Normal 6 4 5 2" xfId="4682"/>
    <cellStyle name="Normal 6 4 5 3" xfId="6954"/>
    <cellStyle name="Normal 6 4 5 4" xfId="9226"/>
    <cellStyle name="Normal 6 4 6" xfId="3547"/>
    <cellStyle name="Normal 6 4 7" xfId="5819"/>
    <cellStyle name="Normal 6 4 8" xfId="8091"/>
    <cellStyle name="Normal 6 5" xfId="242"/>
    <cellStyle name="Normal 6 5 2" xfId="469"/>
    <cellStyle name="Normal 6 5 2 2" xfId="923"/>
    <cellStyle name="Normal 6 5 2 2 2" xfId="2058"/>
    <cellStyle name="Normal 6 5 2 2 2 2" xfId="5478"/>
    <cellStyle name="Normal 6 5 2 2 2 3" xfId="7750"/>
    <cellStyle name="Normal 6 5 2 2 2 4" xfId="10022"/>
    <cellStyle name="Normal 6 5 2 2 3" xfId="4343"/>
    <cellStyle name="Normal 6 5 2 2 4" xfId="6615"/>
    <cellStyle name="Normal 6 5 2 2 5" xfId="8887"/>
    <cellStyle name="Normal 6 5 2 3" xfId="1604"/>
    <cellStyle name="Normal 6 5 2 3 2" xfId="5024"/>
    <cellStyle name="Normal 6 5 2 3 3" xfId="7296"/>
    <cellStyle name="Normal 6 5 2 3 4" xfId="9568"/>
    <cellStyle name="Normal 6 5 2 4" xfId="3889"/>
    <cellStyle name="Normal 6 5 2 5" xfId="6161"/>
    <cellStyle name="Normal 6 5 2 6" xfId="8433"/>
    <cellStyle name="Normal 6 5 3" xfId="1150"/>
    <cellStyle name="Normal 6 5 3 2" xfId="2285"/>
    <cellStyle name="Normal 6 5 3 2 2" xfId="5705"/>
    <cellStyle name="Normal 6 5 3 2 3" xfId="7977"/>
    <cellStyle name="Normal 6 5 3 2 4" xfId="10249"/>
    <cellStyle name="Normal 6 5 3 3" xfId="4570"/>
    <cellStyle name="Normal 6 5 3 4" xfId="6842"/>
    <cellStyle name="Normal 6 5 3 5" xfId="9114"/>
    <cellStyle name="Normal 6 5 4" xfId="696"/>
    <cellStyle name="Normal 6 5 4 2" xfId="1831"/>
    <cellStyle name="Normal 6 5 4 2 2" xfId="5251"/>
    <cellStyle name="Normal 6 5 4 2 3" xfId="7523"/>
    <cellStyle name="Normal 6 5 4 2 4" xfId="9795"/>
    <cellStyle name="Normal 6 5 4 3" xfId="4116"/>
    <cellStyle name="Normal 6 5 4 4" xfId="6388"/>
    <cellStyle name="Normal 6 5 4 5" xfId="8660"/>
    <cellStyle name="Normal 6 5 5" xfId="1377"/>
    <cellStyle name="Normal 6 5 5 2" xfId="4797"/>
    <cellStyle name="Normal 6 5 5 3" xfId="7069"/>
    <cellStyle name="Normal 6 5 5 4" xfId="9341"/>
    <cellStyle name="Normal 6 5 6" xfId="3662"/>
    <cellStyle name="Normal 6 5 7" xfId="5934"/>
    <cellStyle name="Normal 6 5 8" xfId="8206"/>
    <cellStyle name="Normal 6 6" xfId="298"/>
    <cellStyle name="Normal 6 6 2" xfId="752"/>
    <cellStyle name="Normal 6 6 2 2" xfId="1887"/>
    <cellStyle name="Normal 6 6 2 2 2" xfId="5307"/>
    <cellStyle name="Normal 6 6 2 2 3" xfId="7579"/>
    <cellStyle name="Normal 6 6 2 2 4" xfId="9851"/>
    <cellStyle name="Normal 6 6 2 3" xfId="4172"/>
    <cellStyle name="Normal 6 6 2 4" xfId="6444"/>
    <cellStyle name="Normal 6 6 2 5" xfId="8716"/>
    <cellStyle name="Normal 6 6 3" xfId="1433"/>
    <cellStyle name="Normal 6 6 3 2" xfId="4853"/>
    <cellStyle name="Normal 6 6 3 3" xfId="7125"/>
    <cellStyle name="Normal 6 6 3 4" xfId="9397"/>
    <cellStyle name="Normal 6 6 4" xfId="3718"/>
    <cellStyle name="Normal 6 6 5" xfId="5990"/>
    <cellStyle name="Normal 6 6 6" xfId="8262"/>
    <cellStyle name="Normal 6 7" xfId="979"/>
    <cellStyle name="Normal 6 7 2" xfId="2114"/>
    <cellStyle name="Normal 6 7 2 2" xfId="5534"/>
    <cellStyle name="Normal 6 7 2 3" xfId="7806"/>
    <cellStyle name="Normal 6 7 2 4" xfId="10078"/>
    <cellStyle name="Normal 6 7 3" xfId="4399"/>
    <cellStyle name="Normal 6 7 4" xfId="6671"/>
    <cellStyle name="Normal 6 7 5" xfId="8943"/>
    <cellStyle name="Normal 6 8" xfId="525"/>
    <cellStyle name="Normal 6 8 2" xfId="1660"/>
    <cellStyle name="Normal 6 8 2 2" xfId="5080"/>
    <cellStyle name="Normal 6 8 2 3" xfId="7352"/>
    <cellStyle name="Normal 6 8 2 4" xfId="9624"/>
    <cellStyle name="Normal 6 8 3" xfId="3945"/>
    <cellStyle name="Normal 6 8 4" xfId="6217"/>
    <cellStyle name="Normal 6 8 5" xfId="8489"/>
    <cellStyle name="Normal 6 9" xfId="1206"/>
    <cellStyle name="Normal 6 9 2" xfId="4626"/>
    <cellStyle name="Normal 6 9 3" xfId="6898"/>
    <cellStyle name="Normal 6 9 4" xfId="9170"/>
    <cellStyle name="Normal 7" xfId="60"/>
    <cellStyle name="Normal 7 10" xfId="3493"/>
    <cellStyle name="Normal 7 11" xfId="5765"/>
    <cellStyle name="Normal 7 12" xfId="8037"/>
    <cellStyle name="Normal 7 2" xfId="90"/>
    <cellStyle name="Normal 7 2 10" xfId="5793"/>
    <cellStyle name="Normal 7 2 11" xfId="8065"/>
    <cellStyle name="Normal 7 2 2" xfId="202"/>
    <cellStyle name="Normal 7 2 2 2" xfId="440"/>
    <cellStyle name="Normal 7 2 2 2 2" xfId="894"/>
    <cellStyle name="Normal 7 2 2 2 2 2" xfId="2029"/>
    <cellStyle name="Normal 7 2 2 2 2 2 2" xfId="5449"/>
    <cellStyle name="Normal 7 2 2 2 2 2 3" xfId="7721"/>
    <cellStyle name="Normal 7 2 2 2 2 2 4" xfId="9993"/>
    <cellStyle name="Normal 7 2 2 2 2 3" xfId="4314"/>
    <cellStyle name="Normal 7 2 2 2 2 4" xfId="6586"/>
    <cellStyle name="Normal 7 2 2 2 2 5" xfId="8858"/>
    <cellStyle name="Normal 7 2 2 2 3" xfId="1575"/>
    <cellStyle name="Normal 7 2 2 2 3 2" xfId="4995"/>
    <cellStyle name="Normal 7 2 2 2 3 3" xfId="7267"/>
    <cellStyle name="Normal 7 2 2 2 3 4" xfId="9539"/>
    <cellStyle name="Normal 7 2 2 2 4" xfId="3860"/>
    <cellStyle name="Normal 7 2 2 2 5" xfId="6132"/>
    <cellStyle name="Normal 7 2 2 2 6" xfId="8404"/>
    <cellStyle name="Normal 7 2 2 3" xfId="1121"/>
    <cellStyle name="Normal 7 2 2 3 2" xfId="2256"/>
    <cellStyle name="Normal 7 2 2 3 2 2" xfId="5676"/>
    <cellStyle name="Normal 7 2 2 3 2 3" xfId="7948"/>
    <cellStyle name="Normal 7 2 2 3 2 4" xfId="10220"/>
    <cellStyle name="Normal 7 2 2 3 3" xfId="4541"/>
    <cellStyle name="Normal 7 2 2 3 4" xfId="6813"/>
    <cellStyle name="Normal 7 2 2 3 5" xfId="9085"/>
    <cellStyle name="Normal 7 2 2 4" xfId="667"/>
    <cellStyle name="Normal 7 2 2 4 2" xfId="1802"/>
    <cellStyle name="Normal 7 2 2 4 2 2" xfId="5222"/>
    <cellStyle name="Normal 7 2 2 4 2 3" xfId="7494"/>
    <cellStyle name="Normal 7 2 2 4 2 4" xfId="9766"/>
    <cellStyle name="Normal 7 2 2 4 3" xfId="4087"/>
    <cellStyle name="Normal 7 2 2 4 4" xfId="6359"/>
    <cellStyle name="Normal 7 2 2 4 5" xfId="8631"/>
    <cellStyle name="Normal 7 2 2 5" xfId="1348"/>
    <cellStyle name="Normal 7 2 2 5 2" xfId="4768"/>
    <cellStyle name="Normal 7 2 2 5 3" xfId="7040"/>
    <cellStyle name="Normal 7 2 2 5 4" xfId="9312"/>
    <cellStyle name="Normal 7 2 2 6" xfId="3633"/>
    <cellStyle name="Normal 7 2 2 7" xfId="5905"/>
    <cellStyle name="Normal 7 2 2 8" xfId="8177"/>
    <cellStyle name="Normal 7 2 3" xfId="146"/>
    <cellStyle name="Normal 7 2 3 2" xfId="384"/>
    <cellStyle name="Normal 7 2 3 2 2" xfId="838"/>
    <cellStyle name="Normal 7 2 3 2 2 2" xfId="1973"/>
    <cellStyle name="Normal 7 2 3 2 2 2 2" xfId="5393"/>
    <cellStyle name="Normal 7 2 3 2 2 2 3" xfId="7665"/>
    <cellStyle name="Normal 7 2 3 2 2 2 4" xfId="9937"/>
    <cellStyle name="Normal 7 2 3 2 2 3" xfId="4258"/>
    <cellStyle name="Normal 7 2 3 2 2 4" xfId="6530"/>
    <cellStyle name="Normal 7 2 3 2 2 5" xfId="8802"/>
    <cellStyle name="Normal 7 2 3 2 3" xfId="1519"/>
    <cellStyle name="Normal 7 2 3 2 3 2" xfId="4939"/>
    <cellStyle name="Normal 7 2 3 2 3 3" xfId="7211"/>
    <cellStyle name="Normal 7 2 3 2 3 4" xfId="9483"/>
    <cellStyle name="Normal 7 2 3 2 4" xfId="3804"/>
    <cellStyle name="Normal 7 2 3 2 5" xfId="6076"/>
    <cellStyle name="Normal 7 2 3 2 6" xfId="8348"/>
    <cellStyle name="Normal 7 2 3 3" xfId="1065"/>
    <cellStyle name="Normal 7 2 3 3 2" xfId="2200"/>
    <cellStyle name="Normal 7 2 3 3 2 2" xfId="5620"/>
    <cellStyle name="Normal 7 2 3 3 2 3" xfId="7892"/>
    <cellStyle name="Normal 7 2 3 3 2 4" xfId="10164"/>
    <cellStyle name="Normal 7 2 3 3 3" xfId="4485"/>
    <cellStyle name="Normal 7 2 3 3 4" xfId="6757"/>
    <cellStyle name="Normal 7 2 3 3 5" xfId="9029"/>
    <cellStyle name="Normal 7 2 3 4" xfId="611"/>
    <cellStyle name="Normal 7 2 3 4 2" xfId="1746"/>
    <cellStyle name="Normal 7 2 3 4 2 2" xfId="5166"/>
    <cellStyle name="Normal 7 2 3 4 2 3" xfId="7438"/>
    <cellStyle name="Normal 7 2 3 4 2 4" xfId="9710"/>
    <cellStyle name="Normal 7 2 3 4 3" xfId="4031"/>
    <cellStyle name="Normal 7 2 3 4 4" xfId="6303"/>
    <cellStyle name="Normal 7 2 3 4 5" xfId="8575"/>
    <cellStyle name="Normal 7 2 3 5" xfId="1292"/>
    <cellStyle name="Normal 7 2 3 5 2" xfId="4712"/>
    <cellStyle name="Normal 7 2 3 5 3" xfId="6984"/>
    <cellStyle name="Normal 7 2 3 5 4" xfId="9256"/>
    <cellStyle name="Normal 7 2 3 6" xfId="3577"/>
    <cellStyle name="Normal 7 2 3 7" xfId="5849"/>
    <cellStyle name="Normal 7 2 3 8" xfId="8121"/>
    <cellStyle name="Normal 7 2 4" xfId="272"/>
    <cellStyle name="Normal 7 2 4 2" xfId="499"/>
    <cellStyle name="Normal 7 2 4 2 2" xfId="953"/>
    <cellStyle name="Normal 7 2 4 2 2 2" xfId="2088"/>
    <cellStyle name="Normal 7 2 4 2 2 2 2" xfId="5508"/>
    <cellStyle name="Normal 7 2 4 2 2 2 3" xfId="7780"/>
    <cellStyle name="Normal 7 2 4 2 2 2 4" xfId="10052"/>
    <cellStyle name="Normal 7 2 4 2 2 3" xfId="4373"/>
    <cellStyle name="Normal 7 2 4 2 2 4" xfId="6645"/>
    <cellStyle name="Normal 7 2 4 2 2 5" xfId="8917"/>
    <cellStyle name="Normal 7 2 4 2 3" xfId="1634"/>
    <cellStyle name="Normal 7 2 4 2 3 2" xfId="5054"/>
    <cellStyle name="Normal 7 2 4 2 3 3" xfId="7326"/>
    <cellStyle name="Normal 7 2 4 2 3 4" xfId="9598"/>
    <cellStyle name="Normal 7 2 4 2 4" xfId="3919"/>
    <cellStyle name="Normal 7 2 4 2 5" xfId="6191"/>
    <cellStyle name="Normal 7 2 4 2 6" xfId="8463"/>
    <cellStyle name="Normal 7 2 4 3" xfId="1180"/>
    <cellStyle name="Normal 7 2 4 3 2" xfId="2315"/>
    <cellStyle name="Normal 7 2 4 3 2 2" xfId="5735"/>
    <cellStyle name="Normal 7 2 4 3 2 3" xfId="8007"/>
    <cellStyle name="Normal 7 2 4 3 2 4" xfId="10279"/>
    <cellStyle name="Normal 7 2 4 3 3" xfId="4600"/>
    <cellStyle name="Normal 7 2 4 3 4" xfId="6872"/>
    <cellStyle name="Normal 7 2 4 3 5" xfId="9144"/>
    <cellStyle name="Normal 7 2 4 4" xfId="726"/>
    <cellStyle name="Normal 7 2 4 4 2" xfId="1861"/>
    <cellStyle name="Normal 7 2 4 4 2 2" xfId="5281"/>
    <cellStyle name="Normal 7 2 4 4 2 3" xfId="7553"/>
    <cellStyle name="Normal 7 2 4 4 2 4" xfId="9825"/>
    <cellStyle name="Normal 7 2 4 4 3" xfId="4146"/>
    <cellStyle name="Normal 7 2 4 4 4" xfId="6418"/>
    <cellStyle name="Normal 7 2 4 4 5" xfId="8690"/>
    <cellStyle name="Normal 7 2 4 5" xfId="1407"/>
    <cellStyle name="Normal 7 2 4 5 2" xfId="4827"/>
    <cellStyle name="Normal 7 2 4 5 3" xfId="7099"/>
    <cellStyle name="Normal 7 2 4 5 4" xfId="9371"/>
    <cellStyle name="Normal 7 2 4 6" xfId="3692"/>
    <cellStyle name="Normal 7 2 4 7" xfId="5964"/>
    <cellStyle name="Normal 7 2 4 8" xfId="8236"/>
    <cellStyle name="Normal 7 2 5" xfId="328"/>
    <cellStyle name="Normal 7 2 5 2" xfId="782"/>
    <cellStyle name="Normal 7 2 5 2 2" xfId="1917"/>
    <cellStyle name="Normal 7 2 5 2 2 2" xfId="5337"/>
    <cellStyle name="Normal 7 2 5 2 2 3" xfId="7609"/>
    <cellStyle name="Normal 7 2 5 2 2 4" xfId="9881"/>
    <cellStyle name="Normal 7 2 5 2 3" xfId="4202"/>
    <cellStyle name="Normal 7 2 5 2 4" xfId="6474"/>
    <cellStyle name="Normal 7 2 5 2 5" xfId="8746"/>
    <cellStyle name="Normal 7 2 5 3" xfId="1463"/>
    <cellStyle name="Normal 7 2 5 3 2" xfId="4883"/>
    <cellStyle name="Normal 7 2 5 3 3" xfId="7155"/>
    <cellStyle name="Normal 7 2 5 3 4" xfId="9427"/>
    <cellStyle name="Normal 7 2 5 4" xfId="3748"/>
    <cellStyle name="Normal 7 2 5 5" xfId="6020"/>
    <cellStyle name="Normal 7 2 5 6" xfId="8292"/>
    <cellStyle name="Normal 7 2 6" xfId="1009"/>
    <cellStyle name="Normal 7 2 6 2" xfId="2144"/>
    <cellStyle name="Normal 7 2 6 2 2" xfId="5564"/>
    <cellStyle name="Normal 7 2 6 2 3" xfId="7836"/>
    <cellStyle name="Normal 7 2 6 2 4" xfId="10108"/>
    <cellStyle name="Normal 7 2 6 3" xfId="4429"/>
    <cellStyle name="Normal 7 2 6 4" xfId="6701"/>
    <cellStyle name="Normal 7 2 6 5" xfId="8973"/>
    <cellStyle name="Normal 7 2 7" xfId="555"/>
    <cellStyle name="Normal 7 2 7 2" xfId="1690"/>
    <cellStyle name="Normal 7 2 7 2 2" xfId="5110"/>
    <cellStyle name="Normal 7 2 7 2 3" xfId="7382"/>
    <cellStyle name="Normal 7 2 7 2 4" xfId="9654"/>
    <cellStyle name="Normal 7 2 7 3" xfId="3975"/>
    <cellStyle name="Normal 7 2 7 4" xfId="6247"/>
    <cellStyle name="Normal 7 2 7 5" xfId="8519"/>
    <cellStyle name="Normal 7 2 8" xfId="1236"/>
    <cellStyle name="Normal 7 2 8 2" xfId="4656"/>
    <cellStyle name="Normal 7 2 8 3" xfId="6928"/>
    <cellStyle name="Normal 7 2 8 4" xfId="9200"/>
    <cellStyle name="Normal 7 2 9" xfId="3521"/>
    <cellStyle name="Normal 7 3" xfId="174"/>
    <cellStyle name="Normal 7 3 2" xfId="412"/>
    <cellStyle name="Normal 7 3 2 2" xfId="866"/>
    <cellStyle name="Normal 7 3 2 2 2" xfId="2001"/>
    <cellStyle name="Normal 7 3 2 2 2 2" xfId="5421"/>
    <cellStyle name="Normal 7 3 2 2 2 3" xfId="7693"/>
    <cellStyle name="Normal 7 3 2 2 2 4" xfId="9965"/>
    <cellStyle name="Normal 7 3 2 2 3" xfId="4286"/>
    <cellStyle name="Normal 7 3 2 2 4" xfId="6558"/>
    <cellStyle name="Normal 7 3 2 2 5" xfId="8830"/>
    <cellStyle name="Normal 7 3 2 3" xfId="1547"/>
    <cellStyle name="Normal 7 3 2 3 2" xfId="4967"/>
    <cellStyle name="Normal 7 3 2 3 3" xfId="7239"/>
    <cellStyle name="Normal 7 3 2 3 4" xfId="9511"/>
    <cellStyle name="Normal 7 3 2 4" xfId="3832"/>
    <cellStyle name="Normal 7 3 2 5" xfId="6104"/>
    <cellStyle name="Normal 7 3 2 6" xfId="8376"/>
    <cellStyle name="Normal 7 3 3" xfId="1093"/>
    <cellStyle name="Normal 7 3 3 2" xfId="2228"/>
    <cellStyle name="Normal 7 3 3 2 2" xfId="5648"/>
    <cellStyle name="Normal 7 3 3 2 3" xfId="7920"/>
    <cellStyle name="Normal 7 3 3 2 4" xfId="10192"/>
    <cellStyle name="Normal 7 3 3 3" xfId="4513"/>
    <cellStyle name="Normal 7 3 3 4" xfId="6785"/>
    <cellStyle name="Normal 7 3 3 5" xfId="9057"/>
    <cellStyle name="Normal 7 3 4" xfId="639"/>
    <cellStyle name="Normal 7 3 4 2" xfId="1774"/>
    <cellStyle name="Normal 7 3 4 2 2" xfId="5194"/>
    <cellStyle name="Normal 7 3 4 2 3" xfId="7466"/>
    <cellStyle name="Normal 7 3 4 2 4" xfId="9738"/>
    <cellStyle name="Normal 7 3 4 3" xfId="4059"/>
    <cellStyle name="Normal 7 3 4 4" xfId="6331"/>
    <cellStyle name="Normal 7 3 4 5" xfId="8603"/>
    <cellStyle name="Normal 7 3 5" xfId="1320"/>
    <cellStyle name="Normal 7 3 5 2" xfId="4740"/>
    <cellStyle name="Normal 7 3 5 3" xfId="7012"/>
    <cellStyle name="Normal 7 3 5 4" xfId="9284"/>
    <cellStyle name="Normal 7 3 6" xfId="3605"/>
    <cellStyle name="Normal 7 3 7" xfId="5877"/>
    <cellStyle name="Normal 7 3 8" xfId="8149"/>
    <cellStyle name="Normal 7 4" xfId="118"/>
    <cellStyle name="Normal 7 4 2" xfId="356"/>
    <cellStyle name="Normal 7 4 2 2" xfId="810"/>
    <cellStyle name="Normal 7 4 2 2 2" xfId="1945"/>
    <cellStyle name="Normal 7 4 2 2 2 2" xfId="5365"/>
    <cellStyle name="Normal 7 4 2 2 2 3" xfId="7637"/>
    <cellStyle name="Normal 7 4 2 2 2 4" xfId="9909"/>
    <cellStyle name="Normal 7 4 2 2 3" xfId="4230"/>
    <cellStyle name="Normal 7 4 2 2 4" xfId="6502"/>
    <cellStyle name="Normal 7 4 2 2 5" xfId="8774"/>
    <cellStyle name="Normal 7 4 2 3" xfId="1491"/>
    <cellStyle name="Normal 7 4 2 3 2" xfId="4911"/>
    <cellStyle name="Normal 7 4 2 3 3" xfId="7183"/>
    <cellStyle name="Normal 7 4 2 3 4" xfId="9455"/>
    <cellStyle name="Normal 7 4 2 4" xfId="3776"/>
    <cellStyle name="Normal 7 4 2 5" xfId="6048"/>
    <cellStyle name="Normal 7 4 2 6" xfId="8320"/>
    <cellStyle name="Normal 7 4 3" xfId="1037"/>
    <cellStyle name="Normal 7 4 3 2" xfId="2172"/>
    <cellStyle name="Normal 7 4 3 2 2" xfId="5592"/>
    <cellStyle name="Normal 7 4 3 2 3" xfId="7864"/>
    <cellStyle name="Normal 7 4 3 2 4" xfId="10136"/>
    <cellStyle name="Normal 7 4 3 3" xfId="4457"/>
    <cellStyle name="Normal 7 4 3 4" xfId="6729"/>
    <cellStyle name="Normal 7 4 3 5" xfId="9001"/>
    <cellStyle name="Normal 7 4 4" xfId="583"/>
    <cellStyle name="Normal 7 4 4 2" xfId="1718"/>
    <cellStyle name="Normal 7 4 4 2 2" xfId="5138"/>
    <cellStyle name="Normal 7 4 4 2 3" xfId="7410"/>
    <cellStyle name="Normal 7 4 4 2 4" xfId="9682"/>
    <cellStyle name="Normal 7 4 4 3" xfId="4003"/>
    <cellStyle name="Normal 7 4 4 4" xfId="6275"/>
    <cellStyle name="Normal 7 4 4 5" xfId="8547"/>
    <cellStyle name="Normal 7 4 5" xfId="1264"/>
    <cellStyle name="Normal 7 4 5 2" xfId="4684"/>
    <cellStyle name="Normal 7 4 5 3" xfId="6956"/>
    <cellStyle name="Normal 7 4 5 4" xfId="9228"/>
    <cellStyle name="Normal 7 4 6" xfId="3549"/>
    <cellStyle name="Normal 7 4 7" xfId="5821"/>
    <cellStyle name="Normal 7 4 8" xfId="8093"/>
    <cellStyle name="Normal 7 5" xfId="244"/>
    <cellStyle name="Normal 7 5 2" xfId="471"/>
    <cellStyle name="Normal 7 5 2 2" xfId="925"/>
    <cellStyle name="Normal 7 5 2 2 2" xfId="2060"/>
    <cellStyle name="Normal 7 5 2 2 2 2" xfId="5480"/>
    <cellStyle name="Normal 7 5 2 2 2 3" xfId="7752"/>
    <cellStyle name="Normal 7 5 2 2 2 4" xfId="10024"/>
    <cellStyle name="Normal 7 5 2 2 3" xfId="4345"/>
    <cellStyle name="Normal 7 5 2 2 4" xfId="6617"/>
    <cellStyle name="Normal 7 5 2 2 5" xfId="8889"/>
    <cellStyle name="Normal 7 5 2 3" xfId="1606"/>
    <cellStyle name="Normal 7 5 2 3 2" xfId="5026"/>
    <cellStyle name="Normal 7 5 2 3 3" xfId="7298"/>
    <cellStyle name="Normal 7 5 2 3 4" xfId="9570"/>
    <cellStyle name="Normal 7 5 2 4" xfId="3891"/>
    <cellStyle name="Normal 7 5 2 5" xfId="6163"/>
    <cellStyle name="Normal 7 5 2 6" xfId="8435"/>
    <cellStyle name="Normal 7 5 3" xfId="1152"/>
    <cellStyle name="Normal 7 5 3 2" xfId="2287"/>
    <cellStyle name="Normal 7 5 3 2 2" xfId="5707"/>
    <cellStyle name="Normal 7 5 3 2 3" xfId="7979"/>
    <cellStyle name="Normal 7 5 3 2 4" xfId="10251"/>
    <cellStyle name="Normal 7 5 3 3" xfId="4572"/>
    <cellStyle name="Normal 7 5 3 4" xfId="6844"/>
    <cellStyle name="Normal 7 5 3 5" xfId="9116"/>
    <cellStyle name="Normal 7 5 4" xfId="698"/>
    <cellStyle name="Normal 7 5 4 2" xfId="1833"/>
    <cellStyle name="Normal 7 5 4 2 2" xfId="5253"/>
    <cellStyle name="Normal 7 5 4 2 3" xfId="7525"/>
    <cellStyle name="Normal 7 5 4 2 4" xfId="9797"/>
    <cellStyle name="Normal 7 5 4 3" xfId="4118"/>
    <cellStyle name="Normal 7 5 4 4" xfId="6390"/>
    <cellStyle name="Normal 7 5 4 5" xfId="8662"/>
    <cellStyle name="Normal 7 5 5" xfId="1379"/>
    <cellStyle name="Normal 7 5 5 2" xfId="4799"/>
    <cellStyle name="Normal 7 5 5 3" xfId="7071"/>
    <cellStyle name="Normal 7 5 5 4" xfId="9343"/>
    <cellStyle name="Normal 7 5 6" xfId="3664"/>
    <cellStyle name="Normal 7 5 7" xfId="5936"/>
    <cellStyle name="Normal 7 5 8" xfId="8208"/>
    <cellStyle name="Normal 7 6" xfId="300"/>
    <cellStyle name="Normal 7 6 2" xfId="754"/>
    <cellStyle name="Normal 7 6 2 2" xfId="1889"/>
    <cellStyle name="Normal 7 6 2 2 2" xfId="5309"/>
    <cellStyle name="Normal 7 6 2 2 3" xfId="7581"/>
    <cellStyle name="Normal 7 6 2 2 4" xfId="9853"/>
    <cellStyle name="Normal 7 6 2 3" xfId="4174"/>
    <cellStyle name="Normal 7 6 2 4" xfId="6446"/>
    <cellStyle name="Normal 7 6 2 5" xfId="8718"/>
    <cellStyle name="Normal 7 6 3" xfId="1435"/>
    <cellStyle name="Normal 7 6 3 2" xfId="4855"/>
    <cellStyle name="Normal 7 6 3 3" xfId="7127"/>
    <cellStyle name="Normal 7 6 3 4" xfId="9399"/>
    <cellStyle name="Normal 7 6 4" xfId="3720"/>
    <cellStyle name="Normal 7 6 5" xfId="5992"/>
    <cellStyle name="Normal 7 6 6" xfId="8264"/>
    <cellStyle name="Normal 7 7" xfId="981"/>
    <cellStyle name="Normal 7 7 2" xfId="2116"/>
    <cellStyle name="Normal 7 7 2 2" xfId="5536"/>
    <cellStyle name="Normal 7 7 2 3" xfId="7808"/>
    <cellStyle name="Normal 7 7 2 4" xfId="10080"/>
    <cellStyle name="Normal 7 7 3" xfId="4401"/>
    <cellStyle name="Normal 7 7 4" xfId="6673"/>
    <cellStyle name="Normal 7 7 5" xfId="8945"/>
    <cellStyle name="Normal 7 8" xfId="527"/>
    <cellStyle name="Normal 7 8 2" xfId="1662"/>
    <cellStyle name="Normal 7 8 2 2" xfId="5082"/>
    <cellStyle name="Normal 7 8 2 3" xfId="7354"/>
    <cellStyle name="Normal 7 8 2 4" xfId="9626"/>
    <cellStyle name="Normal 7 8 3" xfId="3947"/>
    <cellStyle name="Normal 7 8 4" xfId="6219"/>
    <cellStyle name="Normal 7 8 5" xfId="8491"/>
    <cellStyle name="Normal 7 9" xfId="1208"/>
    <cellStyle name="Normal 7 9 2" xfId="4628"/>
    <cellStyle name="Normal 7 9 3" xfId="6900"/>
    <cellStyle name="Normal 7 9 4" xfId="9172"/>
    <cellStyle name="Normal 8" xfId="62"/>
    <cellStyle name="Normal 8 10" xfId="3495"/>
    <cellStyle name="Normal 8 11" xfId="5767"/>
    <cellStyle name="Normal 8 12" xfId="8039"/>
    <cellStyle name="Normal 8 2" xfId="92"/>
    <cellStyle name="Normal 8 2 10" xfId="5795"/>
    <cellStyle name="Normal 8 2 11" xfId="8067"/>
    <cellStyle name="Normal 8 2 2" xfId="204"/>
    <cellStyle name="Normal 8 2 2 2" xfId="442"/>
    <cellStyle name="Normal 8 2 2 2 2" xfId="896"/>
    <cellStyle name="Normal 8 2 2 2 2 2" xfId="2031"/>
    <cellStyle name="Normal 8 2 2 2 2 2 2" xfId="5451"/>
    <cellStyle name="Normal 8 2 2 2 2 2 3" xfId="7723"/>
    <cellStyle name="Normal 8 2 2 2 2 2 4" xfId="9995"/>
    <cellStyle name="Normal 8 2 2 2 2 3" xfId="4316"/>
    <cellStyle name="Normal 8 2 2 2 2 4" xfId="6588"/>
    <cellStyle name="Normal 8 2 2 2 2 5" xfId="8860"/>
    <cellStyle name="Normal 8 2 2 2 3" xfId="1577"/>
    <cellStyle name="Normal 8 2 2 2 3 2" xfId="4997"/>
    <cellStyle name="Normal 8 2 2 2 3 3" xfId="7269"/>
    <cellStyle name="Normal 8 2 2 2 3 4" xfId="9541"/>
    <cellStyle name="Normal 8 2 2 2 4" xfId="3862"/>
    <cellStyle name="Normal 8 2 2 2 5" xfId="6134"/>
    <cellStyle name="Normal 8 2 2 2 6" xfId="8406"/>
    <cellStyle name="Normal 8 2 2 3" xfId="1123"/>
    <cellStyle name="Normal 8 2 2 3 2" xfId="2258"/>
    <cellStyle name="Normal 8 2 2 3 2 2" xfId="5678"/>
    <cellStyle name="Normal 8 2 2 3 2 3" xfId="7950"/>
    <cellStyle name="Normal 8 2 2 3 2 4" xfId="10222"/>
    <cellStyle name="Normal 8 2 2 3 3" xfId="4543"/>
    <cellStyle name="Normal 8 2 2 3 4" xfId="6815"/>
    <cellStyle name="Normal 8 2 2 3 5" xfId="9087"/>
    <cellStyle name="Normal 8 2 2 4" xfId="669"/>
    <cellStyle name="Normal 8 2 2 4 2" xfId="1804"/>
    <cellStyle name="Normal 8 2 2 4 2 2" xfId="5224"/>
    <cellStyle name="Normal 8 2 2 4 2 3" xfId="7496"/>
    <cellStyle name="Normal 8 2 2 4 2 4" xfId="9768"/>
    <cellStyle name="Normal 8 2 2 4 3" xfId="4089"/>
    <cellStyle name="Normal 8 2 2 4 4" xfId="6361"/>
    <cellStyle name="Normal 8 2 2 4 5" xfId="8633"/>
    <cellStyle name="Normal 8 2 2 5" xfId="1350"/>
    <cellStyle name="Normal 8 2 2 5 2" xfId="4770"/>
    <cellStyle name="Normal 8 2 2 5 3" xfId="7042"/>
    <cellStyle name="Normal 8 2 2 5 4" xfId="9314"/>
    <cellStyle name="Normal 8 2 2 6" xfId="3635"/>
    <cellStyle name="Normal 8 2 2 7" xfId="5907"/>
    <cellStyle name="Normal 8 2 2 8" xfId="8179"/>
    <cellStyle name="Normal 8 2 3" xfId="148"/>
    <cellStyle name="Normal 8 2 3 2" xfId="386"/>
    <cellStyle name="Normal 8 2 3 2 2" xfId="840"/>
    <cellStyle name="Normal 8 2 3 2 2 2" xfId="1975"/>
    <cellStyle name="Normal 8 2 3 2 2 2 2" xfId="5395"/>
    <cellStyle name="Normal 8 2 3 2 2 2 3" xfId="7667"/>
    <cellStyle name="Normal 8 2 3 2 2 2 4" xfId="9939"/>
    <cellStyle name="Normal 8 2 3 2 2 3" xfId="4260"/>
    <cellStyle name="Normal 8 2 3 2 2 4" xfId="6532"/>
    <cellStyle name="Normal 8 2 3 2 2 5" xfId="8804"/>
    <cellStyle name="Normal 8 2 3 2 3" xfId="1521"/>
    <cellStyle name="Normal 8 2 3 2 3 2" xfId="4941"/>
    <cellStyle name="Normal 8 2 3 2 3 3" xfId="7213"/>
    <cellStyle name="Normal 8 2 3 2 3 4" xfId="9485"/>
    <cellStyle name="Normal 8 2 3 2 4" xfId="3806"/>
    <cellStyle name="Normal 8 2 3 2 5" xfId="6078"/>
    <cellStyle name="Normal 8 2 3 2 6" xfId="8350"/>
    <cellStyle name="Normal 8 2 3 3" xfId="1067"/>
    <cellStyle name="Normal 8 2 3 3 2" xfId="2202"/>
    <cellStyle name="Normal 8 2 3 3 2 2" xfId="5622"/>
    <cellStyle name="Normal 8 2 3 3 2 3" xfId="7894"/>
    <cellStyle name="Normal 8 2 3 3 2 4" xfId="10166"/>
    <cellStyle name="Normal 8 2 3 3 3" xfId="4487"/>
    <cellStyle name="Normal 8 2 3 3 4" xfId="6759"/>
    <cellStyle name="Normal 8 2 3 3 5" xfId="9031"/>
    <cellStyle name="Normal 8 2 3 4" xfId="613"/>
    <cellStyle name="Normal 8 2 3 4 2" xfId="1748"/>
    <cellStyle name="Normal 8 2 3 4 2 2" xfId="5168"/>
    <cellStyle name="Normal 8 2 3 4 2 3" xfId="7440"/>
    <cellStyle name="Normal 8 2 3 4 2 4" xfId="9712"/>
    <cellStyle name="Normal 8 2 3 4 3" xfId="4033"/>
    <cellStyle name="Normal 8 2 3 4 4" xfId="6305"/>
    <cellStyle name="Normal 8 2 3 4 5" xfId="8577"/>
    <cellStyle name="Normal 8 2 3 5" xfId="1294"/>
    <cellStyle name="Normal 8 2 3 5 2" xfId="4714"/>
    <cellStyle name="Normal 8 2 3 5 3" xfId="6986"/>
    <cellStyle name="Normal 8 2 3 5 4" xfId="9258"/>
    <cellStyle name="Normal 8 2 3 6" xfId="3579"/>
    <cellStyle name="Normal 8 2 3 7" xfId="5851"/>
    <cellStyle name="Normal 8 2 3 8" xfId="8123"/>
    <cellStyle name="Normal 8 2 4" xfId="274"/>
    <cellStyle name="Normal 8 2 4 2" xfId="501"/>
    <cellStyle name="Normal 8 2 4 2 2" xfId="955"/>
    <cellStyle name="Normal 8 2 4 2 2 2" xfId="2090"/>
    <cellStyle name="Normal 8 2 4 2 2 2 2" xfId="5510"/>
    <cellStyle name="Normal 8 2 4 2 2 2 3" xfId="7782"/>
    <cellStyle name="Normal 8 2 4 2 2 2 4" xfId="10054"/>
    <cellStyle name="Normal 8 2 4 2 2 3" xfId="4375"/>
    <cellStyle name="Normal 8 2 4 2 2 4" xfId="6647"/>
    <cellStyle name="Normal 8 2 4 2 2 5" xfId="8919"/>
    <cellStyle name="Normal 8 2 4 2 3" xfId="1636"/>
    <cellStyle name="Normal 8 2 4 2 3 2" xfId="5056"/>
    <cellStyle name="Normal 8 2 4 2 3 3" xfId="7328"/>
    <cellStyle name="Normal 8 2 4 2 3 4" xfId="9600"/>
    <cellStyle name="Normal 8 2 4 2 4" xfId="3921"/>
    <cellStyle name="Normal 8 2 4 2 5" xfId="6193"/>
    <cellStyle name="Normal 8 2 4 2 6" xfId="8465"/>
    <cellStyle name="Normal 8 2 4 3" xfId="1182"/>
    <cellStyle name="Normal 8 2 4 3 2" xfId="2317"/>
    <cellStyle name="Normal 8 2 4 3 2 2" xfId="5737"/>
    <cellStyle name="Normal 8 2 4 3 2 3" xfId="8009"/>
    <cellStyle name="Normal 8 2 4 3 2 4" xfId="10281"/>
    <cellStyle name="Normal 8 2 4 3 3" xfId="4602"/>
    <cellStyle name="Normal 8 2 4 3 4" xfId="6874"/>
    <cellStyle name="Normal 8 2 4 3 5" xfId="9146"/>
    <cellStyle name="Normal 8 2 4 4" xfId="728"/>
    <cellStyle name="Normal 8 2 4 4 2" xfId="1863"/>
    <cellStyle name="Normal 8 2 4 4 2 2" xfId="5283"/>
    <cellStyle name="Normal 8 2 4 4 2 3" xfId="7555"/>
    <cellStyle name="Normal 8 2 4 4 2 4" xfId="9827"/>
    <cellStyle name="Normal 8 2 4 4 3" xfId="4148"/>
    <cellStyle name="Normal 8 2 4 4 4" xfId="6420"/>
    <cellStyle name="Normal 8 2 4 4 5" xfId="8692"/>
    <cellStyle name="Normal 8 2 4 5" xfId="1409"/>
    <cellStyle name="Normal 8 2 4 5 2" xfId="4829"/>
    <cellStyle name="Normal 8 2 4 5 3" xfId="7101"/>
    <cellStyle name="Normal 8 2 4 5 4" xfId="9373"/>
    <cellStyle name="Normal 8 2 4 6" xfId="3694"/>
    <cellStyle name="Normal 8 2 4 7" xfId="5966"/>
    <cellStyle name="Normal 8 2 4 8" xfId="8238"/>
    <cellStyle name="Normal 8 2 5" xfId="330"/>
    <cellStyle name="Normal 8 2 5 2" xfId="784"/>
    <cellStyle name="Normal 8 2 5 2 2" xfId="1919"/>
    <cellStyle name="Normal 8 2 5 2 2 2" xfId="5339"/>
    <cellStyle name="Normal 8 2 5 2 2 3" xfId="7611"/>
    <cellStyle name="Normal 8 2 5 2 2 4" xfId="9883"/>
    <cellStyle name="Normal 8 2 5 2 3" xfId="4204"/>
    <cellStyle name="Normal 8 2 5 2 4" xfId="6476"/>
    <cellStyle name="Normal 8 2 5 2 5" xfId="8748"/>
    <cellStyle name="Normal 8 2 5 3" xfId="1465"/>
    <cellStyle name="Normal 8 2 5 3 2" xfId="4885"/>
    <cellStyle name="Normal 8 2 5 3 3" xfId="7157"/>
    <cellStyle name="Normal 8 2 5 3 4" xfId="9429"/>
    <cellStyle name="Normal 8 2 5 4" xfId="3750"/>
    <cellStyle name="Normal 8 2 5 5" xfId="6022"/>
    <cellStyle name="Normal 8 2 5 6" xfId="8294"/>
    <cellStyle name="Normal 8 2 6" xfId="1011"/>
    <cellStyle name="Normal 8 2 6 2" xfId="2146"/>
    <cellStyle name="Normal 8 2 6 2 2" xfId="5566"/>
    <cellStyle name="Normal 8 2 6 2 3" xfId="7838"/>
    <cellStyle name="Normal 8 2 6 2 4" xfId="10110"/>
    <cellStyle name="Normal 8 2 6 3" xfId="4431"/>
    <cellStyle name="Normal 8 2 6 4" xfId="6703"/>
    <cellStyle name="Normal 8 2 6 5" xfId="8975"/>
    <cellStyle name="Normal 8 2 7" xfId="557"/>
    <cellStyle name="Normal 8 2 7 2" xfId="1692"/>
    <cellStyle name="Normal 8 2 7 2 2" xfId="5112"/>
    <cellStyle name="Normal 8 2 7 2 3" xfId="7384"/>
    <cellStyle name="Normal 8 2 7 2 4" xfId="9656"/>
    <cellStyle name="Normal 8 2 7 3" xfId="3977"/>
    <cellStyle name="Normal 8 2 7 4" xfId="6249"/>
    <cellStyle name="Normal 8 2 7 5" xfId="8521"/>
    <cellStyle name="Normal 8 2 8" xfId="1238"/>
    <cellStyle name="Normal 8 2 8 2" xfId="4658"/>
    <cellStyle name="Normal 8 2 8 3" xfId="6930"/>
    <cellStyle name="Normal 8 2 8 4" xfId="9202"/>
    <cellStyle name="Normal 8 2 9" xfId="3523"/>
    <cellStyle name="Normal 8 3" xfId="176"/>
    <cellStyle name="Normal 8 3 2" xfId="414"/>
    <cellStyle name="Normal 8 3 2 2" xfId="868"/>
    <cellStyle name="Normal 8 3 2 2 2" xfId="2003"/>
    <cellStyle name="Normal 8 3 2 2 2 2" xfId="5423"/>
    <cellStyle name="Normal 8 3 2 2 2 3" xfId="7695"/>
    <cellStyle name="Normal 8 3 2 2 2 4" xfId="9967"/>
    <cellStyle name="Normal 8 3 2 2 3" xfId="4288"/>
    <cellStyle name="Normal 8 3 2 2 4" xfId="6560"/>
    <cellStyle name="Normal 8 3 2 2 5" xfId="8832"/>
    <cellStyle name="Normal 8 3 2 3" xfId="1549"/>
    <cellStyle name="Normal 8 3 2 3 2" xfId="4969"/>
    <cellStyle name="Normal 8 3 2 3 3" xfId="7241"/>
    <cellStyle name="Normal 8 3 2 3 4" xfId="9513"/>
    <cellStyle name="Normal 8 3 2 4" xfId="3834"/>
    <cellStyle name="Normal 8 3 2 5" xfId="6106"/>
    <cellStyle name="Normal 8 3 2 6" xfId="8378"/>
    <cellStyle name="Normal 8 3 3" xfId="1095"/>
    <cellStyle name="Normal 8 3 3 2" xfId="2230"/>
    <cellStyle name="Normal 8 3 3 2 2" xfId="5650"/>
    <cellStyle name="Normal 8 3 3 2 3" xfId="7922"/>
    <cellStyle name="Normal 8 3 3 2 4" xfId="10194"/>
    <cellStyle name="Normal 8 3 3 3" xfId="4515"/>
    <cellStyle name="Normal 8 3 3 4" xfId="6787"/>
    <cellStyle name="Normal 8 3 3 5" xfId="9059"/>
    <cellStyle name="Normal 8 3 4" xfId="641"/>
    <cellStyle name="Normal 8 3 4 2" xfId="1776"/>
    <cellStyle name="Normal 8 3 4 2 2" xfId="5196"/>
    <cellStyle name="Normal 8 3 4 2 3" xfId="7468"/>
    <cellStyle name="Normal 8 3 4 2 4" xfId="9740"/>
    <cellStyle name="Normal 8 3 4 3" xfId="4061"/>
    <cellStyle name="Normal 8 3 4 4" xfId="6333"/>
    <cellStyle name="Normal 8 3 4 5" xfId="8605"/>
    <cellStyle name="Normal 8 3 5" xfId="1322"/>
    <cellStyle name="Normal 8 3 5 2" xfId="4742"/>
    <cellStyle name="Normal 8 3 5 3" xfId="7014"/>
    <cellStyle name="Normal 8 3 5 4" xfId="9286"/>
    <cellStyle name="Normal 8 3 6" xfId="3607"/>
    <cellStyle name="Normal 8 3 7" xfId="5879"/>
    <cellStyle name="Normal 8 3 8" xfId="8151"/>
    <cellStyle name="Normal 8 4" xfId="120"/>
    <cellStyle name="Normal 8 4 2" xfId="358"/>
    <cellStyle name="Normal 8 4 2 2" xfId="812"/>
    <cellStyle name="Normal 8 4 2 2 2" xfId="1947"/>
    <cellStyle name="Normal 8 4 2 2 2 2" xfId="5367"/>
    <cellStyle name="Normal 8 4 2 2 2 3" xfId="7639"/>
    <cellStyle name="Normal 8 4 2 2 2 4" xfId="9911"/>
    <cellStyle name="Normal 8 4 2 2 3" xfId="4232"/>
    <cellStyle name="Normal 8 4 2 2 4" xfId="6504"/>
    <cellStyle name="Normal 8 4 2 2 5" xfId="8776"/>
    <cellStyle name="Normal 8 4 2 3" xfId="1493"/>
    <cellStyle name="Normal 8 4 2 3 2" xfId="4913"/>
    <cellStyle name="Normal 8 4 2 3 3" xfId="7185"/>
    <cellStyle name="Normal 8 4 2 3 4" xfId="9457"/>
    <cellStyle name="Normal 8 4 2 4" xfId="3778"/>
    <cellStyle name="Normal 8 4 2 5" xfId="6050"/>
    <cellStyle name="Normal 8 4 2 6" xfId="8322"/>
    <cellStyle name="Normal 8 4 3" xfId="1039"/>
    <cellStyle name="Normal 8 4 3 2" xfId="2174"/>
    <cellStyle name="Normal 8 4 3 2 2" xfId="5594"/>
    <cellStyle name="Normal 8 4 3 2 3" xfId="7866"/>
    <cellStyle name="Normal 8 4 3 2 4" xfId="10138"/>
    <cellStyle name="Normal 8 4 3 3" xfId="4459"/>
    <cellStyle name="Normal 8 4 3 4" xfId="6731"/>
    <cellStyle name="Normal 8 4 3 5" xfId="9003"/>
    <cellStyle name="Normal 8 4 4" xfId="585"/>
    <cellStyle name="Normal 8 4 4 2" xfId="1720"/>
    <cellStyle name="Normal 8 4 4 2 2" xfId="5140"/>
    <cellStyle name="Normal 8 4 4 2 3" xfId="7412"/>
    <cellStyle name="Normal 8 4 4 2 4" xfId="9684"/>
    <cellStyle name="Normal 8 4 4 3" xfId="4005"/>
    <cellStyle name="Normal 8 4 4 4" xfId="6277"/>
    <cellStyle name="Normal 8 4 4 5" xfId="8549"/>
    <cellStyle name="Normal 8 4 5" xfId="1266"/>
    <cellStyle name="Normal 8 4 5 2" xfId="4686"/>
    <cellStyle name="Normal 8 4 5 3" xfId="6958"/>
    <cellStyle name="Normal 8 4 5 4" xfId="9230"/>
    <cellStyle name="Normal 8 4 6" xfId="3551"/>
    <cellStyle name="Normal 8 4 7" xfId="5823"/>
    <cellStyle name="Normal 8 4 8" xfId="8095"/>
    <cellStyle name="Normal 8 5" xfId="246"/>
    <cellStyle name="Normal 8 5 2" xfId="473"/>
    <cellStyle name="Normal 8 5 2 2" xfId="927"/>
    <cellStyle name="Normal 8 5 2 2 2" xfId="2062"/>
    <cellStyle name="Normal 8 5 2 2 2 2" xfId="5482"/>
    <cellStyle name="Normal 8 5 2 2 2 3" xfId="7754"/>
    <cellStyle name="Normal 8 5 2 2 2 4" xfId="10026"/>
    <cellStyle name="Normal 8 5 2 2 3" xfId="4347"/>
    <cellStyle name="Normal 8 5 2 2 4" xfId="6619"/>
    <cellStyle name="Normal 8 5 2 2 5" xfId="8891"/>
    <cellStyle name="Normal 8 5 2 3" xfId="1608"/>
    <cellStyle name="Normal 8 5 2 3 2" xfId="5028"/>
    <cellStyle name="Normal 8 5 2 3 3" xfId="7300"/>
    <cellStyle name="Normal 8 5 2 3 4" xfId="9572"/>
    <cellStyle name="Normal 8 5 2 4" xfId="3893"/>
    <cellStyle name="Normal 8 5 2 5" xfId="6165"/>
    <cellStyle name="Normal 8 5 2 6" xfId="8437"/>
    <cellStyle name="Normal 8 5 3" xfId="1154"/>
    <cellStyle name="Normal 8 5 3 2" xfId="2289"/>
    <cellStyle name="Normal 8 5 3 2 2" xfId="5709"/>
    <cellStyle name="Normal 8 5 3 2 3" xfId="7981"/>
    <cellStyle name="Normal 8 5 3 2 4" xfId="10253"/>
    <cellStyle name="Normal 8 5 3 3" xfId="4574"/>
    <cellStyle name="Normal 8 5 3 4" xfId="6846"/>
    <cellStyle name="Normal 8 5 3 5" xfId="9118"/>
    <cellStyle name="Normal 8 5 4" xfId="700"/>
    <cellStyle name="Normal 8 5 4 2" xfId="1835"/>
    <cellStyle name="Normal 8 5 4 2 2" xfId="5255"/>
    <cellStyle name="Normal 8 5 4 2 3" xfId="7527"/>
    <cellStyle name="Normal 8 5 4 2 4" xfId="9799"/>
    <cellStyle name="Normal 8 5 4 3" xfId="4120"/>
    <cellStyle name="Normal 8 5 4 4" xfId="6392"/>
    <cellStyle name="Normal 8 5 4 5" xfId="8664"/>
    <cellStyle name="Normal 8 5 5" xfId="1381"/>
    <cellStyle name="Normal 8 5 5 2" xfId="4801"/>
    <cellStyle name="Normal 8 5 5 3" xfId="7073"/>
    <cellStyle name="Normal 8 5 5 4" xfId="9345"/>
    <cellStyle name="Normal 8 5 6" xfId="3666"/>
    <cellStyle name="Normal 8 5 7" xfId="5938"/>
    <cellStyle name="Normal 8 5 8" xfId="8210"/>
    <cellStyle name="Normal 8 6" xfId="302"/>
    <cellStyle name="Normal 8 6 2" xfId="756"/>
    <cellStyle name="Normal 8 6 2 2" xfId="1891"/>
    <cellStyle name="Normal 8 6 2 2 2" xfId="5311"/>
    <cellStyle name="Normal 8 6 2 2 3" xfId="7583"/>
    <cellStyle name="Normal 8 6 2 2 4" xfId="9855"/>
    <cellStyle name="Normal 8 6 2 3" xfId="4176"/>
    <cellStyle name="Normal 8 6 2 4" xfId="6448"/>
    <cellStyle name="Normal 8 6 2 5" xfId="8720"/>
    <cellStyle name="Normal 8 6 3" xfId="1437"/>
    <cellStyle name="Normal 8 6 3 2" xfId="4857"/>
    <cellStyle name="Normal 8 6 3 3" xfId="7129"/>
    <cellStyle name="Normal 8 6 3 4" xfId="9401"/>
    <cellStyle name="Normal 8 6 4" xfId="3722"/>
    <cellStyle name="Normal 8 6 5" xfId="5994"/>
    <cellStyle name="Normal 8 6 6" xfId="8266"/>
    <cellStyle name="Normal 8 7" xfId="983"/>
    <cellStyle name="Normal 8 7 2" xfId="2118"/>
    <cellStyle name="Normal 8 7 2 2" xfId="5538"/>
    <cellStyle name="Normal 8 7 2 3" xfId="7810"/>
    <cellStyle name="Normal 8 7 2 4" xfId="10082"/>
    <cellStyle name="Normal 8 7 3" xfId="4403"/>
    <cellStyle name="Normal 8 7 4" xfId="6675"/>
    <cellStyle name="Normal 8 7 5" xfId="8947"/>
    <cellStyle name="Normal 8 8" xfId="529"/>
    <cellStyle name="Normal 8 8 2" xfId="1664"/>
    <cellStyle name="Normal 8 8 2 2" xfId="5084"/>
    <cellStyle name="Normal 8 8 2 3" xfId="7356"/>
    <cellStyle name="Normal 8 8 2 4" xfId="9628"/>
    <cellStyle name="Normal 8 8 3" xfId="3949"/>
    <cellStyle name="Normal 8 8 4" xfId="6221"/>
    <cellStyle name="Normal 8 8 5" xfId="8493"/>
    <cellStyle name="Normal 8 9" xfId="1210"/>
    <cellStyle name="Normal 8 9 2" xfId="4630"/>
    <cellStyle name="Normal 8 9 3" xfId="6902"/>
    <cellStyle name="Normal 8 9 4" xfId="9174"/>
    <cellStyle name="Normal 9" xfId="64"/>
    <cellStyle name="Normal 9 10" xfId="3497"/>
    <cellStyle name="Normal 9 11" xfId="5769"/>
    <cellStyle name="Normal 9 12" xfId="8041"/>
    <cellStyle name="Normal 9 2" xfId="94"/>
    <cellStyle name="Normal 9 2 10" xfId="5797"/>
    <cellStyle name="Normal 9 2 11" xfId="8069"/>
    <cellStyle name="Normal 9 2 2" xfId="206"/>
    <cellStyle name="Normal 9 2 2 2" xfId="444"/>
    <cellStyle name="Normal 9 2 2 2 2" xfId="898"/>
    <cellStyle name="Normal 9 2 2 2 2 2" xfId="2033"/>
    <cellStyle name="Normal 9 2 2 2 2 2 2" xfId="5453"/>
    <cellStyle name="Normal 9 2 2 2 2 2 3" xfId="7725"/>
    <cellStyle name="Normal 9 2 2 2 2 2 4" xfId="9997"/>
    <cellStyle name="Normal 9 2 2 2 2 3" xfId="4318"/>
    <cellStyle name="Normal 9 2 2 2 2 4" xfId="6590"/>
    <cellStyle name="Normal 9 2 2 2 2 5" xfId="8862"/>
    <cellStyle name="Normal 9 2 2 2 3" xfId="1579"/>
    <cellStyle name="Normal 9 2 2 2 3 2" xfId="4999"/>
    <cellStyle name="Normal 9 2 2 2 3 3" xfId="7271"/>
    <cellStyle name="Normal 9 2 2 2 3 4" xfId="9543"/>
    <cellStyle name="Normal 9 2 2 2 4" xfId="3864"/>
    <cellStyle name="Normal 9 2 2 2 5" xfId="6136"/>
    <cellStyle name="Normal 9 2 2 2 6" xfId="8408"/>
    <cellStyle name="Normal 9 2 2 3" xfId="1125"/>
    <cellStyle name="Normal 9 2 2 3 2" xfId="2260"/>
    <cellStyle name="Normal 9 2 2 3 2 2" xfId="5680"/>
    <cellStyle name="Normal 9 2 2 3 2 3" xfId="7952"/>
    <cellStyle name="Normal 9 2 2 3 2 4" xfId="10224"/>
    <cellStyle name="Normal 9 2 2 3 3" xfId="4545"/>
    <cellStyle name="Normal 9 2 2 3 4" xfId="6817"/>
    <cellStyle name="Normal 9 2 2 3 5" xfId="9089"/>
    <cellStyle name="Normal 9 2 2 4" xfId="671"/>
    <cellStyle name="Normal 9 2 2 4 2" xfId="1806"/>
    <cellStyle name="Normal 9 2 2 4 2 2" xfId="5226"/>
    <cellStyle name="Normal 9 2 2 4 2 3" xfId="7498"/>
    <cellStyle name="Normal 9 2 2 4 2 4" xfId="9770"/>
    <cellStyle name="Normal 9 2 2 4 3" xfId="4091"/>
    <cellStyle name="Normal 9 2 2 4 4" xfId="6363"/>
    <cellStyle name="Normal 9 2 2 4 5" xfId="8635"/>
    <cellStyle name="Normal 9 2 2 5" xfId="1352"/>
    <cellStyle name="Normal 9 2 2 5 2" xfId="4772"/>
    <cellStyle name="Normal 9 2 2 5 3" xfId="7044"/>
    <cellStyle name="Normal 9 2 2 5 4" xfId="9316"/>
    <cellStyle name="Normal 9 2 2 6" xfId="3637"/>
    <cellStyle name="Normal 9 2 2 7" xfId="5909"/>
    <cellStyle name="Normal 9 2 2 8" xfId="8181"/>
    <cellStyle name="Normal 9 2 3" xfId="150"/>
    <cellStyle name="Normal 9 2 3 2" xfId="388"/>
    <cellStyle name="Normal 9 2 3 2 2" xfId="842"/>
    <cellStyle name="Normal 9 2 3 2 2 2" xfId="1977"/>
    <cellStyle name="Normal 9 2 3 2 2 2 2" xfId="5397"/>
    <cellStyle name="Normal 9 2 3 2 2 2 3" xfId="7669"/>
    <cellStyle name="Normal 9 2 3 2 2 2 4" xfId="9941"/>
    <cellStyle name="Normal 9 2 3 2 2 3" xfId="4262"/>
    <cellStyle name="Normal 9 2 3 2 2 4" xfId="6534"/>
    <cellStyle name="Normal 9 2 3 2 2 5" xfId="8806"/>
    <cellStyle name="Normal 9 2 3 2 3" xfId="1523"/>
    <cellStyle name="Normal 9 2 3 2 3 2" xfId="4943"/>
    <cellStyle name="Normal 9 2 3 2 3 3" xfId="7215"/>
    <cellStyle name="Normal 9 2 3 2 3 4" xfId="9487"/>
    <cellStyle name="Normal 9 2 3 2 4" xfId="3808"/>
    <cellStyle name="Normal 9 2 3 2 5" xfId="6080"/>
    <cellStyle name="Normal 9 2 3 2 6" xfId="8352"/>
    <cellStyle name="Normal 9 2 3 3" xfId="1069"/>
    <cellStyle name="Normal 9 2 3 3 2" xfId="2204"/>
    <cellStyle name="Normal 9 2 3 3 2 2" xfId="5624"/>
    <cellStyle name="Normal 9 2 3 3 2 3" xfId="7896"/>
    <cellStyle name="Normal 9 2 3 3 2 4" xfId="10168"/>
    <cellStyle name="Normal 9 2 3 3 3" xfId="4489"/>
    <cellStyle name="Normal 9 2 3 3 4" xfId="6761"/>
    <cellStyle name="Normal 9 2 3 3 5" xfId="9033"/>
    <cellStyle name="Normal 9 2 3 4" xfId="615"/>
    <cellStyle name="Normal 9 2 3 4 2" xfId="1750"/>
    <cellStyle name="Normal 9 2 3 4 2 2" xfId="5170"/>
    <cellStyle name="Normal 9 2 3 4 2 3" xfId="7442"/>
    <cellStyle name="Normal 9 2 3 4 2 4" xfId="9714"/>
    <cellStyle name="Normal 9 2 3 4 3" xfId="4035"/>
    <cellStyle name="Normal 9 2 3 4 4" xfId="6307"/>
    <cellStyle name="Normal 9 2 3 4 5" xfId="8579"/>
    <cellStyle name="Normal 9 2 3 5" xfId="1296"/>
    <cellStyle name="Normal 9 2 3 5 2" xfId="4716"/>
    <cellStyle name="Normal 9 2 3 5 3" xfId="6988"/>
    <cellStyle name="Normal 9 2 3 5 4" xfId="9260"/>
    <cellStyle name="Normal 9 2 3 6" xfId="3581"/>
    <cellStyle name="Normal 9 2 3 7" xfId="5853"/>
    <cellStyle name="Normal 9 2 3 8" xfId="8125"/>
    <cellStyle name="Normal 9 2 4" xfId="276"/>
    <cellStyle name="Normal 9 2 4 2" xfId="503"/>
    <cellStyle name="Normal 9 2 4 2 2" xfId="957"/>
    <cellStyle name="Normal 9 2 4 2 2 2" xfId="2092"/>
    <cellStyle name="Normal 9 2 4 2 2 2 2" xfId="5512"/>
    <cellStyle name="Normal 9 2 4 2 2 2 3" xfId="7784"/>
    <cellStyle name="Normal 9 2 4 2 2 2 4" xfId="10056"/>
    <cellStyle name="Normal 9 2 4 2 2 3" xfId="4377"/>
    <cellStyle name="Normal 9 2 4 2 2 4" xfId="6649"/>
    <cellStyle name="Normal 9 2 4 2 2 5" xfId="8921"/>
    <cellStyle name="Normal 9 2 4 2 3" xfId="1638"/>
    <cellStyle name="Normal 9 2 4 2 3 2" xfId="5058"/>
    <cellStyle name="Normal 9 2 4 2 3 3" xfId="7330"/>
    <cellStyle name="Normal 9 2 4 2 3 4" xfId="9602"/>
    <cellStyle name="Normal 9 2 4 2 4" xfId="3923"/>
    <cellStyle name="Normal 9 2 4 2 5" xfId="6195"/>
    <cellStyle name="Normal 9 2 4 2 6" xfId="8467"/>
    <cellStyle name="Normal 9 2 4 3" xfId="1184"/>
    <cellStyle name="Normal 9 2 4 3 2" xfId="2319"/>
    <cellStyle name="Normal 9 2 4 3 2 2" xfId="5739"/>
    <cellStyle name="Normal 9 2 4 3 2 3" xfId="8011"/>
    <cellStyle name="Normal 9 2 4 3 2 4" xfId="10283"/>
    <cellStyle name="Normal 9 2 4 3 3" xfId="4604"/>
    <cellStyle name="Normal 9 2 4 3 4" xfId="6876"/>
    <cellStyle name="Normal 9 2 4 3 5" xfId="9148"/>
    <cellStyle name="Normal 9 2 4 4" xfId="730"/>
    <cellStyle name="Normal 9 2 4 4 2" xfId="1865"/>
    <cellStyle name="Normal 9 2 4 4 2 2" xfId="5285"/>
    <cellStyle name="Normal 9 2 4 4 2 3" xfId="7557"/>
    <cellStyle name="Normal 9 2 4 4 2 4" xfId="9829"/>
    <cellStyle name="Normal 9 2 4 4 3" xfId="4150"/>
    <cellStyle name="Normal 9 2 4 4 4" xfId="6422"/>
    <cellStyle name="Normal 9 2 4 4 5" xfId="8694"/>
    <cellStyle name="Normal 9 2 4 5" xfId="1411"/>
    <cellStyle name="Normal 9 2 4 5 2" xfId="4831"/>
    <cellStyle name="Normal 9 2 4 5 3" xfId="7103"/>
    <cellStyle name="Normal 9 2 4 5 4" xfId="9375"/>
    <cellStyle name="Normal 9 2 4 6" xfId="3696"/>
    <cellStyle name="Normal 9 2 4 7" xfId="5968"/>
    <cellStyle name="Normal 9 2 4 8" xfId="8240"/>
    <cellStyle name="Normal 9 2 5" xfId="332"/>
    <cellStyle name="Normal 9 2 5 2" xfId="786"/>
    <cellStyle name="Normal 9 2 5 2 2" xfId="1921"/>
    <cellStyle name="Normal 9 2 5 2 2 2" xfId="5341"/>
    <cellStyle name="Normal 9 2 5 2 2 3" xfId="7613"/>
    <cellStyle name="Normal 9 2 5 2 2 4" xfId="9885"/>
    <cellStyle name="Normal 9 2 5 2 3" xfId="4206"/>
    <cellStyle name="Normal 9 2 5 2 4" xfId="6478"/>
    <cellStyle name="Normal 9 2 5 2 5" xfId="8750"/>
    <cellStyle name="Normal 9 2 5 3" xfId="1467"/>
    <cellStyle name="Normal 9 2 5 3 2" xfId="4887"/>
    <cellStyle name="Normal 9 2 5 3 3" xfId="7159"/>
    <cellStyle name="Normal 9 2 5 3 4" xfId="9431"/>
    <cellStyle name="Normal 9 2 5 4" xfId="3752"/>
    <cellStyle name="Normal 9 2 5 5" xfId="6024"/>
    <cellStyle name="Normal 9 2 5 6" xfId="8296"/>
    <cellStyle name="Normal 9 2 6" xfId="1013"/>
    <cellStyle name="Normal 9 2 6 2" xfId="2148"/>
    <cellStyle name="Normal 9 2 6 2 2" xfId="5568"/>
    <cellStyle name="Normal 9 2 6 2 3" xfId="7840"/>
    <cellStyle name="Normal 9 2 6 2 4" xfId="10112"/>
    <cellStyle name="Normal 9 2 6 3" xfId="4433"/>
    <cellStyle name="Normal 9 2 6 4" xfId="6705"/>
    <cellStyle name="Normal 9 2 6 5" xfId="8977"/>
    <cellStyle name="Normal 9 2 7" xfId="559"/>
    <cellStyle name="Normal 9 2 7 2" xfId="1694"/>
    <cellStyle name="Normal 9 2 7 2 2" xfId="5114"/>
    <cellStyle name="Normal 9 2 7 2 3" xfId="7386"/>
    <cellStyle name="Normal 9 2 7 2 4" xfId="9658"/>
    <cellStyle name="Normal 9 2 7 3" xfId="3979"/>
    <cellStyle name="Normal 9 2 7 4" xfId="6251"/>
    <cellStyle name="Normal 9 2 7 5" xfId="8523"/>
    <cellStyle name="Normal 9 2 8" xfId="1240"/>
    <cellStyle name="Normal 9 2 8 2" xfId="4660"/>
    <cellStyle name="Normal 9 2 8 3" xfId="6932"/>
    <cellStyle name="Normal 9 2 8 4" xfId="9204"/>
    <cellStyle name="Normal 9 2 9" xfId="3525"/>
    <cellStyle name="Normal 9 3" xfId="178"/>
    <cellStyle name="Normal 9 3 2" xfId="416"/>
    <cellStyle name="Normal 9 3 2 2" xfId="870"/>
    <cellStyle name="Normal 9 3 2 2 2" xfId="2005"/>
    <cellStyle name="Normal 9 3 2 2 2 2" xfId="5425"/>
    <cellStyle name="Normal 9 3 2 2 2 3" xfId="7697"/>
    <cellStyle name="Normal 9 3 2 2 2 4" xfId="9969"/>
    <cellStyle name="Normal 9 3 2 2 3" xfId="4290"/>
    <cellStyle name="Normal 9 3 2 2 4" xfId="6562"/>
    <cellStyle name="Normal 9 3 2 2 5" xfId="8834"/>
    <cellStyle name="Normal 9 3 2 3" xfId="1551"/>
    <cellStyle name="Normal 9 3 2 3 2" xfId="4971"/>
    <cellStyle name="Normal 9 3 2 3 3" xfId="7243"/>
    <cellStyle name="Normal 9 3 2 3 4" xfId="9515"/>
    <cellStyle name="Normal 9 3 2 4" xfId="3836"/>
    <cellStyle name="Normal 9 3 2 5" xfId="6108"/>
    <cellStyle name="Normal 9 3 2 6" xfId="8380"/>
    <cellStyle name="Normal 9 3 3" xfId="1097"/>
    <cellStyle name="Normal 9 3 3 2" xfId="2232"/>
    <cellStyle name="Normal 9 3 3 2 2" xfId="5652"/>
    <cellStyle name="Normal 9 3 3 2 3" xfId="7924"/>
    <cellStyle name="Normal 9 3 3 2 4" xfId="10196"/>
    <cellStyle name="Normal 9 3 3 3" xfId="4517"/>
    <cellStyle name="Normal 9 3 3 4" xfId="6789"/>
    <cellStyle name="Normal 9 3 3 5" xfId="9061"/>
    <cellStyle name="Normal 9 3 4" xfId="643"/>
    <cellStyle name="Normal 9 3 4 2" xfId="1778"/>
    <cellStyle name="Normal 9 3 4 2 2" xfId="5198"/>
    <cellStyle name="Normal 9 3 4 2 3" xfId="7470"/>
    <cellStyle name="Normal 9 3 4 2 4" xfId="9742"/>
    <cellStyle name="Normal 9 3 4 3" xfId="4063"/>
    <cellStyle name="Normal 9 3 4 4" xfId="6335"/>
    <cellStyle name="Normal 9 3 4 5" xfId="8607"/>
    <cellStyle name="Normal 9 3 5" xfId="1324"/>
    <cellStyle name="Normal 9 3 5 2" xfId="4744"/>
    <cellStyle name="Normal 9 3 5 3" xfId="7016"/>
    <cellStyle name="Normal 9 3 5 4" xfId="9288"/>
    <cellStyle name="Normal 9 3 6" xfId="3609"/>
    <cellStyle name="Normal 9 3 7" xfId="5881"/>
    <cellStyle name="Normal 9 3 8" xfId="8153"/>
    <cellStyle name="Normal 9 4" xfId="122"/>
    <cellStyle name="Normal 9 4 2" xfId="360"/>
    <cellStyle name="Normal 9 4 2 2" xfId="814"/>
    <cellStyle name="Normal 9 4 2 2 2" xfId="1949"/>
    <cellStyle name="Normal 9 4 2 2 2 2" xfId="5369"/>
    <cellStyle name="Normal 9 4 2 2 2 3" xfId="7641"/>
    <cellStyle name="Normal 9 4 2 2 2 4" xfId="9913"/>
    <cellStyle name="Normal 9 4 2 2 3" xfId="4234"/>
    <cellStyle name="Normal 9 4 2 2 4" xfId="6506"/>
    <cellStyle name="Normal 9 4 2 2 5" xfId="8778"/>
    <cellStyle name="Normal 9 4 2 3" xfId="1495"/>
    <cellStyle name="Normal 9 4 2 3 2" xfId="4915"/>
    <cellStyle name="Normal 9 4 2 3 3" xfId="7187"/>
    <cellStyle name="Normal 9 4 2 3 4" xfId="9459"/>
    <cellStyle name="Normal 9 4 2 4" xfId="3780"/>
    <cellStyle name="Normal 9 4 2 5" xfId="6052"/>
    <cellStyle name="Normal 9 4 2 6" xfId="8324"/>
    <cellStyle name="Normal 9 4 3" xfId="1041"/>
    <cellStyle name="Normal 9 4 3 2" xfId="2176"/>
    <cellStyle name="Normal 9 4 3 2 2" xfId="5596"/>
    <cellStyle name="Normal 9 4 3 2 3" xfId="7868"/>
    <cellStyle name="Normal 9 4 3 2 4" xfId="10140"/>
    <cellStyle name="Normal 9 4 3 3" xfId="4461"/>
    <cellStyle name="Normal 9 4 3 4" xfId="6733"/>
    <cellStyle name="Normal 9 4 3 5" xfId="9005"/>
    <cellStyle name="Normal 9 4 4" xfId="587"/>
    <cellStyle name="Normal 9 4 4 2" xfId="1722"/>
    <cellStyle name="Normal 9 4 4 2 2" xfId="5142"/>
    <cellStyle name="Normal 9 4 4 2 3" xfId="7414"/>
    <cellStyle name="Normal 9 4 4 2 4" xfId="9686"/>
    <cellStyle name="Normal 9 4 4 3" xfId="4007"/>
    <cellStyle name="Normal 9 4 4 4" xfId="6279"/>
    <cellStyle name="Normal 9 4 4 5" xfId="8551"/>
    <cellStyle name="Normal 9 4 5" xfId="1268"/>
    <cellStyle name="Normal 9 4 5 2" xfId="4688"/>
    <cellStyle name="Normal 9 4 5 3" xfId="6960"/>
    <cellStyle name="Normal 9 4 5 4" xfId="9232"/>
    <cellStyle name="Normal 9 4 6" xfId="3553"/>
    <cellStyle name="Normal 9 4 7" xfId="5825"/>
    <cellStyle name="Normal 9 4 8" xfId="8097"/>
    <cellStyle name="Normal 9 5" xfId="248"/>
    <cellStyle name="Normal 9 5 2" xfId="475"/>
    <cellStyle name="Normal 9 5 2 2" xfId="929"/>
    <cellStyle name="Normal 9 5 2 2 2" xfId="2064"/>
    <cellStyle name="Normal 9 5 2 2 2 2" xfId="5484"/>
    <cellStyle name="Normal 9 5 2 2 2 3" xfId="7756"/>
    <cellStyle name="Normal 9 5 2 2 2 4" xfId="10028"/>
    <cellStyle name="Normal 9 5 2 2 3" xfId="4349"/>
    <cellStyle name="Normal 9 5 2 2 4" xfId="6621"/>
    <cellStyle name="Normal 9 5 2 2 5" xfId="8893"/>
    <cellStyle name="Normal 9 5 2 3" xfId="1610"/>
    <cellStyle name="Normal 9 5 2 3 2" xfId="5030"/>
    <cellStyle name="Normal 9 5 2 3 3" xfId="7302"/>
    <cellStyle name="Normal 9 5 2 3 4" xfId="9574"/>
    <cellStyle name="Normal 9 5 2 4" xfId="3895"/>
    <cellStyle name="Normal 9 5 2 5" xfId="6167"/>
    <cellStyle name="Normal 9 5 2 6" xfId="8439"/>
    <cellStyle name="Normal 9 5 3" xfId="1156"/>
    <cellStyle name="Normal 9 5 3 2" xfId="2291"/>
    <cellStyle name="Normal 9 5 3 2 2" xfId="5711"/>
    <cellStyle name="Normal 9 5 3 2 3" xfId="7983"/>
    <cellStyle name="Normal 9 5 3 2 4" xfId="10255"/>
    <cellStyle name="Normal 9 5 3 3" xfId="4576"/>
    <cellStyle name="Normal 9 5 3 4" xfId="6848"/>
    <cellStyle name="Normal 9 5 3 5" xfId="9120"/>
    <cellStyle name="Normal 9 5 4" xfId="702"/>
    <cellStyle name="Normal 9 5 4 2" xfId="1837"/>
    <cellStyle name="Normal 9 5 4 2 2" xfId="5257"/>
    <cellStyle name="Normal 9 5 4 2 3" xfId="7529"/>
    <cellStyle name="Normal 9 5 4 2 4" xfId="9801"/>
    <cellStyle name="Normal 9 5 4 3" xfId="4122"/>
    <cellStyle name="Normal 9 5 4 4" xfId="6394"/>
    <cellStyle name="Normal 9 5 4 5" xfId="8666"/>
    <cellStyle name="Normal 9 5 5" xfId="1383"/>
    <cellStyle name="Normal 9 5 5 2" xfId="4803"/>
    <cellStyle name="Normal 9 5 5 3" xfId="7075"/>
    <cellStyle name="Normal 9 5 5 4" xfId="9347"/>
    <cellStyle name="Normal 9 5 6" xfId="3668"/>
    <cellStyle name="Normal 9 5 7" xfId="5940"/>
    <cellStyle name="Normal 9 5 8" xfId="8212"/>
    <cellStyle name="Normal 9 6" xfId="304"/>
    <cellStyle name="Normal 9 6 2" xfId="758"/>
    <cellStyle name="Normal 9 6 2 2" xfId="1893"/>
    <cellStyle name="Normal 9 6 2 2 2" xfId="5313"/>
    <cellStyle name="Normal 9 6 2 2 3" xfId="7585"/>
    <cellStyle name="Normal 9 6 2 2 4" xfId="9857"/>
    <cellStyle name="Normal 9 6 2 3" xfId="4178"/>
    <cellStyle name="Normal 9 6 2 4" xfId="6450"/>
    <cellStyle name="Normal 9 6 2 5" xfId="8722"/>
    <cellStyle name="Normal 9 6 3" xfId="1439"/>
    <cellStyle name="Normal 9 6 3 2" xfId="4859"/>
    <cellStyle name="Normal 9 6 3 3" xfId="7131"/>
    <cellStyle name="Normal 9 6 3 4" xfId="9403"/>
    <cellStyle name="Normal 9 6 4" xfId="3724"/>
    <cellStyle name="Normal 9 6 5" xfId="5996"/>
    <cellStyle name="Normal 9 6 6" xfId="8268"/>
    <cellStyle name="Normal 9 7" xfId="985"/>
    <cellStyle name="Normal 9 7 2" xfId="2120"/>
    <cellStyle name="Normal 9 7 2 2" xfId="5540"/>
    <cellStyle name="Normal 9 7 2 3" xfId="7812"/>
    <cellStyle name="Normal 9 7 2 4" xfId="10084"/>
    <cellStyle name="Normal 9 7 3" xfId="4405"/>
    <cellStyle name="Normal 9 7 4" xfId="6677"/>
    <cellStyle name="Normal 9 7 5" xfId="8949"/>
    <cellStyle name="Normal 9 8" xfId="531"/>
    <cellStyle name="Normal 9 8 2" xfId="1666"/>
    <cellStyle name="Normal 9 8 2 2" xfId="5086"/>
    <cellStyle name="Normal 9 8 2 3" xfId="7358"/>
    <cellStyle name="Normal 9 8 2 4" xfId="9630"/>
    <cellStyle name="Normal 9 8 3" xfId="3951"/>
    <cellStyle name="Normal 9 8 4" xfId="6223"/>
    <cellStyle name="Normal 9 8 5" xfId="8495"/>
    <cellStyle name="Normal 9 9" xfId="1212"/>
    <cellStyle name="Normal 9 9 2" xfId="4632"/>
    <cellStyle name="Normal 9 9 3" xfId="6904"/>
    <cellStyle name="Normal 9 9 4" xfId="9176"/>
    <cellStyle name="Note 2" xfId="52"/>
    <cellStyle name="Note 2 10" xfId="3486"/>
    <cellStyle name="Note 2 11" xfId="5758"/>
    <cellStyle name="Note 2 12" xfId="8030"/>
    <cellStyle name="Note 2 2" xfId="83"/>
    <cellStyle name="Note 2 2 10" xfId="5786"/>
    <cellStyle name="Note 2 2 11" xfId="8058"/>
    <cellStyle name="Note 2 2 2" xfId="195"/>
    <cellStyle name="Note 2 2 2 2" xfId="433"/>
    <cellStyle name="Note 2 2 2 2 2" xfId="887"/>
    <cellStyle name="Note 2 2 2 2 2 2" xfId="2022"/>
    <cellStyle name="Note 2 2 2 2 2 2 2" xfId="5442"/>
    <cellStyle name="Note 2 2 2 2 2 2 3" xfId="7714"/>
    <cellStyle name="Note 2 2 2 2 2 2 4" xfId="9986"/>
    <cellStyle name="Note 2 2 2 2 2 3" xfId="4307"/>
    <cellStyle name="Note 2 2 2 2 2 4" xfId="6579"/>
    <cellStyle name="Note 2 2 2 2 2 5" xfId="8851"/>
    <cellStyle name="Note 2 2 2 2 3" xfId="1568"/>
    <cellStyle name="Note 2 2 2 2 3 2" xfId="4988"/>
    <cellStyle name="Note 2 2 2 2 3 3" xfId="7260"/>
    <cellStyle name="Note 2 2 2 2 3 4" xfId="9532"/>
    <cellStyle name="Note 2 2 2 2 4" xfId="3853"/>
    <cellStyle name="Note 2 2 2 2 5" xfId="6125"/>
    <cellStyle name="Note 2 2 2 2 6" xfId="8397"/>
    <cellStyle name="Note 2 2 2 3" xfId="1114"/>
    <cellStyle name="Note 2 2 2 3 2" xfId="2249"/>
    <cellStyle name="Note 2 2 2 3 2 2" xfId="5669"/>
    <cellStyle name="Note 2 2 2 3 2 3" xfId="7941"/>
    <cellStyle name="Note 2 2 2 3 2 4" xfId="10213"/>
    <cellStyle name="Note 2 2 2 3 3" xfId="4534"/>
    <cellStyle name="Note 2 2 2 3 4" xfId="6806"/>
    <cellStyle name="Note 2 2 2 3 5" xfId="9078"/>
    <cellStyle name="Note 2 2 2 4" xfId="660"/>
    <cellStyle name="Note 2 2 2 4 2" xfId="1795"/>
    <cellStyle name="Note 2 2 2 4 2 2" xfId="5215"/>
    <cellStyle name="Note 2 2 2 4 2 3" xfId="7487"/>
    <cellStyle name="Note 2 2 2 4 2 4" xfId="9759"/>
    <cellStyle name="Note 2 2 2 4 3" xfId="4080"/>
    <cellStyle name="Note 2 2 2 4 4" xfId="6352"/>
    <cellStyle name="Note 2 2 2 4 5" xfId="8624"/>
    <cellStyle name="Note 2 2 2 5" xfId="1341"/>
    <cellStyle name="Note 2 2 2 5 2" xfId="4761"/>
    <cellStyle name="Note 2 2 2 5 3" xfId="7033"/>
    <cellStyle name="Note 2 2 2 5 4" xfId="9305"/>
    <cellStyle name="Note 2 2 2 6" xfId="3626"/>
    <cellStyle name="Note 2 2 2 7" xfId="5898"/>
    <cellStyle name="Note 2 2 2 8" xfId="8170"/>
    <cellStyle name="Note 2 2 3" xfId="139"/>
    <cellStyle name="Note 2 2 3 2" xfId="377"/>
    <cellStyle name="Note 2 2 3 2 2" xfId="831"/>
    <cellStyle name="Note 2 2 3 2 2 2" xfId="1966"/>
    <cellStyle name="Note 2 2 3 2 2 2 2" xfId="5386"/>
    <cellStyle name="Note 2 2 3 2 2 2 3" xfId="7658"/>
    <cellStyle name="Note 2 2 3 2 2 2 4" xfId="9930"/>
    <cellStyle name="Note 2 2 3 2 2 3" xfId="4251"/>
    <cellStyle name="Note 2 2 3 2 2 4" xfId="6523"/>
    <cellStyle name="Note 2 2 3 2 2 5" xfId="8795"/>
    <cellStyle name="Note 2 2 3 2 3" xfId="1512"/>
    <cellStyle name="Note 2 2 3 2 3 2" xfId="4932"/>
    <cellStyle name="Note 2 2 3 2 3 3" xfId="7204"/>
    <cellStyle name="Note 2 2 3 2 3 4" xfId="9476"/>
    <cellStyle name="Note 2 2 3 2 4" xfId="3797"/>
    <cellStyle name="Note 2 2 3 2 5" xfId="6069"/>
    <cellStyle name="Note 2 2 3 2 6" xfId="8341"/>
    <cellStyle name="Note 2 2 3 3" xfId="1058"/>
    <cellStyle name="Note 2 2 3 3 2" xfId="2193"/>
    <cellStyle name="Note 2 2 3 3 2 2" xfId="5613"/>
    <cellStyle name="Note 2 2 3 3 2 3" xfId="7885"/>
    <cellStyle name="Note 2 2 3 3 2 4" xfId="10157"/>
    <cellStyle name="Note 2 2 3 3 3" xfId="4478"/>
    <cellStyle name="Note 2 2 3 3 4" xfId="6750"/>
    <cellStyle name="Note 2 2 3 3 5" xfId="9022"/>
    <cellStyle name="Note 2 2 3 4" xfId="604"/>
    <cellStyle name="Note 2 2 3 4 2" xfId="1739"/>
    <cellStyle name="Note 2 2 3 4 2 2" xfId="5159"/>
    <cellStyle name="Note 2 2 3 4 2 3" xfId="7431"/>
    <cellStyle name="Note 2 2 3 4 2 4" xfId="9703"/>
    <cellStyle name="Note 2 2 3 4 3" xfId="4024"/>
    <cellStyle name="Note 2 2 3 4 4" xfId="6296"/>
    <cellStyle name="Note 2 2 3 4 5" xfId="8568"/>
    <cellStyle name="Note 2 2 3 5" xfId="1285"/>
    <cellStyle name="Note 2 2 3 5 2" xfId="4705"/>
    <cellStyle name="Note 2 2 3 5 3" xfId="6977"/>
    <cellStyle name="Note 2 2 3 5 4" xfId="9249"/>
    <cellStyle name="Note 2 2 3 6" xfId="3570"/>
    <cellStyle name="Note 2 2 3 7" xfId="5842"/>
    <cellStyle name="Note 2 2 3 8" xfId="8114"/>
    <cellStyle name="Note 2 2 4" xfId="265"/>
    <cellStyle name="Note 2 2 4 2" xfId="492"/>
    <cellStyle name="Note 2 2 4 2 2" xfId="946"/>
    <cellStyle name="Note 2 2 4 2 2 2" xfId="2081"/>
    <cellStyle name="Note 2 2 4 2 2 2 2" xfId="5501"/>
    <cellStyle name="Note 2 2 4 2 2 2 3" xfId="7773"/>
    <cellStyle name="Note 2 2 4 2 2 2 4" xfId="10045"/>
    <cellStyle name="Note 2 2 4 2 2 3" xfId="4366"/>
    <cellStyle name="Note 2 2 4 2 2 4" xfId="6638"/>
    <cellStyle name="Note 2 2 4 2 2 5" xfId="8910"/>
    <cellStyle name="Note 2 2 4 2 3" xfId="1627"/>
    <cellStyle name="Note 2 2 4 2 3 2" xfId="5047"/>
    <cellStyle name="Note 2 2 4 2 3 3" xfId="7319"/>
    <cellStyle name="Note 2 2 4 2 3 4" xfId="9591"/>
    <cellStyle name="Note 2 2 4 2 4" xfId="3912"/>
    <cellStyle name="Note 2 2 4 2 5" xfId="6184"/>
    <cellStyle name="Note 2 2 4 2 6" xfId="8456"/>
    <cellStyle name="Note 2 2 4 3" xfId="1173"/>
    <cellStyle name="Note 2 2 4 3 2" xfId="2308"/>
    <cellStyle name="Note 2 2 4 3 2 2" xfId="5728"/>
    <cellStyle name="Note 2 2 4 3 2 3" xfId="8000"/>
    <cellStyle name="Note 2 2 4 3 2 4" xfId="10272"/>
    <cellStyle name="Note 2 2 4 3 3" xfId="4593"/>
    <cellStyle name="Note 2 2 4 3 4" xfId="6865"/>
    <cellStyle name="Note 2 2 4 3 5" xfId="9137"/>
    <cellStyle name="Note 2 2 4 4" xfId="719"/>
    <cellStyle name="Note 2 2 4 4 2" xfId="1854"/>
    <cellStyle name="Note 2 2 4 4 2 2" xfId="5274"/>
    <cellStyle name="Note 2 2 4 4 2 3" xfId="7546"/>
    <cellStyle name="Note 2 2 4 4 2 4" xfId="9818"/>
    <cellStyle name="Note 2 2 4 4 3" xfId="4139"/>
    <cellStyle name="Note 2 2 4 4 4" xfId="6411"/>
    <cellStyle name="Note 2 2 4 4 5" xfId="8683"/>
    <cellStyle name="Note 2 2 4 5" xfId="1400"/>
    <cellStyle name="Note 2 2 4 5 2" xfId="4820"/>
    <cellStyle name="Note 2 2 4 5 3" xfId="7092"/>
    <cellStyle name="Note 2 2 4 5 4" xfId="9364"/>
    <cellStyle name="Note 2 2 4 6" xfId="3685"/>
    <cellStyle name="Note 2 2 4 7" xfId="5957"/>
    <cellStyle name="Note 2 2 4 8" xfId="8229"/>
    <cellStyle name="Note 2 2 5" xfId="321"/>
    <cellStyle name="Note 2 2 5 2" xfId="775"/>
    <cellStyle name="Note 2 2 5 2 2" xfId="1910"/>
    <cellStyle name="Note 2 2 5 2 2 2" xfId="5330"/>
    <cellStyle name="Note 2 2 5 2 2 3" xfId="7602"/>
    <cellStyle name="Note 2 2 5 2 2 4" xfId="9874"/>
    <cellStyle name="Note 2 2 5 2 3" xfId="4195"/>
    <cellStyle name="Note 2 2 5 2 4" xfId="6467"/>
    <cellStyle name="Note 2 2 5 2 5" xfId="8739"/>
    <cellStyle name="Note 2 2 5 3" xfId="1456"/>
    <cellStyle name="Note 2 2 5 3 2" xfId="4876"/>
    <cellStyle name="Note 2 2 5 3 3" xfId="7148"/>
    <cellStyle name="Note 2 2 5 3 4" xfId="9420"/>
    <cellStyle name="Note 2 2 5 4" xfId="3741"/>
    <cellStyle name="Note 2 2 5 5" xfId="6013"/>
    <cellStyle name="Note 2 2 5 6" xfId="8285"/>
    <cellStyle name="Note 2 2 6" xfId="1002"/>
    <cellStyle name="Note 2 2 6 2" xfId="2137"/>
    <cellStyle name="Note 2 2 6 2 2" xfId="5557"/>
    <cellStyle name="Note 2 2 6 2 3" xfId="7829"/>
    <cellStyle name="Note 2 2 6 2 4" xfId="10101"/>
    <cellStyle name="Note 2 2 6 3" xfId="4422"/>
    <cellStyle name="Note 2 2 6 4" xfId="6694"/>
    <cellStyle name="Note 2 2 6 5" xfId="8966"/>
    <cellStyle name="Note 2 2 7" xfId="548"/>
    <cellStyle name="Note 2 2 7 2" xfId="1683"/>
    <cellStyle name="Note 2 2 7 2 2" xfId="5103"/>
    <cellStyle name="Note 2 2 7 2 3" xfId="7375"/>
    <cellStyle name="Note 2 2 7 2 4" xfId="9647"/>
    <cellStyle name="Note 2 2 7 3" xfId="3968"/>
    <cellStyle name="Note 2 2 7 4" xfId="6240"/>
    <cellStyle name="Note 2 2 7 5" xfId="8512"/>
    <cellStyle name="Note 2 2 8" xfId="1229"/>
    <cellStyle name="Note 2 2 8 2" xfId="4649"/>
    <cellStyle name="Note 2 2 8 3" xfId="6921"/>
    <cellStyle name="Note 2 2 8 4" xfId="9193"/>
    <cellStyle name="Note 2 2 9" xfId="3514"/>
    <cellStyle name="Note 2 3" xfId="167"/>
    <cellStyle name="Note 2 3 2" xfId="405"/>
    <cellStyle name="Note 2 3 2 2" xfId="859"/>
    <cellStyle name="Note 2 3 2 2 2" xfId="1994"/>
    <cellStyle name="Note 2 3 2 2 2 2" xfId="5414"/>
    <cellStyle name="Note 2 3 2 2 2 3" xfId="7686"/>
    <cellStyle name="Note 2 3 2 2 2 4" xfId="9958"/>
    <cellStyle name="Note 2 3 2 2 3" xfId="4279"/>
    <cellStyle name="Note 2 3 2 2 4" xfId="6551"/>
    <cellStyle name="Note 2 3 2 2 5" xfId="8823"/>
    <cellStyle name="Note 2 3 2 3" xfId="1540"/>
    <cellStyle name="Note 2 3 2 3 2" xfId="4960"/>
    <cellStyle name="Note 2 3 2 3 3" xfId="7232"/>
    <cellStyle name="Note 2 3 2 3 4" xfId="9504"/>
    <cellStyle name="Note 2 3 2 4" xfId="3825"/>
    <cellStyle name="Note 2 3 2 5" xfId="6097"/>
    <cellStyle name="Note 2 3 2 6" xfId="8369"/>
    <cellStyle name="Note 2 3 3" xfId="1086"/>
    <cellStyle name="Note 2 3 3 2" xfId="2221"/>
    <cellStyle name="Note 2 3 3 2 2" xfId="5641"/>
    <cellStyle name="Note 2 3 3 2 3" xfId="7913"/>
    <cellStyle name="Note 2 3 3 2 4" xfId="10185"/>
    <cellStyle name="Note 2 3 3 3" xfId="4506"/>
    <cellStyle name="Note 2 3 3 4" xfId="6778"/>
    <cellStyle name="Note 2 3 3 5" xfId="9050"/>
    <cellStyle name="Note 2 3 4" xfId="632"/>
    <cellStyle name="Note 2 3 4 2" xfId="1767"/>
    <cellStyle name="Note 2 3 4 2 2" xfId="5187"/>
    <cellStyle name="Note 2 3 4 2 3" xfId="7459"/>
    <cellStyle name="Note 2 3 4 2 4" xfId="9731"/>
    <cellStyle name="Note 2 3 4 3" xfId="4052"/>
    <cellStyle name="Note 2 3 4 4" xfId="6324"/>
    <cellStyle name="Note 2 3 4 5" xfId="8596"/>
    <cellStyle name="Note 2 3 5" xfId="1313"/>
    <cellStyle name="Note 2 3 5 2" xfId="4733"/>
    <cellStyle name="Note 2 3 5 3" xfId="7005"/>
    <cellStyle name="Note 2 3 5 4" xfId="9277"/>
    <cellStyle name="Note 2 3 6" xfId="3598"/>
    <cellStyle name="Note 2 3 7" xfId="5870"/>
    <cellStyle name="Note 2 3 8" xfId="8142"/>
    <cellStyle name="Note 2 4" xfId="111"/>
    <cellStyle name="Note 2 4 2" xfId="349"/>
    <cellStyle name="Note 2 4 2 2" xfId="803"/>
    <cellStyle name="Note 2 4 2 2 2" xfId="1938"/>
    <cellStyle name="Note 2 4 2 2 2 2" xfId="5358"/>
    <cellStyle name="Note 2 4 2 2 2 3" xfId="7630"/>
    <cellStyle name="Note 2 4 2 2 2 4" xfId="9902"/>
    <cellStyle name="Note 2 4 2 2 3" xfId="4223"/>
    <cellStyle name="Note 2 4 2 2 4" xfId="6495"/>
    <cellStyle name="Note 2 4 2 2 5" xfId="8767"/>
    <cellStyle name="Note 2 4 2 3" xfId="1484"/>
    <cellStyle name="Note 2 4 2 3 2" xfId="4904"/>
    <cellStyle name="Note 2 4 2 3 3" xfId="7176"/>
    <cellStyle name="Note 2 4 2 3 4" xfId="9448"/>
    <cellStyle name="Note 2 4 2 4" xfId="3769"/>
    <cellStyle name="Note 2 4 2 5" xfId="6041"/>
    <cellStyle name="Note 2 4 2 6" xfId="8313"/>
    <cellStyle name="Note 2 4 3" xfId="1030"/>
    <cellStyle name="Note 2 4 3 2" xfId="2165"/>
    <cellStyle name="Note 2 4 3 2 2" xfId="5585"/>
    <cellStyle name="Note 2 4 3 2 3" xfId="7857"/>
    <cellStyle name="Note 2 4 3 2 4" xfId="10129"/>
    <cellStyle name="Note 2 4 3 3" xfId="4450"/>
    <cellStyle name="Note 2 4 3 4" xfId="6722"/>
    <cellStyle name="Note 2 4 3 5" xfId="8994"/>
    <cellStyle name="Note 2 4 4" xfId="576"/>
    <cellStyle name="Note 2 4 4 2" xfId="1711"/>
    <cellStyle name="Note 2 4 4 2 2" xfId="5131"/>
    <cellStyle name="Note 2 4 4 2 3" xfId="7403"/>
    <cellStyle name="Note 2 4 4 2 4" xfId="9675"/>
    <cellStyle name="Note 2 4 4 3" xfId="3996"/>
    <cellStyle name="Note 2 4 4 4" xfId="6268"/>
    <cellStyle name="Note 2 4 4 5" xfId="8540"/>
    <cellStyle name="Note 2 4 5" xfId="1257"/>
    <cellStyle name="Note 2 4 5 2" xfId="4677"/>
    <cellStyle name="Note 2 4 5 3" xfId="6949"/>
    <cellStyle name="Note 2 4 5 4" xfId="9221"/>
    <cellStyle name="Note 2 4 6" xfId="3542"/>
    <cellStyle name="Note 2 4 7" xfId="5814"/>
    <cellStyle name="Note 2 4 8" xfId="8086"/>
    <cellStyle name="Note 2 5" xfId="237"/>
    <cellStyle name="Note 2 5 2" xfId="464"/>
    <cellStyle name="Note 2 5 2 2" xfId="918"/>
    <cellStyle name="Note 2 5 2 2 2" xfId="2053"/>
    <cellStyle name="Note 2 5 2 2 2 2" xfId="5473"/>
    <cellStyle name="Note 2 5 2 2 2 3" xfId="7745"/>
    <cellStyle name="Note 2 5 2 2 2 4" xfId="10017"/>
    <cellStyle name="Note 2 5 2 2 3" xfId="4338"/>
    <cellStyle name="Note 2 5 2 2 4" xfId="6610"/>
    <cellStyle name="Note 2 5 2 2 5" xfId="8882"/>
    <cellStyle name="Note 2 5 2 3" xfId="1599"/>
    <cellStyle name="Note 2 5 2 3 2" xfId="5019"/>
    <cellStyle name="Note 2 5 2 3 3" xfId="7291"/>
    <cellStyle name="Note 2 5 2 3 4" xfId="9563"/>
    <cellStyle name="Note 2 5 2 4" xfId="3884"/>
    <cellStyle name="Note 2 5 2 5" xfId="6156"/>
    <cellStyle name="Note 2 5 2 6" xfId="8428"/>
    <cellStyle name="Note 2 5 3" xfId="1145"/>
    <cellStyle name="Note 2 5 3 2" xfId="2280"/>
    <cellStyle name="Note 2 5 3 2 2" xfId="5700"/>
    <cellStyle name="Note 2 5 3 2 3" xfId="7972"/>
    <cellStyle name="Note 2 5 3 2 4" xfId="10244"/>
    <cellStyle name="Note 2 5 3 3" xfId="4565"/>
    <cellStyle name="Note 2 5 3 4" xfId="6837"/>
    <cellStyle name="Note 2 5 3 5" xfId="9109"/>
    <cellStyle name="Note 2 5 4" xfId="691"/>
    <cellStyle name="Note 2 5 4 2" xfId="1826"/>
    <cellStyle name="Note 2 5 4 2 2" xfId="5246"/>
    <cellStyle name="Note 2 5 4 2 3" xfId="7518"/>
    <cellStyle name="Note 2 5 4 2 4" xfId="9790"/>
    <cellStyle name="Note 2 5 4 3" xfId="4111"/>
    <cellStyle name="Note 2 5 4 4" xfId="6383"/>
    <cellStyle name="Note 2 5 4 5" xfId="8655"/>
    <cellStyle name="Note 2 5 5" xfId="1372"/>
    <cellStyle name="Note 2 5 5 2" xfId="4792"/>
    <cellStyle name="Note 2 5 5 3" xfId="7064"/>
    <cellStyle name="Note 2 5 5 4" xfId="9336"/>
    <cellStyle name="Note 2 5 6" xfId="3657"/>
    <cellStyle name="Note 2 5 7" xfId="5929"/>
    <cellStyle name="Note 2 5 8" xfId="8201"/>
    <cellStyle name="Note 2 6" xfId="293"/>
    <cellStyle name="Note 2 6 2" xfId="747"/>
    <cellStyle name="Note 2 6 2 2" xfId="1882"/>
    <cellStyle name="Note 2 6 2 2 2" xfId="5302"/>
    <cellStyle name="Note 2 6 2 2 3" xfId="7574"/>
    <cellStyle name="Note 2 6 2 2 4" xfId="9846"/>
    <cellStyle name="Note 2 6 2 3" xfId="4167"/>
    <cellStyle name="Note 2 6 2 4" xfId="6439"/>
    <cellStyle name="Note 2 6 2 5" xfId="8711"/>
    <cellStyle name="Note 2 6 3" xfId="1428"/>
    <cellStyle name="Note 2 6 3 2" xfId="4848"/>
    <cellStyle name="Note 2 6 3 3" xfId="7120"/>
    <cellStyle name="Note 2 6 3 4" xfId="9392"/>
    <cellStyle name="Note 2 6 4" xfId="3713"/>
    <cellStyle name="Note 2 6 5" xfId="5985"/>
    <cellStyle name="Note 2 6 6" xfId="8257"/>
    <cellStyle name="Note 2 7" xfId="974"/>
    <cellStyle name="Note 2 7 2" xfId="2109"/>
    <cellStyle name="Note 2 7 2 2" xfId="5529"/>
    <cellStyle name="Note 2 7 2 3" xfId="7801"/>
    <cellStyle name="Note 2 7 2 4" xfId="10073"/>
    <cellStyle name="Note 2 7 3" xfId="4394"/>
    <cellStyle name="Note 2 7 4" xfId="6666"/>
    <cellStyle name="Note 2 7 5" xfId="8938"/>
    <cellStyle name="Note 2 8" xfId="520"/>
    <cellStyle name="Note 2 8 2" xfId="1655"/>
    <cellStyle name="Note 2 8 2 2" xfId="5075"/>
    <cellStyle name="Note 2 8 2 3" xfId="7347"/>
    <cellStyle name="Note 2 8 2 4" xfId="9619"/>
    <cellStyle name="Note 2 8 3" xfId="3940"/>
    <cellStyle name="Note 2 8 4" xfId="6212"/>
    <cellStyle name="Note 2 8 5" xfId="8484"/>
    <cellStyle name="Note 2 9" xfId="1201"/>
    <cellStyle name="Note 2 9 2" xfId="4621"/>
    <cellStyle name="Note 2 9 3" xfId="6893"/>
    <cellStyle name="Note 2 9 4" xfId="9165"/>
    <cellStyle name="Output" xfId="13" builtinId="21" customBuiltin="1"/>
    <cellStyle name="Percent" xfId="6" builtinId="5"/>
    <cellStyle name="Percent 2" xfId="227"/>
    <cellStyle name="Percent 2 2" xfId="2326"/>
    <cellStyle name="Percent 2 2 2" xfId="2942"/>
    <cellStyle name="Percent 3" xfId="212"/>
    <cellStyle name="Percent 3 2" xfId="450"/>
    <cellStyle name="Percent 3 2 2" xfId="904"/>
    <cellStyle name="Percent 3 2 2 2" xfId="2039"/>
    <cellStyle name="Percent 3 2 2 2 2" xfId="5459"/>
    <cellStyle name="Percent 3 2 2 2 3" xfId="7731"/>
    <cellStyle name="Percent 3 2 2 2 4" xfId="10003"/>
    <cellStyle name="Percent 3 2 2 3" xfId="4324"/>
    <cellStyle name="Percent 3 2 2 4" xfId="6596"/>
    <cellStyle name="Percent 3 2 2 5" xfId="8868"/>
    <cellStyle name="Percent 3 2 3" xfId="1585"/>
    <cellStyle name="Percent 3 2 3 2" xfId="5005"/>
    <cellStyle name="Percent 3 2 3 3" xfId="7277"/>
    <cellStyle name="Percent 3 2 3 4" xfId="9549"/>
    <cellStyle name="Percent 3 2 4" xfId="3870"/>
    <cellStyle name="Percent 3 2 5" xfId="6142"/>
    <cellStyle name="Percent 3 2 6" xfId="8414"/>
    <cellStyle name="Percent 3 3" xfId="1131"/>
    <cellStyle name="Percent 3 3 2" xfId="2266"/>
    <cellStyle name="Percent 3 3 2 2" xfId="5686"/>
    <cellStyle name="Percent 3 3 2 3" xfId="7958"/>
    <cellStyle name="Percent 3 3 2 4" xfId="10230"/>
    <cellStyle name="Percent 3 3 3" xfId="4551"/>
    <cellStyle name="Percent 3 3 4" xfId="6823"/>
    <cellStyle name="Percent 3 3 5" xfId="9095"/>
    <cellStyle name="Percent 3 4" xfId="677"/>
    <cellStyle name="Percent 3 4 2" xfId="1812"/>
    <cellStyle name="Percent 3 4 2 2" xfId="5232"/>
    <cellStyle name="Percent 3 4 2 3" xfId="7504"/>
    <cellStyle name="Percent 3 4 2 4" xfId="9776"/>
    <cellStyle name="Percent 3 4 3" xfId="4097"/>
    <cellStyle name="Percent 3 4 4" xfId="6369"/>
    <cellStyle name="Percent 3 4 5" xfId="8641"/>
    <cellStyle name="Percent 3 5" xfId="1358"/>
    <cellStyle name="Percent 3 5 2" xfId="4778"/>
    <cellStyle name="Percent 3 5 3" xfId="7050"/>
    <cellStyle name="Percent 3 5 4" xfId="9322"/>
    <cellStyle name="Percent 3 6" xfId="3643"/>
    <cellStyle name="Percent 3 7" xfId="5915"/>
    <cellStyle name="Percent 3 8" xfId="8187"/>
    <cellStyle name="Percent 4" xfId="40"/>
    <cellStyle name="Percent 5" xfId="2893"/>
    <cellStyle name="Title 2" xfId="228"/>
    <cellStyle name="Title 3" xfId="43"/>
    <cellStyle name="Total" xfId="19"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chartsheet" Target="chartsheets/sheet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PERCENTAGE MARKET SHARE TO TOTAL NET ASSET VALUE (NAV) </a:t>
            </a:r>
          </a:p>
          <a:p>
            <a:pPr>
              <a:defRPr/>
            </a:pPr>
            <a:r>
              <a:rPr lang="en-US"/>
              <a:t>AS AT 18TH JUNE, 2021</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tx>
            <c:strRef>
              <c:f>'Market Share'!$F$6</c:f>
              <c:strCache>
                <c:ptCount val="1"/>
                <c:pt idx="0">
                  <c:v>NET ASSET VALUE</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19F1-4D3F-AFC0-2F3DDA5A1E0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19F1-4D3F-AFC0-2F3DDA5A1E07}"/>
              </c:ext>
            </c:extLst>
          </c:dPt>
          <c:dPt>
            <c:idx val="2"/>
            <c:bubble3D val="0"/>
            <c:explosion val="1"/>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19F1-4D3F-AFC0-2F3DDA5A1E0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19F1-4D3F-AFC0-2F3DDA5A1E07}"/>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19F1-4D3F-AFC0-2F3DDA5A1E07}"/>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19F1-4D3F-AFC0-2F3DDA5A1E07}"/>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19F1-4D3F-AFC0-2F3DDA5A1E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'Market Share'!$E$7:$E$13</c:f>
              <c:strCache>
                <c:ptCount val="7"/>
                <c:pt idx="0">
                  <c:v>ETHICAL FUNDS</c:v>
                </c:pt>
                <c:pt idx="1">
                  <c:v>MIXED FUNDS</c:v>
                </c:pt>
                <c:pt idx="2">
                  <c:v>FIXED INCOME FUNDS</c:v>
                </c:pt>
                <c:pt idx="3">
                  <c:v>EQUITY BASED FUNDS</c:v>
                </c:pt>
                <c:pt idx="4">
                  <c:v>REAL ESTATE FUNDS</c:v>
                </c:pt>
                <c:pt idx="5">
                  <c:v>MONEY MARKET FUNDS</c:v>
                </c:pt>
                <c:pt idx="6">
                  <c:v>BOND FUNDS</c:v>
                </c:pt>
              </c:strCache>
            </c:strRef>
          </c:cat>
          <c:val>
            <c:numRef>
              <c:f>'Market Share'!$F$7:$F$13</c:f>
              <c:numCache>
                <c:formatCode>General</c:formatCode>
                <c:ptCount val="7"/>
                <c:pt idx="0" formatCode="#,##0.00">
                  <c:v>11631992386.925907</c:v>
                </c:pt>
                <c:pt idx="1">
                  <c:v>29034018551.799995</c:v>
                </c:pt>
                <c:pt idx="2" formatCode="#,##0.00">
                  <c:v>439618097870.117</c:v>
                </c:pt>
                <c:pt idx="3" formatCode="#,##0.00">
                  <c:v>15010766217.84</c:v>
                </c:pt>
                <c:pt idx="4" formatCode="#,##0.00">
                  <c:v>49767162113.861076</c:v>
                </c:pt>
                <c:pt idx="5" formatCode="#,##0.00">
                  <c:v>489812631106.65686</c:v>
                </c:pt>
                <c:pt idx="6" formatCode="#,##0.00">
                  <c:v>252726985618.3999</c:v>
                </c:pt>
              </c:numCache>
            </c:numRef>
          </c:val>
          <c:extLst>
            <c:ext xmlns:c16="http://schemas.microsoft.com/office/drawing/2014/chart" uri="{C3380CC4-5D6E-409C-BE32-E72D297353CC}">
              <c16:uniqueId val="{00000000-D650-4CDF-8992-FA03030AE65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entury Gothic"/>
                <a:ea typeface="Century Gothic"/>
                <a:cs typeface="Century Gothic"/>
              </a:defRPr>
            </a:pPr>
            <a:r>
              <a:rPr lang="en-US" sz="3600" b="1" i="0" u="none" strike="noStrike" baseline="0">
                <a:solidFill>
                  <a:srgbClr val="000000"/>
                </a:solidFill>
                <a:latin typeface="Century Gothic"/>
              </a:rPr>
              <a:t>MOVEMENT IN TOTAL NAV</a:t>
            </a:r>
          </a:p>
          <a:p>
            <a:pPr>
              <a:defRPr sz="1000" b="0" i="0" u="none" strike="noStrike" baseline="0">
                <a:solidFill>
                  <a:srgbClr val="000000"/>
                </a:solidFill>
                <a:latin typeface="Century Gothic"/>
                <a:ea typeface="Century Gothic"/>
                <a:cs typeface="Century Gothic"/>
              </a:defRPr>
            </a:pPr>
            <a:r>
              <a:rPr lang="en-US" sz="1600" b="1" i="0" u="none" strike="noStrike" baseline="0">
                <a:solidFill>
                  <a:srgbClr val="000000"/>
                </a:solidFill>
                <a:latin typeface="Century Gothic"/>
              </a:rPr>
              <a:t>(Eight (8) Weeks Ending June 18, 2021)</a:t>
            </a:r>
          </a:p>
        </c:rich>
      </c:tx>
      <c:layout>
        <c:manualLayout>
          <c:xMode val="edge"/>
          <c:yMode val="edge"/>
          <c:x val="0.18551411842750423"/>
          <c:y val="1.581918750322624E-2"/>
        </c:manualLayout>
      </c:layout>
      <c:overlay val="0"/>
    </c:title>
    <c:autoTitleDeleted val="0"/>
    <c:plotArea>
      <c:layout>
        <c:manualLayout>
          <c:layoutTarget val="inner"/>
          <c:xMode val="edge"/>
          <c:yMode val="edge"/>
          <c:x val="0.11863373538552729"/>
          <c:y val="0.16834325370345671"/>
          <c:w val="0.87803104745715665"/>
          <c:h val="0.76936516711716696"/>
        </c:manualLayout>
      </c:layout>
      <c:lineChart>
        <c:grouping val="standard"/>
        <c:varyColors val="0"/>
        <c:ser>
          <c:idx val="0"/>
          <c:order val="0"/>
          <c:marker>
            <c:symbol val="none"/>
          </c:marker>
          <c:dLbls>
            <c:numFmt formatCode="#0.00,,," sourceLinked="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1200" b="0" i="0" u="none" strike="noStrike" baseline="0">
                    <a:solidFill>
                      <a:srgbClr val="FFFFFF"/>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44316</c:v>
                </c:pt>
                <c:pt idx="1">
                  <c:v>44323</c:v>
                </c:pt>
                <c:pt idx="2">
                  <c:v>44330</c:v>
                </c:pt>
                <c:pt idx="3">
                  <c:v>44337</c:v>
                </c:pt>
                <c:pt idx="4">
                  <c:v>44344</c:v>
                </c:pt>
                <c:pt idx="5">
                  <c:v>44351</c:v>
                </c:pt>
                <c:pt idx="6">
                  <c:v>44358</c:v>
                </c:pt>
                <c:pt idx="7">
                  <c:v>44365</c:v>
                </c:pt>
              </c:numCache>
            </c:numRef>
          </c:cat>
          <c:val>
            <c:numRef>
              <c:f>'NAV Trend'!$C$9:$J$9</c:f>
              <c:numCache>
                <c:formatCode>_(* #,##0.00_);_(* \(#,##0.00\);_(* "-"??_);_(@_)</c:formatCode>
                <c:ptCount val="8"/>
                <c:pt idx="0">
                  <c:v>1369999689452.0234</c:v>
                </c:pt>
                <c:pt idx="1">
                  <c:v>1354080738480.7371</c:v>
                </c:pt>
                <c:pt idx="2">
                  <c:v>1340860428783.4561</c:v>
                </c:pt>
                <c:pt idx="3">
                  <c:v>1334644755925.0774</c:v>
                </c:pt>
                <c:pt idx="4">
                  <c:v>1321611652579.2729</c:v>
                </c:pt>
                <c:pt idx="5">
                  <c:v>1308590940011.543</c:v>
                </c:pt>
                <c:pt idx="6">
                  <c:v>1303575574220.2813</c:v>
                </c:pt>
                <c:pt idx="7">
                  <c:v>1287601653865.6008</c:v>
                </c:pt>
              </c:numCache>
            </c:numRef>
          </c:val>
          <c:smooth val="0"/>
          <c:extLst>
            <c:ext xmlns:c16="http://schemas.microsoft.com/office/drawing/2014/chart" uri="{C3380CC4-5D6E-409C-BE32-E72D297353CC}">
              <c16:uniqueId val="{00000000-3AC7-45D2-A5D0-F58F2599C74C}"/>
            </c:ext>
          </c:extLst>
        </c:ser>
        <c:dLbls>
          <c:showLegendKey val="0"/>
          <c:showVal val="0"/>
          <c:showCatName val="0"/>
          <c:showSerName val="0"/>
          <c:showPercent val="0"/>
          <c:showBubbleSize val="0"/>
        </c:dLbls>
        <c:smooth val="0"/>
        <c:axId val="1222378111"/>
        <c:axId val="1"/>
      </c:lineChart>
      <c:catAx>
        <c:axId val="1222378111"/>
        <c:scaling>
          <c:orientation val="minMax"/>
        </c:scaling>
        <c:delete val="0"/>
        <c:axPos val="b"/>
        <c:numFmt formatCode="d\-mmm" sourceLinked="1"/>
        <c:majorTickMark val="out"/>
        <c:minorTickMark val="none"/>
        <c:tickLblPos val="nextTo"/>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
        <c:crosses val="autoZero"/>
        <c:auto val="0"/>
        <c:lblAlgn val="ctr"/>
        <c:lblOffset val="100"/>
        <c:noMultiLvlLbl val="0"/>
      </c:catAx>
      <c:valAx>
        <c:axId val="1"/>
        <c:scaling>
          <c:orientation val="minMax"/>
        </c:scaling>
        <c:delete val="0"/>
        <c:axPos val="l"/>
        <c:numFmt formatCode="&quot;N&quot;\ #0.00,,,\ &quot;bn&quot;" sourceLinked="0"/>
        <c:majorTickMark val="out"/>
        <c:minorTickMark val="none"/>
        <c:tickLblPos val="nextTo"/>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222378111"/>
        <c:crosses val="autoZero"/>
        <c:crossBetween val="between"/>
      </c:valAx>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entury Gothic"/>
                <a:ea typeface="Century Gothic"/>
                <a:cs typeface="Century Gothic"/>
              </a:defRPr>
            </a:pPr>
            <a:r>
              <a:rPr lang="en-US" sz="2400" b="1" i="0" u="none" strike="noStrike" baseline="0">
                <a:solidFill>
                  <a:srgbClr val="000000"/>
                </a:solidFill>
                <a:latin typeface="Century Gothic"/>
              </a:rPr>
              <a:t>MOVEMENT IN NAV BY CLASS OF FUND</a:t>
            </a:r>
            <a:endParaRPr lang="en-US" sz="2800" b="1" i="0" u="none" strike="noStrike" baseline="0">
              <a:solidFill>
                <a:srgbClr val="000000"/>
              </a:solidFill>
              <a:latin typeface="Century Gothic"/>
            </a:endParaRPr>
          </a:p>
          <a:p>
            <a:pPr>
              <a:defRPr sz="1000" b="0" i="0" u="none" strike="noStrike" baseline="0">
                <a:solidFill>
                  <a:srgbClr val="000000"/>
                </a:solidFill>
                <a:latin typeface="Century Gothic"/>
                <a:ea typeface="Century Gothic"/>
                <a:cs typeface="Century Gothic"/>
              </a:defRPr>
            </a:pPr>
            <a:r>
              <a:rPr lang="en-US" sz="1400" b="1" i="0" u="none" strike="noStrike" baseline="0">
                <a:solidFill>
                  <a:srgbClr val="000000"/>
                </a:solidFill>
                <a:latin typeface="Century Gothic"/>
              </a:rPr>
              <a:t>(Eight (8) Weeks Ending June 18, 2021)</a:t>
            </a:r>
            <a:r>
              <a:rPr lang="en-US" sz="1800" b="1" i="0" u="none" strike="noStrike" baseline="0">
                <a:solidFill>
                  <a:srgbClr val="000000"/>
                </a:solidFill>
                <a:latin typeface="Century Gothic"/>
              </a:rPr>
              <a:t> </a:t>
            </a:r>
            <a:r>
              <a:rPr lang="en-US" sz="2000" b="1" i="0" u="none" strike="noStrike" baseline="0">
                <a:solidFill>
                  <a:srgbClr val="000000"/>
                </a:solidFill>
                <a:latin typeface="Century Gothic"/>
              </a:rPr>
              <a:t> </a:t>
            </a:r>
          </a:p>
        </c:rich>
      </c:tx>
      <c:layout>
        <c:manualLayout>
          <c:xMode val="edge"/>
          <c:yMode val="edge"/>
          <c:x val="0.20084813985407787"/>
          <c:y val="1.4782329443045622E-3"/>
        </c:manualLayout>
      </c:layout>
      <c:overlay val="0"/>
    </c:title>
    <c:autoTitleDeleted val="0"/>
    <c:plotArea>
      <c:layout>
        <c:manualLayout>
          <c:layoutTarget val="inner"/>
          <c:xMode val="edge"/>
          <c:yMode val="edge"/>
          <c:x val="0.11322007937877779"/>
          <c:y val="0.15325228160435544"/>
          <c:w val="0.78102643741975963"/>
          <c:h val="0.62964374598152484"/>
        </c:manualLayout>
      </c:layout>
      <c:lineChart>
        <c:grouping val="standard"/>
        <c:varyColors val="0"/>
        <c:ser>
          <c:idx val="1"/>
          <c:order val="0"/>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44316</c:v>
                </c:pt>
                <c:pt idx="1">
                  <c:v>44323</c:v>
                </c:pt>
                <c:pt idx="2">
                  <c:v>44330</c:v>
                </c:pt>
                <c:pt idx="3">
                  <c:v>44337</c:v>
                </c:pt>
                <c:pt idx="4">
                  <c:v>44344</c:v>
                </c:pt>
                <c:pt idx="5">
                  <c:v>44351</c:v>
                </c:pt>
                <c:pt idx="6">
                  <c:v>44358</c:v>
                </c:pt>
                <c:pt idx="7">
                  <c:v>44365</c:v>
                </c:pt>
              </c:numCache>
            </c:numRef>
          </c:cat>
          <c:val>
            <c:numLit>
              <c:formatCode>General</c:formatCode>
              <c:ptCount val="1"/>
              <c:pt idx="0">
                <c:v>0</c:v>
              </c:pt>
            </c:numLit>
          </c:val>
          <c:smooth val="0"/>
          <c:extLst>
            <c:ext xmlns:c16="http://schemas.microsoft.com/office/drawing/2014/chart" uri="{C3380CC4-5D6E-409C-BE32-E72D297353CC}">
              <c16:uniqueId val="{00000000-8676-4F12-AFF6-6C33611C2177}"/>
            </c:ext>
          </c:extLst>
        </c:ser>
        <c:ser>
          <c:idx val="2"/>
          <c:order val="1"/>
          <c:tx>
            <c:strRef>
              <c:f>'NAV Trend'!$B$2</c:f>
              <c:strCache>
                <c:ptCount val="1"/>
                <c:pt idx="0">
                  <c:v>ETHICAL FUNDS</c:v>
                </c:pt>
              </c:strCache>
            </c:strRef>
          </c:tx>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44316</c:v>
                </c:pt>
                <c:pt idx="1">
                  <c:v>44323</c:v>
                </c:pt>
                <c:pt idx="2">
                  <c:v>44330</c:v>
                </c:pt>
                <c:pt idx="3">
                  <c:v>44337</c:v>
                </c:pt>
                <c:pt idx="4">
                  <c:v>44344</c:v>
                </c:pt>
                <c:pt idx="5">
                  <c:v>44351</c:v>
                </c:pt>
                <c:pt idx="6">
                  <c:v>44358</c:v>
                </c:pt>
                <c:pt idx="7">
                  <c:v>44365</c:v>
                </c:pt>
              </c:numCache>
            </c:numRef>
          </c:cat>
          <c:val>
            <c:numRef>
              <c:f>'NAV Trend'!$C$2:$J$2</c:f>
              <c:numCache>
                <c:formatCode>#,##0.00</c:formatCode>
                <c:ptCount val="8"/>
                <c:pt idx="0">
                  <c:v>15008031417.639999</c:v>
                </c:pt>
                <c:pt idx="1">
                  <c:v>13646829854.68</c:v>
                </c:pt>
                <c:pt idx="2">
                  <c:v>13516378745.139999</c:v>
                </c:pt>
                <c:pt idx="3">
                  <c:v>12798029076.030001</c:v>
                </c:pt>
                <c:pt idx="4">
                  <c:v>12025479382.379999</c:v>
                </c:pt>
                <c:pt idx="5">
                  <c:v>11983520113.686577</c:v>
                </c:pt>
                <c:pt idx="6">
                  <c:v>11837865464.026423</c:v>
                </c:pt>
                <c:pt idx="7">
                  <c:v>11631992386.925907</c:v>
                </c:pt>
              </c:numCache>
            </c:numRef>
          </c:val>
          <c:smooth val="0"/>
          <c:extLst>
            <c:ext xmlns:c16="http://schemas.microsoft.com/office/drawing/2014/chart" uri="{C3380CC4-5D6E-409C-BE32-E72D297353CC}">
              <c16:uniqueId val="{00000001-8676-4F12-AFF6-6C33611C2177}"/>
            </c:ext>
          </c:extLst>
        </c:ser>
        <c:ser>
          <c:idx val="3"/>
          <c:order val="2"/>
          <c:tx>
            <c:strRef>
              <c:f>'NAV Trend'!$B$3</c:f>
              <c:strCache>
                <c:ptCount val="1"/>
                <c:pt idx="0">
                  <c:v>MIXED/BALANCED FUNDS</c:v>
                </c:pt>
              </c:strCache>
            </c:strRef>
          </c:tx>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44316</c:v>
                </c:pt>
                <c:pt idx="1">
                  <c:v>44323</c:v>
                </c:pt>
                <c:pt idx="2">
                  <c:v>44330</c:v>
                </c:pt>
                <c:pt idx="3">
                  <c:v>44337</c:v>
                </c:pt>
                <c:pt idx="4">
                  <c:v>44344</c:v>
                </c:pt>
                <c:pt idx="5">
                  <c:v>44351</c:v>
                </c:pt>
                <c:pt idx="6">
                  <c:v>44358</c:v>
                </c:pt>
                <c:pt idx="7">
                  <c:v>44365</c:v>
                </c:pt>
              </c:numCache>
            </c:numRef>
          </c:cat>
          <c:val>
            <c:numRef>
              <c:f>'NAV Trend'!$C$3:$J$3</c:f>
              <c:numCache>
                <c:formatCode>_(* #,##0.00_);_(* \(#,##0.00\);_(* "-"??_);_(@_)</c:formatCode>
                <c:ptCount val="8"/>
                <c:pt idx="0">
                  <c:v>29090050086.420002</c:v>
                </c:pt>
                <c:pt idx="1">
                  <c:v>29033055017.510002</c:v>
                </c:pt>
                <c:pt idx="2">
                  <c:v>29326862345.399994</c:v>
                </c:pt>
                <c:pt idx="3">
                  <c:v>28972789336.450005</c:v>
                </c:pt>
                <c:pt idx="4">
                  <c:v>30753136171.739998</c:v>
                </c:pt>
                <c:pt idx="5">
                  <c:v>28732633001.037762</c:v>
                </c:pt>
                <c:pt idx="6">
                  <c:v>29060330282.149998</c:v>
                </c:pt>
                <c:pt idx="7">
                  <c:v>29034018551.799995</c:v>
                </c:pt>
              </c:numCache>
            </c:numRef>
          </c:val>
          <c:smooth val="0"/>
          <c:extLst>
            <c:ext xmlns:c16="http://schemas.microsoft.com/office/drawing/2014/chart" uri="{C3380CC4-5D6E-409C-BE32-E72D297353CC}">
              <c16:uniqueId val="{00000002-8676-4F12-AFF6-6C33611C2177}"/>
            </c:ext>
          </c:extLst>
        </c:ser>
        <c:ser>
          <c:idx val="5"/>
          <c:order val="4"/>
          <c:tx>
            <c:strRef>
              <c:f>'NAV Trend'!$B$5</c:f>
              <c:strCache>
                <c:ptCount val="1"/>
                <c:pt idx="0">
                  <c:v>EQUITY BASED FUNDS</c:v>
                </c:pt>
              </c:strCache>
            </c:strRef>
          </c:tx>
          <c:spPr>
            <a:ln>
              <a:tailEnd type="triangle"/>
            </a:ln>
          </c:spPr>
          <c:marker>
            <c:symbol val="none"/>
          </c:marker>
          <c:dLbls>
            <c:numFmt formatCode="#0.00,,," sourceLinked="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44316</c:v>
                </c:pt>
                <c:pt idx="1">
                  <c:v>44323</c:v>
                </c:pt>
                <c:pt idx="2">
                  <c:v>44330</c:v>
                </c:pt>
                <c:pt idx="3">
                  <c:v>44337</c:v>
                </c:pt>
                <c:pt idx="4">
                  <c:v>44344</c:v>
                </c:pt>
                <c:pt idx="5">
                  <c:v>44351</c:v>
                </c:pt>
                <c:pt idx="6">
                  <c:v>44358</c:v>
                </c:pt>
                <c:pt idx="7">
                  <c:v>44365</c:v>
                </c:pt>
              </c:numCache>
            </c:numRef>
          </c:cat>
          <c:val>
            <c:numRef>
              <c:f>'NAV Trend'!$C$5:$J$5</c:f>
              <c:numCache>
                <c:formatCode>#,##0.00</c:formatCode>
                <c:ptCount val="8"/>
                <c:pt idx="0">
                  <c:v>14795950615</c:v>
                </c:pt>
                <c:pt idx="1">
                  <c:v>14742884483.059998</c:v>
                </c:pt>
                <c:pt idx="2">
                  <c:v>14912581688.419998</c:v>
                </c:pt>
                <c:pt idx="3">
                  <c:v>14707102914.749998</c:v>
                </c:pt>
                <c:pt idx="4">
                  <c:v>14697948470.990002</c:v>
                </c:pt>
                <c:pt idx="5">
                  <c:v>14850896645.41</c:v>
                </c:pt>
                <c:pt idx="6">
                  <c:v>15100301201.859999</c:v>
                </c:pt>
                <c:pt idx="7">
                  <c:v>15010766217.84</c:v>
                </c:pt>
              </c:numCache>
            </c:numRef>
          </c:val>
          <c:smooth val="0"/>
          <c:extLst>
            <c:ext xmlns:c16="http://schemas.microsoft.com/office/drawing/2014/chart" uri="{C3380CC4-5D6E-409C-BE32-E72D297353CC}">
              <c16:uniqueId val="{00000003-8676-4F12-AFF6-6C33611C2177}"/>
            </c:ext>
          </c:extLst>
        </c:ser>
        <c:ser>
          <c:idx val="6"/>
          <c:order val="5"/>
          <c:tx>
            <c:strRef>
              <c:f>'NAV Trend'!$B$6</c:f>
              <c:strCache>
                <c:ptCount val="1"/>
                <c:pt idx="0">
                  <c:v>REAL ESTATE FUNDS</c:v>
                </c:pt>
              </c:strCache>
            </c:strRef>
          </c:tx>
          <c:spPr>
            <a:ln>
              <a:tailEnd type="diamond"/>
            </a:ln>
          </c:spPr>
          <c:marker>
            <c:symbol val="none"/>
          </c:marker>
          <c:dLbls>
            <c:numFmt formatCode="#0.00,,," sourceLinked="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44316</c:v>
                </c:pt>
                <c:pt idx="1">
                  <c:v>44323</c:v>
                </c:pt>
                <c:pt idx="2">
                  <c:v>44330</c:v>
                </c:pt>
                <c:pt idx="3">
                  <c:v>44337</c:v>
                </c:pt>
                <c:pt idx="4">
                  <c:v>44344</c:v>
                </c:pt>
                <c:pt idx="5">
                  <c:v>44351</c:v>
                </c:pt>
                <c:pt idx="6">
                  <c:v>44358</c:v>
                </c:pt>
                <c:pt idx="7">
                  <c:v>44365</c:v>
                </c:pt>
              </c:numCache>
            </c:numRef>
          </c:cat>
          <c:val>
            <c:numRef>
              <c:f>'NAV Trend'!$C$6:$J$6</c:f>
              <c:numCache>
                <c:formatCode>#,##0.00</c:formatCode>
                <c:ptCount val="8"/>
                <c:pt idx="0">
                  <c:v>50037899459.361076</c:v>
                </c:pt>
                <c:pt idx="1">
                  <c:v>49697217654.141075</c:v>
                </c:pt>
                <c:pt idx="2">
                  <c:v>49726283121.581078</c:v>
                </c:pt>
                <c:pt idx="3">
                  <c:v>49723645730.911072</c:v>
                </c:pt>
                <c:pt idx="4">
                  <c:v>49727917013.981079</c:v>
                </c:pt>
                <c:pt idx="5">
                  <c:v>49739045723.34108</c:v>
                </c:pt>
                <c:pt idx="6">
                  <c:v>49757863653.061081</c:v>
                </c:pt>
                <c:pt idx="7">
                  <c:v>49767162113.861076</c:v>
                </c:pt>
              </c:numCache>
            </c:numRef>
          </c:val>
          <c:smooth val="0"/>
          <c:extLst>
            <c:ext xmlns:c16="http://schemas.microsoft.com/office/drawing/2014/chart" uri="{C3380CC4-5D6E-409C-BE32-E72D297353CC}">
              <c16:uniqueId val="{00000004-8676-4F12-AFF6-6C33611C2177}"/>
            </c:ext>
          </c:extLst>
        </c:ser>
        <c:ser>
          <c:idx val="7"/>
          <c:order val="6"/>
          <c:tx>
            <c:strRef>
              <c:f>'NAV Trend'!$B$7</c:f>
              <c:strCache>
                <c:ptCount val="1"/>
                <c:pt idx="0">
                  <c:v>MONEY MARKET FUNDS</c:v>
                </c:pt>
              </c:strCache>
            </c:strRef>
          </c:tx>
          <c:spPr>
            <a:ln>
              <a:headEnd type="oval"/>
            </a:ln>
          </c:spPr>
          <c:marker>
            <c:symbol val="none"/>
          </c:marker>
          <c:dLbls>
            <c:numFmt formatCode="#0.00,,," sourceLinked="0"/>
            <c:spPr>
              <a:solidFill>
                <a:schemeClr val="bg1">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44316</c:v>
                </c:pt>
                <c:pt idx="1">
                  <c:v>44323</c:v>
                </c:pt>
                <c:pt idx="2">
                  <c:v>44330</c:v>
                </c:pt>
                <c:pt idx="3">
                  <c:v>44337</c:v>
                </c:pt>
                <c:pt idx="4">
                  <c:v>44344</c:v>
                </c:pt>
                <c:pt idx="5">
                  <c:v>44351</c:v>
                </c:pt>
                <c:pt idx="6">
                  <c:v>44358</c:v>
                </c:pt>
                <c:pt idx="7">
                  <c:v>44365</c:v>
                </c:pt>
              </c:numCache>
            </c:numRef>
          </c:cat>
          <c:val>
            <c:numRef>
              <c:f>'NAV Trend'!$C$7:$J$7</c:f>
              <c:numCache>
                <c:formatCode>#,##0.00</c:formatCode>
                <c:ptCount val="8"/>
                <c:pt idx="0">
                  <c:v>525097087567.59589</c:v>
                </c:pt>
                <c:pt idx="1">
                  <c:v>519273063122.22992</c:v>
                </c:pt>
                <c:pt idx="2">
                  <c:v>514215866715.94806</c:v>
                </c:pt>
                <c:pt idx="3">
                  <c:v>507903798812.73596</c:v>
                </c:pt>
                <c:pt idx="4">
                  <c:v>501946848384.21179</c:v>
                </c:pt>
                <c:pt idx="5">
                  <c:v>502195240193.08795</c:v>
                </c:pt>
                <c:pt idx="6">
                  <c:v>501813826861.20276</c:v>
                </c:pt>
                <c:pt idx="7">
                  <c:v>489812631106.65686</c:v>
                </c:pt>
              </c:numCache>
            </c:numRef>
          </c:val>
          <c:smooth val="0"/>
          <c:extLst>
            <c:ext xmlns:c16="http://schemas.microsoft.com/office/drawing/2014/chart" uri="{C3380CC4-5D6E-409C-BE32-E72D297353CC}">
              <c16:uniqueId val="{00000005-8676-4F12-AFF6-6C33611C2177}"/>
            </c:ext>
          </c:extLst>
        </c:ser>
        <c:dLbls>
          <c:showLegendKey val="0"/>
          <c:showVal val="0"/>
          <c:showCatName val="0"/>
          <c:showSerName val="0"/>
          <c:showPercent val="0"/>
          <c:showBubbleSize val="0"/>
        </c:dLbls>
        <c:marker val="1"/>
        <c:smooth val="0"/>
        <c:axId val="1222378911"/>
        <c:axId val="1"/>
      </c:lineChart>
      <c:lineChart>
        <c:grouping val="standard"/>
        <c:varyColors val="0"/>
        <c:ser>
          <c:idx val="4"/>
          <c:order val="3"/>
          <c:tx>
            <c:strRef>
              <c:f>'NAV Trend'!$B$4</c:f>
              <c:strCache>
                <c:ptCount val="1"/>
                <c:pt idx="0">
                  <c:v>FIXED INCOME FUNDS</c:v>
                </c:pt>
              </c:strCache>
            </c:strRef>
          </c:tx>
          <c:spPr>
            <a:ln>
              <a:headEnd type="oval"/>
              <a:tailEnd type="oval"/>
            </a:ln>
          </c:spPr>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Trend'!$C$1:$D$1</c:f>
              <c:numCache>
                <c:formatCode>d\-mmm</c:formatCode>
                <c:ptCount val="2"/>
                <c:pt idx="0">
                  <c:v>44316</c:v>
                </c:pt>
                <c:pt idx="1">
                  <c:v>44323</c:v>
                </c:pt>
              </c:numCache>
            </c:numRef>
          </c:cat>
          <c:val>
            <c:numRef>
              <c:f>'NAV Trend'!$C$4:$J$4</c:f>
              <c:numCache>
                <c:formatCode>#,##0.00</c:formatCode>
                <c:ptCount val="8"/>
                <c:pt idx="0">
                  <c:v>480897497961.73639</c:v>
                </c:pt>
                <c:pt idx="1">
                  <c:v>474844459808.276</c:v>
                </c:pt>
                <c:pt idx="2">
                  <c:v>468365164870.2569</c:v>
                </c:pt>
                <c:pt idx="3">
                  <c:v>466270217450.1004</c:v>
                </c:pt>
                <c:pt idx="4">
                  <c:v>457937696684.54016</c:v>
                </c:pt>
                <c:pt idx="5">
                  <c:v>446584299195.1875</c:v>
                </c:pt>
                <c:pt idx="6">
                  <c:v>442884955463.2851</c:v>
                </c:pt>
                <c:pt idx="7">
                  <c:v>439618097870.117</c:v>
                </c:pt>
              </c:numCache>
            </c:numRef>
          </c:val>
          <c:smooth val="0"/>
          <c:extLst>
            <c:ext xmlns:c16="http://schemas.microsoft.com/office/drawing/2014/chart" uri="{C3380CC4-5D6E-409C-BE32-E72D297353CC}">
              <c16:uniqueId val="{00000006-8676-4F12-AFF6-6C33611C2177}"/>
            </c:ext>
          </c:extLst>
        </c:ser>
        <c:ser>
          <c:idx val="0"/>
          <c:order val="7"/>
          <c:tx>
            <c:strRef>
              <c:f>'NAV Trend'!$B$8</c:f>
              <c:strCache>
                <c:ptCount val="1"/>
                <c:pt idx="0">
                  <c:v>BOND FUNDS</c:v>
                </c:pt>
              </c:strCache>
            </c:strRef>
          </c:tx>
          <c:marker>
            <c:symbol val="none"/>
          </c:marker>
          <c:val>
            <c:numRef>
              <c:f>'NAV Trend'!$C$8:$J$8</c:f>
              <c:numCache>
                <c:formatCode>#,##0.00</c:formatCode>
                <c:ptCount val="8"/>
                <c:pt idx="0">
                  <c:v>255073172344.26996</c:v>
                </c:pt>
                <c:pt idx="1">
                  <c:v>252843228540.84</c:v>
                </c:pt>
                <c:pt idx="2">
                  <c:v>250797291296.70999</c:v>
                </c:pt>
                <c:pt idx="3">
                  <c:v>254269172604.10001</c:v>
                </c:pt>
                <c:pt idx="4">
                  <c:v>254522626471.43002</c:v>
                </c:pt>
                <c:pt idx="5">
                  <c:v>254505305139.79208</c:v>
                </c:pt>
                <c:pt idx="6">
                  <c:v>253120431294.69586</c:v>
                </c:pt>
                <c:pt idx="7">
                  <c:v>252726985618.3999</c:v>
                </c:pt>
              </c:numCache>
            </c:numRef>
          </c:val>
          <c:smooth val="0"/>
          <c:extLst>
            <c:ext xmlns:c16="http://schemas.microsoft.com/office/drawing/2014/chart" uri="{C3380CC4-5D6E-409C-BE32-E72D297353CC}">
              <c16:uniqueId val="{00000007-8676-4F12-AFF6-6C33611C2177}"/>
            </c:ext>
          </c:extLst>
        </c:ser>
        <c:dLbls>
          <c:showLegendKey val="0"/>
          <c:showVal val="0"/>
          <c:showCatName val="0"/>
          <c:showSerName val="0"/>
          <c:showPercent val="0"/>
          <c:showBubbleSize val="0"/>
        </c:dLbls>
        <c:marker val="1"/>
        <c:smooth val="0"/>
        <c:axId val="3"/>
        <c:axId val="4"/>
      </c:lineChart>
      <c:catAx>
        <c:axId val="1222378911"/>
        <c:scaling>
          <c:orientation val="minMax"/>
        </c:scaling>
        <c:delete val="0"/>
        <c:axPos val="b"/>
        <c:numFmt formatCode="d\-mmm" sourceLinked="1"/>
        <c:majorTickMark val="out"/>
        <c:minorTickMark val="none"/>
        <c:tickLblPos val="nextTo"/>
        <c:txPr>
          <a:bodyPr rot="0" vert="horz"/>
          <a:lstStyle/>
          <a:p>
            <a:pPr>
              <a:defRPr sz="1000" b="1" i="0" u="none" strike="noStrike" baseline="0">
                <a:solidFill>
                  <a:srgbClr val="000000"/>
                </a:solidFill>
                <a:latin typeface="Century Gothic"/>
                <a:ea typeface="Century Gothic"/>
                <a:cs typeface="Century Gothic"/>
              </a:defRPr>
            </a:pPr>
            <a:endParaRPr lang="en-US"/>
          </a:p>
        </c:txPr>
        <c:crossAx val="1"/>
        <c:crosses val="autoZero"/>
        <c:auto val="0"/>
        <c:lblAlgn val="ctr"/>
        <c:lblOffset val="100"/>
        <c:noMultiLvlLbl val="0"/>
      </c:catAx>
      <c:valAx>
        <c:axId val="1"/>
        <c:scaling>
          <c:orientation val="minMax"/>
        </c:scaling>
        <c:delete val="0"/>
        <c:axPos val="l"/>
        <c:numFmt formatCode="&quot;N&quot;\ #0.00,,,\ &quot;bn&quot;" sourceLinked="0"/>
        <c:majorTickMark val="none"/>
        <c:minorTickMark val="none"/>
        <c:tickLblPos val="low"/>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222378911"/>
        <c:crosses val="autoZero"/>
        <c:crossBetween val="midCat"/>
      </c:valAx>
      <c:dateAx>
        <c:axId val="3"/>
        <c:scaling>
          <c:orientation val="minMax"/>
        </c:scaling>
        <c:delete val="1"/>
        <c:axPos val="b"/>
        <c:numFmt formatCode="d\-mmm" sourceLinked="1"/>
        <c:majorTickMark val="out"/>
        <c:minorTickMark val="none"/>
        <c:tickLblPos val="nextTo"/>
        <c:crossAx val="4"/>
        <c:crosses val="autoZero"/>
        <c:auto val="1"/>
        <c:lblOffset val="100"/>
        <c:baseTimeUnit val="days"/>
      </c:dateAx>
      <c:valAx>
        <c:axId val="4"/>
        <c:scaling>
          <c:orientation val="minMax"/>
        </c:scaling>
        <c:delete val="0"/>
        <c:axPos val="r"/>
        <c:numFmt formatCode="#,##0.00" sourceLinked="1"/>
        <c:majorTickMark val="none"/>
        <c:minorTickMark val="none"/>
        <c:tickLblPos val="none"/>
        <c:crossAx val="3"/>
        <c:crosses val="max"/>
        <c:crossBetween val="midCat"/>
      </c:valAx>
    </c:plotArea>
    <c:legend>
      <c:legendPos val="b"/>
      <c:legendEntry>
        <c:idx val="0"/>
        <c:delete val="1"/>
      </c:legendEntry>
      <c:layout>
        <c:manualLayout>
          <c:xMode val="edge"/>
          <c:yMode val="edge"/>
          <c:x val="5.6999549065177429E-2"/>
          <c:y val="0.87118157957528031"/>
          <c:w val="0.77402777296009806"/>
          <c:h val="7.3529308836395413E-2"/>
        </c:manualLayout>
      </c:layout>
      <c:overlay val="0"/>
      <c:txPr>
        <a:bodyPr/>
        <a:lstStyle/>
        <a:p>
          <a:pPr>
            <a:defRPr sz="845" b="1" i="0" u="none" strike="noStrike" baseline="0">
              <a:solidFill>
                <a:srgbClr val="000000"/>
              </a:solidFill>
              <a:latin typeface="Century Gothic"/>
              <a:ea typeface="Century Gothic"/>
              <a:cs typeface="Century Gothic"/>
            </a:defRPr>
          </a:pPr>
          <a:endParaRPr lang="en-US"/>
        </a:p>
      </c:txPr>
    </c:legend>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hyperlink" Target="http://www.fbncam.com/" TargetMode="External"/><Relationship Id="rId1" Type="http://schemas.openxmlformats.org/officeDocument/2006/relationships/hyperlink" Target="http://www.fbnquest.com/"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74</xdr:row>
      <xdr:rowOff>0</xdr:rowOff>
    </xdr:from>
    <xdr:to>
      <xdr:col>14</xdr:col>
      <xdr:colOff>990600</xdr:colOff>
      <xdr:row>78</xdr:row>
      <xdr:rowOff>66676</xdr:rowOff>
    </xdr:to>
    <xdr:sp macro="" textlink="">
      <xdr:nvSpPr>
        <xdr:cNvPr id="437690" name="yiv9484210167Picture 1">
          <a:hlinkClick xmlns:r="http://schemas.openxmlformats.org/officeDocument/2006/relationships" r:id="rId1" tgtFrame="_blank"/>
          <a:extLst>
            <a:ext uri="{FF2B5EF4-FFF2-40B4-BE49-F238E27FC236}">
              <a16:creationId xmlns:a16="http://schemas.microsoft.com/office/drawing/2014/main" id="{918C9F0E-0E1C-4AA2-B680-7D704715FB55}"/>
            </a:ext>
          </a:extLst>
        </xdr:cNvPr>
        <xdr:cNvSpPr>
          <a:spLocks noChangeAspect="1" noChangeArrowheads="1"/>
        </xdr:cNvSpPr>
      </xdr:nvSpPr>
      <xdr:spPr bwMode="auto">
        <a:xfrm>
          <a:off x="12230100" y="10591800"/>
          <a:ext cx="990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98</xdr:row>
      <xdr:rowOff>0</xdr:rowOff>
    </xdr:from>
    <xdr:to>
      <xdr:col>13</xdr:col>
      <xdr:colOff>304800</xdr:colOff>
      <xdr:row>99</xdr:row>
      <xdr:rowOff>142873</xdr:rowOff>
    </xdr:to>
    <xdr:sp macro="" textlink="">
      <xdr:nvSpPr>
        <xdr:cNvPr id="437691" name="AutoShape 4">
          <a:hlinkClick xmlns:r="http://schemas.openxmlformats.org/officeDocument/2006/relationships" r:id="rId2" tgtFrame="_blank"/>
          <a:extLst>
            <a:ext uri="{FF2B5EF4-FFF2-40B4-BE49-F238E27FC236}">
              <a16:creationId xmlns:a16="http://schemas.microsoft.com/office/drawing/2014/main" id="{9D8CA528-C1EC-4C1B-8571-84C3680E7A46}"/>
            </a:ext>
          </a:extLst>
        </xdr:cNvPr>
        <xdr:cNvSpPr>
          <a:spLocks noChangeAspect="1" noChangeArrowheads="1"/>
        </xdr:cNvSpPr>
      </xdr:nvSpPr>
      <xdr:spPr bwMode="auto">
        <a:xfrm>
          <a:off x="11153775" y="130206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750095</xdr:colOff>
      <xdr:row>0</xdr:row>
      <xdr:rowOff>132485</xdr:rowOff>
    </xdr:from>
    <xdr:to>
      <xdr:col>11</xdr:col>
      <xdr:colOff>46546</xdr:colOff>
      <xdr:row>23</xdr:row>
      <xdr:rowOff>132484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73523" cy="6306705"/>
    <xdr:graphicFrame macro="">
      <xdr:nvGraphicFramePr>
        <xdr:cNvPr id="2" name="shape">
          <a:extLst>
            <a:ext uri="{FF2B5EF4-FFF2-40B4-BE49-F238E27FC236}">
              <a16:creationId xmlns:a16="http://schemas.microsoft.com/office/drawing/2014/main" id="{3F67780D-8FFA-4943-8CE3-C4FCB9319A4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3523" cy="6306705"/>
    <xdr:graphicFrame macro="">
      <xdr:nvGraphicFramePr>
        <xdr:cNvPr id="2" name="shape">
          <a:extLst>
            <a:ext uri="{FF2B5EF4-FFF2-40B4-BE49-F238E27FC236}">
              <a16:creationId xmlns:a16="http://schemas.microsoft.com/office/drawing/2014/main" id="{9C73412F-1256-4601-9C1C-25B91BC4F9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hyperlink" Target="tel:+4413047" TargetMode="External"/><Relationship Id="rId2" Type="http://schemas.openxmlformats.org/officeDocument/2006/relationships/hyperlink" Target="tel:+4463517" TargetMode="External"/><Relationship Id="rId1" Type="http://schemas.openxmlformats.org/officeDocument/2006/relationships/hyperlink" Target="tel:+4410156"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0"/>
  <sheetViews>
    <sheetView tabSelected="1" zoomScale="120" zoomScaleNormal="120" workbookViewId="0">
      <selection sqref="A1:K1"/>
    </sheetView>
  </sheetViews>
  <sheetFormatPr defaultColWidth="8.85546875" defaultRowHeight="12" customHeight="1"/>
  <cols>
    <col min="1" max="1" width="3.85546875" style="3" customWidth="1"/>
    <col min="2" max="2" width="32.5703125" style="4" customWidth="1"/>
    <col min="3" max="3" width="34.5703125" style="4" customWidth="1"/>
    <col min="4" max="4" width="17.7109375" style="4" customWidth="1"/>
    <col min="5" max="6" width="8.7109375" style="4" customWidth="1"/>
    <col min="7" max="7" width="17.7109375" style="4" customWidth="1"/>
    <col min="8" max="8" width="8.7109375" style="4" customWidth="1"/>
    <col min="9" max="9" width="9.42578125" style="4" customWidth="1"/>
    <col min="10" max="11" width="8.7109375" style="4" customWidth="1"/>
    <col min="12" max="12" width="8.42578125" style="4" customWidth="1"/>
    <col min="13" max="13" width="21.5703125" style="5" customWidth="1"/>
    <col min="14" max="14" width="18.42578125" style="4" customWidth="1"/>
    <col min="15" max="15" width="18.140625" style="4" customWidth="1"/>
    <col min="16" max="16" width="9.42578125" style="4" customWidth="1"/>
    <col min="17" max="17" width="18.42578125" style="4" customWidth="1"/>
    <col min="18" max="18" width="8.85546875" style="4"/>
    <col min="19" max="19" width="25.140625" style="4" customWidth="1"/>
    <col min="20" max="16384" width="8.85546875" style="4"/>
  </cols>
  <sheetData>
    <row r="1" spans="1:19" ht="18" customHeight="1" thickBot="1">
      <c r="A1" s="440" t="s">
        <v>242</v>
      </c>
      <c r="B1" s="441"/>
      <c r="C1" s="441"/>
      <c r="D1" s="441"/>
      <c r="E1" s="441"/>
      <c r="F1" s="441"/>
      <c r="G1" s="441"/>
      <c r="H1" s="441"/>
      <c r="I1" s="441"/>
      <c r="J1" s="441"/>
      <c r="K1" s="442"/>
      <c r="M1" s="4"/>
    </row>
    <row r="2" spans="1:19" ht="24.75" customHeight="1" thickBot="1">
      <c r="A2" s="185"/>
      <c r="B2" s="188"/>
      <c r="C2" s="186"/>
      <c r="D2" s="433" t="s">
        <v>233</v>
      </c>
      <c r="E2" s="434"/>
      <c r="F2" s="435"/>
      <c r="G2" s="433" t="s">
        <v>243</v>
      </c>
      <c r="H2" s="434"/>
      <c r="I2" s="435"/>
      <c r="J2" s="448" t="s">
        <v>83</v>
      </c>
      <c r="K2" s="449"/>
      <c r="M2" s="4"/>
    </row>
    <row r="3" spans="1:19" ht="14.25" customHeight="1">
      <c r="A3" s="394" t="s">
        <v>2</v>
      </c>
      <c r="B3" s="187" t="s">
        <v>3</v>
      </c>
      <c r="C3" s="187" t="s">
        <v>4</v>
      </c>
      <c r="D3" s="395" t="s">
        <v>78</v>
      </c>
      <c r="E3" s="396" t="s">
        <v>82</v>
      </c>
      <c r="F3" s="396" t="s">
        <v>5</v>
      </c>
      <c r="G3" s="395" t="s">
        <v>78</v>
      </c>
      <c r="H3" s="396" t="s">
        <v>82</v>
      </c>
      <c r="I3" s="396" t="s">
        <v>5</v>
      </c>
      <c r="J3" s="397" t="s">
        <v>78</v>
      </c>
      <c r="K3" s="398" t="s">
        <v>5</v>
      </c>
      <c r="L3" s="7"/>
      <c r="M3" s="4"/>
    </row>
    <row r="4" spans="1:19" ht="12.95" customHeight="1">
      <c r="A4" s="190"/>
      <c r="B4" s="38"/>
      <c r="C4" s="38" t="s">
        <v>0</v>
      </c>
      <c r="D4" s="39" t="s">
        <v>6</v>
      </c>
      <c r="E4" s="39"/>
      <c r="F4" s="39" t="s">
        <v>6</v>
      </c>
      <c r="G4" s="39" t="s">
        <v>6</v>
      </c>
      <c r="H4" s="39"/>
      <c r="I4" s="39" t="s">
        <v>6</v>
      </c>
      <c r="J4" s="267" t="s">
        <v>101</v>
      </c>
      <c r="K4" s="267" t="s">
        <v>101</v>
      </c>
      <c r="L4" s="8"/>
      <c r="M4" s="192"/>
    </row>
    <row r="5" spans="1:19" ht="13.5" customHeight="1">
      <c r="A5" s="417">
        <v>1</v>
      </c>
      <c r="B5" s="418" t="s">
        <v>7</v>
      </c>
      <c r="C5" s="418" t="s">
        <v>8</v>
      </c>
      <c r="D5" s="72">
        <v>6506263235.1199999</v>
      </c>
      <c r="E5" s="54">
        <f>(D5/$D$19)</f>
        <v>0.43086976532087867</v>
      </c>
      <c r="F5" s="72">
        <v>10589.16</v>
      </c>
      <c r="G5" s="72">
        <v>6447017838.9399996</v>
      </c>
      <c r="H5" s="54">
        <f t="shared" ref="H5:H18" si="0">(G5/$G$19)</f>
        <v>0.42949292163899305</v>
      </c>
      <c r="I5" s="72">
        <v>10491.94</v>
      </c>
      <c r="J5" s="184">
        <f t="shared" ref="J5:J13" si="1">((G5-D5)/D5)</f>
        <v>-9.1059021190844271E-3</v>
      </c>
      <c r="K5" s="184">
        <f t="shared" ref="K5:K13" si="2">((I5-F5)/F5)</f>
        <v>-9.1810870739510355E-3</v>
      </c>
      <c r="L5" s="9"/>
      <c r="M5" s="192"/>
      <c r="N5" s="272"/>
    </row>
    <row r="6" spans="1:19" ht="12.75" customHeight="1">
      <c r="A6" s="417">
        <v>2</v>
      </c>
      <c r="B6" s="53" t="s">
        <v>168</v>
      </c>
      <c r="C6" s="418" t="s">
        <v>60</v>
      </c>
      <c r="D6" s="73">
        <v>819629420.94000006</v>
      </c>
      <c r="E6" s="54">
        <f t="shared" ref="E6:E18" si="3">(D6/$D$19)</f>
        <v>5.4279011390782138E-2</v>
      </c>
      <c r="F6" s="72">
        <v>1.61</v>
      </c>
      <c r="G6" s="73">
        <v>814598179.35000002</v>
      </c>
      <c r="H6" s="54">
        <f t="shared" si="0"/>
        <v>5.4267594840153206E-2</v>
      </c>
      <c r="I6" s="72">
        <v>1.6</v>
      </c>
      <c r="J6" s="184">
        <f t="shared" si="1"/>
        <v>-6.138434591854822E-3</v>
      </c>
      <c r="K6" s="184">
        <f t="shared" si="2"/>
        <v>-6.2111801242236073E-3</v>
      </c>
      <c r="L6" s="9"/>
      <c r="M6" s="192"/>
      <c r="N6" s="272"/>
    </row>
    <row r="7" spans="1:19" ht="12.95" customHeight="1">
      <c r="A7" s="417">
        <v>3</v>
      </c>
      <c r="B7" s="53" t="s">
        <v>75</v>
      </c>
      <c r="C7" s="418" t="s">
        <v>13</v>
      </c>
      <c r="D7" s="73">
        <v>254974657.22</v>
      </c>
      <c r="E7" s="54">
        <f t="shared" si="3"/>
        <v>1.6885402073211174E-2</v>
      </c>
      <c r="F7" s="72">
        <v>127.71</v>
      </c>
      <c r="G7" s="73">
        <v>251873067.63999999</v>
      </c>
      <c r="H7" s="54">
        <f t="shared" si="0"/>
        <v>1.6779494396538787E-2</v>
      </c>
      <c r="I7" s="72">
        <v>126.34</v>
      </c>
      <c r="J7" s="184">
        <f t="shared" si="1"/>
        <v>-1.2164305322798673E-2</v>
      </c>
      <c r="K7" s="184">
        <f t="shared" si="2"/>
        <v>-1.0727429332080421E-2</v>
      </c>
      <c r="L7" s="9"/>
      <c r="M7" s="232"/>
      <c r="N7" s="10"/>
    </row>
    <row r="8" spans="1:19" ht="12.95" customHeight="1">
      <c r="A8" s="417">
        <v>4</v>
      </c>
      <c r="B8" s="418" t="s">
        <v>14</v>
      </c>
      <c r="C8" s="418" t="s">
        <v>15</v>
      </c>
      <c r="D8" s="73">
        <v>572091167</v>
      </c>
      <c r="E8" s="54">
        <f t="shared" si="3"/>
        <v>3.7886076532667567E-2</v>
      </c>
      <c r="F8" s="95">
        <v>16.37</v>
      </c>
      <c r="G8" s="73">
        <v>571213961</v>
      </c>
      <c r="H8" s="54">
        <f t="shared" si="0"/>
        <v>3.8053617830722287E-2</v>
      </c>
      <c r="I8" s="95">
        <v>16.350000000000001</v>
      </c>
      <c r="J8" s="184">
        <f t="shared" si="1"/>
        <v>-1.5333325361410449E-3</v>
      </c>
      <c r="K8" s="184">
        <f t="shared" si="2"/>
        <v>-1.2217470983506152E-3</v>
      </c>
      <c r="L8" s="47"/>
      <c r="M8" s="192"/>
      <c r="N8" s="10"/>
      <c r="O8" s="322"/>
      <c r="P8" s="323"/>
      <c r="Q8" s="323"/>
      <c r="R8" s="324"/>
    </row>
    <row r="9" spans="1:19" ht="12.95" customHeight="1">
      <c r="A9" s="417">
        <v>5</v>
      </c>
      <c r="B9" s="418" t="s">
        <v>76</v>
      </c>
      <c r="C9" s="418" t="s">
        <v>20</v>
      </c>
      <c r="D9" s="72">
        <v>332654039.52999997</v>
      </c>
      <c r="E9" s="54">
        <f t="shared" si="3"/>
        <v>2.2029629414877162E-2</v>
      </c>
      <c r="F9" s="72">
        <v>157.93639999999999</v>
      </c>
      <c r="G9" s="72">
        <v>332097894.44</v>
      </c>
      <c r="H9" s="54">
        <f t="shared" si="0"/>
        <v>2.2123980189985785E-2</v>
      </c>
      <c r="I9" s="72">
        <v>157.7826</v>
      </c>
      <c r="J9" s="228">
        <f>((G9-D9)/D9)</f>
        <v>-1.6718422863156561E-3</v>
      </c>
      <c r="K9" s="228">
        <f>((I9-F9)/F9)</f>
        <v>-9.7380971074425996E-4</v>
      </c>
      <c r="L9" s="47"/>
      <c r="M9" s="192"/>
      <c r="N9" s="10"/>
      <c r="O9" s="322"/>
      <c r="P9" s="323"/>
      <c r="Q9" s="323"/>
      <c r="R9" s="324"/>
    </row>
    <row r="10" spans="1:19" ht="12.95" customHeight="1">
      <c r="A10" s="417">
        <v>6</v>
      </c>
      <c r="B10" s="418" t="s">
        <v>55</v>
      </c>
      <c r="C10" s="418" t="s">
        <v>99</v>
      </c>
      <c r="D10" s="72">
        <v>1825712708.51</v>
      </c>
      <c r="E10" s="54">
        <f t="shared" si="3"/>
        <v>0.12090571466780514</v>
      </c>
      <c r="F10" s="72">
        <v>0.94740000000000002</v>
      </c>
      <c r="G10" s="72">
        <v>1815398047.6700001</v>
      </c>
      <c r="H10" s="54">
        <f t="shared" si="0"/>
        <v>0.12093973227778575</v>
      </c>
      <c r="I10" s="72">
        <v>0.94510000000000005</v>
      </c>
      <c r="J10" s="184">
        <f t="shared" si="1"/>
        <v>-5.6496626177389717E-3</v>
      </c>
      <c r="K10" s="184">
        <f t="shared" si="2"/>
        <v>-2.4276968545492599E-3</v>
      </c>
      <c r="L10" s="9"/>
      <c r="M10" s="225"/>
      <c r="N10" s="10"/>
      <c r="O10" s="325"/>
      <c r="P10" s="324"/>
      <c r="Q10" s="324"/>
      <c r="R10" s="326"/>
      <c r="S10" s="327"/>
    </row>
    <row r="11" spans="1:19" ht="12.95" customHeight="1">
      <c r="A11" s="417">
        <v>7</v>
      </c>
      <c r="B11" s="418" t="s">
        <v>9</v>
      </c>
      <c r="C11" s="418" t="s">
        <v>16</v>
      </c>
      <c r="D11" s="72">
        <v>2631598222.9899998</v>
      </c>
      <c r="E11" s="54">
        <f t="shared" si="3"/>
        <v>0.17427455173317002</v>
      </c>
      <c r="F11" s="72">
        <v>19.729800000000001</v>
      </c>
      <c r="G11" s="72">
        <v>2620469270.52</v>
      </c>
      <c r="H11" s="54">
        <f t="shared" si="0"/>
        <v>0.17457265222115204</v>
      </c>
      <c r="I11" s="72">
        <v>19.633400000000002</v>
      </c>
      <c r="J11" s="184">
        <f t="shared" si="1"/>
        <v>-4.2289709625032233E-3</v>
      </c>
      <c r="K11" s="184">
        <f t="shared" si="2"/>
        <v>-4.8860099950328514E-3</v>
      </c>
      <c r="L11" s="48"/>
      <c r="M11" s="225"/>
      <c r="N11" s="10"/>
    </row>
    <row r="12" spans="1:19" ht="12.95" customHeight="1">
      <c r="A12" s="417">
        <v>8</v>
      </c>
      <c r="B12" s="74" t="s">
        <v>17</v>
      </c>
      <c r="C12" s="74" t="s">
        <v>71</v>
      </c>
      <c r="D12" s="72">
        <v>324521475.37</v>
      </c>
      <c r="E12" s="54">
        <f t="shared" si="3"/>
        <v>2.1491059749856291E-2</v>
      </c>
      <c r="F12" s="72">
        <v>158.41999999999999</v>
      </c>
      <c r="G12" s="72">
        <v>321731784.10000002</v>
      </c>
      <c r="H12" s="54">
        <f t="shared" si="0"/>
        <v>2.1433401828457505E-2</v>
      </c>
      <c r="I12" s="72">
        <v>157.01</v>
      </c>
      <c r="J12" s="184">
        <f>((G12-D12)/D12)</f>
        <v>-8.5963225294083904E-3</v>
      </c>
      <c r="K12" s="184">
        <f>((I12-F12)/F12)</f>
        <v>-8.9003913647266557E-3</v>
      </c>
      <c r="L12" s="9"/>
      <c r="M12" s="342"/>
      <c r="N12" s="10"/>
    </row>
    <row r="13" spans="1:19" ht="12.95" customHeight="1">
      <c r="A13" s="417">
        <v>9</v>
      </c>
      <c r="B13" s="418" t="s">
        <v>73</v>
      </c>
      <c r="C13" s="418" t="s">
        <v>72</v>
      </c>
      <c r="D13" s="72">
        <v>214794365.06</v>
      </c>
      <c r="E13" s="54">
        <f t="shared" si="3"/>
        <v>1.422450864977067E-2</v>
      </c>
      <c r="F13" s="72">
        <v>10.972099999999999</v>
      </c>
      <c r="G13" s="72">
        <v>214969432.33000001</v>
      </c>
      <c r="H13" s="54">
        <f t="shared" si="0"/>
        <v>1.4321016609699316E-2</v>
      </c>
      <c r="I13" s="72">
        <v>10.981999999999999</v>
      </c>
      <c r="J13" s="184">
        <f t="shared" si="1"/>
        <v>8.1504591589778429E-4</v>
      </c>
      <c r="K13" s="184">
        <f t="shared" si="2"/>
        <v>9.0228853182162212E-4</v>
      </c>
      <c r="L13" s="47"/>
      <c r="M13"/>
      <c r="N13" s="49"/>
      <c r="O13" s="49"/>
    </row>
    <row r="14" spans="1:19" ht="12.95" customHeight="1">
      <c r="A14" s="417">
        <v>10</v>
      </c>
      <c r="B14" s="418" t="s">
        <v>7</v>
      </c>
      <c r="C14" s="53" t="s">
        <v>90</v>
      </c>
      <c r="D14" s="72">
        <v>304088614.06</v>
      </c>
      <c r="E14" s="54">
        <f t="shared" si="3"/>
        <v>2.0137917118007123E-2</v>
      </c>
      <c r="F14" s="72">
        <v>2605.84</v>
      </c>
      <c r="G14" s="72">
        <v>304299477.57999998</v>
      </c>
      <c r="H14" s="54">
        <f t="shared" si="0"/>
        <v>2.0272081595564793E-2</v>
      </c>
      <c r="I14" s="72">
        <v>2607.64</v>
      </c>
      <c r="J14" s="184">
        <f t="shared" ref="J14:J19" si="4">((G14-D14)/D14)</f>
        <v>6.9342787020093837E-4</v>
      </c>
      <c r="K14" s="184">
        <f>((I14-F14)/F14)</f>
        <v>6.9075614772961006E-4</v>
      </c>
      <c r="L14" s="47"/>
      <c r="M14" s="338"/>
      <c r="N14" s="278"/>
      <c r="O14" s="278"/>
    </row>
    <row r="15" spans="1:19" ht="12.95" customHeight="1">
      <c r="A15" s="417">
        <v>11</v>
      </c>
      <c r="B15" s="418" t="s">
        <v>104</v>
      </c>
      <c r="C15" s="72" t="s">
        <v>105</v>
      </c>
      <c r="D15" s="72">
        <v>293499441.98000002</v>
      </c>
      <c r="E15" s="54">
        <f t="shared" si="3"/>
        <v>1.9436661431882423E-2</v>
      </c>
      <c r="F15" s="72">
        <v>130.69999999999999</v>
      </c>
      <c r="G15" s="72">
        <v>294972234.35000002</v>
      </c>
      <c r="H15" s="54">
        <f t="shared" si="0"/>
        <v>1.9650711367380523E-2</v>
      </c>
      <c r="I15" s="72">
        <v>131.38</v>
      </c>
      <c r="J15" s="184">
        <f t="shared" si="4"/>
        <v>5.0180414656473705E-3</v>
      </c>
      <c r="K15" s="184">
        <f>((I15-F15)/F15)</f>
        <v>5.2027543993879641E-3</v>
      </c>
      <c r="L15" s="47"/>
      <c r="M15" s="328"/>
      <c r="N15" s="278"/>
      <c r="O15" s="278"/>
    </row>
    <row r="16" spans="1:19" ht="12.95" customHeight="1">
      <c r="A16" s="417">
        <v>12</v>
      </c>
      <c r="B16" s="429" t="s">
        <v>64</v>
      </c>
      <c r="C16" s="429" t="s">
        <v>157</v>
      </c>
      <c r="D16" s="72">
        <v>326445173.22000003</v>
      </c>
      <c r="E16" s="54">
        <f t="shared" si="3"/>
        <v>2.1618454417305911E-2</v>
      </c>
      <c r="F16" s="72">
        <v>1.29</v>
      </c>
      <c r="G16" s="72">
        <v>325361331.45999998</v>
      </c>
      <c r="H16" s="54">
        <f t="shared" si="0"/>
        <v>2.1675198103699358E-2</v>
      </c>
      <c r="I16" s="72">
        <v>1.29</v>
      </c>
      <c r="J16" s="184">
        <f t="shared" si="4"/>
        <v>-3.3201341263809111E-3</v>
      </c>
      <c r="K16" s="184">
        <f>((I16-F16)/F16)</f>
        <v>0</v>
      </c>
      <c r="L16" s="47"/>
      <c r="M16" s="49"/>
      <c r="N16" s="278"/>
      <c r="O16" s="278"/>
    </row>
    <row r="17" spans="1:18" ht="12.95" customHeight="1">
      <c r="A17" s="417">
        <v>13</v>
      </c>
      <c r="B17" s="418" t="s">
        <v>114</v>
      </c>
      <c r="C17" s="53" t="s">
        <v>160</v>
      </c>
      <c r="D17" s="72">
        <v>300127127.44</v>
      </c>
      <c r="E17" s="54">
        <f t="shared" si="3"/>
        <v>1.9875572243753088E-2</v>
      </c>
      <c r="F17" s="72">
        <v>1.6169279999999999</v>
      </c>
      <c r="G17" s="72">
        <v>300664703.30000001</v>
      </c>
      <c r="H17" s="54">
        <f t="shared" si="0"/>
        <v>2.0029937108917595E-2</v>
      </c>
      <c r="I17" s="72">
        <v>1.6198239999999999</v>
      </c>
      <c r="J17" s="184">
        <f t="shared" si="4"/>
        <v>1.7911605144972573E-3</v>
      </c>
      <c r="K17" s="184">
        <f>((I17-F17)/F17)</f>
        <v>1.7910506837657643E-3</v>
      </c>
      <c r="L17" s="47"/>
      <c r="M17" s="49"/>
      <c r="N17" s="278"/>
      <c r="O17" s="278"/>
    </row>
    <row r="18" spans="1:18" ht="12.95" customHeight="1">
      <c r="A18" s="417">
        <v>14</v>
      </c>
      <c r="B18" s="418" t="s">
        <v>171</v>
      </c>
      <c r="C18" s="53" t="s">
        <v>172</v>
      </c>
      <c r="D18" s="72">
        <v>393901553.42000002</v>
      </c>
      <c r="E18" s="54">
        <f t="shared" si="3"/>
        <v>2.6085675256032687E-2</v>
      </c>
      <c r="F18" s="72">
        <v>132.1</v>
      </c>
      <c r="G18" s="72">
        <v>396098995.16000003</v>
      </c>
      <c r="H18" s="54">
        <f t="shared" si="0"/>
        <v>2.6387659990949972E-2</v>
      </c>
      <c r="I18" s="72">
        <v>132.62</v>
      </c>
      <c r="J18" s="184">
        <f t="shared" si="4"/>
        <v>5.5786572074189647E-3</v>
      </c>
      <c r="K18" s="184">
        <f>((I18-F18)/F18)</f>
        <v>3.9364118092355049E-3</v>
      </c>
      <c r="L18" s="47"/>
      <c r="N18" s="49"/>
      <c r="O18" s="49"/>
    </row>
    <row r="19" spans="1:18" ht="12.95" customHeight="1">
      <c r="A19" s="235"/>
      <c r="B19" s="236"/>
      <c r="C19" s="237" t="s">
        <v>56</v>
      </c>
      <c r="D19" s="77">
        <f>SUM(D5:D18)</f>
        <v>15100301201.859999</v>
      </c>
      <c r="E19" s="65">
        <f>(D19/$D$135)</f>
        <v>1.1583755863860883E-2</v>
      </c>
      <c r="F19" s="78"/>
      <c r="G19" s="77">
        <f>SUM(G5:G18)</f>
        <v>15010766217.84</v>
      </c>
      <c r="H19" s="65">
        <f>(G19/$G$135)</f>
        <v>1.1657927102512728E-2</v>
      </c>
      <c r="I19" s="78"/>
      <c r="J19" s="184">
        <f t="shared" si="4"/>
        <v>-5.9293508667873441E-3</v>
      </c>
      <c r="K19" s="184"/>
      <c r="L19" s="9"/>
      <c r="M19" s="48"/>
      <c r="Q19" s="49"/>
      <c r="R19" s="49"/>
    </row>
    <row r="20" spans="1:18" ht="12.95" customHeight="1">
      <c r="A20" s="238"/>
      <c r="B20" s="79"/>
      <c r="C20" s="79" t="s">
        <v>59</v>
      </c>
      <c r="D20" s="384"/>
      <c r="E20" s="81"/>
      <c r="F20" s="82"/>
      <c r="G20" s="80"/>
      <c r="H20" s="81"/>
      <c r="I20" s="82"/>
      <c r="J20" s="184"/>
      <c r="K20" s="184"/>
      <c r="L20" s="9"/>
      <c r="M20" s="4"/>
      <c r="O20" s="93"/>
    </row>
    <row r="21" spans="1:18" ht="12.95" customHeight="1">
      <c r="A21" s="417">
        <v>15</v>
      </c>
      <c r="B21" s="418" t="s">
        <v>7</v>
      </c>
      <c r="C21" s="418" t="s">
        <v>48</v>
      </c>
      <c r="D21" s="83">
        <v>217158255961.45001</v>
      </c>
      <c r="E21" s="54">
        <f>(D21/$D$49)</f>
        <v>0.43274665690213049</v>
      </c>
      <c r="F21" s="83">
        <v>100</v>
      </c>
      <c r="G21" s="83">
        <v>212170765665.26999</v>
      </c>
      <c r="H21" s="54">
        <f t="shared" ref="H21:H48" si="5">(G21/$G$49)</f>
        <v>0.43316719943685922</v>
      </c>
      <c r="I21" s="83">
        <v>100</v>
      </c>
      <c r="J21" s="184">
        <f>((G21-D21)/D21)</f>
        <v>-2.2967076587064705E-2</v>
      </c>
      <c r="K21" s="184">
        <f t="shared" ref="K21:K30" si="6">((I21-F21)/F21)</f>
        <v>0</v>
      </c>
      <c r="L21" s="9"/>
      <c r="M21" s="4"/>
      <c r="N21" s="192"/>
      <c r="O21" s="192"/>
    </row>
    <row r="22" spans="1:18" ht="12.95" customHeight="1">
      <c r="A22" s="417">
        <v>16</v>
      </c>
      <c r="B22" s="418" t="s">
        <v>21</v>
      </c>
      <c r="C22" s="418" t="s">
        <v>22</v>
      </c>
      <c r="D22" s="83">
        <v>137094821706.21001</v>
      </c>
      <c r="E22" s="54">
        <f t="shared" ref="E22:E44" si="7">(D22/$D$49)</f>
        <v>0.27319857358998045</v>
      </c>
      <c r="F22" s="83">
        <v>100</v>
      </c>
      <c r="G22" s="83">
        <v>132045173020.28</v>
      </c>
      <c r="H22" s="54">
        <f t="shared" si="5"/>
        <v>0.26958302957999286</v>
      </c>
      <c r="I22" s="83">
        <v>100</v>
      </c>
      <c r="J22" s="184">
        <f t="shared" ref="J22:J49" si="8">((G22-D22)/D22)</f>
        <v>-3.6833256158655285E-2</v>
      </c>
      <c r="K22" s="184">
        <f t="shared" si="6"/>
        <v>0</v>
      </c>
      <c r="L22" s="9"/>
      <c r="M22" s="231"/>
      <c r="N22" s="94"/>
      <c r="O22" s="93"/>
      <c r="P22" s="212"/>
    </row>
    <row r="23" spans="1:18" ht="12.95" customHeight="1">
      <c r="A23" s="417">
        <v>17</v>
      </c>
      <c r="B23" s="418" t="s">
        <v>55</v>
      </c>
      <c r="C23" s="418" t="s">
        <v>100</v>
      </c>
      <c r="D23" s="83">
        <v>9083541577.5900002</v>
      </c>
      <c r="E23" s="54">
        <f t="shared" si="7"/>
        <v>1.8101417480675411E-2</v>
      </c>
      <c r="F23" s="83">
        <v>1</v>
      </c>
      <c r="G23" s="83">
        <v>7944304090.75</v>
      </c>
      <c r="H23" s="54">
        <f t="shared" si="5"/>
        <v>1.6219067427479479E-2</v>
      </c>
      <c r="I23" s="83">
        <v>1</v>
      </c>
      <c r="J23" s="184">
        <f t="shared" si="8"/>
        <v>-0.12541776542869715</v>
      </c>
      <c r="K23" s="184">
        <f t="shared" si="6"/>
        <v>0</v>
      </c>
      <c r="L23" s="9"/>
      <c r="M23" s="4"/>
      <c r="N23" s="10"/>
    </row>
    <row r="24" spans="1:18" ht="12.95" customHeight="1">
      <c r="A24" s="417">
        <v>18</v>
      </c>
      <c r="B24" s="418" t="s">
        <v>50</v>
      </c>
      <c r="C24" s="418" t="s">
        <v>51</v>
      </c>
      <c r="D24" s="83">
        <v>667516670.69000006</v>
      </c>
      <c r="E24" s="54">
        <f t="shared" si="7"/>
        <v>1.3302078080734696E-3</v>
      </c>
      <c r="F24" s="83">
        <v>100</v>
      </c>
      <c r="G24" s="83">
        <v>667622670.69000006</v>
      </c>
      <c r="H24" s="54">
        <f t="shared" si="5"/>
        <v>1.3630164440259708E-3</v>
      </c>
      <c r="I24" s="83">
        <v>100</v>
      </c>
      <c r="J24" s="184">
        <f t="shared" si="8"/>
        <v>1.5879753218811703E-4</v>
      </c>
      <c r="K24" s="184">
        <f t="shared" si="6"/>
        <v>0</v>
      </c>
      <c r="L24" s="9"/>
      <c r="M24" s="231"/>
      <c r="N24" s="94"/>
    </row>
    <row r="25" spans="1:18" ht="12.95" customHeight="1">
      <c r="A25" s="417">
        <v>19</v>
      </c>
      <c r="B25" s="418" t="s">
        <v>9</v>
      </c>
      <c r="C25" s="418" t="s">
        <v>23</v>
      </c>
      <c r="D25" s="83">
        <v>56418884550.269997</v>
      </c>
      <c r="E25" s="54">
        <f t="shared" si="7"/>
        <v>0.11242991231063659</v>
      </c>
      <c r="F25" s="75">
        <v>1</v>
      </c>
      <c r="G25" s="83">
        <v>55632499010.260002</v>
      </c>
      <c r="H25" s="54">
        <f t="shared" si="5"/>
        <v>0.11357914328294651</v>
      </c>
      <c r="I25" s="75">
        <v>1</v>
      </c>
      <c r="J25" s="184">
        <f t="shared" si="8"/>
        <v>-1.3938339020320656E-2</v>
      </c>
      <c r="K25" s="184">
        <f t="shared" si="6"/>
        <v>0</v>
      </c>
      <c r="L25" s="9"/>
      <c r="M25" s="213"/>
      <c r="N25" s="10"/>
    </row>
    <row r="26" spans="1:18" ht="12.95" customHeight="1">
      <c r="A26" s="417">
        <v>20</v>
      </c>
      <c r="B26" s="418" t="s">
        <v>73</v>
      </c>
      <c r="C26" s="418" t="s">
        <v>74</v>
      </c>
      <c r="D26" s="83">
        <v>1102386070.02</v>
      </c>
      <c r="E26" s="54">
        <f t="shared" si="7"/>
        <v>2.1968028998230658E-3</v>
      </c>
      <c r="F26" s="75">
        <v>10</v>
      </c>
      <c r="G26" s="83">
        <v>1106886874.8800001</v>
      </c>
      <c r="H26" s="54">
        <f t="shared" si="5"/>
        <v>2.2598169270954859E-3</v>
      </c>
      <c r="I26" s="75">
        <v>10</v>
      </c>
      <c r="J26" s="184">
        <f t="shared" si="8"/>
        <v>4.0827845909904119E-3</v>
      </c>
      <c r="K26" s="184">
        <f t="shared" si="6"/>
        <v>0</v>
      </c>
      <c r="L26" s="9"/>
      <c r="M26" s="49"/>
      <c r="N26" s="49"/>
      <c r="O26" s="445"/>
      <c r="P26" s="445"/>
    </row>
    <row r="27" spans="1:18" ht="12.95" customHeight="1">
      <c r="A27" s="417">
        <v>21</v>
      </c>
      <c r="B27" s="418" t="s">
        <v>104</v>
      </c>
      <c r="C27" s="418" t="s">
        <v>106</v>
      </c>
      <c r="D27" s="83">
        <v>22351167439.389999</v>
      </c>
      <c r="E27" s="54">
        <f t="shared" si="7"/>
        <v>4.454075643788933E-2</v>
      </c>
      <c r="F27" s="75">
        <v>1</v>
      </c>
      <c r="G27" s="83">
        <v>23086254421.630001</v>
      </c>
      <c r="H27" s="54">
        <f t="shared" si="5"/>
        <v>4.713282785188723E-2</v>
      </c>
      <c r="I27" s="75">
        <v>1</v>
      </c>
      <c r="J27" s="184">
        <f t="shared" si="8"/>
        <v>3.2888079973153447E-2</v>
      </c>
      <c r="K27" s="184">
        <f t="shared" si="6"/>
        <v>0</v>
      </c>
      <c r="L27" s="9"/>
      <c r="M27" s="231"/>
      <c r="N27" s="10"/>
      <c r="O27" s="444"/>
      <c r="P27" s="444"/>
    </row>
    <row r="28" spans="1:18" ht="12.95" customHeight="1">
      <c r="A28" s="417">
        <v>22</v>
      </c>
      <c r="B28" s="418" t="s">
        <v>111</v>
      </c>
      <c r="C28" s="418" t="s">
        <v>110</v>
      </c>
      <c r="D28" s="83">
        <v>2806367683.4400001</v>
      </c>
      <c r="E28" s="54">
        <f t="shared" si="7"/>
        <v>5.5924479024293929E-3</v>
      </c>
      <c r="F28" s="75">
        <v>100</v>
      </c>
      <c r="G28" s="83">
        <v>2497123897.54</v>
      </c>
      <c r="H28" s="54">
        <f t="shared" si="5"/>
        <v>5.0981206668724117E-3</v>
      </c>
      <c r="I28" s="75">
        <v>100</v>
      </c>
      <c r="J28" s="184">
        <f t="shared" si="8"/>
        <v>-0.11019360995524795</v>
      </c>
      <c r="K28" s="184">
        <f t="shared" si="6"/>
        <v>0</v>
      </c>
      <c r="L28" s="9"/>
      <c r="M28" s="4"/>
      <c r="N28" s="10"/>
      <c r="O28" s="445"/>
      <c r="P28" s="445"/>
    </row>
    <row r="29" spans="1:18" ht="12.95" customHeight="1">
      <c r="A29" s="417">
        <v>23</v>
      </c>
      <c r="B29" s="418" t="s">
        <v>112</v>
      </c>
      <c r="C29" s="418" t="s">
        <v>113</v>
      </c>
      <c r="D29" s="83">
        <v>5037422842.1400003</v>
      </c>
      <c r="E29" s="54">
        <f t="shared" si="7"/>
        <v>1.0038429737276464E-2</v>
      </c>
      <c r="F29" s="75">
        <v>100</v>
      </c>
      <c r="G29" s="83">
        <v>5018595574.9899998</v>
      </c>
      <c r="H29" s="54">
        <f t="shared" si="5"/>
        <v>1.024594968825375E-2</v>
      </c>
      <c r="I29" s="75">
        <v>100</v>
      </c>
      <c r="J29" s="184">
        <f t="shared" si="8"/>
        <v>-3.7374800051532629E-3</v>
      </c>
      <c r="K29" s="184">
        <f t="shared" si="6"/>
        <v>0</v>
      </c>
      <c r="L29" s="9"/>
      <c r="M29" s="333"/>
      <c r="N29" s="10"/>
    </row>
    <row r="30" spans="1:18" ht="12.95" customHeight="1">
      <c r="A30" s="417">
        <v>24</v>
      </c>
      <c r="B30" s="418" t="s">
        <v>114</v>
      </c>
      <c r="C30" s="53" t="s">
        <v>119</v>
      </c>
      <c r="D30" s="83">
        <v>1060624399.54</v>
      </c>
      <c r="E30" s="54">
        <f t="shared" si="7"/>
        <v>2.1135814574383166E-3</v>
      </c>
      <c r="F30" s="75">
        <v>10</v>
      </c>
      <c r="G30" s="83">
        <v>1061131058.13</v>
      </c>
      <c r="H30" s="54">
        <f t="shared" si="5"/>
        <v>2.1664019887207408E-3</v>
      </c>
      <c r="I30" s="75">
        <v>10</v>
      </c>
      <c r="J30" s="184">
        <f t="shared" si="8"/>
        <v>4.7769841069069752E-4</v>
      </c>
      <c r="K30" s="184">
        <f t="shared" si="6"/>
        <v>0</v>
      </c>
      <c r="L30" s="9"/>
      <c r="M30" s="360"/>
      <c r="N30" s="361"/>
    </row>
    <row r="31" spans="1:18" ht="12.95" customHeight="1">
      <c r="A31" s="417">
        <v>25</v>
      </c>
      <c r="B31" s="418" t="s">
        <v>14</v>
      </c>
      <c r="C31" s="418" t="s">
        <v>121</v>
      </c>
      <c r="D31" s="74">
        <v>1971113698</v>
      </c>
      <c r="E31" s="54">
        <f t="shared" si="7"/>
        <v>3.927978051798865E-3</v>
      </c>
      <c r="F31" s="75">
        <v>100</v>
      </c>
      <c r="G31" s="74">
        <v>1967186511</v>
      </c>
      <c r="H31" s="54">
        <f t="shared" si="5"/>
        <v>4.0162020864089243E-3</v>
      </c>
      <c r="I31" s="75">
        <v>100</v>
      </c>
      <c r="J31" s="184">
        <f t="shared" si="8"/>
        <v>-1.9923695949070515E-3</v>
      </c>
      <c r="K31" s="184">
        <f t="shared" ref="K31:K48" si="9">((I31-F31)/F31)</f>
        <v>0</v>
      </c>
      <c r="L31" s="9"/>
      <c r="M31" s="274"/>
      <c r="N31" s="10"/>
      <c r="O31" s="445"/>
      <c r="P31" s="445"/>
    </row>
    <row r="32" spans="1:18" ht="12.95" customHeight="1">
      <c r="A32" s="417">
        <v>26</v>
      </c>
      <c r="B32" s="418" t="s">
        <v>64</v>
      </c>
      <c r="C32" s="418" t="s">
        <v>122</v>
      </c>
      <c r="D32" s="74">
        <v>7429204247.1400003</v>
      </c>
      <c r="E32" s="54">
        <f t="shared" si="7"/>
        <v>1.4804702161375183E-2</v>
      </c>
      <c r="F32" s="75">
        <v>100</v>
      </c>
      <c r="G32" s="74">
        <v>7355838530.79</v>
      </c>
      <c r="H32" s="54">
        <f t="shared" si="5"/>
        <v>1.5017657903534676E-2</v>
      </c>
      <c r="I32" s="75">
        <v>100</v>
      </c>
      <c r="J32" s="184">
        <f t="shared" si="8"/>
        <v>-9.8753128746250016E-3</v>
      </c>
      <c r="K32" s="184">
        <f t="shared" si="9"/>
        <v>0</v>
      </c>
      <c r="L32" s="9"/>
      <c r="M32" s="329"/>
      <c r="N32" s="211"/>
    </row>
    <row r="33" spans="1:15" ht="12.95" customHeight="1">
      <c r="A33" s="417">
        <v>27</v>
      </c>
      <c r="B33" s="418" t="s">
        <v>124</v>
      </c>
      <c r="C33" s="418" t="s">
        <v>126</v>
      </c>
      <c r="D33" s="74">
        <v>6479226248.6300001</v>
      </c>
      <c r="E33" s="54">
        <f t="shared" si="7"/>
        <v>1.2911613633998365E-2</v>
      </c>
      <c r="F33" s="75">
        <v>100</v>
      </c>
      <c r="G33" s="74">
        <v>6341693719.5500002</v>
      </c>
      <c r="H33" s="54">
        <f t="shared" si="5"/>
        <v>1.2947182895675662E-2</v>
      </c>
      <c r="I33" s="75">
        <v>100</v>
      </c>
      <c r="J33" s="184">
        <f t="shared" si="8"/>
        <v>-2.1226690318011426E-2</v>
      </c>
      <c r="K33" s="184">
        <f t="shared" si="9"/>
        <v>0</v>
      </c>
      <c r="L33" s="9"/>
      <c r="M33" s="343"/>
      <c r="N33" s="343"/>
    </row>
    <row r="34" spans="1:15" ht="12.95" customHeight="1">
      <c r="A34" s="417">
        <v>28</v>
      </c>
      <c r="B34" s="418" t="s">
        <v>124</v>
      </c>
      <c r="C34" s="418" t="s">
        <v>125</v>
      </c>
      <c r="D34" s="74">
        <v>154250625.84</v>
      </c>
      <c r="E34" s="54">
        <f t="shared" si="7"/>
        <v>3.0738616112836677E-4</v>
      </c>
      <c r="F34" s="75">
        <v>1000000</v>
      </c>
      <c r="G34" s="74">
        <v>154320996.84999999</v>
      </c>
      <c r="H34" s="54">
        <f t="shared" si="5"/>
        <v>3.1506128476379891E-4</v>
      </c>
      <c r="I34" s="75">
        <v>1000000</v>
      </c>
      <c r="J34" s="184">
        <f t="shared" si="8"/>
        <v>4.5621215224750145E-4</v>
      </c>
      <c r="K34" s="184">
        <f t="shared" si="9"/>
        <v>0</v>
      </c>
      <c r="L34" s="9"/>
      <c r="M34" s="362"/>
      <c r="N34" s="211"/>
    </row>
    <row r="35" spans="1:15" ht="12.95" customHeight="1">
      <c r="A35" s="417">
        <v>29</v>
      </c>
      <c r="B35" s="418" t="s">
        <v>136</v>
      </c>
      <c r="C35" s="418" t="s">
        <v>137</v>
      </c>
      <c r="D35" s="74">
        <v>4249880146.8299999</v>
      </c>
      <c r="E35" s="54">
        <f t="shared" si="7"/>
        <v>8.4690375580373928E-3</v>
      </c>
      <c r="F35" s="75">
        <v>1</v>
      </c>
      <c r="G35" s="74">
        <v>4230156932.9400001</v>
      </c>
      <c r="H35" s="54">
        <f t="shared" si="5"/>
        <v>8.6362757191104002E-3</v>
      </c>
      <c r="I35" s="75">
        <v>1</v>
      </c>
      <c r="J35" s="184">
        <f t="shared" si="8"/>
        <v>-4.6408870858891116E-3</v>
      </c>
      <c r="K35" s="184">
        <f t="shared" si="9"/>
        <v>0</v>
      </c>
      <c r="L35" s="9"/>
      <c r="M35" s="363"/>
      <c r="N35" s="211"/>
      <c r="O35" s="58"/>
    </row>
    <row r="36" spans="1:15" ht="12.95" customHeight="1">
      <c r="A36" s="417">
        <v>30</v>
      </c>
      <c r="B36" s="418" t="s">
        <v>18</v>
      </c>
      <c r="C36" s="74" t="s">
        <v>142</v>
      </c>
      <c r="D36" s="74">
        <v>9630190661.2600002</v>
      </c>
      <c r="E36" s="54">
        <f t="shared" si="7"/>
        <v>1.9190763876507581E-2</v>
      </c>
      <c r="F36" s="75">
        <v>1</v>
      </c>
      <c r="G36" s="74">
        <v>9542552712</v>
      </c>
      <c r="H36" s="54">
        <f t="shared" si="5"/>
        <v>1.9482047023654858E-2</v>
      </c>
      <c r="I36" s="75">
        <v>1</v>
      </c>
      <c r="J36" s="184">
        <f t="shared" si="8"/>
        <v>-9.1003337672791E-3</v>
      </c>
      <c r="K36" s="184">
        <f t="shared" si="9"/>
        <v>0</v>
      </c>
      <c r="L36" s="9"/>
      <c r="M36" s="308"/>
      <c r="N36" s="446"/>
      <c r="O36" s="340"/>
    </row>
    <row r="37" spans="1:15" ht="12.95" customHeight="1" thickBot="1">
      <c r="A37" s="417">
        <v>31</v>
      </c>
      <c r="B37" s="418" t="s">
        <v>77</v>
      </c>
      <c r="C37" s="418" t="s">
        <v>145</v>
      </c>
      <c r="D37" s="74">
        <v>532112515.79000002</v>
      </c>
      <c r="E37" s="54">
        <f t="shared" si="7"/>
        <v>1.0603783461255196E-3</v>
      </c>
      <c r="F37" s="75">
        <v>100</v>
      </c>
      <c r="G37" s="74">
        <v>532427869.62</v>
      </c>
      <c r="H37" s="54">
        <f t="shared" si="5"/>
        <v>1.0870031432571685E-3</v>
      </c>
      <c r="I37" s="75">
        <v>100</v>
      </c>
      <c r="J37" s="228">
        <f t="shared" ref="J37:J47" si="10">((G37-D37)/D37)</f>
        <v>5.9264501518404189E-4</v>
      </c>
      <c r="K37" s="228">
        <f t="shared" ref="K37:K47" si="11">((I37-F37)/F37)</f>
        <v>0</v>
      </c>
      <c r="L37" s="9"/>
      <c r="M37" s="299"/>
      <c r="N37" s="447"/>
      <c r="O37" s="341"/>
    </row>
    <row r="38" spans="1:15" ht="12.95" customHeight="1">
      <c r="A38" s="417">
        <v>32</v>
      </c>
      <c r="B38" s="53" t="s">
        <v>168</v>
      </c>
      <c r="C38" s="418" t="s">
        <v>155</v>
      </c>
      <c r="D38" s="73">
        <v>6690554184.9300003</v>
      </c>
      <c r="E38" s="54">
        <f t="shared" si="7"/>
        <v>1.3332741799441385E-2</v>
      </c>
      <c r="F38" s="75">
        <v>1</v>
      </c>
      <c r="G38" s="73">
        <v>6724173816.9099998</v>
      </c>
      <c r="H38" s="54">
        <f t="shared" si="5"/>
        <v>1.3728053116388108E-2</v>
      </c>
      <c r="I38" s="75">
        <v>1</v>
      </c>
      <c r="J38" s="228">
        <f t="shared" si="10"/>
        <v>5.024939795828182E-3</v>
      </c>
      <c r="K38" s="228">
        <f t="shared" si="11"/>
        <v>0</v>
      </c>
      <c r="L38" s="9"/>
      <c r="M38" s="4"/>
      <c r="N38" s="211"/>
    </row>
    <row r="39" spans="1:15" ht="12.95" customHeight="1">
      <c r="A39" s="417">
        <v>33</v>
      </c>
      <c r="B39" s="418" t="s">
        <v>230</v>
      </c>
      <c r="C39" s="418" t="s">
        <v>156</v>
      </c>
      <c r="D39" s="73">
        <v>756303392.44000006</v>
      </c>
      <c r="E39" s="54">
        <f t="shared" si="7"/>
        <v>1.5071394050072415E-3</v>
      </c>
      <c r="F39" s="75">
        <v>10</v>
      </c>
      <c r="G39" s="73">
        <v>731250619.11000001</v>
      </c>
      <c r="H39" s="54">
        <f t="shared" si="5"/>
        <v>1.4929190728663955E-3</v>
      </c>
      <c r="I39" s="75">
        <v>10</v>
      </c>
      <c r="J39" s="184">
        <f t="shared" si="10"/>
        <v>-3.3125295457388231E-2</v>
      </c>
      <c r="K39" s="184">
        <f t="shared" si="11"/>
        <v>0</v>
      </c>
      <c r="L39" s="9"/>
      <c r="M39" s="4"/>
      <c r="N39" s="353"/>
      <c r="O39" s="351"/>
    </row>
    <row r="40" spans="1:15" ht="12.95" customHeight="1" thickBot="1">
      <c r="A40" s="417">
        <v>34</v>
      </c>
      <c r="B40" s="53" t="s">
        <v>52</v>
      </c>
      <c r="C40" s="418" t="s">
        <v>167</v>
      </c>
      <c r="D40" s="73">
        <v>931862390.84000003</v>
      </c>
      <c r="E40" s="54">
        <f t="shared" si="7"/>
        <v>1.8569882712652812E-3</v>
      </c>
      <c r="F40" s="75">
        <v>1</v>
      </c>
      <c r="G40" s="73">
        <v>932578171.60000002</v>
      </c>
      <c r="H40" s="54">
        <f t="shared" si="5"/>
        <v>1.9039488007750679E-3</v>
      </c>
      <c r="I40" s="75">
        <v>1</v>
      </c>
      <c r="J40" s="184">
        <f t="shared" si="10"/>
        <v>7.6811851946806322E-4</v>
      </c>
      <c r="K40" s="184">
        <f t="shared" si="11"/>
        <v>0</v>
      </c>
      <c r="L40" s="9"/>
      <c r="M40" s="4"/>
      <c r="N40" s="356"/>
      <c r="O40" s="352"/>
    </row>
    <row r="41" spans="1:15" ht="12.95" customHeight="1">
      <c r="A41" s="417">
        <v>35</v>
      </c>
      <c r="B41" s="418" t="s">
        <v>11</v>
      </c>
      <c r="C41" s="53" t="s">
        <v>209</v>
      </c>
      <c r="D41" s="73">
        <v>6586962213.3599997</v>
      </c>
      <c r="E41" s="54">
        <f t="shared" si="7"/>
        <v>1.3126306731244961E-2</v>
      </c>
      <c r="F41" s="75">
        <v>100</v>
      </c>
      <c r="G41" s="73">
        <v>6708601734.0900002</v>
      </c>
      <c r="H41" s="54">
        <f>(G41/$G$49)</f>
        <v>1.3696261198762757E-2</v>
      </c>
      <c r="I41" s="75">
        <v>100</v>
      </c>
      <c r="J41" s="184">
        <f t="shared" si="10"/>
        <v>1.8466709962793662E-2</v>
      </c>
      <c r="K41" s="184">
        <f t="shared" si="11"/>
        <v>0</v>
      </c>
      <c r="L41" s="9"/>
      <c r="M41" s="332"/>
      <c r="N41" s="211"/>
    </row>
    <row r="42" spans="1:15" ht="12.95" customHeight="1">
      <c r="A42" s="417">
        <v>36</v>
      </c>
      <c r="B42" s="418" t="s">
        <v>169</v>
      </c>
      <c r="C42" s="53" t="s">
        <v>170</v>
      </c>
      <c r="D42" s="73">
        <v>516838680.94999999</v>
      </c>
      <c r="E42" s="54">
        <f t="shared" si="7"/>
        <v>1.0299410922627943E-3</v>
      </c>
      <c r="F42" s="75">
        <v>1</v>
      </c>
      <c r="G42" s="73">
        <v>516887866.44999999</v>
      </c>
      <c r="H42" s="54">
        <f>(G42/$G$49)</f>
        <v>1.0552767193491332E-3</v>
      </c>
      <c r="I42" s="75">
        <v>1</v>
      </c>
      <c r="J42" s="184">
        <f t="shared" si="10"/>
        <v>9.5166058216835178E-5</v>
      </c>
      <c r="K42" s="184">
        <f t="shared" si="11"/>
        <v>0</v>
      </c>
      <c r="L42" s="9"/>
      <c r="M42" s="4"/>
      <c r="N42" s="211"/>
    </row>
    <row r="43" spans="1:15" ht="12.95" customHeight="1">
      <c r="A43" s="417">
        <v>37</v>
      </c>
      <c r="B43" s="418" t="s">
        <v>171</v>
      </c>
      <c r="C43" s="53" t="s">
        <v>173</v>
      </c>
      <c r="D43" s="73">
        <v>230909594.13999999</v>
      </c>
      <c r="E43" s="54">
        <f t="shared" si="7"/>
        <v>4.60149923696438E-4</v>
      </c>
      <c r="F43" s="75">
        <v>100</v>
      </c>
      <c r="G43" s="73">
        <v>243861392.15000001</v>
      </c>
      <c r="H43" s="54">
        <f>(G43/$G$49)</f>
        <v>4.9786668751075776E-4</v>
      </c>
      <c r="I43" s="75">
        <v>100</v>
      </c>
      <c r="J43" s="184">
        <f t="shared" si="10"/>
        <v>5.6090341582547554E-2</v>
      </c>
      <c r="K43" s="184">
        <f t="shared" si="11"/>
        <v>0</v>
      </c>
      <c r="L43" s="9"/>
      <c r="M43" s="4"/>
      <c r="N43" s="211"/>
    </row>
    <row r="44" spans="1:15" ht="12.95" customHeight="1">
      <c r="A44" s="417">
        <v>38</v>
      </c>
      <c r="B44" s="418" t="s">
        <v>187</v>
      </c>
      <c r="C44" s="53" t="s">
        <v>188</v>
      </c>
      <c r="D44" s="73">
        <v>110015538.91794111</v>
      </c>
      <c r="E44" s="54">
        <f t="shared" si="7"/>
        <v>2.1923576639184641E-4</v>
      </c>
      <c r="F44" s="75">
        <v>1</v>
      </c>
      <c r="G44" s="73">
        <v>110113212.86695461</v>
      </c>
      <c r="H44" s="54">
        <f t="shared" ref="H44:H47" si="12">(G44/$G$49)</f>
        <v>2.2480680544756599E-4</v>
      </c>
      <c r="I44" s="75">
        <v>1</v>
      </c>
      <c r="J44" s="184">
        <f t="shared" si="10"/>
        <v>8.8781957507252582E-4</v>
      </c>
      <c r="K44" s="184">
        <f t="shared" si="11"/>
        <v>0</v>
      </c>
      <c r="L44" s="9"/>
      <c r="M44" s="423"/>
      <c r="N44" s="211"/>
    </row>
    <row r="45" spans="1:15" ht="12.95" customHeight="1">
      <c r="A45" s="417">
        <v>39</v>
      </c>
      <c r="B45" s="426" t="s">
        <v>135</v>
      </c>
      <c r="C45" s="426" t="s">
        <v>198</v>
      </c>
      <c r="D45" s="73">
        <v>1974620704.1900001</v>
      </c>
      <c r="E45" s="54">
        <f t="shared" ref="E45" si="13">(D45/$D$49)</f>
        <v>3.9349667117406124E-3</v>
      </c>
      <c r="F45" s="75">
        <v>1</v>
      </c>
      <c r="G45" s="73">
        <v>1701521748.6099999</v>
      </c>
      <c r="H45" s="54">
        <f t="shared" si="12"/>
        <v>3.4738217035474796E-3</v>
      </c>
      <c r="I45" s="75">
        <v>1</v>
      </c>
      <c r="J45" s="184">
        <f t="shared" si="10"/>
        <v>-0.13830451336831637</v>
      </c>
      <c r="K45" s="184">
        <f t="shared" si="11"/>
        <v>0</v>
      </c>
      <c r="L45" s="9"/>
      <c r="M45" s="4"/>
      <c r="N45" s="211"/>
    </row>
    <row r="46" spans="1:15" ht="12.95" customHeight="1">
      <c r="A46" s="417">
        <v>40</v>
      </c>
      <c r="B46" s="418" t="s">
        <v>201</v>
      </c>
      <c r="C46" s="418" t="s">
        <v>204</v>
      </c>
      <c r="D46" s="73">
        <v>128663838.15000001</v>
      </c>
      <c r="E46" s="54" t="s">
        <v>101</v>
      </c>
      <c r="F46" s="75">
        <v>1</v>
      </c>
      <c r="G46" s="73">
        <v>128661982.5</v>
      </c>
      <c r="H46" s="54">
        <f t="shared" si="12"/>
        <v>2.6267591795113142E-4</v>
      </c>
      <c r="I46" s="75">
        <v>1</v>
      </c>
      <c r="J46" s="184">
        <f t="shared" si="10"/>
        <v>-1.4422467312397368E-5</v>
      </c>
      <c r="K46" s="184">
        <f t="shared" si="11"/>
        <v>0</v>
      </c>
      <c r="L46" s="9"/>
      <c r="M46" s="4"/>
      <c r="N46" s="211"/>
    </row>
    <row r="47" spans="1:15" ht="12.95" customHeight="1">
      <c r="A47" s="417">
        <v>41</v>
      </c>
      <c r="B47" s="418" t="s">
        <v>220</v>
      </c>
      <c r="C47" s="418" t="s">
        <v>221</v>
      </c>
      <c r="D47" s="73">
        <v>650859958.26999998</v>
      </c>
      <c r="E47" s="54" t="s">
        <v>101</v>
      </c>
      <c r="F47" s="75">
        <v>1</v>
      </c>
      <c r="G47" s="73">
        <v>651155563.71000004</v>
      </c>
      <c r="H47" s="54">
        <f t="shared" si="12"/>
        <v>1.3293972477573994E-3</v>
      </c>
      <c r="I47" s="75">
        <v>1</v>
      </c>
      <c r="J47" s="184">
        <f t="shared" si="10"/>
        <v>4.5417671842308896E-4</v>
      </c>
      <c r="K47" s="184">
        <f t="shared" si="11"/>
        <v>0</v>
      </c>
      <c r="L47" s="9"/>
      <c r="M47" s="4"/>
      <c r="N47" s="211"/>
    </row>
    <row r="48" spans="1:15" ht="12.95" customHeight="1">
      <c r="A48" s="417">
        <v>42</v>
      </c>
      <c r="B48" s="418" t="s">
        <v>236</v>
      </c>
      <c r="C48" s="418" t="s">
        <v>237</v>
      </c>
      <c r="D48" s="73">
        <v>9269320.7845761254</v>
      </c>
      <c r="E48" s="54" t="s">
        <v>101</v>
      </c>
      <c r="F48" s="75">
        <v>100</v>
      </c>
      <c r="G48" s="73">
        <v>9291441.4900000002</v>
      </c>
      <c r="H48" s="54">
        <f t="shared" si="5"/>
        <v>1.8969379105245627E-5</v>
      </c>
      <c r="I48" s="75">
        <v>100</v>
      </c>
      <c r="J48" s="184">
        <f t="shared" si="8"/>
        <v>2.3864429700915062E-3</v>
      </c>
      <c r="K48" s="184">
        <f t="shared" si="9"/>
        <v>0</v>
      </c>
      <c r="L48" s="9"/>
      <c r="M48" s="248"/>
      <c r="N48" s="211"/>
    </row>
    <row r="49" spans="1:16" ht="12.95" customHeight="1">
      <c r="A49" s="235"/>
      <c r="B49" s="239"/>
      <c r="C49" s="237" t="s">
        <v>56</v>
      </c>
      <c r="D49" s="84">
        <f>SUM(D21:D48)</f>
        <v>501813826861.20276</v>
      </c>
      <c r="E49" s="65">
        <f>(D49/$D$135)</f>
        <v>0.38495184842762725</v>
      </c>
      <c r="F49" s="85"/>
      <c r="G49" s="84">
        <f>SUM(G21:G48)</f>
        <v>489812631106.65686</v>
      </c>
      <c r="H49" s="65">
        <f>(G49/$G$135)</f>
        <v>0.38040696020866033</v>
      </c>
      <c r="I49" s="85"/>
      <c r="J49" s="184">
        <f t="shared" si="8"/>
        <v>-2.3915633870856497E-2</v>
      </c>
      <c r="K49" s="184"/>
      <c r="L49" s="9"/>
      <c r="M49" s="4"/>
    </row>
    <row r="50" spans="1:16" ht="12.95" customHeight="1">
      <c r="A50" s="238"/>
      <c r="B50" s="79"/>
      <c r="C50" s="79" t="s">
        <v>80</v>
      </c>
      <c r="D50" s="384"/>
      <c r="E50" s="81"/>
      <c r="F50" s="82"/>
      <c r="G50" s="80"/>
      <c r="H50" s="81"/>
      <c r="I50" s="82"/>
      <c r="J50" s="184"/>
      <c r="K50" s="184"/>
      <c r="L50" s="9"/>
      <c r="M50" s="4"/>
      <c r="O50" s="58"/>
      <c r="P50" s="59"/>
    </row>
    <row r="51" spans="1:16" ht="12.95" customHeight="1">
      <c r="A51" s="417">
        <v>43</v>
      </c>
      <c r="B51" s="418" t="s">
        <v>7</v>
      </c>
      <c r="C51" s="418" t="s">
        <v>24</v>
      </c>
      <c r="D51" s="72">
        <v>144539122637.85999</v>
      </c>
      <c r="E51" s="54">
        <f>(D51/$D$63)</f>
        <v>0.57102906272145249</v>
      </c>
      <c r="F51" s="95">
        <v>230.22</v>
      </c>
      <c r="G51" s="72">
        <v>139576543105.92001</v>
      </c>
      <c r="H51" s="54">
        <f t="shared" ref="H51:H62" si="14">(G51/$G$63)</f>
        <v>0.55228191308652275</v>
      </c>
      <c r="I51" s="95">
        <v>230.48</v>
      </c>
      <c r="J51" s="184">
        <f>((G51-D51)/D51)</f>
        <v>-3.4333815242352204E-2</v>
      </c>
      <c r="K51" s="184">
        <f t="shared" ref="K51:K62" si="15">((I51-F51)/F51)</f>
        <v>1.1293545304490961E-3</v>
      </c>
      <c r="L51" s="9"/>
      <c r="M51" s="4"/>
    </row>
    <row r="52" spans="1:16" ht="12.95" customHeight="1">
      <c r="A52" s="417">
        <v>44</v>
      </c>
      <c r="B52" s="418" t="s">
        <v>77</v>
      </c>
      <c r="C52" s="418" t="s">
        <v>25</v>
      </c>
      <c r="D52" s="72">
        <v>1287251889.1400001</v>
      </c>
      <c r="E52" s="54">
        <f t="shared" ref="E52:E62" si="16">(D52/$D$63)</f>
        <v>5.0855313518382685E-3</v>
      </c>
      <c r="F52" s="95">
        <v>304.19830000000002</v>
      </c>
      <c r="G52" s="72">
        <v>1316953492.2</v>
      </c>
      <c r="H52" s="54">
        <f t="shared" si="14"/>
        <v>5.2109729753533635E-3</v>
      </c>
      <c r="I52" s="95">
        <v>311.21730000000002</v>
      </c>
      <c r="J52" s="228">
        <f t="shared" ref="J52:J63" si="17">((G52-D52)/D52)</f>
        <v>2.3073652725297829E-2</v>
      </c>
      <c r="K52" s="228">
        <f t="shared" si="15"/>
        <v>2.3073764712031611E-2</v>
      </c>
      <c r="L52" s="9"/>
      <c r="M52" s="213"/>
      <c r="N52" s="214"/>
    </row>
    <row r="53" spans="1:16" ht="12.95" customHeight="1">
      <c r="A53" s="417">
        <v>45</v>
      </c>
      <c r="B53" s="428" t="s">
        <v>21</v>
      </c>
      <c r="C53" s="428" t="s">
        <v>216</v>
      </c>
      <c r="D53" s="72">
        <v>40683548285.18</v>
      </c>
      <c r="E53" s="54">
        <f t="shared" si="16"/>
        <v>0.16072803004121827</v>
      </c>
      <c r="F53" s="339">
        <v>1375.29</v>
      </c>
      <c r="G53" s="72">
        <v>40715876322.110001</v>
      </c>
      <c r="H53" s="54">
        <f t="shared" si="14"/>
        <v>0.16110616847062043</v>
      </c>
      <c r="I53" s="339">
        <v>1378.57</v>
      </c>
      <c r="J53" s="184">
        <f t="shared" si="17"/>
        <v>7.9462186295526738E-4</v>
      </c>
      <c r="K53" s="184">
        <f t="shared" si="15"/>
        <v>2.3849515374938907E-3</v>
      </c>
      <c r="L53" s="9"/>
      <c r="M53" s="305" t="s">
        <v>179</v>
      </c>
      <c r="N53" s="215"/>
      <c r="O53" s="94"/>
    </row>
    <row r="54" spans="1:16" ht="12.95" customHeight="1">
      <c r="A54" s="417" t="s">
        <v>239</v>
      </c>
      <c r="B54" s="418" t="s">
        <v>21</v>
      </c>
      <c r="C54" s="418" t="s">
        <v>85</v>
      </c>
      <c r="D54" s="72">
        <v>5693008865.79</v>
      </c>
      <c r="E54" s="54">
        <f t="shared" si="16"/>
        <v>2.2491305173077496E-2</v>
      </c>
      <c r="F54" s="339">
        <v>52541.32</v>
      </c>
      <c r="G54" s="72">
        <v>5713166366.4499998</v>
      </c>
      <c r="H54" s="54">
        <f t="shared" si="14"/>
        <v>2.2606079649430403E-2</v>
      </c>
      <c r="I54" s="339">
        <v>52616.22</v>
      </c>
      <c r="J54" s="184">
        <f t="shared" si="17"/>
        <v>3.5407464023337084E-3</v>
      </c>
      <c r="K54" s="184">
        <f t="shared" si="15"/>
        <v>1.4255446951085633E-3</v>
      </c>
      <c r="L54" s="9"/>
      <c r="M54" s="312"/>
      <c r="N54" s="216"/>
    </row>
    <row r="55" spans="1:16" ht="12.95" customHeight="1">
      <c r="A55" s="417" t="s">
        <v>240</v>
      </c>
      <c r="B55" s="418" t="s">
        <v>21</v>
      </c>
      <c r="C55" s="418" t="s">
        <v>84</v>
      </c>
      <c r="D55" s="72">
        <v>612976985.46000004</v>
      </c>
      <c r="E55" s="54">
        <f t="shared" si="16"/>
        <v>2.4216811828450964E-3</v>
      </c>
      <c r="F55" s="339">
        <v>52479.7</v>
      </c>
      <c r="G55" s="72">
        <v>613929667.65999997</v>
      </c>
      <c r="H55" s="54">
        <f t="shared" si="14"/>
        <v>2.4292208691437125E-3</v>
      </c>
      <c r="I55" s="339">
        <v>52558.68</v>
      </c>
      <c r="J55" s="184">
        <f t="shared" si="17"/>
        <v>1.5541891826248604E-3</v>
      </c>
      <c r="K55" s="184">
        <f>((I55-F55)/F55)</f>
        <v>1.5049628713579386E-3</v>
      </c>
      <c r="L55" s="9"/>
      <c r="M55" s="305"/>
      <c r="N55" s="216"/>
    </row>
    <row r="56" spans="1:16" ht="12.95" customHeight="1">
      <c r="A56" s="417">
        <v>47</v>
      </c>
      <c r="B56" s="427" t="s">
        <v>55</v>
      </c>
      <c r="C56" s="428" t="s">
        <v>207</v>
      </c>
      <c r="D56" s="72">
        <v>47468491256.629997</v>
      </c>
      <c r="E56" s="54">
        <f t="shared" si="16"/>
        <v>0.18753322682737028</v>
      </c>
      <c r="F56" s="339">
        <v>49701.95</v>
      </c>
      <c r="G56" s="72">
        <v>51669971642.160004</v>
      </c>
      <c r="H56" s="54">
        <f t="shared" si="14"/>
        <v>0.20444976034406573</v>
      </c>
      <c r="I56" s="339">
        <v>49777.77</v>
      </c>
      <c r="J56" s="184">
        <f t="shared" si="17"/>
        <v>8.8510931658127623E-2</v>
      </c>
      <c r="K56" s="184">
        <f>((I56-F56)/F56)</f>
        <v>1.5254934665541234E-3</v>
      </c>
      <c r="L56" s="9"/>
      <c r="M56" s="277"/>
      <c r="N56" s="216"/>
    </row>
    <row r="57" spans="1:16" ht="12.95" customHeight="1">
      <c r="A57" s="417">
        <v>48</v>
      </c>
      <c r="B57" s="53" t="s">
        <v>168</v>
      </c>
      <c r="C57" s="418" t="s">
        <v>154</v>
      </c>
      <c r="D57" s="72">
        <v>4689084797.8599997</v>
      </c>
      <c r="E57" s="54">
        <f t="shared" si="16"/>
        <v>1.8525113811933756E-2</v>
      </c>
      <c r="F57" s="339">
        <v>409.63</v>
      </c>
      <c r="G57" s="72">
        <v>4745855696.8900003</v>
      </c>
      <c r="H57" s="54">
        <f t="shared" si="14"/>
        <v>1.8778587040387967E-2</v>
      </c>
      <c r="I57" s="339">
        <v>409.7</v>
      </c>
      <c r="J57" s="184">
        <f>((G57-D57)/D57)</f>
        <v>1.210703185745537E-2</v>
      </c>
      <c r="K57" s="184">
        <f>((I57-F57)/F57)</f>
        <v>1.7088592144128405E-4</v>
      </c>
      <c r="L57" s="9"/>
      <c r="M57" s="313"/>
      <c r="N57" s="216"/>
    </row>
    <row r="58" spans="1:16" ht="12.95" customHeight="1">
      <c r="A58" s="417">
        <v>49</v>
      </c>
      <c r="B58" s="418" t="s">
        <v>114</v>
      </c>
      <c r="C58" s="418" t="s">
        <v>162</v>
      </c>
      <c r="D58" s="72">
        <v>579033044.60000002</v>
      </c>
      <c r="E58" s="54">
        <f t="shared" si="16"/>
        <v>2.2875792429646259E-3</v>
      </c>
      <c r="F58" s="339">
        <v>42143.86</v>
      </c>
      <c r="G58" s="72">
        <v>579675149.60000002</v>
      </c>
      <c r="H58" s="54">
        <f t="shared" si="14"/>
        <v>2.2936812552153373E-3</v>
      </c>
      <c r="I58" s="339">
        <v>42190.6</v>
      </c>
      <c r="J58" s="184">
        <f>((G58-D58)/D58)</f>
        <v>1.1089263488296606E-3</v>
      </c>
      <c r="K58" s="184">
        <f>((I58-F58)/F58)</f>
        <v>1.1090583539333598E-3</v>
      </c>
      <c r="L58" s="9"/>
      <c r="M58" s="313"/>
      <c r="N58" s="216"/>
    </row>
    <row r="59" spans="1:16" ht="12.95" customHeight="1">
      <c r="A59" s="417">
        <v>50</v>
      </c>
      <c r="B59" s="418" t="s">
        <v>77</v>
      </c>
      <c r="C59" s="418" t="s">
        <v>183</v>
      </c>
      <c r="D59" s="72">
        <v>724765092.91999996</v>
      </c>
      <c r="E59" s="54">
        <f t="shared" si="16"/>
        <v>2.8633211835681137E-3</v>
      </c>
      <c r="F59" s="339">
        <v>45660.716199000002</v>
      </c>
      <c r="G59" s="72">
        <v>732590623.13999999</v>
      </c>
      <c r="H59" s="54">
        <f t="shared" si="14"/>
        <v>2.8987431688286768E-3</v>
      </c>
      <c r="I59" s="339">
        <v>45691.808819999998</v>
      </c>
      <c r="J59" s="184">
        <f>((G59-D59)/D59)</f>
        <v>1.0797333227614227E-2</v>
      </c>
      <c r="K59" s="184">
        <f>((I59-F59)/F59)</f>
        <v>6.8094904303487669E-4</v>
      </c>
      <c r="L59" s="9"/>
      <c r="M59" s="313"/>
      <c r="N59" s="216"/>
    </row>
    <row r="60" spans="1:16" ht="12.95" customHeight="1">
      <c r="A60" s="417">
        <v>51</v>
      </c>
      <c r="B60" s="418" t="s">
        <v>9</v>
      </c>
      <c r="C60" s="418" t="s">
        <v>184</v>
      </c>
      <c r="D60" s="72">
        <v>5632138535.0970001</v>
      </c>
      <c r="E60" s="54">
        <f t="shared" ref="E60:E61" si="18">(D60/$D$63)</f>
        <v>2.2250825452093885E-2</v>
      </c>
      <c r="F60" s="339">
        <v>445.99425600000001</v>
      </c>
      <c r="G60" s="72">
        <v>5850950953.0318003</v>
      </c>
      <c r="H60" s="54">
        <f t="shared" ref="H60:H61" si="19">(G60/$G$63)</f>
        <v>2.3151271079006684E-2</v>
      </c>
      <c r="I60" s="339">
        <v>445.66078199999998</v>
      </c>
      <c r="J60" s="184">
        <f t="shared" ref="J60" si="20">((G60-D60)/D60)</f>
        <v>3.8850681063908106E-2</v>
      </c>
      <c r="K60" s="184">
        <f t="shared" ref="K60" si="21">((I60-F60)/F60)</f>
        <v>-7.4770918125910532E-4</v>
      </c>
      <c r="L60" s="9"/>
      <c r="M60" s="313"/>
      <c r="N60" s="216"/>
    </row>
    <row r="61" spans="1:16" ht="12.95" customHeight="1">
      <c r="A61" s="417">
        <v>52</v>
      </c>
      <c r="B61" s="418" t="s">
        <v>220</v>
      </c>
      <c r="C61" s="418" t="s">
        <v>222</v>
      </c>
      <c r="D61" s="72">
        <v>603338931.76999998</v>
      </c>
      <c r="E61" s="54">
        <f t="shared" si="18"/>
        <v>2.3836042340950412E-3</v>
      </c>
      <c r="F61" s="339">
        <v>1.0348999999999999</v>
      </c>
      <c r="G61" s="72">
        <v>603727010.62</v>
      </c>
      <c r="H61" s="54">
        <f t="shared" si="19"/>
        <v>2.3888505975835348E-3</v>
      </c>
      <c r="I61" s="339">
        <v>1.0355000000000001</v>
      </c>
      <c r="J61" s="184"/>
      <c r="K61" s="184"/>
      <c r="L61" s="9"/>
      <c r="M61" s="313"/>
      <c r="N61" s="216"/>
    </row>
    <row r="62" spans="1:16" ht="12.95" customHeight="1">
      <c r="A62" s="417">
        <v>53</v>
      </c>
      <c r="B62" s="418" t="s">
        <v>220</v>
      </c>
      <c r="C62" s="418" t="s">
        <v>223</v>
      </c>
      <c r="D62" s="72">
        <v>607670972.38890004</v>
      </c>
      <c r="E62" s="54">
        <f t="shared" si="16"/>
        <v>2.4007187775427663E-3</v>
      </c>
      <c r="F62" s="339">
        <v>41943.010788</v>
      </c>
      <c r="G62" s="72">
        <v>607745588.61800003</v>
      </c>
      <c r="H62" s="54">
        <f t="shared" si="14"/>
        <v>2.4047514638411167E-3</v>
      </c>
      <c r="I62" s="339">
        <v>41978.309240000002</v>
      </c>
      <c r="J62" s="184">
        <f t="shared" si="17"/>
        <v>1.2279051080332944E-4</v>
      </c>
      <c r="K62" s="184">
        <f t="shared" si="15"/>
        <v>8.415812631672522E-4</v>
      </c>
      <c r="L62" s="9"/>
      <c r="M62" s="217"/>
      <c r="N62" s="230"/>
      <c r="O62"/>
    </row>
    <row r="63" spans="1:16" ht="12.95" customHeight="1">
      <c r="A63" s="235"/>
      <c r="B63" s="239"/>
      <c r="C63" s="237" t="s">
        <v>56</v>
      </c>
      <c r="D63" s="206">
        <f>SUM(D51:D62)</f>
        <v>253120431294.69586</v>
      </c>
      <c r="E63" s="65">
        <f>(D63/$D$135)</f>
        <v>0.19417395991490327</v>
      </c>
      <c r="F63" s="85"/>
      <c r="G63" s="206">
        <f>SUM(G51:G62)</f>
        <v>252726985618.3999</v>
      </c>
      <c r="H63" s="65">
        <f>(G63/$G$135)</f>
        <v>0.19627730739524152</v>
      </c>
      <c r="I63" s="85"/>
      <c r="J63" s="184">
        <f t="shared" si="17"/>
        <v>-1.5543813444197625E-3</v>
      </c>
      <c r="K63" s="184"/>
      <c r="L63" s="9"/>
      <c r="M63" s="314"/>
      <c r="N63"/>
      <c r="O63"/>
    </row>
    <row r="64" spans="1:16" ht="15">
      <c r="A64" s="238"/>
      <c r="B64" s="79"/>
      <c r="C64" s="79" t="s">
        <v>61</v>
      </c>
      <c r="D64" s="384"/>
      <c r="E64" s="81"/>
      <c r="F64" s="86"/>
      <c r="G64" s="86"/>
      <c r="H64" s="81"/>
      <c r="I64" s="86"/>
      <c r="J64" s="184"/>
      <c r="K64" s="184"/>
      <c r="L64" s="9"/>
      <c r="M64" s="4"/>
      <c r="N64" s="218"/>
      <c r="O64"/>
    </row>
    <row r="65" spans="1:16" ht="12.95" customHeight="1">
      <c r="A65" s="417">
        <v>54</v>
      </c>
      <c r="B65" s="418" t="s">
        <v>11</v>
      </c>
      <c r="C65" s="53" t="s">
        <v>26</v>
      </c>
      <c r="D65" s="72">
        <v>7423860874.7299995</v>
      </c>
      <c r="E65" s="54">
        <f>(D65/$D$94)</f>
        <v>1.6762504084077954E-2</v>
      </c>
      <c r="F65" s="339">
        <v>3358.16</v>
      </c>
      <c r="G65" s="72">
        <v>7379978278.7799997</v>
      </c>
      <c r="H65" s="54">
        <f>(G65/$G$94)</f>
        <v>1.6787248556269351E-2</v>
      </c>
      <c r="I65" s="339">
        <v>3358.16</v>
      </c>
      <c r="J65" s="184">
        <f t="shared" ref="J65:J73" si="22">((G65-D65)/D65)</f>
        <v>-5.9110207869561924E-3</v>
      </c>
      <c r="K65" s="184">
        <f t="shared" ref="K65:K93" si="23">((I65-F65)/F65)</f>
        <v>0</v>
      </c>
      <c r="L65" s="9"/>
      <c r="M65" s="233"/>
      <c r="N65"/>
      <c r="O65"/>
    </row>
    <row r="66" spans="1:16" ht="12.95" customHeight="1">
      <c r="A66" s="417">
        <v>55</v>
      </c>
      <c r="B66" s="418" t="s">
        <v>55</v>
      </c>
      <c r="C66" s="418" t="s">
        <v>196</v>
      </c>
      <c r="D66" s="72">
        <v>125306159470.82001</v>
      </c>
      <c r="E66" s="54">
        <f t="shared" ref="E66:E93" si="24">(D66/$D$94)</f>
        <v>0.28293162349518514</v>
      </c>
      <c r="F66" s="339">
        <v>1.9463999999999999</v>
      </c>
      <c r="G66" s="72">
        <v>123562788206.41</v>
      </c>
      <c r="H66" s="54">
        <f t="shared" ref="H66:H93" si="25">(G66/$G$94)</f>
        <v>0.28106847467165924</v>
      </c>
      <c r="I66" s="339">
        <v>1.9490000000000001</v>
      </c>
      <c r="J66" s="228">
        <f t="shared" si="22"/>
        <v>-1.3912893602137585E-2</v>
      </c>
      <c r="K66" s="228">
        <f t="shared" si="23"/>
        <v>1.3357994245787905E-3</v>
      </c>
      <c r="L66" s="9"/>
      <c r="M66" s="233"/>
      <c r="N66" s="370"/>
      <c r="O66" s="370"/>
    </row>
    <row r="67" spans="1:16" ht="12.95" customHeight="1">
      <c r="A67" s="417">
        <v>56</v>
      </c>
      <c r="B67" s="418" t="s">
        <v>64</v>
      </c>
      <c r="C67" s="418" t="s">
        <v>67</v>
      </c>
      <c r="D67" s="72">
        <v>9683493782.1800003</v>
      </c>
      <c r="E67" s="54">
        <f t="shared" si="24"/>
        <v>2.1864580547899772E-2</v>
      </c>
      <c r="F67" s="75">
        <v>1</v>
      </c>
      <c r="G67" s="72">
        <v>9523358904.1200008</v>
      </c>
      <c r="H67" s="54">
        <f t="shared" si="25"/>
        <v>2.1662799939900633E-2</v>
      </c>
      <c r="I67" s="75">
        <v>1</v>
      </c>
      <c r="J67" s="184">
        <f t="shared" si="22"/>
        <v>-1.6536890678309397E-2</v>
      </c>
      <c r="K67" s="184">
        <f t="shared" si="23"/>
        <v>0</v>
      </c>
      <c r="L67" s="9"/>
      <c r="M67" s="334"/>
      <c r="N67" s="218"/>
      <c r="O67"/>
    </row>
    <row r="68" spans="1:16" ht="12" customHeight="1" thickBot="1">
      <c r="A68" s="417">
        <v>57</v>
      </c>
      <c r="B68" s="418" t="s">
        <v>18</v>
      </c>
      <c r="C68" s="418" t="s">
        <v>27</v>
      </c>
      <c r="D68" s="72">
        <v>26670284664.549999</v>
      </c>
      <c r="E68" s="54">
        <f t="shared" si="24"/>
        <v>6.0219441495029405E-2</v>
      </c>
      <c r="F68" s="75">
        <v>24.102399999999999</v>
      </c>
      <c r="G68" s="72">
        <v>26217003608.970001</v>
      </c>
      <c r="H68" s="54">
        <f t="shared" si="25"/>
        <v>5.9635860616265357E-2</v>
      </c>
      <c r="I68" s="75">
        <v>24.114100000000001</v>
      </c>
      <c r="J68" s="184">
        <f t="shared" si="22"/>
        <v>-1.699573368943065E-2</v>
      </c>
      <c r="K68" s="184">
        <f t="shared" si="23"/>
        <v>4.8542883696234209E-4</v>
      </c>
      <c r="L68" s="9"/>
      <c r="M68" s="309"/>
      <c r="N68" s="309"/>
      <c r="O68" s="294"/>
    </row>
    <row r="69" spans="1:16" ht="12.95" customHeight="1" thickBot="1">
      <c r="A69" s="417">
        <v>58</v>
      </c>
      <c r="B69" s="418" t="s">
        <v>131</v>
      </c>
      <c r="C69" s="431" t="s">
        <v>134</v>
      </c>
      <c r="D69" s="72">
        <v>516788969.58999997</v>
      </c>
      <c r="E69" s="54">
        <f t="shared" si="24"/>
        <v>1.1668695520474538E-3</v>
      </c>
      <c r="F69" s="75">
        <v>1.9535</v>
      </c>
      <c r="G69" s="72">
        <v>516287837.82999998</v>
      </c>
      <c r="H69" s="54">
        <f t="shared" si="25"/>
        <v>1.1744007817952359E-3</v>
      </c>
      <c r="I69" s="75">
        <v>1.9517</v>
      </c>
      <c r="J69" s="228">
        <f t="shared" si="22"/>
        <v>-9.6970289516351072E-4</v>
      </c>
      <c r="K69" s="228">
        <f t="shared" si="23"/>
        <v>-9.2142308676735284E-4</v>
      </c>
      <c r="L69" s="9"/>
      <c r="N69" s="307"/>
      <c r="O69" s="306"/>
      <c r="P69" s="291"/>
    </row>
    <row r="70" spans="1:16" ht="12.95" customHeight="1" thickBot="1">
      <c r="A70" s="417">
        <v>59</v>
      </c>
      <c r="B70" s="418" t="s">
        <v>7</v>
      </c>
      <c r="C70" s="418" t="s">
        <v>86</v>
      </c>
      <c r="D70" s="72">
        <v>35287723553.010002</v>
      </c>
      <c r="E70" s="54">
        <f t="shared" si="24"/>
        <v>7.9676952485543018E-2</v>
      </c>
      <c r="F70" s="95">
        <v>302.01</v>
      </c>
      <c r="G70" s="72">
        <v>34931090375.760002</v>
      </c>
      <c r="H70" s="54">
        <f t="shared" si="25"/>
        <v>7.945780791326798E-2</v>
      </c>
      <c r="I70" s="95">
        <v>302.43</v>
      </c>
      <c r="J70" s="184">
        <f t="shared" si="22"/>
        <v>-1.010643763161026E-2</v>
      </c>
      <c r="K70" s="184">
        <f t="shared" si="23"/>
        <v>1.3906824277342337E-3</v>
      </c>
      <c r="L70" s="9"/>
      <c r="M70" s="4"/>
      <c r="N70"/>
      <c r="O70" s="300"/>
      <c r="P70" s="293"/>
    </row>
    <row r="71" spans="1:16" ht="12.95" customHeight="1">
      <c r="A71" s="417">
        <v>60</v>
      </c>
      <c r="B71" s="418" t="s">
        <v>29</v>
      </c>
      <c r="C71" s="418" t="s">
        <v>49</v>
      </c>
      <c r="D71" s="72">
        <v>6471604501.9399996</v>
      </c>
      <c r="E71" s="54">
        <f t="shared" si="24"/>
        <v>1.4612382791757512E-2</v>
      </c>
      <c r="F71" s="95">
        <v>1.01</v>
      </c>
      <c r="G71" s="72">
        <v>6404601308.0699997</v>
      </c>
      <c r="H71" s="54">
        <f t="shared" si="25"/>
        <v>1.4568556979567769E-2</v>
      </c>
      <c r="I71" s="95">
        <v>1.01</v>
      </c>
      <c r="J71" s="184">
        <f t="shared" si="22"/>
        <v>-1.0353412951906173E-2</v>
      </c>
      <c r="K71" s="184">
        <f t="shared" si="23"/>
        <v>0</v>
      </c>
      <c r="L71" s="9"/>
      <c r="M71" s="4"/>
      <c r="N71" s="220"/>
      <c r="O71" s="219"/>
    </row>
    <row r="72" spans="1:16" ht="12.95" customHeight="1">
      <c r="A72" s="417">
        <v>61</v>
      </c>
      <c r="B72" s="53" t="s">
        <v>168</v>
      </c>
      <c r="C72" s="418" t="s">
        <v>141</v>
      </c>
      <c r="D72" s="73">
        <v>17617375309.93</v>
      </c>
      <c r="E72" s="54">
        <f t="shared" si="24"/>
        <v>3.9778671848315857E-2</v>
      </c>
      <c r="F72" s="95">
        <v>3.95</v>
      </c>
      <c r="G72" s="73">
        <v>16211567283.030001</v>
      </c>
      <c r="H72" s="54">
        <f t="shared" si="25"/>
        <v>3.68764783833345E-2</v>
      </c>
      <c r="I72" s="95">
        <v>3.95</v>
      </c>
      <c r="J72" s="184">
        <f t="shared" si="22"/>
        <v>-7.979667811854009E-2</v>
      </c>
      <c r="K72" s="184">
        <f t="shared" si="23"/>
        <v>0</v>
      </c>
      <c r="L72" s="9"/>
      <c r="M72" s="4"/>
      <c r="N72" s="306"/>
      <c r="O72" s="310"/>
    </row>
    <row r="73" spans="1:16" ht="12" customHeight="1" thickBot="1">
      <c r="A73" s="417">
        <v>62</v>
      </c>
      <c r="B73" s="418" t="s">
        <v>7</v>
      </c>
      <c r="C73" s="53" t="s">
        <v>91</v>
      </c>
      <c r="D73" s="72">
        <v>31784878577.16</v>
      </c>
      <c r="E73" s="54">
        <f t="shared" si="24"/>
        <v>7.1767799255928771E-2</v>
      </c>
      <c r="F73" s="72">
        <v>4041.79</v>
      </c>
      <c r="G73" s="72">
        <v>31769608010.130001</v>
      </c>
      <c r="H73" s="54">
        <f t="shared" si="25"/>
        <v>7.2266378850299684E-2</v>
      </c>
      <c r="I73" s="72">
        <v>4048.97</v>
      </c>
      <c r="J73" s="184">
        <f t="shared" si="22"/>
        <v>-4.8043496510230224E-4</v>
      </c>
      <c r="K73" s="184">
        <f t="shared" si="23"/>
        <v>1.7764406364506411E-3</v>
      </c>
      <c r="L73" s="9"/>
      <c r="M73" s="4"/>
      <c r="N73" s="300"/>
      <c r="O73" s="311"/>
    </row>
    <row r="74" spans="1:16" ht="12.95" customHeight="1">
      <c r="A74" s="417">
        <v>63</v>
      </c>
      <c r="B74" s="418" t="s">
        <v>7</v>
      </c>
      <c r="C74" s="53" t="s">
        <v>92</v>
      </c>
      <c r="D74" s="72">
        <v>251930733.21000001</v>
      </c>
      <c r="E74" s="54">
        <f t="shared" si="24"/>
        <v>5.6884012451148818E-4</v>
      </c>
      <c r="F74" s="72">
        <v>3609.37</v>
      </c>
      <c r="G74" s="72">
        <v>251147377.06</v>
      </c>
      <c r="H74" s="54">
        <f t="shared" si="25"/>
        <v>5.7128534579620573E-4</v>
      </c>
      <c r="I74" s="72">
        <v>3598.1</v>
      </c>
      <c r="J74" s="184">
        <f t="shared" ref="J74:J93" si="26">((G74-D74)/D74)</f>
        <v>-3.109410828995721E-3</v>
      </c>
      <c r="K74" s="184">
        <f t="shared" si="23"/>
        <v>-3.1224285678664093E-3</v>
      </c>
      <c r="L74" s="9"/>
      <c r="M74" s="4"/>
      <c r="N74" s="443"/>
      <c r="O74" s="443"/>
    </row>
    <row r="75" spans="1:16" ht="12.95" customHeight="1">
      <c r="A75" s="417">
        <v>64</v>
      </c>
      <c r="B75" s="418" t="s">
        <v>114</v>
      </c>
      <c r="C75" s="53" t="s">
        <v>115</v>
      </c>
      <c r="D75" s="72">
        <v>53677626.75</v>
      </c>
      <c r="E75" s="54">
        <f t="shared" si="24"/>
        <v>1.2119993259615215E-4</v>
      </c>
      <c r="F75" s="72">
        <v>11.438891</v>
      </c>
      <c r="G75" s="72">
        <v>53774056.789999999</v>
      </c>
      <c r="H75" s="54">
        <f t="shared" si="25"/>
        <v>1.223199341667851E-4</v>
      </c>
      <c r="I75" s="72">
        <v>11.459440000000001</v>
      </c>
      <c r="J75" s="184">
        <f t="shared" si="26"/>
        <v>1.7964661598977847E-3</v>
      </c>
      <c r="K75" s="184">
        <f t="shared" si="23"/>
        <v>1.7964154042556064E-3</v>
      </c>
      <c r="L75" s="9"/>
      <c r="M75" s="251"/>
      <c r="N75" s="252"/>
      <c r="O75" s="450"/>
      <c r="P75" s="58"/>
    </row>
    <row r="76" spans="1:16" ht="12.95" customHeight="1">
      <c r="A76" s="417">
        <v>65</v>
      </c>
      <c r="B76" s="418" t="s">
        <v>37</v>
      </c>
      <c r="C76" s="418" t="s">
        <v>109</v>
      </c>
      <c r="D76" s="72">
        <v>15899526488.77</v>
      </c>
      <c r="E76" s="54">
        <f t="shared" si="24"/>
        <v>3.5899901978241978E-2</v>
      </c>
      <c r="F76" s="72">
        <v>1142.8900000000001</v>
      </c>
      <c r="G76" s="72">
        <v>15934475298.76</v>
      </c>
      <c r="H76" s="54">
        <f t="shared" si="25"/>
        <v>3.6246176797452415E-2</v>
      </c>
      <c r="I76" s="72">
        <v>1146.67</v>
      </c>
      <c r="J76" s="184">
        <f t="shared" si="26"/>
        <v>2.1981038249588424E-3</v>
      </c>
      <c r="K76" s="184">
        <f t="shared" si="23"/>
        <v>3.3074049121087526E-3</v>
      </c>
      <c r="L76" s="9"/>
      <c r="M76" s="4"/>
      <c r="N76" s="221"/>
      <c r="O76" s="450"/>
    </row>
    <row r="77" spans="1:16" ht="12.95" customHeight="1">
      <c r="A77" s="417">
        <v>66</v>
      </c>
      <c r="B77" s="418" t="s">
        <v>7</v>
      </c>
      <c r="C77" s="427" t="s">
        <v>117</v>
      </c>
      <c r="D77" s="72">
        <v>137413579080.17999</v>
      </c>
      <c r="E77" s="54">
        <f t="shared" si="24"/>
        <v>0.31026924122188093</v>
      </c>
      <c r="F77" s="72">
        <v>515.6</v>
      </c>
      <c r="G77" s="72">
        <v>137200480644.69</v>
      </c>
      <c r="H77" s="54">
        <f t="shared" si="25"/>
        <v>0.31209015577248872</v>
      </c>
      <c r="I77" s="72">
        <v>516.87</v>
      </c>
      <c r="J77" s="184">
        <f t="shared" si="26"/>
        <v>-1.5507814942047947E-3</v>
      </c>
      <c r="K77" s="184">
        <f t="shared" si="23"/>
        <v>2.463149728471648E-3</v>
      </c>
      <c r="L77" s="9"/>
      <c r="M77" s="253"/>
      <c r="N77" s="254"/>
      <c r="O77" s="450"/>
    </row>
    <row r="78" spans="1:16" ht="12.95" customHeight="1" thickBot="1">
      <c r="A78" s="417">
        <v>67</v>
      </c>
      <c r="B78" s="418" t="s">
        <v>230</v>
      </c>
      <c r="C78" s="418" t="s">
        <v>229</v>
      </c>
      <c r="D78" s="72">
        <v>33322987.34</v>
      </c>
      <c r="E78" s="54">
        <f t="shared" si="24"/>
        <v>7.5240729965961678E-5</v>
      </c>
      <c r="F78" s="72">
        <v>0.7</v>
      </c>
      <c r="G78" s="72">
        <v>33322987.34</v>
      </c>
      <c r="H78" s="54">
        <f t="shared" si="25"/>
        <v>7.5799853330526693E-5</v>
      </c>
      <c r="I78" s="72">
        <v>0.7</v>
      </c>
      <c r="J78" s="228">
        <f t="shared" si="26"/>
        <v>0</v>
      </c>
      <c r="K78" s="228">
        <f t="shared" si="23"/>
        <v>0</v>
      </c>
      <c r="L78" s="9"/>
      <c r="M78" s="350"/>
      <c r="N78" s="254"/>
      <c r="O78" s="450"/>
    </row>
    <row r="79" spans="1:16" ht="12.95" customHeight="1">
      <c r="A79" s="417">
        <v>68</v>
      </c>
      <c r="B79" s="418" t="s">
        <v>124</v>
      </c>
      <c r="C79" s="418" t="s">
        <v>127</v>
      </c>
      <c r="D79" s="72">
        <v>1198106206.21</v>
      </c>
      <c r="E79" s="54">
        <f t="shared" si="24"/>
        <v>2.7052312150831737E-3</v>
      </c>
      <c r="F79" s="72">
        <v>1170.76</v>
      </c>
      <c r="G79" s="72">
        <v>1200286627.21</v>
      </c>
      <c r="H79" s="54">
        <f t="shared" si="25"/>
        <v>2.7302939369994246E-3</v>
      </c>
      <c r="I79" s="72">
        <v>1176.0899999999999</v>
      </c>
      <c r="J79" s="184">
        <f t="shared" si="26"/>
        <v>1.8198895796536949E-3</v>
      </c>
      <c r="K79" s="184">
        <f t="shared" si="23"/>
        <v>4.5525983122073925E-3</v>
      </c>
      <c r="L79" s="9"/>
      <c r="M79" s="343"/>
      <c r="N79" s="254"/>
      <c r="O79" s="450"/>
    </row>
    <row r="80" spans="1:16" ht="12.95" customHeight="1">
      <c r="A80" s="417">
        <v>69</v>
      </c>
      <c r="B80" s="418" t="s">
        <v>64</v>
      </c>
      <c r="C80" s="418" t="s">
        <v>128</v>
      </c>
      <c r="D80" s="72">
        <v>274684931.88</v>
      </c>
      <c r="E80" s="54">
        <f t="shared" si="24"/>
        <v>6.2021734649501145E-4</v>
      </c>
      <c r="F80" s="72">
        <v>150.16</v>
      </c>
      <c r="G80" s="72">
        <v>275043326.64999998</v>
      </c>
      <c r="H80" s="54">
        <f t="shared" si="25"/>
        <v>6.2564150107227885E-4</v>
      </c>
      <c r="I80" s="72">
        <v>150.36000000000001</v>
      </c>
      <c r="J80" s="184">
        <f t="shared" si="26"/>
        <v>1.3047485624604657E-3</v>
      </c>
      <c r="K80" s="184">
        <f t="shared" si="23"/>
        <v>1.3319126265318132E-3</v>
      </c>
      <c r="L80" s="9"/>
      <c r="M80" s="343"/>
      <c r="N80"/>
      <c r="O80" s="450"/>
    </row>
    <row r="81" spans="1:15" ht="12.95" customHeight="1">
      <c r="A81" s="417">
        <v>70</v>
      </c>
      <c r="B81" s="418" t="s">
        <v>132</v>
      </c>
      <c r="C81" s="72" t="s">
        <v>133</v>
      </c>
      <c r="D81" s="72">
        <v>637092385.01999998</v>
      </c>
      <c r="E81" s="54">
        <f t="shared" si="24"/>
        <v>1.4385053661476531E-3</v>
      </c>
      <c r="F81" s="72">
        <v>174.44467599999999</v>
      </c>
      <c r="G81" s="72">
        <v>633470630.19000006</v>
      </c>
      <c r="H81" s="54">
        <f t="shared" si="25"/>
        <v>1.4409566695708597E-3</v>
      </c>
      <c r="I81" s="72">
        <v>174.72246100000001</v>
      </c>
      <c r="J81" s="184">
        <f t="shared" si="26"/>
        <v>-5.6848188977901967E-3</v>
      </c>
      <c r="K81" s="184">
        <f t="shared" si="23"/>
        <v>1.5923959754439445E-3</v>
      </c>
      <c r="L81" s="9"/>
      <c r="M81" s="343"/>
      <c r="N81" s="222"/>
      <c r="O81" s="450"/>
    </row>
    <row r="82" spans="1:15" ht="12.95" customHeight="1">
      <c r="A82" s="417">
        <v>71</v>
      </c>
      <c r="B82" s="418" t="s">
        <v>136</v>
      </c>
      <c r="C82" s="418" t="s">
        <v>139</v>
      </c>
      <c r="D82" s="72">
        <v>1179318869.5999999</v>
      </c>
      <c r="E82" s="54">
        <f t="shared" si="24"/>
        <v>2.6628108610425912E-3</v>
      </c>
      <c r="F82" s="72">
        <v>1.3607</v>
      </c>
      <c r="G82" s="72">
        <v>1180986341.3699999</v>
      </c>
      <c r="H82" s="54">
        <f t="shared" si="25"/>
        <v>2.6863915455066557E-3</v>
      </c>
      <c r="I82" s="72">
        <v>1.3626</v>
      </c>
      <c r="J82" s="184">
        <f t="shared" ref="J82:J92" si="27">((G82-D82)/D82)</f>
        <v>1.4139278298544924E-3</v>
      </c>
      <c r="K82" s="184">
        <f t="shared" ref="K82:K92" si="28">((I82-F82)/F82)</f>
        <v>1.3963401190563774E-3</v>
      </c>
      <c r="L82" s="9"/>
      <c r="M82" s="344"/>
      <c r="N82" s="222"/>
      <c r="O82" s="450"/>
    </row>
    <row r="83" spans="1:15" ht="12.95" customHeight="1">
      <c r="A83" s="417">
        <v>72</v>
      </c>
      <c r="B83" s="418" t="s">
        <v>64</v>
      </c>
      <c r="C83" s="418" t="s">
        <v>158</v>
      </c>
      <c r="D83" s="72">
        <v>1977971188.05</v>
      </c>
      <c r="E83" s="54">
        <f t="shared" si="24"/>
        <v>4.4661060703245596E-3</v>
      </c>
      <c r="F83" s="72">
        <v>547.17999999999995</v>
      </c>
      <c r="G83" s="72">
        <v>1961425451.45</v>
      </c>
      <c r="H83" s="54">
        <f t="shared" si="25"/>
        <v>4.461657654570658E-3</v>
      </c>
      <c r="I83" s="72">
        <v>542.82000000000005</v>
      </c>
      <c r="J83" s="184">
        <f t="shared" si="27"/>
        <v>-8.3650038483683194E-3</v>
      </c>
      <c r="K83" s="184">
        <f t="shared" si="28"/>
        <v>-7.9681274900396584E-3</v>
      </c>
      <c r="L83" s="9"/>
      <c r="M83" s="261"/>
      <c r="N83" s="222"/>
      <c r="O83" s="450"/>
    </row>
    <row r="84" spans="1:15" ht="12.95" customHeight="1">
      <c r="A84" s="417">
        <v>73</v>
      </c>
      <c r="B84" s="418" t="s">
        <v>7</v>
      </c>
      <c r="C84" s="53" t="s">
        <v>166</v>
      </c>
      <c r="D84" s="72">
        <v>9807434024.0599995</v>
      </c>
      <c r="E84" s="54">
        <f t="shared" si="24"/>
        <v>2.2144428035043132E-2</v>
      </c>
      <c r="F84" s="95">
        <v>114.01</v>
      </c>
      <c r="G84" s="72">
        <v>9796371561.0300007</v>
      </c>
      <c r="H84" s="54">
        <f t="shared" si="25"/>
        <v>2.2283822273222904E-2</v>
      </c>
      <c r="I84" s="95">
        <v>114.42</v>
      </c>
      <c r="J84" s="184">
        <f t="shared" si="27"/>
        <v>-1.1279671117705092E-3</v>
      </c>
      <c r="K84" s="184">
        <f t="shared" si="28"/>
        <v>3.5961757740548776E-3</v>
      </c>
      <c r="L84" s="9"/>
      <c r="M84" s="261"/>
      <c r="N84" s="222"/>
      <c r="O84" s="450"/>
    </row>
    <row r="85" spans="1:15" ht="12.95" customHeight="1">
      <c r="A85" s="417">
        <v>74</v>
      </c>
      <c r="B85" s="418" t="s">
        <v>171</v>
      </c>
      <c r="C85" s="53" t="s">
        <v>174</v>
      </c>
      <c r="D85" s="72">
        <v>392041401.06</v>
      </c>
      <c r="E85" s="54">
        <f t="shared" si="24"/>
        <v>8.851991837245869E-4</v>
      </c>
      <c r="F85" s="95">
        <v>1.0623</v>
      </c>
      <c r="G85" s="72">
        <v>394651522.74000001</v>
      </c>
      <c r="H85" s="54">
        <f t="shared" si="25"/>
        <v>8.9771445864496205E-4</v>
      </c>
      <c r="I85" s="95">
        <v>1.069</v>
      </c>
      <c r="J85" s="184">
        <f t="shared" si="27"/>
        <v>6.6577705133763175E-3</v>
      </c>
      <c r="K85" s="184">
        <f t="shared" si="28"/>
        <v>6.307069566035892E-3</v>
      </c>
      <c r="L85" s="9"/>
      <c r="M85" s="261"/>
      <c r="N85" s="222"/>
      <c r="O85" s="450"/>
    </row>
    <row r="86" spans="1:15" ht="12.95" customHeight="1">
      <c r="A86" s="417">
        <v>75</v>
      </c>
      <c r="B86" s="424" t="s">
        <v>112</v>
      </c>
      <c r="C86" s="425" t="s">
        <v>178</v>
      </c>
      <c r="D86" s="72">
        <v>2284444795.1399999</v>
      </c>
      <c r="E86" s="54">
        <f t="shared" si="24"/>
        <v>5.1580997885790209E-3</v>
      </c>
      <c r="F86" s="339">
        <v>43736.2</v>
      </c>
      <c r="G86" s="72">
        <v>2473426790.2199998</v>
      </c>
      <c r="H86" s="54">
        <f t="shared" si="25"/>
        <v>5.6263079300041957E-3</v>
      </c>
      <c r="I86" s="339">
        <v>43778.58</v>
      </c>
      <c r="J86" s="184">
        <f t="shared" si="27"/>
        <v>8.2725568804309119E-2</v>
      </c>
      <c r="K86" s="184">
        <f t="shared" si="28"/>
        <v>9.6899136184681477E-4</v>
      </c>
      <c r="L86" s="9"/>
      <c r="M86" s="261"/>
      <c r="N86" s="222"/>
      <c r="O86" s="450"/>
    </row>
    <row r="87" spans="1:15" ht="12.95" customHeight="1">
      <c r="A87" s="417">
        <v>76</v>
      </c>
      <c r="B87" s="418" t="s">
        <v>9</v>
      </c>
      <c r="C87" s="418" t="s">
        <v>182</v>
      </c>
      <c r="D87" s="72">
        <v>1918653706.28</v>
      </c>
      <c r="E87" s="54">
        <f t="shared" si="24"/>
        <v>4.3321717809830986E-3</v>
      </c>
      <c r="F87" s="95">
        <v>0.96079999999999999</v>
      </c>
      <c r="G87" s="72">
        <v>1915533244.48</v>
      </c>
      <c r="H87" s="54">
        <f t="shared" si="25"/>
        <v>4.3572665769686641E-3</v>
      </c>
      <c r="I87" s="339">
        <v>0.96130000000000004</v>
      </c>
      <c r="J87" s="184">
        <f t="shared" si="27"/>
        <v>-1.6263809304338142E-3</v>
      </c>
      <c r="K87" s="184">
        <f t="shared" si="28"/>
        <v>5.2039966694427135E-4</v>
      </c>
      <c r="L87" s="9"/>
      <c r="M87" s="261"/>
      <c r="N87" s="222"/>
      <c r="O87" s="450"/>
    </row>
    <row r="88" spans="1:15" ht="12.95" customHeight="1">
      <c r="A88" s="417">
        <v>77</v>
      </c>
      <c r="B88" s="418" t="s">
        <v>185</v>
      </c>
      <c r="C88" s="418" t="s">
        <v>186</v>
      </c>
      <c r="D88" s="72">
        <v>542978049.45000005</v>
      </c>
      <c r="E88" s="54">
        <f t="shared" si="24"/>
        <v>1.2260024702848878E-3</v>
      </c>
      <c r="F88" s="339">
        <v>48634.35</v>
      </c>
      <c r="G88" s="72">
        <v>543545126.25</v>
      </c>
      <c r="H88" s="54">
        <f t="shared" si="25"/>
        <v>1.2364029799578173E-3</v>
      </c>
      <c r="I88" s="339">
        <v>48680.85</v>
      </c>
      <c r="J88" s="184">
        <f t="shared" si="27"/>
        <v>1.0443825502234624E-3</v>
      </c>
      <c r="K88" s="184">
        <f t="shared" si="28"/>
        <v>9.5611435127641268E-4</v>
      </c>
      <c r="L88" s="9"/>
      <c r="M88" s="261"/>
      <c r="N88" s="222"/>
      <c r="O88" s="450"/>
    </row>
    <row r="89" spans="1:15" ht="12.95" customHeight="1">
      <c r="A89" s="417">
        <v>78</v>
      </c>
      <c r="B89" s="53" t="s">
        <v>11</v>
      </c>
      <c r="C89" s="418" t="s">
        <v>192</v>
      </c>
      <c r="D89" s="72">
        <f>3010353.5*410.63</f>
        <v>1236141457.7049999</v>
      </c>
      <c r="E89" s="54">
        <f t="shared" ref="E89:E92" si="29">(D89/$D$94)</f>
        <v>2.7911118733123805E-3</v>
      </c>
      <c r="F89" s="339">
        <f>1.0628*410.63</f>
        <v>436.41756399999997</v>
      </c>
      <c r="G89" s="72">
        <f>3026137.83*410.43</f>
        <v>1242017749.5669</v>
      </c>
      <c r="H89" s="54">
        <f t="shared" ref="H89:H92" si="30">(G89/$G$94)</f>
        <v>2.8252197886854242E-3</v>
      </c>
      <c r="I89" s="339">
        <f>1.0629*410.43</f>
        <v>436.24604699999998</v>
      </c>
      <c r="J89" s="184">
        <f t="shared" si="27"/>
        <v>4.7537373860188454E-3</v>
      </c>
      <c r="K89" s="184">
        <f t="shared" si="28"/>
        <v>-3.9301122170232904E-4</v>
      </c>
      <c r="L89" s="9"/>
      <c r="M89" s="261"/>
      <c r="N89" s="222"/>
      <c r="O89" s="450"/>
    </row>
    <row r="90" spans="1:15" ht="12.95" customHeight="1">
      <c r="A90" s="417">
        <v>79</v>
      </c>
      <c r="B90" s="418" t="s">
        <v>201</v>
      </c>
      <c r="C90" s="418" t="s">
        <v>203</v>
      </c>
      <c r="D90" s="72">
        <v>109901210.3</v>
      </c>
      <c r="E90" s="54">
        <f t="shared" si="29"/>
        <v>2.4814843887626872E-4</v>
      </c>
      <c r="F90" s="339">
        <v>420.28</v>
      </c>
      <c r="G90" s="72">
        <v>109054756.06999999</v>
      </c>
      <c r="H90" s="54">
        <f t="shared" si="30"/>
        <v>2.4806703044836815E-4</v>
      </c>
      <c r="I90" s="339">
        <v>417.08</v>
      </c>
      <c r="J90" s="184">
        <f t="shared" si="27"/>
        <v>-7.7019554897477249E-3</v>
      </c>
      <c r="K90" s="184">
        <f t="shared" si="28"/>
        <v>-7.6139716379556221E-3</v>
      </c>
      <c r="L90" s="9"/>
      <c r="M90" s="261"/>
      <c r="N90" s="222"/>
      <c r="O90" s="450"/>
    </row>
    <row r="91" spans="1:15" ht="12.95" customHeight="1">
      <c r="A91" s="417">
        <v>80</v>
      </c>
      <c r="B91" s="418" t="s">
        <v>7</v>
      </c>
      <c r="C91" s="53" t="s">
        <v>208</v>
      </c>
      <c r="D91" s="72">
        <v>4174586706.1999998</v>
      </c>
      <c r="E91" s="54">
        <f t="shared" si="29"/>
        <v>9.4258941395584852E-3</v>
      </c>
      <c r="F91" s="339">
        <v>101.44</v>
      </c>
      <c r="G91" s="72">
        <v>5189597556.0900002</v>
      </c>
      <c r="H91" s="54">
        <f t="shared" si="30"/>
        <v>1.1804785974992415E-2</v>
      </c>
      <c r="I91" s="339">
        <v>101.6</v>
      </c>
      <c r="J91" s="184">
        <f t="shared" si="27"/>
        <v>0.24314044031772766</v>
      </c>
      <c r="K91" s="184">
        <f t="shared" si="28"/>
        <v>1.5772870662460231E-3</v>
      </c>
      <c r="L91" s="9"/>
      <c r="M91" s="261"/>
      <c r="N91" s="222"/>
      <c r="O91" s="450"/>
    </row>
    <row r="92" spans="1:15" ht="12.95" customHeight="1">
      <c r="A92" s="417">
        <v>81</v>
      </c>
      <c r="B92" s="418" t="s">
        <v>185</v>
      </c>
      <c r="C92" s="418" t="s">
        <v>218</v>
      </c>
      <c r="D92" s="72">
        <v>283017430.56999999</v>
      </c>
      <c r="E92" s="54">
        <f t="shared" si="29"/>
        <v>6.3903148453969545E-4</v>
      </c>
      <c r="F92" s="339">
        <v>998.9</v>
      </c>
      <c r="G92" s="72">
        <v>284009943.32999998</v>
      </c>
      <c r="H92" s="54">
        <f t="shared" si="30"/>
        <v>6.4603787857229968E-4</v>
      </c>
      <c r="I92" s="339">
        <v>1000.95</v>
      </c>
      <c r="J92" s="184">
        <f t="shared" si="27"/>
        <v>3.506896228974518E-3</v>
      </c>
      <c r="K92" s="184">
        <f t="shared" si="28"/>
        <v>2.0522574832316232E-3</v>
      </c>
      <c r="L92" s="9"/>
      <c r="M92" s="261"/>
      <c r="N92" s="222"/>
      <c r="O92" s="450"/>
    </row>
    <row r="93" spans="1:15" ht="12.95" customHeight="1">
      <c r="A93" s="417">
        <v>82</v>
      </c>
      <c r="B93" s="418" t="s">
        <v>235</v>
      </c>
      <c r="C93" s="418" t="s">
        <v>234</v>
      </c>
      <c r="D93" s="72">
        <v>2454376481.5999999</v>
      </c>
      <c r="E93" s="54">
        <f t="shared" si="24"/>
        <v>5.5417924030238732E-3</v>
      </c>
      <c r="F93" s="339">
        <v>1.0127999999999999</v>
      </c>
      <c r="G93" s="72">
        <v>2429193065.73</v>
      </c>
      <c r="H93" s="54">
        <f t="shared" si="25"/>
        <v>5.5256894051884395E-3</v>
      </c>
      <c r="I93" s="339">
        <v>1.0145999999999999</v>
      </c>
      <c r="J93" s="184">
        <f t="shared" si="26"/>
        <v>-1.0260616518612866E-2</v>
      </c>
      <c r="K93" s="184">
        <f t="shared" si="23"/>
        <v>1.7772511848341468E-3</v>
      </c>
      <c r="L93" s="9"/>
      <c r="M93" s="333"/>
      <c r="N93" s="333"/>
      <c r="O93" s="450"/>
    </row>
    <row r="94" spans="1:15" ht="12.95" customHeight="1">
      <c r="A94" s="235"/>
      <c r="B94" s="236"/>
      <c r="C94" s="237" t="s">
        <v>56</v>
      </c>
      <c r="D94" s="77">
        <f>SUM(D65:D93)</f>
        <v>442884955463.2851</v>
      </c>
      <c r="E94" s="65">
        <f>(D94/$D$135)</f>
        <v>0.33974628262591661</v>
      </c>
      <c r="F94" s="87"/>
      <c r="G94" s="77">
        <f>SUM(G65:G93)</f>
        <v>439618097870.117</v>
      </c>
      <c r="H94" s="65">
        <f>(G94/$G$135)</f>
        <v>0.34142399285548303</v>
      </c>
      <c r="I94" s="87"/>
      <c r="J94" s="184">
        <f>((G94-D94)/D94)</f>
        <v>-7.3763119583747329E-3</v>
      </c>
      <c r="K94" s="184"/>
      <c r="L94" s="9"/>
      <c r="M94" s="4"/>
      <c r="N94"/>
      <c r="O94"/>
    </row>
    <row r="95" spans="1:15" ht="12.95" customHeight="1">
      <c r="A95" s="238"/>
      <c r="B95" s="79"/>
      <c r="C95" s="331" t="s">
        <v>58</v>
      </c>
      <c r="D95" s="384"/>
      <c r="E95" s="81"/>
      <c r="F95" s="82"/>
      <c r="G95" s="80"/>
      <c r="H95" s="81"/>
      <c r="I95" s="82"/>
      <c r="J95" s="184"/>
      <c r="K95" s="184"/>
      <c r="L95" s="9"/>
      <c r="M95" s="4"/>
      <c r="N95" s="218"/>
      <c r="O95"/>
    </row>
    <row r="96" spans="1:15" ht="12.95" customHeight="1">
      <c r="A96" s="417">
        <v>83</v>
      </c>
      <c r="B96" s="418" t="s">
        <v>29</v>
      </c>
      <c r="C96" s="418" t="s">
        <v>176</v>
      </c>
      <c r="D96" s="72">
        <v>2315922992.6599998</v>
      </c>
      <c r="E96" s="54">
        <f>(D96/$D$100)</f>
        <v>4.6543859053271984E-2</v>
      </c>
      <c r="F96" s="95">
        <v>68.599999999999994</v>
      </c>
      <c r="G96" s="72">
        <v>2319859760.7199998</v>
      </c>
      <c r="H96" s="54">
        <f>(G96/$G$100)</f>
        <v>4.6614266560195843E-2</v>
      </c>
      <c r="I96" s="95">
        <v>68.599999999999994</v>
      </c>
      <c r="J96" s="184">
        <f>((G96-D96)/D96)</f>
        <v>1.6998700183369607E-3</v>
      </c>
      <c r="K96" s="184">
        <f>((I96-F96)/F96)</f>
        <v>0</v>
      </c>
      <c r="L96" s="9"/>
      <c r="M96" s="4"/>
      <c r="N96" s="223"/>
      <c r="O96"/>
    </row>
    <row r="97" spans="1:18" ht="12.95" customHeight="1">
      <c r="A97" s="417">
        <v>84</v>
      </c>
      <c r="B97" s="418" t="s">
        <v>29</v>
      </c>
      <c r="C97" s="418" t="s">
        <v>31</v>
      </c>
      <c r="D97" s="72">
        <v>9691574963.9500008</v>
      </c>
      <c r="E97" s="54">
        <f t="shared" ref="E97:E99" si="31">(D97/$D$100)</f>
        <v>0.19477474016016721</v>
      </c>
      <c r="F97" s="95">
        <v>36.6</v>
      </c>
      <c r="G97" s="72">
        <v>9696936656.6900005</v>
      </c>
      <c r="H97" s="54">
        <f>(G97/$G$100)</f>
        <v>0.19484608414087617</v>
      </c>
      <c r="I97" s="95">
        <v>36.6</v>
      </c>
      <c r="J97" s="184">
        <f>((G97-D97)/D97)</f>
        <v>5.5323234458215477E-4</v>
      </c>
      <c r="K97" s="184">
        <f>((I97-F97)/F97)</f>
        <v>0</v>
      </c>
      <c r="L97" s="9"/>
      <c r="M97" s="4"/>
      <c r="N97" s="223"/>
      <c r="O97"/>
    </row>
    <row r="98" spans="1:18" ht="12.95" customHeight="1">
      <c r="A98" s="420">
        <v>85</v>
      </c>
      <c r="B98" s="421" t="s">
        <v>7</v>
      </c>
      <c r="C98" s="421" t="s">
        <v>32</v>
      </c>
      <c r="D98" s="72">
        <v>30350365696.451077</v>
      </c>
      <c r="E98" s="54">
        <f t="shared" ref="E98" si="32">(D98/$D$100)</f>
        <v>0.60996118941259925</v>
      </c>
      <c r="F98" s="95">
        <v>11.37</v>
      </c>
      <c r="G98" s="72">
        <v>30350365696.451077</v>
      </c>
      <c r="H98" s="413">
        <f>(G98/$G$100)</f>
        <v>0.60984722470236929</v>
      </c>
      <c r="I98" s="414">
        <v>11.37</v>
      </c>
      <c r="J98" s="208">
        <f>((G98-D98)/D98)</f>
        <v>0</v>
      </c>
      <c r="K98" s="208">
        <f>((I98-F98)/F98)</f>
        <v>0</v>
      </c>
      <c r="L98" s="9"/>
      <c r="M98" s="4"/>
      <c r="N98" s="223"/>
      <c r="O98" s="370"/>
    </row>
    <row r="99" spans="1:18" ht="12.95" customHeight="1">
      <c r="A99" s="417">
        <v>86</v>
      </c>
      <c r="B99" s="418" t="s">
        <v>14</v>
      </c>
      <c r="C99" s="418" t="s">
        <v>205</v>
      </c>
      <c r="D99" s="72">
        <v>7400000000</v>
      </c>
      <c r="E99" s="54">
        <f t="shared" si="31"/>
        <v>0.14872021137396149</v>
      </c>
      <c r="F99" s="95">
        <v>100</v>
      </c>
      <c r="G99" s="72">
        <v>7400000000</v>
      </c>
      <c r="H99" s="54">
        <f>(G99/$G$100)</f>
        <v>0.14869242459655868</v>
      </c>
      <c r="I99" s="95">
        <v>100</v>
      </c>
      <c r="J99" s="184">
        <f>((G99-D99)/D99)</f>
        <v>0</v>
      </c>
      <c r="K99" s="184">
        <f>((I99-F99)/F99)</f>
        <v>0</v>
      </c>
      <c r="L99" s="9"/>
      <c r="M99" s="4"/>
      <c r="N99" s="223"/>
      <c r="O99"/>
    </row>
    <row r="100" spans="1:18" ht="12.95" customHeight="1">
      <c r="A100" s="235"/>
      <c r="B100" s="239"/>
      <c r="C100" s="237" t="s">
        <v>56</v>
      </c>
      <c r="D100" s="77">
        <f>SUM(D96:D99)</f>
        <v>49757863653.061081</v>
      </c>
      <c r="E100" s="65">
        <f>(D100/$D$135)</f>
        <v>3.8170294562954808E-2</v>
      </c>
      <c r="F100" s="87"/>
      <c r="G100" s="77">
        <f>SUM(G96:G99)</f>
        <v>49767162113.861076</v>
      </c>
      <c r="H100" s="65">
        <f>(G100/$G$135)</f>
        <v>3.8651054823090301E-2</v>
      </c>
      <c r="I100" s="87"/>
      <c r="J100" s="184">
        <f>((G100-D100)/D100)</f>
        <v>1.8687419670646141E-4</v>
      </c>
      <c r="K100" s="184"/>
      <c r="L100" s="9"/>
      <c r="M100" s="4"/>
      <c r="N100"/>
      <c r="O100"/>
    </row>
    <row r="101" spans="1:18" ht="12.95" customHeight="1">
      <c r="A101" s="238"/>
      <c r="B101" s="79"/>
      <c r="C101" s="79" t="s">
        <v>81</v>
      </c>
      <c r="D101" s="384"/>
      <c r="E101" s="81"/>
      <c r="F101" s="82"/>
      <c r="G101" s="80"/>
      <c r="H101" s="81"/>
      <c r="I101" s="82"/>
      <c r="J101" s="184"/>
      <c r="K101" s="184"/>
      <c r="L101" s="9"/>
      <c r="M101" s="4"/>
      <c r="N101"/>
      <c r="O101"/>
    </row>
    <row r="102" spans="1:18" ht="12.95" customHeight="1">
      <c r="A102" s="417">
        <v>87</v>
      </c>
      <c r="B102" s="418" t="s">
        <v>7</v>
      </c>
      <c r="C102" s="418" t="s">
        <v>35</v>
      </c>
      <c r="D102" s="72">
        <v>1720879632.3299999</v>
      </c>
      <c r="E102" s="54">
        <f>(D102/$D$124)</f>
        <v>5.9217483615010121E-2</v>
      </c>
      <c r="F102" s="72">
        <v>3195.93</v>
      </c>
      <c r="G102" s="72">
        <v>1703745445.8</v>
      </c>
      <c r="H102" s="54">
        <f t="shared" ref="H102:H123" si="33">(G102/$G$124)</f>
        <v>5.868100699737186E-2</v>
      </c>
      <c r="I102" s="72">
        <v>3200</v>
      </c>
      <c r="J102" s="184">
        <f>((G102-D102)/D102)</f>
        <v>-9.9566443858720034E-3</v>
      </c>
      <c r="K102" s="184">
        <f t="shared" ref="K102:K112" si="34">((I102-F102)/F102)</f>
        <v>1.2734947261048158E-3</v>
      </c>
      <c r="L102" s="9"/>
      <c r="M102" s="4"/>
      <c r="N102" s="224"/>
      <c r="O102"/>
    </row>
    <row r="103" spans="1:18" ht="12.95" customHeight="1">
      <c r="A103" s="417">
        <v>88</v>
      </c>
      <c r="B103" s="418" t="s">
        <v>14</v>
      </c>
      <c r="C103" s="418" t="s">
        <v>33</v>
      </c>
      <c r="D103" s="72">
        <v>180265867</v>
      </c>
      <c r="E103" s="54">
        <f t="shared" ref="E103:E123" si="35">(D103/$D$124)</f>
        <v>6.2031596079527842E-3</v>
      </c>
      <c r="F103" s="72">
        <v>134.75</v>
      </c>
      <c r="G103" s="72">
        <v>180329845</v>
      </c>
      <c r="H103" s="64">
        <f t="shared" si="33"/>
        <v>6.2109846998365387E-3</v>
      </c>
      <c r="I103" s="72">
        <v>134.82</v>
      </c>
      <c r="J103" s="184">
        <f>((G103-D103)/D103)</f>
        <v>3.5490911876289924E-4</v>
      </c>
      <c r="K103" s="184">
        <f t="shared" si="34"/>
        <v>5.1948051948046885E-4</v>
      </c>
      <c r="L103" s="9"/>
      <c r="M103" s="4"/>
      <c r="N103" s="389"/>
      <c r="O103" s="275"/>
    </row>
    <row r="104" spans="1:18" ht="12.95" customHeight="1">
      <c r="A104" s="417">
        <v>89</v>
      </c>
      <c r="B104" s="418" t="s">
        <v>55</v>
      </c>
      <c r="C104" s="418" t="s">
        <v>98</v>
      </c>
      <c r="D104" s="72">
        <v>929764217.72000003</v>
      </c>
      <c r="E104" s="54">
        <f t="shared" si="35"/>
        <v>3.199427565663622E-2</v>
      </c>
      <c r="F104" s="72">
        <v>1.3801000000000001</v>
      </c>
      <c r="G104" s="72">
        <v>927773977.67999995</v>
      </c>
      <c r="H104" s="64">
        <f t="shared" si="33"/>
        <v>3.1954721528635301E-2</v>
      </c>
      <c r="I104" s="72">
        <v>1.3855999999999999</v>
      </c>
      <c r="J104" s="184">
        <f t="shared" ref="J104:J109" si="36">((G104-D104)/D104)</f>
        <v>-2.140585755042947E-3</v>
      </c>
      <c r="K104" s="184">
        <f t="shared" si="34"/>
        <v>3.9852184624301415E-3</v>
      </c>
      <c r="L104" s="9"/>
      <c r="M104" s="4"/>
      <c r="N104" s="465"/>
      <c r="O104" s="60"/>
    </row>
    <row r="105" spans="1:18" ht="12.95" customHeight="1">
      <c r="A105" s="417">
        <v>90</v>
      </c>
      <c r="B105" s="418" t="s">
        <v>9</v>
      </c>
      <c r="C105" s="418" t="s">
        <v>194</v>
      </c>
      <c r="D105" s="72">
        <v>4315724399.7399998</v>
      </c>
      <c r="E105" s="54">
        <f t="shared" si="35"/>
        <v>0.14850913110202632</v>
      </c>
      <c r="F105" s="72">
        <v>430.41550000000001</v>
      </c>
      <c r="G105" s="72">
        <v>4307985956.8699999</v>
      </c>
      <c r="H105" s="64">
        <f t="shared" si="33"/>
        <v>0.14837718551374701</v>
      </c>
      <c r="I105" s="72">
        <v>429.4982</v>
      </c>
      <c r="J105" s="184">
        <f>((G105-D105)/D105)</f>
        <v>-1.7930808720005584E-3</v>
      </c>
      <c r="K105" s="184">
        <f t="shared" si="34"/>
        <v>-2.1311964833980457E-3</v>
      </c>
      <c r="L105" s="9"/>
      <c r="M105" s="4"/>
      <c r="N105" s="465"/>
      <c r="O105" s="273"/>
    </row>
    <row r="106" spans="1:18" ht="12.75" customHeight="1">
      <c r="A106" s="417">
        <v>91</v>
      </c>
      <c r="B106" s="418" t="s">
        <v>18</v>
      </c>
      <c r="C106" s="418" t="s">
        <v>19</v>
      </c>
      <c r="D106" s="72">
        <v>2395052073.0700002</v>
      </c>
      <c r="E106" s="54">
        <f t="shared" si="35"/>
        <v>8.2416546880788061E-2</v>
      </c>
      <c r="F106" s="72">
        <v>12.8055</v>
      </c>
      <c r="G106" s="72">
        <v>2392671583.1300001</v>
      </c>
      <c r="H106" s="64">
        <f t="shared" si="33"/>
        <v>8.2409246204110581E-2</v>
      </c>
      <c r="I106" s="72">
        <v>12.7956</v>
      </c>
      <c r="J106" s="184">
        <f>((G106-D106)/D106)</f>
        <v>-9.9391990961963635E-4</v>
      </c>
      <c r="K106" s="184">
        <f t="shared" si="34"/>
        <v>-7.7310530631369485E-4</v>
      </c>
      <c r="L106" s="9"/>
      <c r="M106" s="308"/>
      <c r="N106" s="357"/>
      <c r="O106" s="355"/>
      <c r="P106" s="348"/>
      <c r="Q106" s="291"/>
      <c r="R106" s="371"/>
    </row>
    <row r="107" spans="1:18" ht="12.95" customHeight="1" thickBot="1">
      <c r="A107" s="417">
        <v>92</v>
      </c>
      <c r="B107" s="53" t="s">
        <v>34</v>
      </c>
      <c r="C107" s="53" t="s">
        <v>161</v>
      </c>
      <c r="D107" s="72">
        <v>4122884640.73</v>
      </c>
      <c r="E107" s="54">
        <f t="shared" si="35"/>
        <v>0.14187328914366945</v>
      </c>
      <c r="F107" s="72">
        <v>188</v>
      </c>
      <c r="G107" s="72">
        <v>4138184058.8699999</v>
      </c>
      <c r="H107" s="64">
        <f t="shared" si="33"/>
        <v>0.14252880811131977</v>
      </c>
      <c r="I107" s="72">
        <v>188.9</v>
      </c>
      <c r="J107" s="184">
        <f t="shared" si="36"/>
        <v>3.7108528307721322E-3</v>
      </c>
      <c r="K107" s="184">
        <f t="shared" si="34"/>
        <v>4.7872340425532218E-3</v>
      </c>
      <c r="L107" s="9"/>
      <c r="M107" s="300"/>
      <c r="N107" s="356"/>
      <c r="O107" s="354"/>
      <c r="P107" s="349"/>
      <c r="Q107" s="293"/>
      <c r="R107" s="372"/>
    </row>
    <row r="108" spans="1:18" ht="12.75" customHeight="1">
      <c r="A108" s="417">
        <v>93</v>
      </c>
      <c r="B108" s="426" t="s">
        <v>135</v>
      </c>
      <c r="C108" s="426" t="s">
        <v>197</v>
      </c>
      <c r="D108" s="72">
        <v>5402930382.1899996</v>
      </c>
      <c r="E108" s="54">
        <f t="shared" si="35"/>
        <v>0.1859211622762833</v>
      </c>
      <c r="F108" s="72">
        <v>115.05</v>
      </c>
      <c r="G108" s="72">
        <v>5389626350.5799999</v>
      </c>
      <c r="H108" s="64">
        <f t="shared" si="33"/>
        <v>0.18563142890345313</v>
      </c>
      <c r="I108" s="72">
        <v>115.05</v>
      </c>
      <c r="J108" s="184">
        <f>((G108-D108)/D108)</f>
        <v>-2.4623733176082608E-3</v>
      </c>
      <c r="K108" s="184">
        <f t="shared" si="34"/>
        <v>0</v>
      </c>
      <c r="L108" s="9"/>
      <c r="M108" s="4"/>
      <c r="N108" s="303"/>
      <c r="O108" s="303"/>
      <c r="P108" s="303"/>
      <c r="Q108" s="301"/>
    </row>
    <row r="109" spans="1:18" ht="12.95" customHeight="1" thickBot="1">
      <c r="A109" s="417">
        <v>94</v>
      </c>
      <c r="B109" s="418" t="s">
        <v>11</v>
      </c>
      <c r="C109" s="72" t="s">
        <v>213</v>
      </c>
      <c r="D109" s="72">
        <v>2010025069.76</v>
      </c>
      <c r="E109" s="54">
        <f t="shared" si="35"/>
        <v>6.9167316759460126E-2</v>
      </c>
      <c r="F109" s="72">
        <v>3678.31</v>
      </c>
      <c r="G109" s="72">
        <v>2012143146.8099999</v>
      </c>
      <c r="H109" s="64">
        <f t="shared" si="33"/>
        <v>6.9302950372512412E-2</v>
      </c>
      <c r="I109" s="72">
        <v>3682.86</v>
      </c>
      <c r="J109" s="184">
        <f t="shared" si="36"/>
        <v>1.0537565336201772E-3</v>
      </c>
      <c r="K109" s="184">
        <f t="shared" si="34"/>
        <v>1.2369811136092885E-3</v>
      </c>
      <c r="L109" s="9"/>
      <c r="M109" s="4"/>
      <c r="N109" s="293"/>
      <c r="O109" s="293"/>
      <c r="P109" s="293"/>
      <c r="Q109" s="302"/>
    </row>
    <row r="110" spans="1:18" ht="13.5" customHeight="1">
      <c r="A110" s="417">
        <v>95</v>
      </c>
      <c r="B110" s="418" t="s">
        <v>230</v>
      </c>
      <c r="C110" s="72" t="s">
        <v>241</v>
      </c>
      <c r="D110" s="72">
        <v>1671645549.48</v>
      </c>
      <c r="E110" s="54">
        <f t="shared" si="35"/>
        <v>5.7523281161976011E-2</v>
      </c>
      <c r="F110" s="72">
        <v>1.07</v>
      </c>
      <c r="G110" s="72">
        <v>1671645549.48</v>
      </c>
      <c r="H110" s="64">
        <f t="shared" si="33"/>
        <v>5.7575410944151389E-2</v>
      </c>
      <c r="I110" s="72">
        <v>1.07</v>
      </c>
      <c r="J110" s="184">
        <f>((G110-D110)/D110)</f>
        <v>0</v>
      </c>
      <c r="K110" s="184">
        <f t="shared" si="34"/>
        <v>0</v>
      </c>
      <c r="L110" s="9"/>
      <c r="M110" s="4"/>
      <c r="N110" s="303"/>
      <c r="O110" s="303"/>
      <c r="P110" s="303"/>
      <c r="Q110" s="303"/>
    </row>
    <row r="111" spans="1:18" ht="12.95" customHeight="1">
      <c r="A111" s="417">
        <v>96</v>
      </c>
      <c r="B111" s="53" t="s">
        <v>75</v>
      </c>
      <c r="C111" s="418" t="s">
        <v>41</v>
      </c>
      <c r="D111" s="72">
        <v>1137634707.76</v>
      </c>
      <c r="E111" s="54">
        <f t="shared" si="35"/>
        <v>3.914734267348572E-2</v>
      </c>
      <c r="F111" s="73">
        <v>552.20000000000005</v>
      </c>
      <c r="G111" s="72">
        <v>1135907697.54</v>
      </c>
      <c r="H111" s="64">
        <f t="shared" si="33"/>
        <v>3.9123337181637852E-2</v>
      </c>
      <c r="I111" s="73">
        <v>552.20000000000005</v>
      </c>
      <c r="J111" s="184">
        <f>((G111-D111)/D111)</f>
        <v>-1.5180709662071647E-3</v>
      </c>
      <c r="K111" s="184">
        <f t="shared" si="34"/>
        <v>0</v>
      </c>
      <c r="L111" s="9"/>
      <c r="M111" s="289"/>
      <c r="N111" s="252"/>
    </row>
    <row r="112" spans="1:18" ht="12.95" customHeight="1">
      <c r="A112" s="417">
        <v>97</v>
      </c>
      <c r="B112" s="53" t="s">
        <v>64</v>
      </c>
      <c r="C112" s="418" t="s">
        <v>70</v>
      </c>
      <c r="D112" s="72">
        <v>2069518753.3599999</v>
      </c>
      <c r="E112" s="54">
        <f t="shared" si="35"/>
        <v>7.1214564090181037E-2</v>
      </c>
      <c r="F112" s="73">
        <v>2.89</v>
      </c>
      <c r="G112" s="72">
        <v>2082812334.8</v>
      </c>
      <c r="H112" s="64">
        <f t="shared" si="33"/>
        <v>7.1736963696018369E-2</v>
      </c>
      <c r="I112" s="73">
        <v>2.91</v>
      </c>
      <c r="J112" s="184">
        <f>((G112-D112)/D112)</f>
        <v>6.4235133981835404E-3</v>
      </c>
      <c r="K112" s="184">
        <f t="shared" si="34"/>
        <v>6.9204152249135011E-3</v>
      </c>
      <c r="L112" s="9"/>
      <c r="M112" s="207"/>
    </row>
    <row r="113" spans="1:17" ht="12.95" customHeight="1" thickBot="1">
      <c r="A113" s="417">
        <v>98</v>
      </c>
      <c r="B113" s="53" t="s">
        <v>114</v>
      </c>
      <c r="C113" s="422" t="s">
        <v>66</v>
      </c>
      <c r="D113" s="72">
        <v>161981728.63999999</v>
      </c>
      <c r="E113" s="54">
        <f t="shared" si="35"/>
        <v>5.5739809928965454E-3</v>
      </c>
      <c r="F113" s="73">
        <v>1.615872</v>
      </c>
      <c r="G113" s="72">
        <v>162899625.11000001</v>
      </c>
      <c r="H113" s="64">
        <f t="shared" si="33"/>
        <v>5.6106468630709363E-3</v>
      </c>
      <c r="I113" s="73">
        <v>1.6250279999999999</v>
      </c>
      <c r="J113" s="184">
        <f>((G113-D113)/D113)</f>
        <v>5.6666667142442262E-3</v>
      </c>
      <c r="K113" s="184">
        <f t="shared" ref="K113:K123" si="37">((I113-F113)/F113)</f>
        <v>5.6662903992395078E-3</v>
      </c>
      <c r="L113" s="9"/>
      <c r="M113" s="289"/>
      <c r="N113" s="391"/>
      <c r="O113" s="252"/>
    </row>
    <row r="114" spans="1:17" ht="12.95" customHeight="1">
      <c r="A114" s="417">
        <v>99</v>
      </c>
      <c r="B114" s="418" t="s">
        <v>55</v>
      </c>
      <c r="C114" s="418" t="s">
        <v>129</v>
      </c>
      <c r="D114" s="72">
        <v>557397313.59000003</v>
      </c>
      <c r="E114" s="54">
        <f t="shared" si="35"/>
        <v>1.9180694375396535E-2</v>
      </c>
      <c r="F114" s="73">
        <v>1.1194999999999999</v>
      </c>
      <c r="G114" s="72">
        <v>561632017.25999999</v>
      </c>
      <c r="H114" s="64">
        <f t="shared" si="33"/>
        <v>1.9343929820048317E-2</v>
      </c>
      <c r="I114" s="73">
        <v>1.1277999999999999</v>
      </c>
      <c r="J114" s="184">
        <f t="shared" ref="J114:J123" si="38">((G114-D114)/D114)</f>
        <v>7.5972803721024778E-3</v>
      </c>
      <c r="K114" s="184">
        <f t="shared" si="37"/>
        <v>7.4140241179097583E-3</v>
      </c>
      <c r="L114" s="9"/>
      <c r="M114" s="4"/>
      <c r="N114" s="392"/>
      <c r="Q114" s="303"/>
    </row>
    <row r="115" spans="1:17" ht="12.95" customHeight="1">
      <c r="A115" s="417">
        <v>100</v>
      </c>
      <c r="B115" s="418" t="s">
        <v>136</v>
      </c>
      <c r="C115" s="418" t="s">
        <v>138</v>
      </c>
      <c r="D115" s="72">
        <v>323509937.43000001</v>
      </c>
      <c r="E115" s="54">
        <f t="shared" si="35"/>
        <v>1.1132355836599441E-2</v>
      </c>
      <c r="F115" s="73">
        <v>1.2076</v>
      </c>
      <c r="G115" s="72">
        <v>319865092.02999997</v>
      </c>
      <c r="H115" s="64">
        <f t="shared" si="33"/>
        <v>1.1016907337829389E-2</v>
      </c>
      <c r="I115" s="73">
        <v>1.1939</v>
      </c>
      <c r="J115" s="184">
        <f t="shared" si="38"/>
        <v>-1.1266563954588551E-2</v>
      </c>
      <c r="K115" s="184">
        <f t="shared" si="37"/>
        <v>-1.1344816164292849E-2</v>
      </c>
      <c r="L115" s="9"/>
      <c r="M115" s="4"/>
    </row>
    <row r="116" spans="1:17" ht="12.95" customHeight="1">
      <c r="A116" s="417">
        <v>101</v>
      </c>
      <c r="B116" s="418" t="s">
        <v>111</v>
      </c>
      <c r="C116" s="418" t="s">
        <v>140</v>
      </c>
      <c r="D116" s="72">
        <v>207633858.59</v>
      </c>
      <c r="E116" s="54">
        <f t="shared" si="35"/>
        <v>7.1449242515160575E-3</v>
      </c>
      <c r="F116" s="73">
        <v>133.47999999999999</v>
      </c>
      <c r="G116" s="72">
        <v>208300773.30000001</v>
      </c>
      <c r="H116" s="64">
        <f t="shared" si="33"/>
        <v>7.1743693670363855E-3</v>
      </c>
      <c r="I116" s="73">
        <v>133.94999999999999</v>
      </c>
      <c r="J116" s="184">
        <f t="shared" si="38"/>
        <v>3.2119747450097625E-3</v>
      </c>
      <c r="K116" s="184">
        <f t="shared" si="37"/>
        <v>3.5211267605633721E-3</v>
      </c>
      <c r="L116" s="9"/>
      <c r="N116" s="367"/>
    </row>
    <row r="117" spans="1:17" ht="12.95" customHeight="1">
      <c r="A117" s="417">
        <v>102</v>
      </c>
      <c r="B117" s="418" t="s">
        <v>50</v>
      </c>
      <c r="C117" s="418" t="s">
        <v>146</v>
      </c>
      <c r="D117" s="72">
        <v>151484947.93000001</v>
      </c>
      <c r="E117" s="54">
        <f t="shared" si="35"/>
        <v>5.212774475004781E-3</v>
      </c>
      <c r="F117" s="73">
        <v>3.5196000000000001</v>
      </c>
      <c r="G117" s="72">
        <v>145006337.97999999</v>
      </c>
      <c r="H117" s="64">
        <f t="shared" si="33"/>
        <v>4.9943598996223058E-3</v>
      </c>
      <c r="I117" s="73">
        <v>3.3759999999999999</v>
      </c>
      <c r="J117" s="184">
        <f t="shared" si="38"/>
        <v>-4.2767351070376526E-2</v>
      </c>
      <c r="K117" s="184">
        <f t="shared" si="37"/>
        <v>-4.0800090919422709E-2</v>
      </c>
      <c r="L117" s="9"/>
      <c r="M117" s="4"/>
    </row>
    <row r="118" spans="1:17" ht="12.95" customHeight="1">
      <c r="A118" s="417">
        <v>103</v>
      </c>
      <c r="B118" s="418" t="s">
        <v>112</v>
      </c>
      <c r="C118" s="418" t="s">
        <v>195</v>
      </c>
      <c r="D118" s="72">
        <v>322223914.41000003</v>
      </c>
      <c r="E118" s="54">
        <f t="shared" si="35"/>
        <v>1.1088102278311774E-2</v>
      </c>
      <c r="F118" s="73">
        <v>117.4</v>
      </c>
      <c r="G118" s="72">
        <v>322850925.12</v>
      </c>
      <c r="H118" s="64">
        <f t="shared" si="33"/>
        <v>1.1119746463755858E-2</v>
      </c>
      <c r="I118" s="73">
        <v>117.39</v>
      </c>
      <c r="J118" s="184">
        <f>((G118-D118)/D118)</f>
        <v>1.9458850878528078E-3</v>
      </c>
      <c r="K118" s="184">
        <f t="shared" si="37"/>
        <v>-8.5178875638885134E-5</v>
      </c>
      <c r="L118" s="9"/>
      <c r="M118" s="4"/>
    </row>
    <row r="119" spans="1:17" ht="12.95" customHeight="1">
      <c r="A119" s="417">
        <v>104</v>
      </c>
      <c r="B119" s="418" t="s">
        <v>132</v>
      </c>
      <c r="C119" s="418" t="s">
        <v>164</v>
      </c>
      <c r="D119" s="72">
        <v>106794537.19</v>
      </c>
      <c r="E119" s="54">
        <f t="shared" si="35"/>
        <v>3.6749251007514331E-3</v>
      </c>
      <c r="F119" s="73">
        <v>129.48218800000001</v>
      </c>
      <c r="G119" s="72">
        <v>107806355.70999999</v>
      </c>
      <c r="H119" s="64">
        <f t="shared" si="33"/>
        <v>3.7131048710209087E-3</v>
      </c>
      <c r="I119" s="73">
        <v>130.722915</v>
      </c>
      <c r="J119" s="184">
        <f>((G119-D119)/D119)</f>
        <v>9.4744407965348647E-3</v>
      </c>
      <c r="K119" s="184">
        <f>((I119-F119)/F119)</f>
        <v>9.5822214558190233E-3</v>
      </c>
      <c r="L119" s="9"/>
      <c r="M119" s="4"/>
    </row>
    <row r="120" spans="1:17" ht="12.95" customHeight="1">
      <c r="A120" s="417">
        <v>105</v>
      </c>
      <c r="B120" s="418" t="s">
        <v>131</v>
      </c>
      <c r="C120" s="418" t="s">
        <v>181</v>
      </c>
      <c r="D120" s="72">
        <v>1071139563.8200001</v>
      </c>
      <c r="E120" s="54">
        <f t="shared" ref="E120:E122" si="39">(D120/$D$124)</f>
        <v>3.685916689246771E-2</v>
      </c>
      <c r="F120" s="73">
        <v>2.0991</v>
      </c>
      <c r="G120" s="72">
        <v>1061416436.39</v>
      </c>
      <c r="H120" s="64">
        <f t="shared" ref="H120:H122" si="40">(G120/$G$124)</f>
        <v>3.6557682654101503E-2</v>
      </c>
      <c r="I120" s="73">
        <v>2.0802</v>
      </c>
      <c r="J120" s="184">
        <f t="shared" ref="J120:J122" si="41">((G120-D120)/D120)</f>
        <v>-9.0773674677130985E-3</v>
      </c>
      <c r="K120" s="184">
        <f t="shared" ref="K120:K122" si="42">((I120-F120)/F120)</f>
        <v>-9.0038587966270872E-3</v>
      </c>
      <c r="L120" s="9"/>
      <c r="M120" s="4"/>
    </row>
    <row r="121" spans="1:17" ht="12.95" customHeight="1">
      <c r="A121" s="417">
        <v>106</v>
      </c>
      <c r="B121" s="418" t="s">
        <v>201</v>
      </c>
      <c r="C121" s="418" t="s">
        <v>202</v>
      </c>
      <c r="D121" s="72">
        <v>15959064.970000001</v>
      </c>
      <c r="E121" s="54">
        <f t="shared" si="39"/>
        <v>5.4917011661779667E-4</v>
      </c>
      <c r="F121" s="73">
        <v>1.0133000000000001</v>
      </c>
      <c r="G121" s="72">
        <v>16150440.74</v>
      </c>
      <c r="H121" s="64">
        <f t="shared" si="40"/>
        <v>5.5625922781532208E-4</v>
      </c>
      <c r="I121" s="73">
        <v>1.0254000000000001</v>
      </c>
      <c r="J121" s="184">
        <f t="shared" si="41"/>
        <v>1.1991665574377291E-2</v>
      </c>
      <c r="K121" s="184">
        <f t="shared" si="42"/>
        <v>1.1941182275732752E-2</v>
      </c>
      <c r="L121" s="9"/>
      <c r="M121" s="4"/>
    </row>
    <row r="122" spans="1:17" ht="12.95" customHeight="1">
      <c r="A122" s="417">
        <v>107</v>
      </c>
      <c r="B122" s="418" t="s">
        <v>220</v>
      </c>
      <c r="C122" s="418" t="s">
        <v>224</v>
      </c>
      <c r="D122" s="72">
        <v>180086970.83000001</v>
      </c>
      <c r="E122" s="54">
        <f t="shared" si="39"/>
        <v>6.1970035812227691E-3</v>
      </c>
      <c r="F122" s="73">
        <v>1.0254000000000001</v>
      </c>
      <c r="G122" s="72">
        <v>179260729.71000001</v>
      </c>
      <c r="H122" s="64">
        <f t="shared" si="40"/>
        <v>6.1741618505264245E-3</v>
      </c>
      <c r="I122" s="73">
        <v>1.0206999999999999</v>
      </c>
      <c r="J122" s="184">
        <f t="shared" si="41"/>
        <v>-4.5880116489935667E-3</v>
      </c>
      <c r="K122" s="184">
        <f t="shared" si="42"/>
        <v>-4.5835771406281924E-3</v>
      </c>
      <c r="L122" s="9"/>
      <c r="M122" s="4"/>
    </row>
    <row r="123" spans="1:17" ht="12.95" customHeight="1">
      <c r="A123" s="417">
        <v>108</v>
      </c>
      <c r="B123" s="418" t="s">
        <v>236</v>
      </c>
      <c r="C123" s="418" t="s">
        <v>238</v>
      </c>
      <c r="D123" s="72">
        <v>5793151.6100000003</v>
      </c>
      <c r="E123" s="54">
        <f t="shared" si="35"/>
        <v>1.9934913174604843E-4</v>
      </c>
      <c r="F123" s="73">
        <v>99.186000000000007</v>
      </c>
      <c r="G123" s="72">
        <v>6003871.8899999997</v>
      </c>
      <c r="H123" s="64">
        <f t="shared" si="33"/>
        <v>2.067874923785837E-4</v>
      </c>
      <c r="I123" s="73">
        <v>99.224999999999994</v>
      </c>
      <c r="J123" s="184">
        <f t="shared" si="38"/>
        <v>3.6374031647343562E-2</v>
      </c>
      <c r="K123" s="184">
        <f t="shared" si="37"/>
        <v>3.9320065331788017E-4</v>
      </c>
      <c r="L123" s="9"/>
      <c r="M123" s="269"/>
      <c r="N123" s="294"/>
    </row>
    <row r="124" spans="1:17" ht="12.95" customHeight="1">
      <c r="A124" s="240"/>
      <c r="B124" s="67"/>
      <c r="C124" s="42" t="s">
        <v>56</v>
      </c>
      <c r="D124" s="68">
        <f>SUM(D102:D123)</f>
        <v>29060330282.149998</v>
      </c>
      <c r="E124" s="65">
        <f>(D124/$D$135)</f>
        <v>2.2292785210809206E-2</v>
      </c>
      <c r="F124" s="67"/>
      <c r="G124" s="68">
        <f>SUM(G102:G123)</f>
        <v>29034018551.799995</v>
      </c>
      <c r="H124" s="65">
        <f>(G124/$G$135)</f>
        <v>2.2548913683540943E-2</v>
      </c>
      <c r="I124" s="67"/>
      <c r="J124" s="184">
        <f>((G124-D124)/D124)</f>
        <v>-9.0541745721878437E-4</v>
      </c>
      <c r="K124" s="208"/>
      <c r="L124" s="9"/>
      <c r="M124" s="270"/>
      <c r="N124" s="10"/>
    </row>
    <row r="125" spans="1:17" s="13" customFormat="1" ht="12.95" customHeight="1">
      <c r="A125" s="234"/>
      <c r="B125" s="234"/>
      <c r="C125" s="79" t="s">
        <v>89</v>
      </c>
      <c r="D125" s="384"/>
      <c r="E125" s="81"/>
      <c r="F125" s="82"/>
      <c r="G125" s="80"/>
      <c r="H125" s="81"/>
      <c r="I125" s="82"/>
      <c r="J125" s="184"/>
      <c r="K125" s="184"/>
      <c r="L125" s="9"/>
      <c r="M125" s="270"/>
      <c r="N125" s="10"/>
    </row>
    <row r="126" spans="1:17" ht="16.5" customHeight="1" thickBot="1">
      <c r="A126" s="417">
        <v>109</v>
      </c>
      <c r="B126" s="418" t="s">
        <v>18</v>
      </c>
      <c r="C126" s="53" t="s">
        <v>36</v>
      </c>
      <c r="D126" s="83">
        <v>607677601.70000005</v>
      </c>
      <c r="E126" s="54">
        <f>(D126/$D$134)</f>
        <v>5.1333376236336291E-2</v>
      </c>
      <c r="F126" s="359">
        <v>14.1105</v>
      </c>
      <c r="G126" s="83">
        <v>611600482.21000004</v>
      </c>
      <c r="H126" s="54">
        <f t="shared" ref="H126:H133" si="43">(G126/$G$134)</f>
        <v>5.2579168027776992E-2</v>
      </c>
      <c r="I126" s="359">
        <v>14.2021</v>
      </c>
      <c r="J126" s="184">
        <f t="shared" ref="J126:J134" si="44">((G126-D126)/D126)</f>
        <v>6.4555292132301581E-3</v>
      </c>
      <c r="K126" s="228">
        <f t="shared" ref="K126:K133" si="45">((I126-F126)/F126)</f>
        <v>6.4916197158144421E-3</v>
      </c>
      <c r="L126" s="9"/>
      <c r="M126" s="358"/>
      <c r="N126" s="356"/>
      <c r="O126" s="297"/>
      <c r="P126" s="453"/>
    </row>
    <row r="127" spans="1:17" ht="12" customHeight="1" thickBot="1">
      <c r="A127" s="417">
        <v>110</v>
      </c>
      <c r="B127" s="418" t="s">
        <v>37</v>
      </c>
      <c r="C127" s="53" t="s">
        <v>163</v>
      </c>
      <c r="D127" s="83">
        <v>2765325729.75</v>
      </c>
      <c r="E127" s="54">
        <f t="shared" ref="E127:E133" si="46">(D127/$D$134)</f>
        <v>0.23360003018731956</v>
      </c>
      <c r="F127" s="359">
        <v>1.4</v>
      </c>
      <c r="G127" s="83">
        <v>2765491368.0799999</v>
      </c>
      <c r="H127" s="54">
        <f t="shared" si="43"/>
        <v>0.23774872576329648</v>
      </c>
      <c r="I127" s="359">
        <v>1.4</v>
      </c>
      <c r="J127" s="228">
        <f t="shared" si="44"/>
        <v>5.9898307175154475E-5</v>
      </c>
      <c r="K127" s="228">
        <f t="shared" si="45"/>
        <v>0</v>
      </c>
      <c r="L127" s="9"/>
      <c r="M127" s="309"/>
      <c r="N127" s="307"/>
      <c r="O127" s="298"/>
      <c r="P127" s="454"/>
    </row>
    <row r="128" spans="1:17" ht="12" customHeight="1" thickBot="1">
      <c r="A128" s="417">
        <v>111</v>
      </c>
      <c r="B128" s="418" t="s">
        <v>7</v>
      </c>
      <c r="C128" s="53" t="s">
        <v>39</v>
      </c>
      <c r="D128" s="75">
        <v>1500507827.02</v>
      </c>
      <c r="E128" s="54">
        <f t="shared" si="46"/>
        <v>0.12675493158625839</v>
      </c>
      <c r="F128" s="75">
        <v>1.21</v>
      </c>
      <c r="G128" s="75">
        <v>1506231786.5899999</v>
      </c>
      <c r="H128" s="54">
        <f t="shared" si="43"/>
        <v>0.12949043779318237</v>
      </c>
      <c r="I128" s="75">
        <v>1.21</v>
      </c>
      <c r="J128" s="184">
        <f t="shared" si="44"/>
        <v>3.8146815810802428E-3</v>
      </c>
      <c r="K128" s="184">
        <f t="shared" si="45"/>
        <v>0</v>
      </c>
      <c r="L128" s="9"/>
      <c r="M128" s="451"/>
      <c r="N128" s="292"/>
      <c r="O128" s="293"/>
    </row>
    <row r="129" spans="1:16" ht="12" customHeight="1" thickBot="1">
      <c r="A129" s="417">
        <v>112</v>
      </c>
      <c r="B129" s="427" t="s">
        <v>9</v>
      </c>
      <c r="C129" s="418" t="s">
        <v>40</v>
      </c>
      <c r="D129" s="75">
        <v>416991440.5</v>
      </c>
      <c r="E129" s="54">
        <f t="shared" si="46"/>
        <v>3.5225222128700252E-2</v>
      </c>
      <c r="F129" s="75">
        <v>38.9587</v>
      </c>
      <c r="G129" s="75">
        <v>414246603.62</v>
      </c>
      <c r="H129" s="54">
        <f t="shared" si="43"/>
        <v>3.5612695558982971E-2</v>
      </c>
      <c r="I129" s="75">
        <v>38.740200000000002</v>
      </c>
      <c r="J129" s="184">
        <f t="shared" si="44"/>
        <v>-6.5824777523221011E-3</v>
      </c>
      <c r="K129" s="184">
        <f t="shared" si="45"/>
        <v>-5.6085033638185776E-3</v>
      </c>
      <c r="L129" s="9"/>
      <c r="M129" s="452"/>
      <c r="P129" s="295"/>
    </row>
    <row r="130" spans="1:16" ht="12" customHeight="1">
      <c r="A130" s="417">
        <v>113</v>
      </c>
      <c r="B130" s="418" t="s">
        <v>7</v>
      </c>
      <c r="C130" s="418" t="s">
        <v>88</v>
      </c>
      <c r="D130" s="72">
        <v>271186209.86000001</v>
      </c>
      <c r="E130" s="54">
        <f t="shared" si="46"/>
        <v>2.2908370658890832E-2</v>
      </c>
      <c r="F130" s="95">
        <v>223.97</v>
      </c>
      <c r="G130" s="72">
        <v>265421180.59</v>
      </c>
      <c r="H130" s="54">
        <f t="shared" si="43"/>
        <v>2.2818204462403822E-2</v>
      </c>
      <c r="I130" s="95">
        <v>222.83</v>
      </c>
      <c r="J130" s="184">
        <f>((G130-D130)/D130)</f>
        <v>-2.1258563527165372E-2</v>
      </c>
      <c r="K130" s="184">
        <f t="shared" si="45"/>
        <v>-5.0899674063490039E-3</v>
      </c>
      <c r="L130" s="9"/>
      <c r="M130" s="347"/>
      <c r="N130" s="10"/>
      <c r="P130" s="345"/>
    </row>
    <row r="131" spans="1:16" ht="12" customHeight="1">
      <c r="A131" s="417">
        <v>114</v>
      </c>
      <c r="B131" s="53" t="s">
        <v>34</v>
      </c>
      <c r="C131" s="53" t="s">
        <v>180</v>
      </c>
      <c r="D131" s="72">
        <v>4534524784.4300003</v>
      </c>
      <c r="E131" s="54">
        <f t="shared" ref="E131:E132" si="47">(D131/$D$134)</f>
        <v>0.38305256958780043</v>
      </c>
      <c r="F131" s="95">
        <v>109.87</v>
      </c>
      <c r="G131" s="72">
        <v>4287622691.4200001</v>
      </c>
      <c r="H131" s="54">
        <f t="shared" ref="H131:H132" si="48">(G131/$G$134)</f>
        <v>0.36860604347017883</v>
      </c>
      <c r="I131" s="95">
        <v>110.02</v>
      </c>
      <c r="J131" s="184">
        <f t="shared" ref="J131:J132" si="49">((G131-D131)/D131)</f>
        <v>-5.4449386594550585E-2</v>
      </c>
      <c r="K131" s="184">
        <f t="shared" ref="K131:K132" si="50">((I131-F131)/F131)</f>
        <v>1.3652498407207743E-3</v>
      </c>
      <c r="L131" s="9"/>
      <c r="M131" s="347"/>
      <c r="N131" s="10"/>
      <c r="P131" s="387"/>
    </row>
    <row r="132" spans="1:16" ht="12" customHeight="1">
      <c r="A132" s="417">
        <v>115</v>
      </c>
      <c r="B132" s="418" t="s">
        <v>55</v>
      </c>
      <c r="C132" s="418" t="s">
        <v>206</v>
      </c>
      <c r="D132" s="72">
        <v>1487453050.79</v>
      </c>
      <c r="E132" s="54">
        <f t="shared" si="47"/>
        <v>0.12565213342812154</v>
      </c>
      <c r="F132" s="95">
        <v>1.0528</v>
      </c>
      <c r="G132" s="72">
        <v>1522423481.22</v>
      </c>
      <c r="H132" s="54">
        <f t="shared" si="48"/>
        <v>0.13088243445990982</v>
      </c>
      <c r="I132" s="95">
        <v>1.0536000000000001</v>
      </c>
      <c r="J132" s="184">
        <f t="shared" si="49"/>
        <v>2.3510275105104627E-2</v>
      </c>
      <c r="K132" s="184">
        <f t="shared" si="50"/>
        <v>7.5987841945301482E-4</v>
      </c>
      <c r="L132" s="9"/>
      <c r="M132" s="347"/>
      <c r="N132" s="10"/>
      <c r="P132" s="411"/>
    </row>
    <row r="133" spans="1:16" ht="12" customHeight="1" thickBot="1">
      <c r="A133" s="417">
        <v>116</v>
      </c>
      <c r="B133" s="418" t="s">
        <v>227</v>
      </c>
      <c r="C133" s="418" t="s">
        <v>228</v>
      </c>
      <c r="D133" s="72">
        <v>254198819.97642255</v>
      </c>
      <c r="E133" s="54">
        <f t="shared" si="46"/>
        <v>2.1473366186572768E-2</v>
      </c>
      <c r="F133" s="95">
        <v>100</v>
      </c>
      <c r="G133" s="72">
        <v>258954793.19590721</v>
      </c>
      <c r="H133" s="54">
        <f t="shared" si="43"/>
        <v>2.2262290464268739E-2</v>
      </c>
      <c r="I133" s="95">
        <v>100</v>
      </c>
      <c r="J133" s="184">
        <f t="shared" si="44"/>
        <v>1.870965891944653E-2</v>
      </c>
      <c r="K133" s="184">
        <f t="shared" si="45"/>
        <v>0</v>
      </c>
      <c r="L133" s="9"/>
      <c r="M133" s="4"/>
      <c r="N133" s="10"/>
      <c r="P133" s="296"/>
    </row>
    <row r="134" spans="1:16" ht="12" customHeight="1">
      <c r="A134" s="241"/>
      <c r="B134" s="242"/>
      <c r="C134" s="237" t="s">
        <v>56</v>
      </c>
      <c r="D134" s="90">
        <f>SUM(D126:D133)</f>
        <v>11837865464.026423</v>
      </c>
      <c r="E134" s="65">
        <f>(D134/$D$135)</f>
        <v>9.0810733939281647E-3</v>
      </c>
      <c r="F134" s="87"/>
      <c r="G134" s="90">
        <f>SUM(G126:G133)</f>
        <v>11631992386.925907</v>
      </c>
      <c r="H134" s="65">
        <f>(G134/$G$135)</f>
        <v>9.0338439314710979E-3</v>
      </c>
      <c r="I134" s="87"/>
      <c r="J134" s="184">
        <f t="shared" si="44"/>
        <v>-1.7391064100714285E-2</v>
      </c>
      <c r="K134" s="184"/>
      <c r="L134" s="9"/>
      <c r="M134" s="400" t="s">
        <v>211</v>
      </c>
      <c r="N134" s="10"/>
    </row>
    <row r="135" spans="1:16" ht="15" customHeight="1">
      <c r="A135" s="243"/>
      <c r="B135" s="244"/>
      <c r="C135" s="245" t="s">
        <v>42</v>
      </c>
      <c r="D135" s="41">
        <f>SUM(D19,D49,D63,D94,D100,D124,D134)</f>
        <v>1303575574220.281</v>
      </c>
      <c r="E135" s="55"/>
      <c r="F135" s="40"/>
      <c r="G135" s="41">
        <f>SUM(G19,G49,G63,G94,G100,G124,G134)</f>
        <v>1287601653865.6008</v>
      </c>
      <c r="H135" s="55"/>
      <c r="I135" s="40"/>
      <c r="J135" s="184">
        <f>((G135-D135)/D135)</f>
        <v>-1.2253927329249625E-2</v>
      </c>
      <c r="K135" s="184"/>
      <c r="L135" s="9"/>
      <c r="M135" s="399">
        <f>((G135-D135)/D135)</f>
        <v>-1.2253927329249625E-2</v>
      </c>
      <c r="N135" s="192"/>
    </row>
    <row r="136" spans="1:16" ht="11.25" customHeight="1">
      <c r="A136" s="335"/>
      <c r="B136" s="161"/>
      <c r="C136" s="161"/>
      <c r="D136" s="161"/>
      <c r="E136" s="161"/>
      <c r="F136" s="161"/>
      <c r="G136" s="161"/>
      <c r="H136" s="161"/>
      <c r="I136" s="161"/>
      <c r="J136" s="161"/>
      <c r="K136" s="161"/>
      <c r="L136" s="9"/>
      <c r="M136" s="4"/>
    </row>
    <row r="137" spans="1:16" ht="12" customHeight="1">
      <c r="A137" s="459" t="s">
        <v>244</v>
      </c>
      <c r="B137" s="460"/>
      <c r="C137" s="460"/>
      <c r="D137" s="460"/>
      <c r="E137" s="460"/>
      <c r="F137" s="460"/>
      <c r="G137" s="460"/>
      <c r="H137" s="460"/>
      <c r="I137" s="460"/>
      <c r="J137" s="460"/>
      <c r="K137" s="461"/>
      <c r="L137" s="9"/>
      <c r="M137" s="4"/>
    </row>
    <row r="138" spans="1:16" ht="27" customHeight="1">
      <c r="A138" s="264"/>
      <c r="B138" s="265"/>
      <c r="C138" s="264" t="s">
        <v>62</v>
      </c>
      <c r="D138" s="433" t="s">
        <v>233</v>
      </c>
      <c r="E138" s="434"/>
      <c r="F138" s="435"/>
      <c r="G138" s="433" t="s">
        <v>243</v>
      </c>
      <c r="H138" s="434"/>
      <c r="I138" s="435"/>
      <c r="J138" s="457" t="s">
        <v>83</v>
      </c>
      <c r="K138" s="458"/>
      <c r="M138" s="4"/>
    </row>
    <row r="139" spans="1:16" ht="27" customHeight="1">
      <c r="A139" s="246"/>
      <c r="B139" s="366"/>
      <c r="C139" s="247"/>
      <c r="D139" s="91" t="s">
        <v>96</v>
      </c>
      <c r="E139" s="92" t="s">
        <v>82</v>
      </c>
      <c r="F139" s="92" t="s">
        <v>97</v>
      </c>
      <c r="G139" s="91" t="s">
        <v>96</v>
      </c>
      <c r="H139" s="92" t="s">
        <v>82</v>
      </c>
      <c r="I139" s="92" t="s">
        <v>97</v>
      </c>
      <c r="J139" s="385" t="s">
        <v>153</v>
      </c>
      <c r="K139" s="209" t="s">
        <v>152</v>
      </c>
      <c r="M139" s="4"/>
    </row>
    <row r="140" spans="1:16" ht="12" customHeight="1">
      <c r="A140" s="417">
        <v>1</v>
      </c>
      <c r="B140" s="53" t="s">
        <v>43</v>
      </c>
      <c r="C140" s="53" t="s">
        <v>44</v>
      </c>
      <c r="D140" s="89">
        <v>2495717000</v>
      </c>
      <c r="E140" s="76">
        <f>(D140/$D$150)</f>
        <v>0.18824164391493509</v>
      </c>
      <c r="F140" s="88">
        <v>16.43</v>
      </c>
      <c r="G140" s="89">
        <v>2559515000</v>
      </c>
      <c r="H140" s="76">
        <f t="shared" ref="H140:H149" si="51">(G140/$G$150)</f>
        <v>0.19877153179465887</v>
      </c>
      <c r="I140" s="88">
        <v>16.46</v>
      </c>
      <c r="J140" s="184">
        <f t="shared" ref="J140:J149" si="52">((G140-D140)/D140)</f>
        <v>2.556299452221546E-2</v>
      </c>
      <c r="K140" s="184">
        <f t="shared" ref="K140:K146" si="53">((I140-F140)/F140)</f>
        <v>1.8259281801583163E-3</v>
      </c>
      <c r="M140" s="4"/>
    </row>
    <row r="141" spans="1:16" ht="12" customHeight="1">
      <c r="A141" s="417">
        <v>2</v>
      </c>
      <c r="B141" s="53" t="s">
        <v>43</v>
      </c>
      <c r="C141" s="422" t="s">
        <v>79</v>
      </c>
      <c r="D141" s="89">
        <v>303326927.07999998</v>
      </c>
      <c r="E141" s="76">
        <f t="shared" ref="E141:E149" si="54">(D141/$D$150)</f>
        <v>2.2878699546945762E-2</v>
      </c>
      <c r="F141" s="88">
        <v>3.56</v>
      </c>
      <c r="G141" s="89">
        <v>308439178.66000003</v>
      </c>
      <c r="H141" s="76">
        <f t="shared" si="51"/>
        <v>2.3953338037766791E-2</v>
      </c>
      <c r="I141" s="88">
        <v>3.62</v>
      </c>
      <c r="J141" s="184">
        <f t="shared" si="52"/>
        <v>1.6853932584269805E-2</v>
      </c>
      <c r="K141" s="184">
        <f t="shared" si="53"/>
        <v>1.6853932584269676E-2</v>
      </c>
      <c r="M141" s="4"/>
    </row>
    <row r="142" spans="1:16" ht="12" customHeight="1">
      <c r="A142" s="417">
        <v>3</v>
      </c>
      <c r="B142" s="53" t="s">
        <v>43</v>
      </c>
      <c r="C142" s="53" t="s">
        <v>68</v>
      </c>
      <c r="D142" s="89">
        <v>143044373.12</v>
      </c>
      <c r="E142" s="76">
        <f t="shared" si="54"/>
        <v>1.0789247318061364E-2</v>
      </c>
      <c r="F142" s="88">
        <v>5.57</v>
      </c>
      <c r="G142" s="89">
        <v>145869306.88</v>
      </c>
      <c r="H142" s="76">
        <f t="shared" si="51"/>
        <v>1.132818739892627E-2</v>
      </c>
      <c r="I142" s="88">
        <v>5.68</v>
      </c>
      <c r="J142" s="184">
        <f t="shared" si="52"/>
        <v>1.9748653500897599E-2</v>
      </c>
      <c r="K142" s="184">
        <f t="shared" si="53"/>
        <v>1.9748653500897564E-2</v>
      </c>
      <c r="M142" s="4"/>
      <c r="O142" s="192"/>
    </row>
    <row r="143" spans="1:16" ht="12" customHeight="1">
      <c r="A143" s="417">
        <v>4</v>
      </c>
      <c r="B143" s="53" t="s">
        <v>43</v>
      </c>
      <c r="C143" s="53" t="s">
        <v>69</v>
      </c>
      <c r="D143" s="89">
        <v>205582994.19</v>
      </c>
      <c r="E143" s="76">
        <f t="shared" si="54"/>
        <v>1.5506277669815988E-2</v>
      </c>
      <c r="F143" s="88">
        <v>19.53</v>
      </c>
      <c r="G143" s="89">
        <v>205793524.65000001</v>
      </c>
      <c r="H143" s="76">
        <f t="shared" si="51"/>
        <v>1.5981892713307948E-2</v>
      </c>
      <c r="I143" s="88">
        <v>19.55</v>
      </c>
      <c r="J143" s="184">
        <f t="shared" si="52"/>
        <v>1.024065540194613E-3</v>
      </c>
      <c r="K143" s="184">
        <f t="shared" si="53"/>
        <v>1.0240655401945506E-3</v>
      </c>
      <c r="M143" s="4"/>
      <c r="O143" s="192"/>
    </row>
    <row r="144" spans="1:16" ht="12" customHeight="1">
      <c r="A144" s="417">
        <v>5</v>
      </c>
      <c r="B144" s="53" t="s">
        <v>43</v>
      </c>
      <c r="C144" s="53" t="s">
        <v>116</v>
      </c>
      <c r="D144" s="89">
        <v>659715276.60000002</v>
      </c>
      <c r="E144" s="76">
        <f t="shared" si="54"/>
        <v>4.975960342578109E-2</v>
      </c>
      <c r="F144" s="88">
        <v>187.4</v>
      </c>
      <c r="G144" s="89">
        <v>635424799.5</v>
      </c>
      <c r="H144" s="76">
        <f t="shared" si="51"/>
        <v>4.9346989854300131E-2</v>
      </c>
      <c r="I144" s="88">
        <v>180.5</v>
      </c>
      <c r="J144" s="184">
        <f t="shared" si="52"/>
        <v>-3.6819637139807931E-2</v>
      </c>
      <c r="K144" s="184">
        <f t="shared" si="53"/>
        <v>-3.6819637139807924E-2</v>
      </c>
      <c r="M144" s="4"/>
    </row>
    <row r="145" spans="1:21" ht="12" customHeight="1">
      <c r="A145" s="417">
        <v>6</v>
      </c>
      <c r="B145" s="53" t="s">
        <v>45</v>
      </c>
      <c r="C145" s="53" t="s">
        <v>46</v>
      </c>
      <c r="D145" s="89">
        <v>6822486664</v>
      </c>
      <c r="E145" s="76">
        <f t="shared" si="54"/>
        <v>0.5145920411725694</v>
      </c>
      <c r="F145" s="88">
        <v>9496</v>
      </c>
      <c r="G145" s="89">
        <v>6394285100</v>
      </c>
      <c r="H145" s="76">
        <f t="shared" si="51"/>
        <v>0.49657917381174305</v>
      </c>
      <c r="I145" s="88">
        <v>8900</v>
      </c>
      <c r="J145" s="184">
        <f t="shared" si="52"/>
        <v>-6.2763268744734618E-2</v>
      </c>
      <c r="K145" s="184">
        <f t="shared" si="53"/>
        <v>-6.2763268744734618E-2</v>
      </c>
      <c r="M145" s="192"/>
      <c r="O145" s="193"/>
    </row>
    <row r="146" spans="1:21" ht="12" customHeight="1">
      <c r="A146" s="417">
        <v>7</v>
      </c>
      <c r="B146" s="53" t="s">
        <v>37</v>
      </c>
      <c r="C146" s="53" t="s">
        <v>120</v>
      </c>
      <c r="D146" s="89">
        <v>593824000</v>
      </c>
      <c r="E146" s="76">
        <f t="shared" si="54"/>
        <v>4.4789696089798006E-2</v>
      </c>
      <c r="F146" s="88">
        <v>12.32</v>
      </c>
      <c r="G146" s="89">
        <v>593824000</v>
      </c>
      <c r="H146" s="76">
        <f t="shared" si="51"/>
        <v>4.6116278316959081E-2</v>
      </c>
      <c r="I146" s="88">
        <v>12.32</v>
      </c>
      <c r="J146" s="184">
        <f t="shared" si="52"/>
        <v>0</v>
      </c>
      <c r="K146" s="184">
        <f t="shared" si="53"/>
        <v>0</v>
      </c>
      <c r="M146" s="192"/>
      <c r="O146" s="193"/>
    </row>
    <row r="147" spans="1:21" ht="12" customHeight="1">
      <c r="A147" s="417">
        <v>8</v>
      </c>
      <c r="B147" s="53" t="s">
        <v>53</v>
      </c>
      <c r="C147" s="53" t="s">
        <v>54</v>
      </c>
      <c r="D147" s="89">
        <v>565873401.44000006</v>
      </c>
      <c r="E147" s="76">
        <f t="shared" si="54"/>
        <v>4.2681497675738721E-2</v>
      </c>
      <c r="F147" s="95">
        <v>75</v>
      </c>
      <c r="G147" s="89">
        <v>559155906.26999998</v>
      </c>
      <c r="H147" s="76">
        <f t="shared" si="51"/>
        <v>4.3423959617864556E-2</v>
      </c>
      <c r="I147" s="95">
        <v>75</v>
      </c>
      <c r="J147" s="184">
        <f t="shared" si="52"/>
        <v>-1.1871021244161336E-2</v>
      </c>
      <c r="K147" s="184">
        <f>((I147-F147)/F147)</f>
        <v>0</v>
      </c>
      <c r="M147" s="192"/>
      <c r="O147" s="193"/>
    </row>
    <row r="148" spans="1:21" ht="12" customHeight="1">
      <c r="A148" s="417">
        <v>9</v>
      </c>
      <c r="B148" s="53" t="s">
        <v>53</v>
      </c>
      <c r="C148" s="53" t="s">
        <v>118</v>
      </c>
      <c r="D148" s="89">
        <v>796185610.51999998</v>
      </c>
      <c r="E148" s="76">
        <f t="shared" si="54"/>
        <v>6.0052998070574924E-2</v>
      </c>
      <c r="F148" s="53">
        <v>118.21</v>
      </c>
      <c r="G148" s="89">
        <v>800862774.07000005</v>
      </c>
      <c r="H148" s="76">
        <f>(G148/$G$150)</f>
        <v>6.2194876904106335E-2</v>
      </c>
      <c r="I148" s="53">
        <v>118.21</v>
      </c>
      <c r="J148" s="184">
        <f>((G148-D148)/D148)</f>
        <v>5.8744638036667737E-3</v>
      </c>
      <c r="K148" s="184">
        <f>((I148-F148)/F148)</f>
        <v>0</v>
      </c>
      <c r="M148" s="192"/>
      <c r="O148" s="193"/>
    </row>
    <row r="149" spans="1:21" ht="12" customHeight="1">
      <c r="A149" s="417">
        <v>10</v>
      </c>
      <c r="B149" s="418" t="s">
        <v>111</v>
      </c>
      <c r="C149" s="53" t="s">
        <v>177</v>
      </c>
      <c r="D149" s="89">
        <v>672293077.82000005</v>
      </c>
      <c r="E149" s="76">
        <f t="shared" si="54"/>
        <v>5.0708295115779629E-2</v>
      </c>
      <c r="F149" s="53">
        <v>100</v>
      </c>
      <c r="G149" s="89">
        <v>673498295.40999997</v>
      </c>
      <c r="H149" s="76">
        <f t="shared" si="51"/>
        <v>5.2303771550366911E-2</v>
      </c>
      <c r="I149" s="53">
        <v>117.39</v>
      </c>
      <c r="J149" s="184">
        <f t="shared" si="52"/>
        <v>1.7926967118388202E-3</v>
      </c>
      <c r="K149" s="184">
        <f>((I149-F149)/F149)</f>
        <v>0.1739</v>
      </c>
      <c r="M149" s="400" t="s">
        <v>210</v>
      </c>
      <c r="N149" s="10"/>
      <c r="O149" s="193"/>
    </row>
    <row r="150" spans="1:21" ht="12" customHeight="1">
      <c r="A150" s="42"/>
      <c r="B150" s="42"/>
      <c r="C150" s="42" t="s">
        <v>47</v>
      </c>
      <c r="D150" s="43">
        <f>SUM(D140:D149)</f>
        <v>13258049324.77</v>
      </c>
      <c r="E150" s="43"/>
      <c r="F150" s="44"/>
      <c r="G150" s="43">
        <f>SUM(G140:G149)</f>
        <v>12876667885.440001</v>
      </c>
      <c r="H150" s="43"/>
      <c r="I150" s="44"/>
      <c r="J150" s="184">
        <f>((G150-D150)/D150)</f>
        <v>-2.8766029601162018E-2</v>
      </c>
      <c r="K150" s="210"/>
      <c r="M150" s="399">
        <f>((G150-D150)/D150)</f>
        <v>-2.8766029601162018E-2</v>
      </c>
      <c r="N150" s="10"/>
      <c r="O150" s="193"/>
    </row>
    <row r="151" spans="1:21" ht="12" customHeight="1" thickBot="1">
      <c r="A151" s="45"/>
      <c r="B151" s="45"/>
      <c r="C151" s="45" t="s">
        <v>57</v>
      </c>
      <c r="D151" s="46">
        <f>SUM(D135,D150)</f>
        <v>1316833623545.051</v>
      </c>
      <c r="E151" s="51"/>
      <c r="F151" s="56"/>
      <c r="G151" s="46">
        <f>SUM(G135,G150)</f>
        <v>1300478321751.0408</v>
      </c>
      <c r="H151" s="51"/>
      <c r="I151" s="56"/>
      <c r="J151" s="191">
        <f>((G151-D151)/D151)</f>
        <v>-1.2420173286569115E-2</v>
      </c>
      <c r="K151" s="66"/>
      <c r="M151" s="192"/>
    </row>
    <row r="152" spans="1:21" ht="7.5" customHeight="1" thickBot="1">
      <c r="A152" s="315"/>
      <c r="B152" s="316"/>
      <c r="C152" s="316"/>
      <c r="D152" s="317"/>
      <c r="E152" s="317"/>
      <c r="F152" s="318"/>
      <c r="G152" s="317"/>
      <c r="H152" s="317"/>
      <c r="I152" s="318"/>
      <c r="J152" s="319"/>
      <c r="K152" s="320"/>
      <c r="M152" s="4"/>
    </row>
    <row r="153" spans="1:21" ht="12" customHeight="1" thickBot="1">
      <c r="A153" s="462" t="s">
        <v>147</v>
      </c>
      <c r="B153" s="463"/>
      <c r="C153" s="463"/>
      <c r="D153" s="463"/>
      <c r="E153" s="463"/>
      <c r="F153" s="463"/>
      <c r="G153" s="463"/>
      <c r="H153" s="463"/>
      <c r="I153" s="463"/>
      <c r="J153" s="463"/>
      <c r="K153" s="464"/>
      <c r="M153" s="4"/>
      <c r="P153" s="69"/>
      <c r="Q153" s="52"/>
      <c r="R153" s="9"/>
    </row>
    <row r="154" spans="1:21" ht="25.5" customHeight="1" thickBot="1">
      <c r="A154" s="185"/>
      <c r="B154" s="188"/>
      <c r="C154" s="186"/>
      <c r="D154" s="433" t="s">
        <v>233</v>
      </c>
      <c r="E154" s="434"/>
      <c r="F154" s="435"/>
      <c r="G154" s="433" t="s">
        <v>243</v>
      </c>
      <c r="H154" s="434"/>
      <c r="I154" s="435"/>
      <c r="J154" s="448" t="s">
        <v>83</v>
      </c>
      <c r="K154" s="449"/>
      <c r="L154" s="9"/>
      <c r="M154" s="4"/>
      <c r="N154" s="10"/>
      <c r="P154" s="183"/>
      <c r="Q154" s="57"/>
      <c r="T154" s="192"/>
      <c r="U154" s="193"/>
    </row>
    <row r="155" spans="1:21" ht="12.75" customHeight="1">
      <c r="A155" s="189" t="s">
        <v>2</v>
      </c>
      <c r="B155" s="187" t="s">
        <v>3</v>
      </c>
      <c r="C155" s="36" t="s">
        <v>4</v>
      </c>
      <c r="D155" s="455" t="s">
        <v>151</v>
      </c>
      <c r="E155" s="456"/>
      <c r="F155" s="37" t="s">
        <v>165</v>
      </c>
      <c r="G155" s="455" t="s">
        <v>151</v>
      </c>
      <c r="H155" s="456"/>
      <c r="I155" s="37" t="s">
        <v>165</v>
      </c>
      <c r="J155" s="69" t="s">
        <v>78</v>
      </c>
      <c r="K155" s="52" t="s">
        <v>5</v>
      </c>
    </row>
    <row r="156" spans="1:21" ht="12.75" customHeight="1">
      <c r="A156" s="190"/>
      <c r="B156" s="38"/>
      <c r="C156" s="38" t="s">
        <v>148</v>
      </c>
      <c r="D156" s="438" t="s">
        <v>6</v>
      </c>
      <c r="E156" s="439"/>
      <c r="F156" s="263" t="s">
        <v>6</v>
      </c>
      <c r="G156" s="438" t="s">
        <v>6</v>
      </c>
      <c r="H156" s="439"/>
      <c r="I156" s="263" t="s">
        <v>6</v>
      </c>
      <c r="J156" s="183" t="s">
        <v>101</v>
      </c>
      <c r="K156" s="57" t="s">
        <v>101</v>
      </c>
    </row>
    <row r="157" spans="1:21" ht="12.75" customHeight="1" thickBot="1">
      <c r="A157" s="290">
        <v>1</v>
      </c>
      <c r="B157" s="368" t="s">
        <v>149</v>
      </c>
      <c r="C157" s="368" t="s">
        <v>150</v>
      </c>
      <c r="D157" s="436">
        <v>77731276660</v>
      </c>
      <c r="E157" s="437"/>
      <c r="F157" s="321">
        <v>107.52</v>
      </c>
      <c r="G157" s="436">
        <v>77731276660</v>
      </c>
      <c r="H157" s="437"/>
      <c r="I157" s="321">
        <v>107.52</v>
      </c>
      <c r="J157" s="191">
        <f>((G157-D157)/D157)</f>
        <v>0</v>
      </c>
      <c r="K157" s="266">
        <f>((I157-F157)/F157)</f>
        <v>0</v>
      </c>
      <c r="M157" s="4"/>
      <c r="O157" s="192"/>
    </row>
    <row r="158" spans="1:21" ht="12" customHeight="1">
      <c r="A158" s="19"/>
      <c r="B158" s="19"/>
      <c r="C158" s="22"/>
      <c r="D158" s="432"/>
      <c r="E158" s="432"/>
      <c r="F158" s="432"/>
      <c r="G158" s="23"/>
      <c r="H158" s="23"/>
      <c r="I158" s="24"/>
      <c r="K158" s="9"/>
      <c r="M158" s="4"/>
      <c r="O158" s="192"/>
    </row>
    <row r="159" spans="1:21" ht="12" customHeight="1">
      <c r="A159" s="19"/>
      <c r="B159" s="410" t="s">
        <v>231</v>
      </c>
      <c r="C159" s="346"/>
      <c r="D159" s="229"/>
      <c r="E159" s="22"/>
      <c r="F159" s="22"/>
      <c r="G159" s="280"/>
      <c r="H159" s="22"/>
      <c r="I159" s="12"/>
      <c r="M159" s="33"/>
    </row>
    <row r="160" spans="1:21" ht="9.75" customHeight="1">
      <c r="A160" s="20"/>
      <c r="B160" s="409" t="s">
        <v>232</v>
      </c>
      <c r="C160" s="369"/>
      <c r="D160" s="160"/>
      <c r="E160" s="160"/>
      <c r="F160" s="28"/>
      <c r="G160" s="271"/>
      <c r="H160"/>
      <c r="I160" s="12"/>
      <c r="L160" s="32"/>
      <c r="M160" s="274"/>
    </row>
    <row r="161" spans="1:13" ht="10.5" customHeight="1">
      <c r="A161" s="21"/>
      <c r="B161" s="386"/>
      <c r="C161" s="279"/>
      <c r="D161"/>
      <c r="E161"/>
      <c r="F161" s="28"/>
      <c r="G161" s="29"/>
      <c r="H161" s="29"/>
      <c r="I161" s="30"/>
      <c r="J161" s="31"/>
      <c r="K161" s="31"/>
      <c r="L161" s="35"/>
      <c r="M161" s="14"/>
    </row>
    <row r="162" spans="1:13" ht="9.75" customHeight="1">
      <c r="A162" s="21"/>
      <c r="B162" s="386"/>
      <c r="C162" s="279"/>
      <c r="D162" s="271"/>
      <c r="E162"/>
      <c r="F162" s="29"/>
      <c r="G162" s="29"/>
      <c r="H162" s="29"/>
      <c r="I162" s="30"/>
      <c r="J162" s="34"/>
      <c r="K162" s="34"/>
      <c r="M162" s="14"/>
    </row>
    <row r="163" spans="1:13" ht="12" customHeight="1">
      <c r="A163" s="21"/>
      <c r="B163" s="12"/>
      <c r="C163" s="390"/>
      <c r="D163" s="330"/>
      <c r="E163" s="25"/>
      <c r="F163" s="12"/>
      <c r="G163" s="12"/>
      <c r="H163" s="12"/>
      <c r="I163" s="12"/>
      <c r="J163" s="13"/>
      <c r="M163" s="14"/>
    </row>
    <row r="164" spans="1:13" ht="12" customHeight="1">
      <c r="A164" s="21"/>
      <c r="B164" s="12"/>
      <c r="C164" s="390"/>
      <c r="D164" s="25"/>
      <c r="E164" s="25"/>
      <c r="F164" s="12"/>
      <c r="G164" s="12"/>
      <c r="H164" s="12"/>
      <c r="I164" s="12"/>
      <c r="J164" s="13"/>
      <c r="M164" s="14"/>
    </row>
    <row r="165" spans="1:13" ht="12" customHeight="1">
      <c r="A165" s="21"/>
      <c r="B165" s="390"/>
      <c r="C165" s="12"/>
      <c r="D165" s="12"/>
      <c r="E165" s="12"/>
      <c r="F165" s="12"/>
      <c r="G165" s="12"/>
      <c r="H165" s="12"/>
      <c r="I165" s="12"/>
      <c r="J165" s="13"/>
      <c r="M165" s="14"/>
    </row>
    <row r="166" spans="1:13" ht="12" customHeight="1">
      <c r="A166" s="21"/>
      <c r="B166" s="12"/>
      <c r="C166" s="12"/>
      <c r="D166" s="12"/>
      <c r="E166" s="12"/>
      <c r="F166" s="12"/>
      <c r="G166" s="12"/>
      <c r="H166" s="12"/>
      <c r="I166" s="12"/>
      <c r="J166" s="13"/>
      <c r="M166" s="14"/>
    </row>
    <row r="167" spans="1:13" ht="12" customHeight="1">
      <c r="A167" s="21"/>
      <c r="B167" s="11"/>
      <c r="C167" s="26"/>
      <c r="D167" s="12"/>
      <c r="E167" s="12"/>
      <c r="F167" s="12"/>
      <c r="G167" s="12"/>
      <c r="H167" s="12"/>
      <c r="I167" s="12"/>
      <c r="J167" s="13"/>
      <c r="M167" s="14"/>
    </row>
    <row r="168" spans="1:13" ht="12" customHeight="1">
      <c r="A168" s="21"/>
      <c r="B168" s="11"/>
      <c r="C168" s="11"/>
      <c r="D168" s="12"/>
      <c r="E168" s="12"/>
      <c r="F168" s="12"/>
      <c r="G168" s="12"/>
      <c r="H168" s="12"/>
      <c r="I168" s="12"/>
      <c r="J168" s="13"/>
      <c r="M168" s="14"/>
    </row>
    <row r="169" spans="1:13" ht="12" customHeight="1">
      <c r="A169" s="21"/>
      <c r="B169" s="11"/>
      <c r="C169" s="11"/>
      <c r="D169" s="12"/>
      <c r="E169" s="12"/>
      <c r="F169" s="12"/>
      <c r="G169" s="12"/>
      <c r="H169" s="12"/>
      <c r="I169" s="12"/>
      <c r="J169" s="13"/>
      <c r="M169" s="14"/>
    </row>
    <row r="170" spans="1:13" ht="12" customHeight="1">
      <c r="A170" s="21"/>
      <c r="B170" s="11"/>
      <c r="C170" s="11"/>
      <c r="D170" s="12"/>
      <c r="E170" s="12"/>
      <c r="F170" s="12"/>
      <c r="G170" s="12"/>
      <c r="H170" s="12"/>
      <c r="I170" s="12"/>
      <c r="J170" s="13"/>
      <c r="M170" s="14"/>
    </row>
    <row r="171" spans="1:13" ht="12" customHeight="1">
      <c r="A171" s="21"/>
      <c r="B171" s="11"/>
      <c r="C171" s="26"/>
      <c r="D171" s="12"/>
      <c r="E171" s="12"/>
      <c r="F171" s="12"/>
      <c r="G171" s="12"/>
      <c r="H171" s="12"/>
      <c r="I171" s="12"/>
      <c r="J171" s="13"/>
      <c r="M171" s="14"/>
    </row>
    <row r="172" spans="1:13" ht="12" customHeight="1">
      <c r="A172" s="6"/>
      <c r="B172" s="11"/>
      <c r="C172" s="11"/>
      <c r="D172" s="12"/>
      <c r="E172" s="12"/>
      <c r="F172" s="12"/>
      <c r="G172" s="12"/>
      <c r="H172" s="12"/>
      <c r="I172" s="12"/>
      <c r="M172" s="14"/>
    </row>
    <row r="173" spans="1:13" ht="12" customHeight="1">
      <c r="B173" s="16"/>
      <c r="C173" s="16"/>
      <c r="D173" s="13"/>
      <c r="E173" s="13"/>
      <c r="F173" s="13"/>
      <c r="G173" s="13"/>
      <c r="H173" s="13"/>
      <c r="I173" s="13"/>
      <c r="M173" s="14"/>
    </row>
    <row r="174" spans="1:13" ht="12" customHeight="1">
      <c r="B174" s="17"/>
      <c r="C174" s="17"/>
      <c r="M174" s="14"/>
    </row>
    <row r="175" spans="1:13" ht="12" customHeight="1">
      <c r="B175" s="17"/>
      <c r="C175" s="27"/>
      <c r="M175" s="14"/>
    </row>
    <row r="176" spans="1:13" ht="12" customHeight="1">
      <c r="B176" s="17"/>
      <c r="C176" s="17"/>
      <c r="M176" s="14"/>
    </row>
    <row r="177" spans="2:13" ht="12" customHeight="1">
      <c r="B177" s="17"/>
      <c r="C177" s="17"/>
      <c r="M177" s="14"/>
    </row>
    <row r="178" spans="2:13" ht="12" customHeight="1">
      <c r="B178" s="17"/>
      <c r="C178" s="17"/>
      <c r="M178" s="14"/>
    </row>
    <row r="179" spans="2:13" ht="12" customHeight="1">
      <c r="B179" s="17"/>
      <c r="C179" s="17"/>
      <c r="M179" s="14"/>
    </row>
    <row r="180" spans="2:13" ht="12" customHeight="1">
      <c r="B180" s="17"/>
      <c r="C180" s="17"/>
      <c r="M180" s="14"/>
    </row>
    <row r="181" spans="2:13" ht="12" customHeight="1">
      <c r="B181" s="17"/>
      <c r="C181" s="17"/>
      <c r="M181" s="14"/>
    </row>
    <row r="182" spans="2:13" ht="12" customHeight="1">
      <c r="B182" s="17"/>
      <c r="C182" s="17"/>
      <c r="M182" s="14"/>
    </row>
    <row r="183" spans="2:13" ht="12" customHeight="1">
      <c r="B183" s="17"/>
      <c r="C183" s="17"/>
      <c r="M183" s="14"/>
    </row>
    <row r="184" spans="2:13" ht="12" customHeight="1">
      <c r="B184" s="17"/>
      <c r="C184" s="17"/>
      <c r="M184" s="14"/>
    </row>
    <row r="185" spans="2:13" ht="12" customHeight="1">
      <c r="B185" s="17"/>
      <c r="C185" s="17"/>
      <c r="M185" s="14"/>
    </row>
    <row r="186" spans="2:13" ht="12" customHeight="1">
      <c r="B186" s="17"/>
      <c r="C186" s="17"/>
      <c r="M186" s="14"/>
    </row>
    <row r="187" spans="2:13" ht="12" customHeight="1">
      <c r="B187" s="17"/>
      <c r="C187" s="17"/>
      <c r="M187" s="14"/>
    </row>
    <row r="188" spans="2:13" ht="12" customHeight="1">
      <c r="B188" s="17"/>
      <c r="C188" s="17"/>
      <c r="M188" s="14"/>
    </row>
    <row r="189" spans="2:13" ht="12" customHeight="1">
      <c r="B189" s="17"/>
      <c r="C189" s="17"/>
      <c r="M189" s="14"/>
    </row>
    <row r="190" spans="2:13" ht="12" customHeight="1">
      <c r="B190" s="17"/>
      <c r="C190" s="17"/>
      <c r="M190" s="14"/>
    </row>
    <row r="191" spans="2:13" ht="12" customHeight="1">
      <c r="B191" s="17"/>
      <c r="C191" s="17"/>
      <c r="M191" s="14"/>
    </row>
    <row r="192" spans="2:13" ht="12" customHeight="1">
      <c r="B192" s="17"/>
      <c r="C192" s="17"/>
      <c r="M192" s="14"/>
    </row>
    <row r="193" spans="2:13" ht="12" customHeight="1">
      <c r="B193" s="17"/>
      <c r="C193" s="17"/>
      <c r="M193" s="14"/>
    </row>
    <row r="194" spans="2:13" ht="12" customHeight="1">
      <c r="B194" s="17"/>
      <c r="C194" s="17"/>
      <c r="M194" s="14"/>
    </row>
    <row r="195" spans="2:13" ht="12" customHeight="1">
      <c r="B195" s="17"/>
      <c r="C195" s="17"/>
      <c r="M195" s="14"/>
    </row>
    <row r="196" spans="2:13" ht="12" customHeight="1">
      <c r="B196" s="17"/>
      <c r="C196" s="17"/>
      <c r="M196" s="14"/>
    </row>
    <row r="197" spans="2:13" ht="12" customHeight="1">
      <c r="B197" s="17"/>
      <c r="C197" s="17"/>
      <c r="M197" s="14"/>
    </row>
    <row r="198" spans="2:13" ht="12" customHeight="1">
      <c r="B198" s="17"/>
      <c r="C198" s="17"/>
      <c r="M198" s="14"/>
    </row>
    <row r="199" spans="2:13" ht="12" customHeight="1">
      <c r="B199" s="17"/>
      <c r="C199" s="17"/>
      <c r="M199" s="14"/>
    </row>
    <row r="200" spans="2:13" ht="12" customHeight="1">
      <c r="B200" s="17"/>
      <c r="C200" s="17"/>
      <c r="M200" s="15"/>
    </row>
    <row r="201" spans="2:13" ht="12" customHeight="1">
      <c r="B201" s="17"/>
      <c r="C201" s="17"/>
      <c r="M201" s="15"/>
    </row>
    <row r="202" spans="2:13" ht="12" customHeight="1">
      <c r="B202" s="17"/>
      <c r="C202" s="17"/>
      <c r="M202" s="15"/>
    </row>
    <row r="203" spans="2:13" ht="12" customHeight="1">
      <c r="B203" s="17"/>
      <c r="C203" s="17"/>
    </row>
    <row r="204" spans="2:13" ht="12" customHeight="1">
      <c r="B204" s="17"/>
      <c r="C204" s="17"/>
    </row>
    <row r="205" spans="2:13" ht="12" customHeight="1">
      <c r="B205" s="17"/>
      <c r="C205" s="17"/>
    </row>
    <row r="206" spans="2:13" ht="12" customHeight="1">
      <c r="B206" s="17"/>
      <c r="C206" s="17"/>
    </row>
    <row r="207" spans="2:13" ht="12" customHeight="1">
      <c r="B207" s="17"/>
      <c r="C207" s="17"/>
    </row>
    <row r="208" spans="2:13" ht="12" customHeight="1">
      <c r="B208" s="18"/>
      <c r="C208" s="18"/>
    </row>
    <row r="209" spans="2:3" ht="12" customHeight="1">
      <c r="B209" s="18"/>
      <c r="C209" s="18"/>
    </row>
    <row r="210" spans="2:3" ht="12" customHeight="1">
      <c r="B210" s="18"/>
      <c r="C210" s="18"/>
    </row>
  </sheetData>
  <protectedRanges>
    <protectedRange password="CADF" sqref="G44:G47 D44:D47" name="Yield_2_1_2"/>
    <protectedRange password="CADF" sqref="D48" name="Yield_2_1_2_1"/>
    <protectedRange password="CADF" sqref="D123" name="Fund Name_1_1_1"/>
    <protectedRange password="CADF" sqref="F123" name="Fund Name_1_1_1_1"/>
    <protectedRange password="CADF" sqref="F82" name="BidOffer Prices_2_1_1_1_1_1_1_1_1"/>
    <protectedRange password="CADF" sqref="D18" name="Fund Name_1_1_1_2"/>
    <protectedRange password="CADF" sqref="F18" name="Fund Name_1_1_1_3"/>
    <protectedRange password="CADF" sqref="D43" name="Yield_2_1_2_1_1"/>
    <protectedRange password="CADF" sqref="D85" name="Yield_2_1_2_1_2"/>
    <protectedRange password="CADF" sqref="F85" name="Fund Name_2_1_1"/>
    <protectedRange password="CADF" sqref="G18" name="Fund Name_1_1_1_1_1"/>
    <protectedRange password="CADF" sqref="I18" name="Fund Name_1_1_1_1_2"/>
    <protectedRange password="CADF" sqref="G43" name="Yield_2_1_2_2"/>
    <protectedRange password="CADF" sqref="G85" name="Yield_2_1_2_2_1"/>
    <protectedRange password="CADF" sqref="I85" name="Fund Name_2_2"/>
    <protectedRange password="CADF" sqref="G48" name="Yield_2_1_2_3"/>
    <protectedRange password="CADF" sqref="G123" name="Fund Name_1_1_1_4"/>
    <protectedRange password="CADF" sqref="I123" name="Fund Name_1_1_1_5"/>
    <protectedRange password="CADF" sqref="I82" name="BidOffer Prices_2_1_1_1_1_1_1_1_1_1"/>
  </protectedRanges>
  <mergeCells count="29">
    <mergeCell ref="O75:O93"/>
    <mergeCell ref="M128:M129"/>
    <mergeCell ref="P126:P127"/>
    <mergeCell ref="D155:E155"/>
    <mergeCell ref="J138:K138"/>
    <mergeCell ref="A137:K137"/>
    <mergeCell ref="J154:K154"/>
    <mergeCell ref="G155:H155"/>
    <mergeCell ref="A153:K153"/>
    <mergeCell ref="N104:N105"/>
    <mergeCell ref="A1:K1"/>
    <mergeCell ref="N74:O74"/>
    <mergeCell ref="O27:P27"/>
    <mergeCell ref="O28:P28"/>
    <mergeCell ref="O26:P26"/>
    <mergeCell ref="O31:P31"/>
    <mergeCell ref="N36:N37"/>
    <mergeCell ref="D2:F2"/>
    <mergeCell ref="G2:I2"/>
    <mergeCell ref="J2:K2"/>
    <mergeCell ref="D158:F158"/>
    <mergeCell ref="D138:F138"/>
    <mergeCell ref="G138:I138"/>
    <mergeCell ref="D154:F154"/>
    <mergeCell ref="G154:I154"/>
    <mergeCell ref="D157:E157"/>
    <mergeCell ref="G157:H157"/>
    <mergeCell ref="G156:H156"/>
    <mergeCell ref="D156:E156"/>
  </mergeCells>
  <pageMargins left="0.44" right="0.49" top="0.17" bottom="0.69" header="0.33" footer="0.5500000000000000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26"/>
  <sheetViews>
    <sheetView showGridLines="0" topLeftCell="B1" zoomScale="80" zoomScaleNormal="80" workbookViewId="0">
      <selection activeCell="B27" sqref="B27"/>
    </sheetView>
  </sheetViews>
  <sheetFormatPr defaultRowHeight="15"/>
  <cols>
    <col min="1" max="1" width="11.42578125" customWidth="1"/>
    <col min="2" max="2" width="17.28515625" customWidth="1"/>
    <col min="4" max="4" width="4.28515625" customWidth="1"/>
    <col min="5" max="5" width="22" customWidth="1"/>
    <col min="6" max="6" width="19.5703125" customWidth="1"/>
  </cols>
  <sheetData>
    <row r="5" spans="1:7">
      <c r="E5" s="383"/>
      <c r="F5" s="383"/>
      <c r="G5" s="383"/>
    </row>
    <row r="6" spans="1:7">
      <c r="E6" s="378" t="s">
        <v>87</v>
      </c>
      <c r="F6" s="379" t="s">
        <v>191</v>
      </c>
      <c r="G6" s="383"/>
    </row>
    <row r="7" spans="1:7">
      <c r="E7" s="380" t="s">
        <v>89</v>
      </c>
      <c r="F7" s="381">
        <f>'NAV Trend'!J2</f>
        <v>11631992386.925907</v>
      </c>
      <c r="G7" s="383"/>
    </row>
    <row r="8" spans="1:7">
      <c r="E8" s="380" t="s">
        <v>81</v>
      </c>
      <c r="F8" s="382">
        <f>'NAV Trend'!J3</f>
        <v>29034018551.799995</v>
      </c>
      <c r="G8" s="383"/>
    </row>
    <row r="9" spans="1:7">
      <c r="A9" s="383"/>
      <c r="B9" s="383"/>
      <c r="E9" s="380" t="s">
        <v>61</v>
      </c>
      <c r="F9" s="381">
        <f>'NAV Trend'!J4</f>
        <v>439618097870.117</v>
      </c>
      <c r="G9" s="383"/>
    </row>
    <row r="10" spans="1:7">
      <c r="A10" s="466"/>
      <c r="B10" s="466"/>
      <c r="E10" s="380" t="s">
        <v>0</v>
      </c>
      <c r="F10" s="381">
        <f>'NAV Trend'!J5</f>
        <v>15010766217.84</v>
      </c>
      <c r="G10" s="383"/>
    </row>
    <row r="11" spans="1:7">
      <c r="A11" s="374"/>
      <c r="B11" s="374"/>
      <c r="E11" s="380" t="s">
        <v>58</v>
      </c>
      <c r="F11" s="381">
        <f>'NAV Trend'!J6</f>
        <v>49767162113.861076</v>
      </c>
      <c r="G11" s="383"/>
    </row>
    <row r="12" spans="1:7">
      <c r="A12" s="375"/>
      <c r="B12" s="376"/>
      <c r="E12" s="380" t="s">
        <v>59</v>
      </c>
      <c r="F12" s="381">
        <f>'NAV Trend'!J7</f>
        <v>489812631106.65686</v>
      </c>
      <c r="G12" s="383"/>
    </row>
    <row r="13" spans="1:7">
      <c r="A13" s="375"/>
      <c r="B13" s="376"/>
      <c r="E13" s="380" t="s">
        <v>80</v>
      </c>
      <c r="F13" s="381">
        <f>'NAV Trend'!J8</f>
        <v>252726985618.3999</v>
      </c>
      <c r="G13" s="383"/>
    </row>
    <row r="14" spans="1:7">
      <c r="A14" s="375"/>
      <c r="B14" s="376"/>
    </row>
    <row r="15" spans="1:7">
      <c r="A15" s="375"/>
      <c r="B15" s="376"/>
    </row>
    <row r="16" spans="1:7">
      <c r="A16" s="375"/>
      <c r="B16" s="376"/>
    </row>
    <row r="17" spans="1:13">
      <c r="A17" s="375"/>
      <c r="B17" s="376"/>
    </row>
    <row r="18" spans="1:13">
      <c r="A18" s="375"/>
      <c r="B18" s="376"/>
    </row>
    <row r="19" spans="1:13">
      <c r="A19" s="375"/>
      <c r="B19" s="376"/>
    </row>
    <row r="24" spans="1:13" s="370" customFormat="1"/>
    <row r="25" spans="1:13" ht="18">
      <c r="B25" s="388" t="s">
        <v>193</v>
      </c>
      <c r="M25" s="373"/>
    </row>
    <row r="26" spans="1:13" ht="39.75" customHeight="1">
      <c r="B26" s="467" t="s">
        <v>245</v>
      </c>
      <c r="C26" s="467"/>
      <c r="D26" s="467"/>
      <c r="E26" s="467"/>
      <c r="F26" s="467"/>
      <c r="G26" s="467"/>
      <c r="H26" s="467"/>
      <c r="I26" s="467"/>
      <c r="J26" s="467"/>
      <c r="K26" s="467"/>
      <c r="L26" s="467"/>
      <c r="M26" s="377"/>
    </row>
  </sheetData>
  <mergeCells count="2">
    <mergeCell ref="A10:B10"/>
    <mergeCell ref="B26:L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2"/>
  <sheetViews>
    <sheetView topLeftCell="B1" zoomScale="110" zoomScaleNormal="110" workbookViewId="0">
      <pane xSplit="1" topLeftCell="G1" activePane="topRight" state="frozen"/>
      <selection activeCell="B1" sqref="B1"/>
      <selection pane="topRight" activeCell="J2" sqref="J2"/>
    </sheetView>
  </sheetViews>
  <sheetFormatPr defaultColWidth="8.85546875" defaultRowHeight="15"/>
  <cols>
    <col min="1" max="1" width="0.28515625" hidden="1" customWidth="1"/>
    <col min="2" max="2" width="22.7109375" customWidth="1"/>
    <col min="3" max="3" width="22.140625" customWidth="1"/>
    <col min="4" max="4" width="22" customWidth="1"/>
    <col min="5" max="5" width="20.5703125" customWidth="1"/>
    <col min="6" max="6" width="21.140625" customWidth="1"/>
    <col min="7" max="7" width="20.85546875" customWidth="1"/>
    <col min="8" max="8" width="21.5703125" customWidth="1"/>
    <col min="9" max="10" width="21" customWidth="1"/>
    <col min="11" max="11" width="15.85546875" customWidth="1"/>
  </cols>
  <sheetData>
    <row r="1" spans="2:24">
      <c r="B1" s="281" t="s">
        <v>87</v>
      </c>
      <c r="C1" s="282">
        <v>44316</v>
      </c>
      <c r="D1" s="282">
        <v>44323</v>
      </c>
      <c r="E1" s="282">
        <v>44330</v>
      </c>
      <c r="F1" s="282">
        <v>44337</v>
      </c>
      <c r="G1" s="282">
        <v>44344</v>
      </c>
      <c r="H1" s="282">
        <v>44351</v>
      </c>
      <c r="I1" s="282">
        <v>44358</v>
      </c>
      <c r="J1" s="282">
        <v>44365</v>
      </c>
    </row>
    <row r="2" spans="2:24">
      <c r="B2" s="283" t="s">
        <v>89</v>
      </c>
      <c r="C2" s="284">
        <v>15008031417.639999</v>
      </c>
      <c r="D2" s="284">
        <v>13646829854.68</v>
      </c>
      <c r="E2" s="284">
        <v>13516378745.139999</v>
      </c>
      <c r="F2" s="284">
        <v>12798029076.030001</v>
      </c>
      <c r="G2" s="284">
        <v>12025479382.379999</v>
      </c>
      <c r="H2" s="284">
        <v>11983520113.686577</v>
      </c>
      <c r="I2" s="284">
        <v>11837865464.026423</v>
      </c>
      <c r="J2" s="284">
        <v>11631992386.925907</v>
      </c>
      <c r="K2" s="337"/>
    </row>
    <row r="3" spans="2:24">
      <c r="B3" s="283" t="s">
        <v>200</v>
      </c>
      <c r="C3" s="285">
        <v>29090050086.420002</v>
      </c>
      <c r="D3" s="285">
        <v>29033055017.510002</v>
      </c>
      <c r="E3" s="285">
        <v>29326862345.399994</v>
      </c>
      <c r="F3" s="285">
        <v>28972789336.450005</v>
      </c>
      <c r="G3" s="285">
        <v>30753136171.739998</v>
      </c>
      <c r="H3" s="285">
        <v>28732633001.037762</v>
      </c>
      <c r="I3" s="285">
        <v>29060330282.149998</v>
      </c>
      <c r="J3" s="285">
        <v>29034018551.799995</v>
      </c>
      <c r="K3" s="337"/>
    </row>
    <row r="4" spans="2:24">
      <c r="B4" s="283" t="s">
        <v>61</v>
      </c>
      <c r="C4" s="284">
        <v>480897497961.73639</v>
      </c>
      <c r="D4" s="284">
        <v>474844459808.276</v>
      </c>
      <c r="E4" s="284">
        <v>468365164870.2569</v>
      </c>
      <c r="F4" s="284">
        <v>466270217450.1004</v>
      </c>
      <c r="G4" s="284">
        <v>457937696684.54016</v>
      </c>
      <c r="H4" s="284">
        <v>446584299195.1875</v>
      </c>
      <c r="I4" s="284">
        <v>442884955463.2851</v>
      </c>
      <c r="J4" s="284">
        <v>439618097870.117</v>
      </c>
      <c r="K4" s="337"/>
    </row>
    <row r="5" spans="2:24">
      <c r="B5" s="283" t="s">
        <v>0</v>
      </c>
      <c r="C5" s="284">
        <v>14795950615</v>
      </c>
      <c r="D5" s="284">
        <v>14742884483.059998</v>
      </c>
      <c r="E5" s="284">
        <v>14912581688.419998</v>
      </c>
      <c r="F5" s="284">
        <v>14707102914.749998</v>
      </c>
      <c r="G5" s="284">
        <v>14697948470.990002</v>
      </c>
      <c r="H5" s="284">
        <v>14850896645.41</v>
      </c>
      <c r="I5" s="284">
        <v>15100301201.859999</v>
      </c>
      <c r="J5" s="284">
        <v>15010766217.84</v>
      </c>
      <c r="K5" s="337"/>
    </row>
    <row r="6" spans="2:24">
      <c r="B6" s="283" t="s">
        <v>58</v>
      </c>
      <c r="C6" s="284">
        <v>50037899459.361076</v>
      </c>
      <c r="D6" s="284">
        <v>49697217654.141075</v>
      </c>
      <c r="E6" s="284">
        <v>49726283121.581078</v>
      </c>
      <c r="F6" s="284">
        <v>49723645730.911072</v>
      </c>
      <c r="G6" s="284">
        <v>49727917013.981079</v>
      </c>
      <c r="H6" s="284">
        <v>49739045723.34108</v>
      </c>
      <c r="I6" s="284">
        <v>49757863653.061081</v>
      </c>
      <c r="J6" s="284">
        <v>49767162113.861076</v>
      </c>
      <c r="K6" s="337"/>
    </row>
    <row r="7" spans="2:24">
      <c r="B7" s="283" t="s">
        <v>59</v>
      </c>
      <c r="C7" s="286">
        <v>525097087567.59589</v>
      </c>
      <c r="D7" s="286">
        <v>519273063122.22992</v>
      </c>
      <c r="E7" s="286">
        <v>514215866715.94806</v>
      </c>
      <c r="F7" s="286">
        <v>507903798812.73596</v>
      </c>
      <c r="G7" s="286">
        <v>501946848384.21179</v>
      </c>
      <c r="H7" s="286">
        <v>502195240193.08795</v>
      </c>
      <c r="I7" s="286">
        <v>501813826861.20276</v>
      </c>
      <c r="J7" s="286">
        <v>489812631106.65686</v>
      </c>
      <c r="K7" s="337"/>
    </row>
    <row r="8" spans="2:24">
      <c r="B8" s="283" t="s">
        <v>80</v>
      </c>
      <c r="C8" s="286">
        <v>255073172344.26996</v>
      </c>
      <c r="D8" s="286">
        <v>252843228540.84</v>
      </c>
      <c r="E8" s="286">
        <v>250797291296.70999</v>
      </c>
      <c r="F8" s="286">
        <v>254269172604.10001</v>
      </c>
      <c r="G8" s="286">
        <v>254522626471.43002</v>
      </c>
      <c r="H8" s="286">
        <v>254505305139.79208</v>
      </c>
      <c r="I8" s="286">
        <v>253120431294.69586</v>
      </c>
      <c r="J8" s="286">
        <v>252726985618.3999</v>
      </c>
      <c r="K8" s="337"/>
    </row>
    <row r="9" spans="2:24" s="2" customFormat="1">
      <c r="B9" s="287" t="s">
        <v>1</v>
      </c>
      <c r="C9" s="288">
        <f t="shared" ref="C9:I9" si="0">SUM(C2:C8)</f>
        <v>1369999689452.0234</v>
      </c>
      <c r="D9" s="288">
        <f t="shared" si="0"/>
        <v>1354080738480.7371</v>
      </c>
      <c r="E9" s="288">
        <f t="shared" si="0"/>
        <v>1340860428783.4561</v>
      </c>
      <c r="F9" s="288">
        <f t="shared" si="0"/>
        <v>1334644755925.0774</v>
      </c>
      <c r="G9" s="288">
        <f t="shared" si="0"/>
        <v>1321611652579.2729</v>
      </c>
      <c r="H9" s="288">
        <f t="shared" si="0"/>
        <v>1308590940011.543</v>
      </c>
      <c r="I9" s="288">
        <f t="shared" si="0"/>
        <v>1303575574220.2813</v>
      </c>
      <c r="J9" s="288">
        <f t="shared" ref="J9" si="1">SUM(J2:J8)</f>
        <v>1287601653865.6008</v>
      </c>
      <c r="K9" s="337"/>
      <c r="L9" s="415"/>
      <c r="M9" s="415"/>
      <c r="N9" s="415"/>
      <c r="O9" s="415"/>
      <c r="P9" s="415"/>
      <c r="Q9" s="415"/>
      <c r="R9" s="415"/>
      <c r="S9" s="415"/>
      <c r="T9" s="415"/>
      <c r="U9" s="415"/>
      <c r="V9" s="415"/>
      <c r="W9" s="415"/>
      <c r="X9" s="415"/>
    </row>
    <row r="10" spans="2:24">
      <c r="C10" s="50"/>
      <c r="D10" s="50"/>
      <c r="E10" s="50"/>
      <c r="F10" s="50"/>
      <c r="G10" s="50"/>
      <c r="H10" s="50"/>
      <c r="I10" s="50"/>
    </row>
    <row r="11" spans="2:24">
      <c r="B11" s="255" t="s">
        <v>144</v>
      </c>
      <c r="C11" s="256" t="s">
        <v>143</v>
      </c>
      <c r="D11" s="257">
        <f t="shared" ref="D11:J11" si="2">(C9+D9)/2</f>
        <v>1362040213966.3804</v>
      </c>
      <c r="E11" s="258">
        <f t="shared" si="2"/>
        <v>1347470583632.0967</v>
      </c>
      <c r="F11" s="258">
        <f t="shared" si="2"/>
        <v>1337752592354.2666</v>
      </c>
      <c r="G11" s="258">
        <f t="shared" si="2"/>
        <v>1328128204252.1753</v>
      </c>
      <c r="H11" s="258">
        <f>(G9+H9)/2</f>
        <v>1315101296295.408</v>
      </c>
      <c r="I11" s="258">
        <f t="shared" si="2"/>
        <v>1306083257115.9121</v>
      </c>
      <c r="J11" s="258">
        <f t="shared" si="2"/>
        <v>1295588614042.9409</v>
      </c>
    </row>
    <row r="12" spans="2:24">
      <c r="B12" s="60"/>
      <c r="C12" s="63"/>
      <c r="D12" s="63"/>
      <c r="E12" s="63"/>
      <c r="F12" s="63"/>
      <c r="G12" s="63"/>
      <c r="H12" s="63"/>
      <c r="I12" s="63"/>
    </row>
    <row r="13" spans="2:24">
      <c r="B13" s="60"/>
      <c r="C13" s="63"/>
      <c r="D13" s="63"/>
      <c r="E13" s="63"/>
      <c r="F13" s="63"/>
      <c r="G13" s="63"/>
      <c r="H13" s="336"/>
      <c r="I13" s="337"/>
      <c r="J13" s="336"/>
    </row>
    <row r="14" spans="2:24">
      <c r="B14" s="60"/>
      <c r="C14" s="63"/>
      <c r="D14" s="63"/>
      <c r="E14" s="63"/>
      <c r="F14" s="63"/>
      <c r="G14" s="63"/>
      <c r="H14" s="63"/>
      <c r="I14" s="63"/>
    </row>
    <row r="15" spans="2:24">
      <c r="B15" s="60"/>
      <c r="C15" s="63"/>
      <c r="D15" s="63"/>
      <c r="E15" s="63"/>
      <c r="F15" s="63"/>
      <c r="G15" s="63"/>
      <c r="H15" s="63"/>
      <c r="I15" s="63"/>
      <c r="J15" s="337"/>
    </row>
    <row r="16" spans="2:24">
      <c r="B16" s="60"/>
      <c r="C16" s="63"/>
      <c r="D16" s="63"/>
      <c r="E16" s="63"/>
      <c r="F16" s="63"/>
      <c r="G16" s="63"/>
      <c r="H16" s="63"/>
      <c r="I16" s="63"/>
    </row>
    <row r="17" spans="2:10">
      <c r="B17" s="60"/>
      <c r="C17" s="61"/>
      <c r="D17" s="61"/>
      <c r="E17" s="61"/>
      <c r="F17" s="61"/>
      <c r="G17" s="61"/>
      <c r="H17" s="61"/>
      <c r="I17" s="61"/>
    </row>
    <row r="18" spans="2:10">
      <c r="B18" s="60"/>
      <c r="C18" s="62"/>
      <c r="D18" s="62"/>
      <c r="E18" s="60"/>
      <c r="F18" s="60"/>
      <c r="G18" s="60"/>
      <c r="H18" s="60"/>
      <c r="I18" s="60"/>
    </row>
    <row r="19" spans="2:10">
      <c r="B19" s="60"/>
      <c r="C19" s="62"/>
      <c r="D19" s="62"/>
      <c r="E19" s="60"/>
      <c r="F19" s="60"/>
      <c r="G19" s="60"/>
      <c r="H19" s="60"/>
      <c r="I19" s="60"/>
      <c r="J19" s="365"/>
    </row>
    <row r="20" spans="2:10">
      <c r="B20" s="60"/>
      <c r="C20" s="62"/>
      <c r="D20" s="62"/>
      <c r="E20" s="60"/>
      <c r="F20" s="60"/>
      <c r="G20" s="60"/>
      <c r="H20" s="60"/>
      <c r="I20" s="60"/>
    </row>
    <row r="21" spans="2:10">
      <c r="C21" s="1"/>
      <c r="D21" s="1"/>
    </row>
    <row r="22" spans="2:10">
      <c r="C22" s="1"/>
      <c r="D22" s="1"/>
    </row>
  </sheetData>
  <pageMargins left="0.18" right="0.24" top="0.59" bottom="0.75" header="0.25"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50"/>
  <sheetViews>
    <sheetView zoomScale="120" zoomScaleNormal="120" workbookViewId="0">
      <pane xSplit="1" topLeftCell="AC1" activePane="topRight" state="frozen"/>
      <selection pane="topRight" activeCell="AO30" sqref="AO30"/>
    </sheetView>
  </sheetViews>
  <sheetFormatPr defaultRowHeight="15"/>
  <cols>
    <col min="1" max="1" width="33.85546875" customWidth="1"/>
    <col min="2" max="2" width="17.42578125" style="370" customWidth="1"/>
    <col min="3" max="3" width="10.5703125" style="370" customWidth="1"/>
    <col min="4" max="4" width="18.140625" style="370" customWidth="1"/>
    <col min="5" max="5" width="9.85546875" style="370" customWidth="1"/>
    <col min="6" max="7" width="7.140625" style="370" customWidth="1"/>
    <col min="8" max="8" width="18.28515625" style="370" customWidth="1"/>
    <col min="9" max="9" width="9.5703125" style="370" customWidth="1"/>
    <col min="10" max="10" width="7.140625" style="370" customWidth="1"/>
    <col min="11" max="11" width="6.7109375" style="370" customWidth="1"/>
    <col min="12" max="12" width="17.28515625" style="406" customWidth="1"/>
    <col min="13" max="13" width="9.28515625" style="406" customWidth="1"/>
    <col min="14" max="15" width="6.7109375" style="406" customWidth="1"/>
    <col min="16" max="16" width="17.140625" style="406" customWidth="1"/>
    <col min="17" max="17" width="8.7109375" style="406" customWidth="1"/>
    <col min="18" max="19" width="6.7109375" style="406" customWidth="1"/>
    <col min="20" max="20" width="16.42578125" style="406" customWidth="1"/>
    <col min="21" max="21" width="9.28515625" style="406" customWidth="1"/>
    <col min="22" max="23" width="6.7109375" style="406" customWidth="1"/>
    <col min="24" max="24" width="17.28515625" style="406" customWidth="1"/>
    <col min="25" max="25" width="9" style="406" customWidth="1"/>
    <col min="26" max="27" width="6.7109375" style="406" customWidth="1"/>
    <col min="28" max="28" width="17.140625" style="406" customWidth="1"/>
    <col min="29" max="29" width="9" style="406" customWidth="1"/>
    <col min="30" max="31" width="6.7109375" style="406" customWidth="1"/>
    <col min="32" max="32" width="17.140625" style="406" customWidth="1"/>
    <col min="33" max="33" width="9" style="406" customWidth="1"/>
    <col min="34" max="35" width="6.7109375" style="406" customWidth="1"/>
    <col min="36" max="36" width="8.28515625" customWidth="1"/>
    <col min="37" max="38" width="7.28515625" customWidth="1"/>
    <col min="39" max="39" width="7.140625" customWidth="1"/>
    <col min="40" max="40" width="6.85546875" customWidth="1"/>
    <col min="41" max="41" width="7" customWidth="1"/>
    <col min="43" max="43" width="13.5703125" hidden="1" customWidth="1"/>
    <col min="44" max="44" width="9.7109375" hidden="1" customWidth="1"/>
    <col min="45" max="46" width="6.42578125" hidden="1" customWidth="1"/>
    <col min="47" max="47" width="10.7109375" customWidth="1"/>
  </cols>
  <sheetData>
    <row r="1" spans="1:49" ht="50.25" customHeight="1" thickBot="1">
      <c r="A1" s="477" t="s">
        <v>94</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c r="AL1" s="478"/>
      <c r="AM1" s="478"/>
      <c r="AN1" s="478"/>
      <c r="AO1" s="479"/>
    </row>
    <row r="2" spans="1:49" ht="30.75" customHeight="1" thickBot="1">
      <c r="A2" s="99"/>
      <c r="B2" s="471" t="s">
        <v>212</v>
      </c>
      <c r="C2" s="472"/>
      <c r="D2" s="471" t="s">
        <v>214</v>
      </c>
      <c r="E2" s="472"/>
      <c r="F2" s="471" t="s">
        <v>83</v>
      </c>
      <c r="G2" s="472"/>
      <c r="H2" s="471" t="s">
        <v>215</v>
      </c>
      <c r="I2" s="472"/>
      <c r="J2" s="471" t="s">
        <v>83</v>
      </c>
      <c r="K2" s="472"/>
      <c r="L2" s="471" t="s">
        <v>217</v>
      </c>
      <c r="M2" s="472"/>
      <c r="N2" s="471" t="s">
        <v>83</v>
      </c>
      <c r="O2" s="472"/>
      <c r="P2" s="471" t="s">
        <v>219</v>
      </c>
      <c r="Q2" s="472"/>
      <c r="R2" s="471" t="s">
        <v>83</v>
      </c>
      <c r="S2" s="472"/>
      <c r="T2" s="471" t="s">
        <v>225</v>
      </c>
      <c r="U2" s="472"/>
      <c r="V2" s="471" t="s">
        <v>83</v>
      </c>
      <c r="W2" s="472"/>
      <c r="X2" s="471" t="s">
        <v>226</v>
      </c>
      <c r="Y2" s="472"/>
      <c r="Z2" s="471" t="s">
        <v>83</v>
      </c>
      <c r="AA2" s="472"/>
      <c r="AB2" s="471" t="s">
        <v>233</v>
      </c>
      <c r="AC2" s="472"/>
      <c r="AD2" s="471" t="s">
        <v>83</v>
      </c>
      <c r="AE2" s="472"/>
      <c r="AF2" s="471" t="s">
        <v>243</v>
      </c>
      <c r="AG2" s="472"/>
      <c r="AH2" s="471" t="s">
        <v>83</v>
      </c>
      <c r="AI2" s="472"/>
      <c r="AJ2" s="471" t="s">
        <v>102</v>
      </c>
      <c r="AK2" s="472"/>
      <c r="AL2" s="471" t="s">
        <v>103</v>
      </c>
      <c r="AM2" s="472"/>
      <c r="AN2" s="471" t="s">
        <v>93</v>
      </c>
      <c r="AO2" s="472"/>
      <c r="AP2" s="100"/>
      <c r="AQ2" s="475" t="s">
        <v>107</v>
      </c>
      <c r="AR2" s="476"/>
      <c r="AS2" s="100"/>
      <c r="AT2" s="100"/>
    </row>
    <row r="3" spans="1:49" ht="14.25" customHeight="1">
      <c r="A3" s="194" t="s">
        <v>4</v>
      </c>
      <c r="B3" s="401" t="s">
        <v>78</v>
      </c>
      <c r="C3" s="402" t="s">
        <v>5</v>
      </c>
      <c r="D3" s="401" t="s">
        <v>78</v>
      </c>
      <c r="E3" s="402" t="s">
        <v>5</v>
      </c>
      <c r="F3" s="101" t="s">
        <v>78</v>
      </c>
      <c r="G3" s="102" t="s">
        <v>5</v>
      </c>
      <c r="H3" s="401" t="s">
        <v>78</v>
      </c>
      <c r="I3" s="402" t="s">
        <v>5</v>
      </c>
      <c r="J3" s="101" t="s">
        <v>78</v>
      </c>
      <c r="K3" s="102" t="s">
        <v>5</v>
      </c>
      <c r="L3" s="401" t="s">
        <v>78</v>
      </c>
      <c r="M3" s="402" t="s">
        <v>5</v>
      </c>
      <c r="N3" s="101" t="s">
        <v>78</v>
      </c>
      <c r="O3" s="102" t="s">
        <v>5</v>
      </c>
      <c r="P3" s="401" t="s">
        <v>78</v>
      </c>
      <c r="Q3" s="402" t="s">
        <v>5</v>
      </c>
      <c r="R3" s="101" t="s">
        <v>78</v>
      </c>
      <c r="S3" s="102" t="s">
        <v>5</v>
      </c>
      <c r="T3" s="401" t="s">
        <v>78</v>
      </c>
      <c r="U3" s="402" t="s">
        <v>5</v>
      </c>
      <c r="V3" s="101" t="s">
        <v>78</v>
      </c>
      <c r="W3" s="102" t="s">
        <v>5</v>
      </c>
      <c r="X3" s="401" t="s">
        <v>78</v>
      </c>
      <c r="Y3" s="402" t="s">
        <v>5</v>
      </c>
      <c r="Z3" s="101" t="s">
        <v>78</v>
      </c>
      <c r="AA3" s="102" t="s">
        <v>5</v>
      </c>
      <c r="AB3" s="401" t="s">
        <v>78</v>
      </c>
      <c r="AC3" s="402" t="s">
        <v>5</v>
      </c>
      <c r="AD3" s="101" t="s">
        <v>78</v>
      </c>
      <c r="AE3" s="102" t="s">
        <v>5</v>
      </c>
      <c r="AF3" s="401" t="s">
        <v>78</v>
      </c>
      <c r="AG3" s="402" t="s">
        <v>5</v>
      </c>
      <c r="AH3" s="101" t="s">
        <v>78</v>
      </c>
      <c r="AI3" s="102" t="s">
        <v>5</v>
      </c>
      <c r="AJ3" s="103" t="s">
        <v>78</v>
      </c>
      <c r="AK3" s="104" t="s">
        <v>5</v>
      </c>
      <c r="AL3" s="105" t="s">
        <v>78</v>
      </c>
      <c r="AM3" s="106" t="s">
        <v>5</v>
      </c>
      <c r="AN3" s="107" t="s">
        <v>78</v>
      </c>
      <c r="AO3" s="108" t="s">
        <v>5</v>
      </c>
      <c r="AP3" s="100"/>
      <c r="AQ3" s="109" t="s">
        <v>78</v>
      </c>
      <c r="AR3" s="110" t="s">
        <v>5</v>
      </c>
      <c r="AS3" s="100"/>
      <c r="AT3" s="100"/>
    </row>
    <row r="4" spans="1:49">
      <c r="A4" s="195" t="s">
        <v>0</v>
      </c>
      <c r="B4" s="162" t="s">
        <v>6</v>
      </c>
      <c r="C4" s="162" t="s">
        <v>6</v>
      </c>
      <c r="D4" s="162" t="s">
        <v>6</v>
      </c>
      <c r="E4" s="162" t="s">
        <v>6</v>
      </c>
      <c r="F4" s="111" t="s">
        <v>101</v>
      </c>
      <c r="G4" s="111" t="s">
        <v>101</v>
      </c>
      <c r="H4" s="162" t="s">
        <v>6</v>
      </c>
      <c r="I4" s="162" t="s">
        <v>6</v>
      </c>
      <c r="J4" s="111" t="s">
        <v>101</v>
      </c>
      <c r="K4" s="111" t="s">
        <v>101</v>
      </c>
      <c r="L4" s="162" t="s">
        <v>6</v>
      </c>
      <c r="M4" s="162" t="s">
        <v>6</v>
      </c>
      <c r="N4" s="111" t="s">
        <v>101</v>
      </c>
      <c r="O4" s="111" t="s">
        <v>101</v>
      </c>
      <c r="P4" s="162" t="s">
        <v>6</v>
      </c>
      <c r="Q4" s="162" t="s">
        <v>6</v>
      </c>
      <c r="R4" s="111" t="s">
        <v>101</v>
      </c>
      <c r="S4" s="111" t="s">
        <v>101</v>
      </c>
      <c r="T4" s="162" t="s">
        <v>6</v>
      </c>
      <c r="U4" s="162" t="s">
        <v>6</v>
      </c>
      <c r="V4" s="111" t="s">
        <v>101</v>
      </c>
      <c r="W4" s="111" t="s">
        <v>101</v>
      </c>
      <c r="X4" s="162" t="s">
        <v>6</v>
      </c>
      <c r="Y4" s="162" t="s">
        <v>6</v>
      </c>
      <c r="Z4" s="111" t="s">
        <v>101</v>
      </c>
      <c r="AA4" s="111" t="s">
        <v>101</v>
      </c>
      <c r="AB4" s="162" t="s">
        <v>6</v>
      </c>
      <c r="AC4" s="162" t="s">
        <v>6</v>
      </c>
      <c r="AD4" s="111" t="s">
        <v>101</v>
      </c>
      <c r="AE4" s="111" t="s">
        <v>101</v>
      </c>
      <c r="AF4" s="162" t="s">
        <v>6</v>
      </c>
      <c r="AG4" s="162" t="s">
        <v>6</v>
      </c>
      <c r="AH4" s="111" t="s">
        <v>101</v>
      </c>
      <c r="AI4" s="111" t="s">
        <v>101</v>
      </c>
      <c r="AJ4" s="112" t="s">
        <v>101</v>
      </c>
      <c r="AK4" s="112" t="s">
        <v>101</v>
      </c>
      <c r="AL4" s="113" t="s">
        <v>101</v>
      </c>
      <c r="AM4" s="113" t="s">
        <v>101</v>
      </c>
      <c r="AN4" s="107" t="s">
        <v>101</v>
      </c>
      <c r="AO4" s="108" t="s">
        <v>101</v>
      </c>
      <c r="AP4" s="100"/>
      <c r="AQ4" s="114" t="s">
        <v>6</v>
      </c>
      <c r="AR4" s="114" t="s">
        <v>6</v>
      </c>
      <c r="AS4" s="100"/>
      <c r="AT4" s="100"/>
    </row>
    <row r="5" spans="1:49">
      <c r="A5" s="196" t="s">
        <v>8</v>
      </c>
      <c r="B5" s="163">
        <v>6167793380.8199997</v>
      </c>
      <c r="C5" s="163">
        <v>10032.11</v>
      </c>
      <c r="D5" s="163">
        <v>6297058711.0699997</v>
      </c>
      <c r="E5" s="163">
        <v>10242.49</v>
      </c>
      <c r="F5" s="115">
        <f t="shared" ref="F5:F18" si="0">((D5-B5)/B5)</f>
        <v>2.0958116180087465E-2</v>
      </c>
      <c r="G5" s="115">
        <f t="shared" ref="G5:G18" si="1">((E5-C5)/C5)</f>
        <v>2.097066320046323E-2</v>
      </c>
      <c r="H5" s="163">
        <v>6315891415.8100004</v>
      </c>
      <c r="I5" s="163">
        <v>10269.11</v>
      </c>
      <c r="J5" s="115">
        <f t="shared" ref="J5:J18" si="2">((H5-D5)/D5)</f>
        <v>2.990714491337601E-3</v>
      </c>
      <c r="K5" s="115">
        <f t="shared" ref="K5:K18" si="3">((I5-E5)/E5)</f>
        <v>2.5989773970978543E-3</v>
      </c>
      <c r="L5" s="163">
        <v>6402687700.3100004</v>
      </c>
      <c r="M5" s="163">
        <v>10402.709999999999</v>
      </c>
      <c r="N5" s="115">
        <f t="shared" ref="N5:N18" si="4">((L5-H5)/H5)</f>
        <v>1.3742523230011634E-2</v>
      </c>
      <c r="O5" s="115">
        <f t="shared" ref="O5:O18" si="5">((M5-I5)/I5)</f>
        <v>1.3009890827929445E-2</v>
      </c>
      <c r="P5" s="163">
        <v>6301127733.3999996</v>
      </c>
      <c r="Q5" s="163">
        <v>10246.1</v>
      </c>
      <c r="R5" s="115">
        <f t="shared" ref="R5:R18" si="6">((P5-L5)/L5)</f>
        <v>-1.5862083497385566E-2</v>
      </c>
      <c r="S5" s="115">
        <f t="shared" ref="S5:S18" si="7">((Q5-M5)/M5)</f>
        <v>-1.5054730930690059E-2</v>
      </c>
      <c r="T5" s="163">
        <v>6277633863.9200001</v>
      </c>
      <c r="U5" s="163">
        <v>10199.11</v>
      </c>
      <c r="V5" s="115">
        <f t="shared" ref="V5:V18" si="8">((T5-P5)/P5)</f>
        <v>-3.7285182072198022E-3</v>
      </c>
      <c r="W5" s="115">
        <f t="shared" ref="W5:W18" si="9">((U5-Q5)/Q5)</f>
        <v>-4.5861352124222663E-3</v>
      </c>
      <c r="X5" s="163">
        <v>6365143109.71</v>
      </c>
      <c r="Y5" s="163">
        <v>10343.1</v>
      </c>
      <c r="Z5" s="115">
        <f t="shared" ref="Z5:Z18" si="10">((X5-T5)/T5)</f>
        <v>1.3939845439688604E-2</v>
      </c>
      <c r="AA5" s="115">
        <f t="shared" ref="AA5:AA18" si="11">((Y5-U5)/U5)</f>
        <v>1.4117898522518119E-2</v>
      </c>
      <c r="AB5" s="163">
        <v>6506263235.1199999</v>
      </c>
      <c r="AC5" s="163">
        <v>10589.16</v>
      </c>
      <c r="AD5" s="115">
        <f t="shared" ref="AD5:AD18" si="12">((AB5-X5)/X5)</f>
        <v>2.2170770236842226E-2</v>
      </c>
      <c r="AE5" s="115">
        <f t="shared" ref="AE5:AE18" si="13">((AC5-Y5)/Y5)</f>
        <v>2.3789772892072927E-2</v>
      </c>
      <c r="AF5" s="163">
        <v>6447017838.9399996</v>
      </c>
      <c r="AG5" s="163">
        <v>10491.94</v>
      </c>
      <c r="AH5" s="115">
        <f t="shared" ref="AH5:AH18" si="14">((AF5-AB5)/AB5)</f>
        <v>-9.1059021190844271E-3</v>
      </c>
      <c r="AI5" s="115">
        <f t="shared" ref="AI5:AI18" si="15">((AG5-AC5)/AC5)</f>
        <v>-9.1810870739510355E-3</v>
      </c>
      <c r="AJ5" s="116">
        <f>AVERAGE(F5,J5,N5,R5,V5,Z5,AD5,AH5)</f>
        <v>5.6381832192847169E-3</v>
      </c>
      <c r="AK5" s="116">
        <f>AVERAGE(G5,K5,O5,S5,W5,AA5,AE5,AI5)</f>
        <v>5.7081562028772773E-3</v>
      </c>
      <c r="AL5" s="117">
        <f>((AF5-D5)/D5)</f>
        <v>2.3814154314041443E-2</v>
      </c>
      <c r="AM5" s="117">
        <f>((AG5-E5)/E5)</f>
        <v>2.4354429440497451E-2</v>
      </c>
      <c r="AN5" s="118">
        <f>STDEV(F5,J5,N5,R5,V5,Z5,AD5,AH5)</f>
        <v>1.4227831928399872E-2</v>
      </c>
      <c r="AO5" s="201">
        <f>STDEV(G5,K5,O5,S5,W5,AA5,AE5,AI5)</f>
        <v>1.4404139050143356E-2</v>
      </c>
      <c r="AP5" s="119"/>
      <c r="AQ5" s="120">
        <v>7877662528.1199999</v>
      </c>
      <c r="AR5" s="120">
        <v>7704.04</v>
      </c>
      <c r="AS5" s="121" t="e">
        <f>(#REF!/AQ5)-1</f>
        <v>#REF!</v>
      </c>
      <c r="AT5" s="121" t="e">
        <f>(#REF!/AR5)-1</f>
        <v>#REF!</v>
      </c>
    </row>
    <row r="6" spans="1:49">
      <c r="A6" s="196" t="s">
        <v>60</v>
      </c>
      <c r="B6" s="164">
        <v>812255000.33000004</v>
      </c>
      <c r="C6" s="163">
        <v>1.59</v>
      </c>
      <c r="D6" s="164">
        <v>824267547.60000002</v>
      </c>
      <c r="E6" s="163">
        <v>1.61</v>
      </c>
      <c r="F6" s="115">
        <f t="shared" si="0"/>
        <v>1.4789133049497468E-2</v>
      </c>
      <c r="G6" s="115">
        <f t="shared" si="1"/>
        <v>1.2578616352201269E-2</v>
      </c>
      <c r="H6" s="164">
        <v>813722062.90999997</v>
      </c>
      <c r="I6" s="163">
        <v>1.6</v>
      </c>
      <c r="J6" s="115">
        <f t="shared" si="2"/>
        <v>-1.2793764258589448E-2</v>
      </c>
      <c r="K6" s="115">
        <f t="shared" si="3"/>
        <v>-6.2111801242236073E-3</v>
      </c>
      <c r="L6" s="164">
        <v>816935481.72000003</v>
      </c>
      <c r="M6" s="163">
        <v>1.6</v>
      </c>
      <c r="N6" s="115">
        <f t="shared" si="4"/>
        <v>3.9490373390004491E-3</v>
      </c>
      <c r="O6" s="115">
        <f t="shared" si="5"/>
        <v>0</v>
      </c>
      <c r="P6" s="164">
        <v>801521521.52999997</v>
      </c>
      <c r="Q6" s="163">
        <v>1.57</v>
      </c>
      <c r="R6" s="115">
        <f t="shared" si="6"/>
        <v>-1.8868026343459892E-2</v>
      </c>
      <c r="S6" s="115">
        <f t="shared" si="7"/>
        <v>-1.8750000000000017E-2</v>
      </c>
      <c r="T6" s="164">
        <v>799303747.28999996</v>
      </c>
      <c r="U6" s="163">
        <v>1.57</v>
      </c>
      <c r="V6" s="115">
        <f t="shared" si="8"/>
        <v>-2.7669553223805743E-3</v>
      </c>
      <c r="W6" s="115">
        <f t="shared" si="9"/>
        <v>0</v>
      </c>
      <c r="X6" s="164">
        <v>812930321.70000005</v>
      </c>
      <c r="Y6" s="163">
        <v>1.6</v>
      </c>
      <c r="Z6" s="115">
        <f t="shared" si="10"/>
        <v>1.7048055205796692E-2</v>
      </c>
      <c r="AA6" s="115">
        <f t="shared" si="11"/>
        <v>1.9108280254777087E-2</v>
      </c>
      <c r="AB6" s="164">
        <v>819629420.94000006</v>
      </c>
      <c r="AC6" s="163">
        <v>1.61</v>
      </c>
      <c r="AD6" s="115">
        <f t="shared" si="12"/>
        <v>8.2406807338553344E-3</v>
      </c>
      <c r="AE6" s="115">
        <f t="shared" si="13"/>
        <v>6.2500000000000056E-3</v>
      </c>
      <c r="AF6" s="164">
        <v>814598179.35000002</v>
      </c>
      <c r="AG6" s="163">
        <v>1.6</v>
      </c>
      <c r="AH6" s="115">
        <f t="shared" si="14"/>
        <v>-6.138434591854822E-3</v>
      </c>
      <c r="AI6" s="115">
        <f t="shared" si="15"/>
        <v>-6.2111801242236073E-3</v>
      </c>
      <c r="AJ6" s="116">
        <f t="shared" ref="AJ6:AJ69" si="16">AVERAGE(F6,J6,N6,R6,V6,Z6,AD6,AH6)</f>
        <v>4.324657264831507E-4</v>
      </c>
      <c r="AK6" s="116">
        <f t="shared" ref="AK6:AK69" si="17">AVERAGE(G6,K6,O6,S6,W6,AA6,AE6,AI6)</f>
        <v>8.4556704481639124E-4</v>
      </c>
      <c r="AL6" s="117">
        <f t="shared" ref="AL6:AL69" si="18">((AF6-D6)/D6)</f>
        <v>-1.1730861269686119E-2</v>
      </c>
      <c r="AM6" s="117">
        <f t="shared" ref="AM6:AM69" si="19">((AG6-E6)/E6)</f>
        <v>-6.2111801242236073E-3</v>
      </c>
      <c r="AN6" s="118">
        <f t="shared" ref="AN6:AN69" si="20">STDEV(F6,J6,N6,R6,V6,Z6,AD6,AH6)</f>
        <v>1.2852911775033206E-2</v>
      </c>
      <c r="AO6" s="201">
        <f t="shared" ref="AO6:AO69" si="21">STDEV(G6,K6,O6,S6,W6,AA6,AE6,AI6)</f>
        <v>1.1864777474789067E-2</v>
      </c>
      <c r="AP6" s="122"/>
      <c r="AQ6" s="123">
        <v>486981928.81999999</v>
      </c>
      <c r="AR6" s="124">
        <v>0.95</v>
      </c>
      <c r="AS6" s="121" t="e">
        <f>(#REF!/AQ6)-1</f>
        <v>#REF!</v>
      </c>
      <c r="AT6" s="121" t="e">
        <f>(#REF!/AR6)-1</f>
        <v>#REF!</v>
      </c>
    </row>
    <row r="7" spans="1:49">
      <c r="A7" s="196" t="s">
        <v>13</v>
      </c>
      <c r="B7" s="164">
        <v>260550314.43000001</v>
      </c>
      <c r="C7" s="163">
        <v>132.87</v>
      </c>
      <c r="D7" s="164">
        <v>254342897.37</v>
      </c>
      <c r="E7" s="163">
        <v>129.71</v>
      </c>
      <c r="F7" s="115">
        <f t="shared" si="0"/>
        <v>-2.3824254726308152E-2</v>
      </c>
      <c r="G7" s="115">
        <f t="shared" si="1"/>
        <v>-2.3782644690298761E-2</v>
      </c>
      <c r="H7" s="164">
        <v>257794285.78</v>
      </c>
      <c r="I7" s="163">
        <v>131.51</v>
      </c>
      <c r="J7" s="115">
        <f t="shared" si="2"/>
        <v>1.3569824224260375E-2</v>
      </c>
      <c r="K7" s="115">
        <f t="shared" si="3"/>
        <v>1.3877110477218279E-2</v>
      </c>
      <c r="L7" s="164">
        <v>259393112.31999999</v>
      </c>
      <c r="M7" s="163">
        <v>132.35</v>
      </c>
      <c r="N7" s="115">
        <f t="shared" si="4"/>
        <v>6.2019471655955167E-3</v>
      </c>
      <c r="O7" s="115">
        <f t="shared" si="5"/>
        <v>6.3873469698122083E-3</v>
      </c>
      <c r="P7" s="164">
        <v>257845831.66</v>
      </c>
      <c r="Q7" s="163">
        <v>131.66999999999999</v>
      </c>
      <c r="R7" s="115">
        <f t="shared" si="6"/>
        <v>-5.9650028721317605E-3</v>
      </c>
      <c r="S7" s="115">
        <f t="shared" si="7"/>
        <v>-5.137891953154566E-3</v>
      </c>
      <c r="T7" s="164">
        <v>252223742.84999999</v>
      </c>
      <c r="U7" s="163">
        <v>128.83000000000001</v>
      </c>
      <c r="V7" s="115">
        <f t="shared" si="8"/>
        <v>-2.1804070959011611E-2</v>
      </c>
      <c r="W7" s="115">
        <f t="shared" si="9"/>
        <v>-2.156907420065296E-2</v>
      </c>
      <c r="X7" s="164">
        <v>258218802.09999999</v>
      </c>
      <c r="Y7" s="163">
        <v>131.80000000000001</v>
      </c>
      <c r="Z7" s="115">
        <f t="shared" si="10"/>
        <v>2.3768814078559297E-2</v>
      </c>
      <c r="AA7" s="115">
        <f t="shared" si="11"/>
        <v>2.3053636575331823E-2</v>
      </c>
      <c r="AB7" s="164">
        <v>254974657.22</v>
      </c>
      <c r="AC7" s="163">
        <v>127.71</v>
      </c>
      <c r="AD7" s="115">
        <f t="shared" si="12"/>
        <v>-1.2563550189283429E-2</v>
      </c>
      <c r="AE7" s="115">
        <f t="shared" si="13"/>
        <v>-3.103186646434004E-2</v>
      </c>
      <c r="AF7" s="164">
        <v>251873067.63999999</v>
      </c>
      <c r="AG7" s="163">
        <v>126.34</v>
      </c>
      <c r="AH7" s="115">
        <f t="shared" si="14"/>
        <v>-1.2164305322798673E-2</v>
      </c>
      <c r="AI7" s="115">
        <f t="shared" si="15"/>
        <v>-1.0727429332080421E-2</v>
      </c>
      <c r="AJ7" s="116">
        <f t="shared" si="16"/>
        <v>-4.0975748251398051E-3</v>
      </c>
      <c r="AK7" s="116">
        <f t="shared" si="17"/>
        <v>-6.116351577270555E-3</v>
      </c>
      <c r="AL7" s="117">
        <f t="shared" si="18"/>
        <v>-9.7106298447449304E-3</v>
      </c>
      <c r="AM7" s="117">
        <f t="shared" si="19"/>
        <v>-2.5981034615681169E-2</v>
      </c>
      <c r="AN7" s="118">
        <f t="shared" si="20"/>
        <v>1.7061430376735735E-2</v>
      </c>
      <c r="AO7" s="201">
        <f t="shared" si="21"/>
        <v>1.9275654753818719E-2</v>
      </c>
      <c r="AP7" s="122"/>
      <c r="AQ7" s="120">
        <v>204065067.03999999</v>
      </c>
      <c r="AR7" s="124">
        <v>105.02</v>
      </c>
      <c r="AS7" s="121" t="e">
        <f>(#REF!/AQ7)-1</f>
        <v>#REF!</v>
      </c>
      <c r="AT7" s="121" t="e">
        <f>(#REF!/AR7)-1</f>
        <v>#REF!</v>
      </c>
    </row>
    <row r="8" spans="1:49">
      <c r="A8" s="196" t="s">
        <v>15</v>
      </c>
      <c r="B8" s="164">
        <v>565140206</v>
      </c>
      <c r="C8" s="175">
        <v>15.96</v>
      </c>
      <c r="D8" s="164">
        <v>559535962</v>
      </c>
      <c r="E8" s="175">
        <v>16.010000000000002</v>
      </c>
      <c r="F8" s="115">
        <f t="shared" si="0"/>
        <v>-9.916555114112692E-3</v>
      </c>
      <c r="G8" s="115">
        <f t="shared" si="1"/>
        <v>3.1328320802005457E-3</v>
      </c>
      <c r="H8" s="164">
        <v>556576695</v>
      </c>
      <c r="I8" s="175">
        <v>15.93</v>
      </c>
      <c r="J8" s="115">
        <f t="shared" si="2"/>
        <v>-5.2887878545329319E-3</v>
      </c>
      <c r="K8" s="115">
        <f t="shared" si="3"/>
        <v>-4.9968769519051744E-3</v>
      </c>
      <c r="L8" s="164">
        <v>567026812</v>
      </c>
      <c r="M8" s="175">
        <v>16.23</v>
      </c>
      <c r="N8" s="115">
        <f t="shared" si="4"/>
        <v>1.8775699906012053E-2</v>
      </c>
      <c r="O8" s="115">
        <f t="shared" si="5"/>
        <v>1.883239171374769E-2</v>
      </c>
      <c r="P8" s="164">
        <v>557572323</v>
      </c>
      <c r="Q8" s="175">
        <v>15.95</v>
      </c>
      <c r="R8" s="115">
        <f t="shared" si="6"/>
        <v>-1.6673795312522187E-2</v>
      </c>
      <c r="S8" s="115">
        <f t="shared" si="7"/>
        <v>-1.7252002464571849E-2</v>
      </c>
      <c r="T8" s="164">
        <v>564770291</v>
      </c>
      <c r="U8" s="175">
        <v>16.16</v>
      </c>
      <c r="V8" s="115">
        <f t="shared" si="8"/>
        <v>1.2909478650718465E-2</v>
      </c>
      <c r="W8" s="115">
        <f t="shared" si="9"/>
        <v>1.3166144200627013E-2</v>
      </c>
      <c r="X8" s="164">
        <v>566024716</v>
      </c>
      <c r="Y8" s="175">
        <v>16.190000000000001</v>
      </c>
      <c r="Z8" s="115">
        <f t="shared" si="10"/>
        <v>2.2211242694421401E-3</v>
      </c>
      <c r="AA8" s="115">
        <f t="shared" si="11"/>
        <v>1.8564356435644268E-3</v>
      </c>
      <c r="AB8" s="164">
        <v>572091167</v>
      </c>
      <c r="AC8" s="175">
        <v>16.37</v>
      </c>
      <c r="AD8" s="115">
        <f t="shared" si="12"/>
        <v>1.071764329103961E-2</v>
      </c>
      <c r="AE8" s="115">
        <f t="shared" si="13"/>
        <v>1.1117974058060512E-2</v>
      </c>
      <c r="AF8" s="164">
        <v>571213961</v>
      </c>
      <c r="AG8" s="175">
        <v>16.350000000000001</v>
      </c>
      <c r="AH8" s="115">
        <f t="shared" si="14"/>
        <v>-1.5333325361410449E-3</v>
      </c>
      <c r="AI8" s="115">
        <f t="shared" si="15"/>
        <v>-1.2217470983506152E-3</v>
      </c>
      <c r="AJ8" s="116">
        <f t="shared" si="16"/>
        <v>1.4014344124879266E-3</v>
      </c>
      <c r="AK8" s="116">
        <f t="shared" si="17"/>
        <v>3.0793938976715687E-3</v>
      </c>
      <c r="AL8" s="117">
        <f t="shared" si="18"/>
        <v>2.087086406074468E-2</v>
      </c>
      <c r="AM8" s="117">
        <f t="shared" si="19"/>
        <v>2.1236727045596492E-2</v>
      </c>
      <c r="AN8" s="118">
        <f t="shared" si="20"/>
        <v>1.212993092972898E-2</v>
      </c>
      <c r="AO8" s="201">
        <f t="shared" si="21"/>
        <v>1.1421210644705509E-2</v>
      </c>
      <c r="AP8" s="122"/>
      <c r="AQ8" s="125">
        <v>166618649</v>
      </c>
      <c r="AR8" s="126">
        <v>9.4</v>
      </c>
      <c r="AS8" s="121" t="e">
        <f>(#REF!/AQ8)-1</f>
        <v>#REF!</v>
      </c>
      <c r="AT8" s="121" t="e">
        <f>(#REF!/AR8)-1</f>
        <v>#REF!</v>
      </c>
    </row>
    <row r="9" spans="1:49" s="275" customFormat="1">
      <c r="A9" s="196" t="s">
        <v>20</v>
      </c>
      <c r="B9" s="163">
        <v>335681887.38999999</v>
      </c>
      <c r="C9" s="163">
        <v>158.11429999999999</v>
      </c>
      <c r="D9" s="163">
        <v>335311948.76999998</v>
      </c>
      <c r="E9" s="163">
        <v>158.2929</v>
      </c>
      <c r="F9" s="115">
        <f t="shared" si="0"/>
        <v>-1.1020511796938416E-3</v>
      </c>
      <c r="G9" s="115">
        <f t="shared" si="1"/>
        <v>1.1295626012322554E-3</v>
      </c>
      <c r="H9" s="163">
        <v>328057254.38</v>
      </c>
      <c r="I9" s="163">
        <v>154.99700000000001</v>
      </c>
      <c r="J9" s="115">
        <f t="shared" si="2"/>
        <v>-2.163565723384402E-2</v>
      </c>
      <c r="K9" s="115">
        <f t="shared" si="3"/>
        <v>-2.0821527686965043E-2</v>
      </c>
      <c r="L9" s="163">
        <v>333059214.57999998</v>
      </c>
      <c r="M9" s="163">
        <v>157.40870000000001</v>
      </c>
      <c r="N9" s="115">
        <f t="shared" si="4"/>
        <v>1.5247217164739316E-2</v>
      </c>
      <c r="O9" s="115">
        <f t="shared" si="5"/>
        <v>1.5559655993341781E-2</v>
      </c>
      <c r="P9" s="163">
        <v>327895379.22000003</v>
      </c>
      <c r="Q9" s="163">
        <v>155.20609999999999</v>
      </c>
      <c r="R9" s="115">
        <f t="shared" si="6"/>
        <v>-1.5504256102062039E-2</v>
      </c>
      <c r="S9" s="115">
        <f t="shared" si="7"/>
        <v>-1.3992873329110894E-2</v>
      </c>
      <c r="T9" s="163">
        <v>331198686.37</v>
      </c>
      <c r="U9" s="163">
        <v>156.87739999999999</v>
      </c>
      <c r="V9" s="115">
        <f t="shared" si="8"/>
        <v>1.0074271732215038E-2</v>
      </c>
      <c r="W9" s="115">
        <f t="shared" si="9"/>
        <v>1.0768262329895554E-2</v>
      </c>
      <c r="X9" s="163">
        <v>326871162.80000001</v>
      </c>
      <c r="Y9" s="163">
        <v>155.1866</v>
      </c>
      <c r="Z9" s="115">
        <f t="shared" si="10"/>
        <v>-1.3066246178179227E-2</v>
      </c>
      <c r="AA9" s="115">
        <f t="shared" si="11"/>
        <v>-1.0777843080010225E-2</v>
      </c>
      <c r="AB9" s="163">
        <v>332654039.52999997</v>
      </c>
      <c r="AC9" s="163">
        <v>157.93639999999999</v>
      </c>
      <c r="AD9" s="115">
        <f t="shared" si="12"/>
        <v>1.7691608768615301E-2</v>
      </c>
      <c r="AE9" s="115">
        <f t="shared" si="13"/>
        <v>1.771931339432653E-2</v>
      </c>
      <c r="AF9" s="163">
        <v>332097894.44</v>
      </c>
      <c r="AG9" s="163">
        <v>157.7826</v>
      </c>
      <c r="AH9" s="115">
        <f t="shared" si="14"/>
        <v>-1.6718422863156561E-3</v>
      </c>
      <c r="AI9" s="115">
        <f t="shared" si="15"/>
        <v>-9.7380971074425996E-4</v>
      </c>
      <c r="AJ9" s="116">
        <f t="shared" si="16"/>
        <v>-1.2458694143156416E-3</v>
      </c>
      <c r="AK9" s="116">
        <f t="shared" si="17"/>
        <v>-1.7365743600428744E-4</v>
      </c>
      <c r="AL9" s="117">
        <f t="shared" si="18"/>
        <v>-9.5852663222705334E-3</v>
      </c>
      <c r="AM9" s="117">
        <f t="shared" si="19"/>
        <v>-3.2237706176335189E-3</v>
      </c>
      <c r="AN9" s="118">
        <f t="shared" si="20"/>
        <v>1.4724925719362646E-2</v>
      </c>
      <c r="AO9" s="201">
        <f t="shared" si="21"/>
        <v>1.4240354218437872E-2</v>
      </c>
      <c r="AP9" s="122"/>
      <c r="AQ9" s="125"/>
      <c r="AR9" s="126"/>
      <c r="AS9" s="121"/>
      <c r="AT9" s="121"/>
    </row>
    <row r="10" spans="1:49">
      <c r="A10" s="196" t="s">
        <v>99</v>
      </c>
      <c r="B10" s="163">
        <v>1758300727.51</v>
      </c>
      <c r="C10" s="163">
        <v>0.91200000000000003</v>
      </c>
      <c r="D10" s="163">
        <v>1768709184.3800001</v>
      </c>
      <c r="E10" s="163">
        <v>0.91759999999999997</v>
      </c>
      <c r="F10" s="115">
        <f t="shared" si="0"/>
        <v>5.9196113083226417E-3</v>
      </c>
      <c r="G10" s="115">
        <f t="shared" si="1"/>
        <v>6.1403508771929148E-3</v>
      </c>
      <c r="H10" s="163">
        <v>1746084813.1900001</v>
      </c>
      <c r="I10" s="163">
        <v>0.90590000000000004</v>
      </c>
      <c r="J10" s="115">
        <f t="shared" si="2"/>
        <v>-1.2791459098987356E-2</v>
      </c>
      <c r="K10" s="115">
        <f t="shared" si="3"/>
        <v>-1.2750653879686064E-2</v>
      </c>
      <c r="L10" s="163">
        <v>1761082658.21</v>
      </c>
      <c r="M10" s="163">
        <v>0.91369999999999996</v>
      </c>
      <c r="N10" s="115">
        <f t="shared" si="4"/>
        <v>8.5894138169610168E-3</v>
      </c>
      <c r="O10" s="115">
        <f t="shared" si="5"/>
        <v>8.6102218787944777E-3</v>
      </c>
      <c r="P10" s="163">
        <v>1741391671.0599999</v>
      </c>
      <c r="Q10" s="163">
        <v>0.90349999999999997</v>
      </c>
      <c r="R10" s="115">
        <f t="shared" si="6"/>
        <v>-1.1181182812858093E-2</v>
      </c>
      <c r="S10" s="115">
        <f t="shared" si="7"/>
        <v>-1.1163401554120595E-2</v>
      </c>
      <c r="T10" s="163">
        <v>1744657057.6300001</v>
      </c>
      <c r="U10" s="163">
        <v>0.9052</v>
      </c>
      <c r="V10" s="115">
        <f t="shared" si="8"/>
        <v>1.8751591754269177E-3</v>
      </c>
      <c r="W10" s="115">
        <f t="shared" si="9"/>
        <v>1.8815716657443662E-3</v>
      </c>
      <c r="X10" s="163">
        <v>1790467200.3599999</v>
      </c>
      <c r="Y10" s="163">
        <v>0.92920000000000003</v>
      </c>
      <c r="Z10" s="115">
        <f t="shared" si="10"/>
        <v>2.6257391118590261E-2</v>
      </c>
      <c r="AA10" s="115">
        <f t="shared" si="11"/>
        <v>2.6513477684489639E-2</v>
      </c>
      <c r="AB10" s="163">
        <v>1825712708.51</v>
      </c>
      <c r="AC10" s="163">
        <v>0.94740000000000002</v>
      </c>
      <c r="AD10" s="115">
        <f t="shared" si="12"/>
        <v>1.9685090094313632E-2</v>
      </c>
      <c r="AE10" s="115">
        <f t="shared" si="13"/>
        <v>1.9586741282823929E-2</v>
      </c>
      <c r="AF10" s="163">
        <v>1815398047.6700001</v>
      </c>
      <c r="AG10" s="163">
        <v>0.94510000000000005</v>
      </c>
      <c r="AH10" s="115">
        <f t="shared" si="14"/>
        <v>-5.6496626177389717E-3</v>
      </c>
      <c r="AI10" s="115">
        <f t="shared" si="15"/>
        <v>-2.4276968545492599E-3</v>
      </c>
      <c r="AJ10" s="116">
        <f t="shared" si="16"/>
        <v>4.0880451230037567E-3</v>
      </c>
      <c r="AK10" s="116">
        <f t="shared" si="17"/>
        <v>4.5488263875861764E-3</v>
      </c>
      <c r="AL10" s="117">
        <f t="shared" si="18"/>
        <v>2.6397139621551852E-2</v>
      </c>
      <c r="AM10" s="117">
        <f t="shared" si="19"/>
        <v>2.9969485614646994E-2</v>
      </c>
      <c r="AN10" s="118">
        <f t="shared" si="20"/>
        <v>1.4021164967484262E-2</v>
      </c>
      <c r="AO10" s="201">
        <f t="shared" si="21"/>
        <v>1.3781690354737941E-2</v>
      </c>
      <c r="AP10" s="122"/>
      <c r="AQ10" s="120">
        <v>1147996444.8800001</v>
      </c>
      <c r="AR10" s="124">
        <v>0.69840000000000002</v>
      </c>
      <c r="AS10" s="121" t="e">
        <f>(#REF!/AQ10)-1</f>
        <v>#REF!</v>
      </c>
      <c r="AT10" s="121" t="e">
        <f>(#REF!/AR10)-1</f>
        <v>#REF!</v>
      </c>
    </row>
    <row r="11" spans="1:49">
      <c r="A11" s="196" t="s">
        <v>16</v>
      </c>
      <c r="B11" s="163">
        <v>2589431204.0100002</v>
      </c>
      <c r="C11" s="163">
        <v>19.181999999999999</v>
      </c>
      <c r="D11" s="163">
        <v>2620578483.8200002</v>
      </c>
      <c r="E11" s="163">
        <v>19.501999999999999</v>
      </c>
      <c r="F11" s="115">
        <f t="shared" si="0"/>
        <v>1.2028618393786704E-2</v>
      </c>
      <c r="G11" s="115">
        <f t="shared" si="1"/>
        <v>1.6682306328849979E-2</v>
      </c>
      <c r="H11" s="163">
        <v>2612038808.0500002</v>
      </c>
      <c r="I11" s="163">
        <v>19.424099999999999</v>
      </c>
      <c r="J11" s="115">
        <f t="shared" si="2"/>
        <v>-3.2586987272946511E-3</v>
      </c>
      <c r="K11" s="115">
        <f t="shared" si="3"/>
        <v>-3.9944621064506016E-3</v>
      </c>
      <c r="L11" s="163">
        <v>2631310764.8400002</v>
      </c>
      <c r="M11" s="163">
        <v>19.5852</v>
      </c>
      <c r="N11" s="115">
        <f t="shared" si="4"/>
        <v>7.3781280471813928E-3</v>
      </c>
      <c r="O11" s="115">
        <f t="shared" si="5"/>
        <v>8.2938205631149526E-3</v>
      </c>
      <c r="P11" s="163">
        <v>2603210404.6700001</v>
      </c>
      <c r="Q11" s="163">
        <v>19.432300000000001</v>
      </c>
      <c r="R11" s="115">
        <f t="shared" si="6"/>
        <v>-1.0679225177611718E-2</v>
      </c>
      <c r="S11" s="115">
        <f t="shared" si="7"/>
        <v>-7.8069154259338136E-3</v>
      </c>
      <c r="T11" s="163">
        <v>2631310764.8400002</v>
      </c>
      <c r="U11" s="163">
        <v>19.5852</v>
      </c>
      <c r="V11" s="115">
        <f t="shared" si="8"/>
        <v>1.0794502096176994E-2</v>
      </c>
      <c r="W11" s="115">
        <f t="shared" si="9"/>
        <v>7.8683429136025534E-3</v>
      </c>
      <c r="X11" s="163">
        <v>2605377494.7399998</v>
      </c>
      <c r="Y11" s="163">
        <v>19.456099999999999</v>
      </c>
      <c r="Z11" s="115">
        <f t="shared" si="10"/>
        <v>-9.8556470206882935E-3</v>
      </c>
      <c r="AA11" s="115">
        <f t="shared" si="11"/>
        <v>-6.5917121091436954E-3</v>
      </c>
      <c r="AB11" s="163">
        <v>2631598222.9899998</v>
      </c>
      <c r="AC11" s="163">
        <v>19.729800000000001</v>
      </c>
      <c r="AD11" s="115">
        <f t="shared" si="12"/>
        <v>1.0064080273563836E-2</v>
      </c>
      <c r="AE11" s="115">
        <f t="shared" si="13"/>
        <v>1.4067567498111215E-2</v>
      </c>
      <c r="AF11" s="163">
        <v>2620469270.52</v>
      </c>
      <c r="AG11" s="163">
        <v>19.633400000000002</v>
      </c>
      <c r="AH11" s="115">
        <f t="shared" si="14"/>
        <v>-4.2289709625032233E-3</v>
      </c>
      <c r="AI11" s="115">
        <f t="shared" si="15"/>
        <v>-4.8860099950328514E-3</v>
      </c>
      <c r="AJ11" s="116">
        <f t="shared" si="16"/>
        <v>1.53034836532638E-3</v>
      </c>
      <c r="AK11" s="116">
        <f t="shared" si="17"/>
        <v>2.9541172083897178E-3</v>
      </c>
      <c r="AL11" s="117">
        <f t="shared" si="18"/>
        <v>-4.1675263944391093E-5</v>
      </c>
      <c r="AM11" s="117">
        <f t="shared" si="19"/>
        <v>6.7377704850786002E-3</v>
      </c>
      <c r="AN11" s="118">
        <f t="shared" si="20"/>
        <v>9.5459687350547759E-3</v>
      </c>
      <c r="AO11" s="201">
        <f t="shared" si="21"/>
        <v>9.8655752843945961E-3</v>
      </c>
      <c r="AP11" s="122"/>
      <c r="AQ11" s="120">
        <v>2845469436.1399999</v>
      </c>
      <c r="AR11" s="124">
        <v>13.0688</v>
      </c>
      <c r="AS11" s="121" t="e">
        <f>(#REF!/AQ11)-1</f>
        <v>#REF!</v>
      </c>
      <c r="AT11" s="121" t="e">
        <f>(#REF!/AR11)-1</f>
        <v>#REF!</v>
      </c>
    </row>
    <row r="12" spans="1:49" ht="12.75" customHeight="1">
      <c r="A12" s="196" t="s">
        <v>71</v>
      </c>
      <c r="B12" s="163">
        <v>321254217.02999997</v>
      </c>
      <c r="C12" s="163">
        <v>151.33000000000001</v>
      </c>
      <c r="D12" s="163">
        <v>322089006.31999999</v>
      </c>
      <c r="E12" s="163">
        <v>151.61000000000001</v>
      </c>
      <c r="F12" s="115">
        <f t="shared" si="0"/>
        <v>2.5985317724936375E-3</v>
      </c>
      <c r="G12" s="115">
        <f t="shared" si="1"/>
        <v>1.8502610189651829E-3</v>
      </c>
      <c r="H12" s="163">
        <v>316534697.57999998</v>
      </c>
      <c r="I12" s="163">
        <v>152.84</v>
      </c>
      <c r="J12" s="115">
        <f t="shared" si="2"/>
        <v>-1.7244639310916826E-2</v>
      </c>
      <c r="K12" s="115">
        <f t="shared" si="3"/>
        <v>8.1129213112590831E-3</v>
      </c>
      <c r="L12" s="163">
        <v>319135938.93000001</v>
      </c>
      <c r="M12" s="163">
        <v>154.1</v>
      </c>
      <c r="N12" s="115">
        <f t="shared" si="4"/>
        <v>8.2178711208827099E-3</v>
      </c>
      <c r="O12" s="115">
        <f t="shared" si="5"/>
        <v>8.2439152054435416E-3</v>
      </c>
      <c r="P12" s="163">
        <v>318769042.70999998</v>
      </c>
      <c r="Q12" s="163">
        <v>153.96</v>
      </c>
      <c r="R12" s="115">
        <f t="shared" si="6"/>
        <v>-1.1496549753379685E-3</v>
      </c>
      <c r="S12" s="115">
        <f t="shared" si="7"/>
        <v>-9.0850097339381154E-4</v>
      </c>
      <c r="T12" s="163">
        <v>320534251.38999999</v>
      </c>
      <c r="U12" s="163">
        <v>154.86000000000001</v>
      </c>
      <c r="V12" s="115">
        <f t="shared" si="8"/>
        <v>5.5375787591955879E-3</v>
      </c>
      <c r="W12" s="115">
        <f t="shared" si="9"/>
        <v>5.8456742010912291E-3</v>
      </c>
      <c r="X12" s="163">
        <v>318230539.31</v>
      </c>
      <c r="Y12" s="163">
        <v>155.18</v>
      </c>
      <c r="Z12" s="115">
        <f t="shared" si="10"/>
        <v>-7.1871011288494532E-3</v>
      </c>
      <c r="AA12" s="115">
        <f t="shared" si="11"/>
        <v>2.0663825390675006E-3</v>
      </c>
      <c r="AB12" s="163">
        <v>324521475.37</v>
      </c>
      <c r="AC12" s="163">
        <v>158.41999999999999</v>
      </c>
      <c r="AD12" s="115">
        <f t="shared" si="12"/>
        <v>1.9768486310711278E-2</v>
      </c>
      <c r="AE12" s="115">
        <f t="shared" si="13"/>
        <v>2.0878979249903212E-2</v>
      </c>
      <c r="AF12" s="163">
        <v>321731784.10000002</v>
      </c>
      <c r="AG12" s="163">
        <v>157.01</v>
      </c>
      <c r="AH12" s="115">
        <f t="shared" si="14"/>
        <v>-8.5963225294083904E-3</v>
      </c>
      <c r="AI12" s="115">
        <f t="shared" si="15"/>
        <v>-8.9003913647266557E-3</v>
      </c>
      <c r="AJ12" s="116">
        <f t="shared" si="16"/>
        <v>2.4309375234632196E-4</v>
      </c>
      <c r="AK12" s="116">
        <f t="shared" si="17"/>
        <v>4.6486551484511592E-3</v>
      </c>
      <c r="AL12" s="117">
        <f t="shared" si="18"/>
        <v>-1.1090792078915716E-3</v>
      </c>
      <c r="AM12" s="117">
        <f t="shared" si="19"/>
        <v>3.5617703317722953E-2</v>
      </c>
      <c r="AN12" s="118">
        <f t="shared" si="20"/>
        <v>1.1461247259947587E-2</v>
      </c>
      <c r="AO12" s="201">
        <f t="shared" si="21"/>
        <v>8.6084766952336765E-3</v>
      </c>
      <c r="AP12" s="122"/>
      <c r="AQ12" s="125">
        <v>155057555.75</v>
      </c>
      <c r="AR12" s="125">
        <v>111.51</v>
      </c>
      <c r="AS12" s="121" t="e">
        <f>(#REF!/AQ12)-1</f>
        <v>#REF!</v>
      </c>
      <c r="AT12" s="121" t="e">
        <f>(#REF!/AR12)-1</f>
        <v>#REF!</v>
      </c>
      <c r="AU12" s="225"/>
      <c r="AV12" s="226"/>
      <c r="AW12" s="276"/>
    </row>
    <row r="13" spans="1:49" ht="12.75" customHeight="1">
      <c r="A13" s="196" t="s">
        <v>72</v>
      </c>
      <c r="B13" s="163">
        <v>200112836.86000001</v>
      </c>
      <c r="C13" s="163">
        <v>10.5015</v>
      </c>
      <c r="D13" s="163">
        <v>211487227.94999999</v>
      </c>
      <c r="E13" s="163">
        <v>10.5662</v>
      </c>
      <c r="F13" s="115">
        <f t="shared" si="0"/>
        <v>5.6839887277983857E-2</v>
      </c>
      <c r="G13" s="115">
        <f t="shared" si="1"/>
        <v>6.1610246155311341E-3</v>
      </c>
      <c r="H13" s="163">
        <v>212852458.09999999</v>
      </c>
      <c r="I13" s="163">
        <v>10.7255</v>
      </c>
      <c r="J13" s="115">
        <f t="shared" si="2"/>
        <v>6.4553787159325523E-3</v>
      </c>
      <c r="K13" s="115">
        <f t="shared" si="3"/>
        <v>1.5076375612803089E-2</v>
      </c>
      <c r="L13" s="163">
        <v>215527262.28999999</v>
      </c>
      <c r="M13" s="163">
        <v>10.7736</v>
      </c>
      <c r="N13" s="115">
        <f t="shared" si="4"/>
        <v>1.2566470755735179E-2</v>
      </c>
      <c r="O13" s="115">
        <f t="shared" si="5"/>
        <v>4.4846394107500636E-3</v>
      </c>
      <c r="P13" s="163">
        <v>215482795.03999999</v>
      </c>
      <c r="Q13" s="163">
        <v>10.776199999999999</v>
      </c>
      <c r="R13" s="115">
        <f t="shared" si="6"/>
        <v>-2.0631844680589712E-4</v>
      </c>
      <c r="S13" s="115">
        <f t="shared" si="7"/>
        <v>2.4133066013210715E-4</v>
      </c>
      <c r="T13" s="163">
        <v>182710786.25</v>
      </c>
      <c r="U13" s="163">
        <v>11.154299999999999</v>
      </c>
      <c r="V13" s="115">
        <f t="shared" si="8"/>
        <v>-0.15208642891380975</v>
      </c>
      <c r="W13" s="115">
        <f t="shared" si="9"/>
        <v>3.5086579684861077E-2</v>
      </c>
      <c r="X13" s="163">
        <v>213165425.12</v>
      </c>
      <c r="Y13" s="163">
        <v>10.8886</v>
      </c>
      <c r="Z13" s="115">
        <f t="shared" si="10"/>
        <v>0.1666822167155991</v>
      </c>
      <c r="AA13" s="115">
        <f t="shared" si="11"/>
        <v>-2.3820410066073081E-2</v>
      </c>
      <c r="AB13" s="163">
        <v>214794365.06</v>
      </c>
      <c r="AC13" s="163">
        <v>10.972099999999999</v>
      </c>
      <c r="AD13" s="115">
        <f t="shared" si="12"/>
        <v>7.6416704964372018E-3</v>
      </c>
      <c r="AE13" s="115">
        <f t="shared" si="13"/>
        <v>7.6685707988170216E-3</v>
      </c>
      <c r="AF13" s="163">
        <v>214969432.33000001</v>
      </c>
      <c r="AG13" s="163">
        <v>10.981999999999999</v>
      </c>
      <c r="AH13" s="115">
        <f t="shared" si="14"/>
        <v>8.1504591589778429E-4</v>
      </c>
      <c r="AI13" s="115">
        <f t="shared" si="15"/>
        <v>9.0228853182162212E-4</v>
      </c>
      <c r="AJ13" s="116">
        <f t="shared" si="16"/>
        <v>1.2338490314621255E-2</v>
      </c>
      <c r="AK13" s="116">
        <f t="shared" si="17"/>
        <v>5.7250499060803785E-3</v>
      </c>
      <c r="AL13" s="117">
        <f t="shared" si="18"/>
        <v>1.6465317616358804E-2</v>
      </c>
      <c r="AM13" s="117">
        <f t="shared" si="19"/>
        <v>3.935189566731645E-2</v>
      </c>
      <c r="AN13" s="118">
        <f t="shared" si="20"/>
        <v>8.7165523464225098E-2</v>
      </c>
      <c r="AO13" s="201">
        <f t="shared" si="21"/>
        <v>1.6393888661134396E-2</v>
      </c>
      <c r="AP13" s="122"/>
      <c r="AQ13" s="130">
        <v>212579164.06</v>
      </c>
      <c r="AR13" s="130">
        <v>9.9</v>
      </c>
      <c r="AS13" s="121" t="e">
        <f>(#REF!/AQ13)-1</f>
        <v>#REF!</v>
      </c>
      <c r="AT13" s="121" t="e">
        <f>(#REF!/AR13)-1</f>
        <v>#REF!</v>
      </c>
    </row>
    <row r="14" spans="1:49" ht="12.75" customHeight="1">
      <c r="A14" s="197" t="s">
        <v>90</v>
      </c>
      <c r="B14" s="163">
        <v>295112247.41000003</v>
      </c>
      <c r="C14" s="163">
        <v>2529.62</v>
      </c>
      <c r="D14" s="163">
        <v>295274593.69</v>
      </c>
      <c r="E14" s="163">
        <v>2530.2399999999998</v>
      </c>
      <c r="F14" s="115">
        <f t="shared" si="0"/>
        <v>5.5011705351023057E-4</v>
      </c>
      <c r="G14" s="115">
        <f t="shared" si="1"/>
        <v>2.4509610139067958E-4</v>
      </c>
      <c r="H14" s="163">
        <v>299339319.31</v>
      </c>
      <c r="I14" s="163">
        <v>2565.12</v>
      </c>
      <c r="J14" s="115">
        <f t="shared" si="2"/>
        <v>1.3765917240639535E-2</v>
      </c>
      <c r="K14" s="115">
        <f t="shared" si="3"/>
        <v>1.3785253572783655E-2</v>
      </c>
      <c r="L14" s="163">
        <v>302127773.13</v>
      </c>
      <c r="M14" s="163">
        <v>2589.0300000000002</v>
      </c>
      <c r="N14" s="115">
        <f t="shared" si="4"/>
        <v>9.3153609971038612E-3</v>
      </c>
      <c r="O14" s="115">
        <f t="shared" si="5"/>
        <v>9.3212013473055102E-3</v>
      </c>
      <c r="P14" s="163">
        <v>300521836.19</v>
      </c>
      <c r="Q14" s="163">
        <v>2575.2399999999998</v>
      </c>
      <c r="R14" s="115">
        <f t="shared" si="6"/>
        <v>-5.3154230852818438E-3</v>
      </c>
      <c r="S14" s="115">
        <f t="shared" si="7"/>
        <v>-5.3263191233784146E-3</v>
      </c>
      <c r="T14" s="163">
        <v>300114027.62</v>
      </c>
      <c r="U14" s="163">
        <v>2571.7399999999998</v>
      </c>
      <c r="V14" s="115">
        <f t="shared" si="8"/>
        <v>-1.3570014584303371E-3</v>
      </c>
      <c r="W14" s="115">
        <f t="shared" si="9"/>
        <v>-1.3590966278871097E-3</v>
      </c>
      <c r="X14" s="163">
        <v>299956099.06999999</v>
      </c>
      <c r="Y14" s="163">
        <v>2570.38</v>
      </c>
      <c r="Z14" s="115">
        <f t="shared" si="10"/>
        <v>-5.262284847277407E-4</v>
      </c>
      <c r="AA14" s="115">
        <f t="shared" si="11"/>
        <v>-5.2882484232452448E-4</v>
      </c>
      <c r="AB14" s="163">
        <v>304088614.06</v>
      </c>
      <c r="AC14" s="163">
        <v>2605.84</v>
      </c>
      <c r="AD14" s="115">
        <f t="shared" si="12"/>
        <v>1.3777066053374747E-2</v>
      </c>
      <c r="AE14" s="115">
        <f t="shared" si="13"/>
        <v>1.3795625549529655E-2</v>
      </c>
      <c r="AF14" s="163">
        <v>304299477.57999998</v>
      </c>
      <c r="AG14" s="163">
        <v>2607.64</v>
      </c>
      <c r="AH14" s="115">
        <f t="shared" si="14"/>
        <v>6.9342787020093837E-4</v>
      </c>
      <c r="AI14" s="115">
        <f t="shared" si="15"/>
        <v>6.9075614772961006E-4</v>
      </c>
      <c r="AJ14" s="116">
        <f t="shared" si="16"/>
        <v>3.8629045232986734E-3</v>
      </c>
      <c r="AK14" s="116">
        <f t="shared" si="17"/>
        <v>3.8279615156436328E-3</v>
      </c>
      <c r="AL14" s="117">
        <f t="shared" si="18"/>
        <v>3.0564376627252064E-2</v>
      </c>
      <c r="AM14" s="117">
        <f t="shared" si="19"/>
        <v>3.0589983558871926E-2</v>
      </c>
      <c r="AN14" s="118">
        <f t="shared" si="20"/>
        <v>7.3471402513221136E-3</v>
      </c>
      <c r="AO14" s="201">
        <f t="shared" si="21"/>
        <v>7.3780046752899625E-3</v>
      </c>
      <c r="AP14" s="122"/>
      <c r="AQ14" s="120">
        <v>305162610.31</v>
      </c>
      <c r="AR14" s="120">
        <v>1481.86</v>
      </c>
      <c r="AS14" s="121" t="e">
        <f>(#REF!/AQ14)-1</f>
        <v>#REF!</v>
      </c>
      <c r="AT14" s="121" t="e">
        <f>(#REF!/AR14)-1</f>
        <v>#REF!</v>
      </c>
    </row>
    <row r="15" spans="1:49" s="275" customFormat="1" ht="12.75" customHeight="1">
      <c r="A15" s="196" t="s">
        <v>105</v>
      </c>
      <c r="B15" s="163">
        <v>311778884.93000001</v>
      </c>
      <c r="C15" s="163">
        <v>124.8</v>
      </c>
      <c r="D15" s="163">
        <v>311400167.93000001</v>
      </c>
      <c r="E15" s="163">
        <v>124.8</v>
      </c>
      <c r="F15" s="115">
        <f t="shared" si="0"/>
        <v>-1.2146973971153589E-3</v>
      </c>
      <c r="G15" s="115">
        <f t="shared" si="1"/>
        <v>0</v>
      </c>
      <c r="H15" s="163">
        <v>300832131.60000002</v>
      </c>
      <c r="I15" s="163">
        <v>128.82</v>
      </c>
      <c r="J15" s="115">
        <f t="shared" si="2"/>
        <v>-3.3937156810960947E-2</v>
      </c>
      <c r="K15" s="115">
        <f t="shared" si="3"/>
        <v>3.221153846153843E-2</v>
      </c>
      <c r="L15" s="163">
        <v>306806020.95999998</v>
      </c>
      <c r="M15" s="163">
        <v>131.79</v>
      </c>
      <c r="N15" s="115">
        <f t="shared" si="4"/>
        <v>1.9857883292676685E-2</v>
      </c>
      <c r="O15" s="115">
        <f t="shared" si="5"/>
        <v>2.3055426176059612E-2</v>
      </c>
      <c r="P15" s="163">
        <v>295650688.89999998</v>
      </c>
      <c r="Q15" s="163">
        <v>130.07</v>
      </c>
      <c r="R15" s="115">
        <f t="shared" si="6"/>
        <v>-3.6359560432011162E-2</v>
      </c>
      <c r="S15" s="115">
        <f t="shared" si="7"/>
        <v>-1.3051066089991646E-2</v>
      </c>
      <c r="T15" s="163">
        <v>296185861.44999999</v>
      </c>
      <c r="U15" s="163">
        <v>130.63999999999999</v>
      </c>
      <c r="V15" s="115">
        <f t="shared" si="8"/>
        <v>1.8101515406278221E-3</v>
      </c>
      <c r="W15" s="115">
        <f t="shared" si="9"/>
        <v>4.382255708464621E-3</v>
      </c>
      <c r="X15" s="163">
        <v>295419808.93000001</v>
      </c>
      <c r="Y15" s="163">
        <v>129.94999999999999</v>
      </c>
      <c r="Z15" s="115">
        <f t="shared" si="10"/>
        <v>-2.5863912485549231E-3</v>
      </c>
      <c r="AA15" s="115">
        <f t="shared" si="11"/>
        <v>-5.2816901408450538E-3</v>
      </c>
      <c r="AB15" s="163">
        <v>293499441.98000002</v>
      </c>
      <c r="AC15" s="163">
        <v>130.69999999999999</v>
      </c>
      <c r="AD15" s="115">
        <f t="shared" si="12"/>
        <v>-6.5004677816138615E-3</v>
      </c>
      <c r="AE15" s="115">
        <f t="shared" si="13"/>
        <v>5.7714505579068874E-3</v>
      </c>
      <c r="AF15" s="163">
        <v>294972234.35000002</v>
      </c>
      <c r="AG15" s="163">
        <v>131.38</v>
      </c>
      <c r="AH15" s="115">
        <f t="shared" si="14"/>
        <v>5.0180414656473705E-3</v>
      </c>
      <c r="AI15" s="115">
        <f t="shared" si="15"/>
        <v>5.2027543993879641E-3</v>
      </c>
      <c r="AJ15" s="116">
        <f t="shared" si="16"/>
        <v>-6.7390246714130464E-3</v>
      </c>
      <c r="AK15" s="116">
        <f t="shared" si="17"/>
        <v>6.5363336340651017E-3</v>
      </c>
      <c r="AL15" s="117">
        <f t="shared" si="18"/>
        <v>-5.2755056907011162E-2</v>
      </c>
      <c r="AM15" s="117">
        <f t="shared" si="19"/>
        <v>5.2724358974358961E-2</v>
      </c>
      <c r="AN15" s="118">
        <f t="shared" si="20"/>
        <v>1.9211776624541807E-2</v>
      </c>
      <c r="AO15" s="201">
        <f t="shared" si="21"/>
        <v>1.4663636578862761E-2</v>
      </c>
      <c r="AP15" s="122"/>
      <c r="AQ15" s="120"/>
      <c r="AR15" s="120"/>
      <c r="AS15" s="121"/>
      <c r="AT15" s="121"/>
    </row>
    <row r="16" spans="1:49" s="275" customFormat="1" ht="12.75" customHeight="1">
      <c r="A16" s="196" t="s">
        <v>157</v>
      </c>
      <c r="B16" s="163">
        <v>310816321.50999999</v>
      </c>
      <c r="C16" s="163">
        <v>1.24</v>
      </c>
      <c r="D16" s="163">
        <v>311781780.17000002</v>
      </c>
      <c r="E16" s="163">
        <v>1.24</v>
      </c>
      <c r="F16" s="115">
        <f t="shared" si="0"/>
        <v>3.106203224173233E-3</v>
      </c>
      <c r="G16" s="115">
        <f t="shared" si="1"/>
        <v>0</v>
      </c>
      <c r="H16" s="163">
        <v>311569360.20999998</v>
      </c>
      <c r="I16" s="163">
        <v>1.24</v>
      </c>
      <c r="J16" s="115">
        <f t="shared" si="2"/>
        <v>-6.813097285037486E-4</v>
      </c>
      <c r="K16" s="115">
        <f t="shared" si="3"/>
        <v>0</v>
      </c>
      <c r="L16" s="163">
        <v>317702148.32999998</v>
      </c>
      <c r="M16" s="163">
        <v>1.26</v>
      </c>
      <c r="N16" s="115">
        <f t="shared" si="4"/>
        <v>1.9683540499189207E-2</v>
      </c>
      <c r="O16" s="115">
        <f t="shared" si="5"/>
        <v>1.612903225806453E-2</v>
      </c>
      <c r="P16" s="163">
        <v>314371366.95999998</v>
      </c>
      <c r="Q16" s="163">
        <v>1.25</v>
      </c>
      <c r="R16" s="115">
        <f t="shared" si="6"/>
        <v>-1.0483974966830546E-2</v>
      </c>
      <c r="S16" s="115">
        <f t="shared" si="7"/>
        <v>-7.936507936507943E-3</v>
      </c>
      <c r="T16" s="163">
        <v>316543025.07999998</v>
      </c>
      <c r="U16" s="163">
        <v>1.25</v>
      </c>
      <c r="V16" s="115">
        <f t="shared" si="8"/>
        <v>6.9079386618448695E-3</v>
      </c>
      <c r="W16" s="115">
        <f t="shared" si="9"/>
        <v>0</v>
      </c>
      <c r="X16" s="163">
        <v>316543025.07999998</v>
      </c>
      <c r="Y16" s="163">
        <v>1.25</v>
      </c>
      <c r="Z16" s="115">
        <f t="shared" si="10"/>
        <v>0</v>
      </c>
      <c r="AA16" s="115">
        <f t="shared" si="11"/>
        <v>0</v>
      </c>
      <c r="AB16" s="163">
        <v>326445173.22000003</v>
      </c>
      <c r="AC16" s="163">
        <v>1.29</v>
      </c>
      <c r="AD16" s="115">
        <f t="shared" si="12"/>
        <v>3.1282155522136285E-2</v>
      </c>
      <c r="AE16" s="115">
        <f t="shared" si="13"/>
        <v>3.2000000000000028E-2</v>
      </c>
      <c r="AF16" s="163">
        <v>325361331.45999998</v>
      </c>
      <c r="AG16" s="163">
        <v>1.29</v>
      </c>
      <c r="AH16" s="115">
        <f t="shared" si="14"/>
        <v>-3.3201341263809111E-3</v>
      </c>
      <c r="AI16" s="115">
        <f t="shared" si="15"/>
        <v>0</v>
      </c>
      <c r="AJ16" s="116">
        <f t="shared" si="16"/>
        <v>5.8118023857035486E-3</v>
      </c>
      <c r="AK16" s="116">
        <f t="shared" si="17"/>
        <v>5.0240655401945769E-3</v>
      </c>
      <c r="AL16" s="117">
        <f t="shared" si="18"/>
        <v>4.3554665967317489E-2</v>
      </c>
      <c r="AM16" s="117">
        <f t="shared" si="19"/>
        <v>4.0322580645161324E-2</v>
      </c>
      <c r="AN16" s="118">
        <f t="shared" si="20"/>
        <v>1.3493744395219933E-2</v>
      </c>
      <c r="AO16" s="201">
        <f t="shared" si="21"/>
        <v>1.2790643697588241E-2</v>
      </c>
      <c r="AP16" s="122"/>
      <c r="AQ16" s="120"/>
      <c r="AR16" s="120"/>
      <c r="AS16" s="121"/>
      <c r="AT16" s="121"/>
    </row>
    <row r="17" spans="1:46" s="275" customFormat="1" ht="12.75" customHeight="1">
      <c r="A17" s="196" t="s">
        <v>160</v>
      </c>
      <c r="B17" s="163">
        <v>295080863.48000002</v>
      </c>
      <c r="C17" s="163">
        <v>1.610109</v>
      </c>
      <c r="D17" s="163">
        <v>295612744.02999997</v>
      </c>
      <c r="E17" s="163">
        <v>1.6134409999999999</v>
      </c>
      <c r="F17" s="115">
        <f t="shared" si="0"/>
        <v>1.8024908281997151E-3</v>
      </c>
      <c r="G17" s="115">
        <f t="shared" si="1"/>
        <v>2.0694251134549839E-3</v>
      </c>
      <c r="H17" s="163">
        <v>290274777.89999998</v>
      </c>
      <c r="I17" s="163">
        <v>1.573604</v>
      </c>
      <c r="J17" s="115">
        <f t="shared" si="2"/>
        <v>-1.8057293664776094E-2</v>
      </c>
      <c r="K17" s="115">
        <f t="shared" si="3"/>
        <v>-2.4690707624263859E-2</v>
      </c>
      <c r="L17" s="163">
        <v>293673816.73000002</v>
      </c>
      <c r="M17" s="163">
        <v>1.592376</v>
      </c>
      <c r="N17" s="115">
        <f t="shared" si="4"/>
        <v>1.170972846690461E-2</v>
      </c>
      <c r="O17" s="115">
        <f t="shared" si="5"/>
        <v>1.1929303687585956E-2</v>
      </c>
      <c r="P17" s="163">
        <v>290223120.16000003</v>
      </c>
      <c r="Q17" s="163">
        <v>1.5742449999999999</v>
      </c>
      <c r="R17" s="115">
        <f t="shared" si="6"/>
        <v>-1.1750099509799062E-2</v>
      </c>
      <c r="S17" s="115">
        <f t="shared" si="7"/>
        <v>-1.1386129909016537E-2</v>
      </c>
      <c r="T17" s="163">
        <v>293990412.06999999</v>
      </c>
      <c r="U17" s="163">
        <v>1.583866</v>
      </c>
      <c r="V17" s="115">
        <f t="shared" si="8"/>
        <v>1.298067468891885E-2</v>
      </c>
      <c r="W17" s="115">
        <f t="shared" si="9"/>
        <v>6.1115010687663625E-3</v>
      </c>
      <c r="X17" s="163">
        <v>293783144.01999998</v>
      </c>
      <c r="Y17" s="163">
        <v>1.5827500000000001</v>
      </c>
      <c r="Z17" s="115">
        <f t="shared" si="10"/>
        <v>-7.0501635934528632E-4</v>
      </c>
      <c r="AA17" s="115">
        <f t="shared" si="11"/>
        <v>-7.0460506128668392E-4</v>
      </c>
      <c r="AB17" s="163">
        <v>300127127.44</v>
      </c>
      <c r="AC17" s="163">
        <v>1.6169279999999999</v>
      </c>
      <c r="AD17" s="115">
        <f t="shared" si="12"/>
        <v>2.1594102824252351E-2</v>
      </c>
      <c r="AE17" s="115">
        <f t="shared" si="13"/>
        <v>2.1594060969830874E-2</v>
      </c>
      <c r="AF17" s="163">
        <v>300664703.30000001</v>
      </c>
      <c r="AG17" s="163">
        <v>1.6198239999999999</v>
      </c>
      <c r="AH17" s="115">
        <f t="shared" si="14"/>
        <v>1.7911605144972573E-3</v>
      </c>
      <c r="AI17" s="115">
        <f t="shared" si="15"/>
        <v>1.7910506837657643E-3</v>
      </c>
      <c r="AJ17" s="116">
        <f t="shared" si="16"/>
        <v>2.4207184736065425E-3</v>
      </c>
      <c r="AK17" s="116">
        <f t="shared" si="17"/>
        <v>8.3923736610460751E-4</v>
      </c>
      <c r="AL17" s="117">
        <f t="shared" si="18"/>
        <v>1.7089788488575269E-2</v>
      </c>
      <c r="AM17" s="117">
        <f t="shared" si="19"/>
        <v>3.9561409434866399E-3</v>
      </c>
      <c r="AN17" s="118">
        <f t="shared" si="20"/>
        <v>1.3071926733775727E-2</v>
      </c>
      <c r="AO17" s="201">
        <f t="shared" si="21"/>
        <v>1.4079313571619468E-2</v>
      </c>
      <c r="AP17" s="122"/>
      <c r="AQ17" s="120"/>
      <c r="AR17" s="120"/>
      <c r="AS17" s="121"/>
      <c r="AT17" s="121"/>
    </row>
    <row r="18" spans="1:46">
      <c r="A18" s="196" t="s">
        <v>172</v>
      </c>
      <c r="B18" s="163">
        <v>387011360.56999999</v>
      </c>
      <c r="C18" s="163">
        <v>130.22</v>
      </c>
      <c r="D18" s="163">
        <v>388500359.89999998</v>
      </c>
      <c r="E18" s="163">
        <v>130.72</v>
      </c>
      <c r="F18" s="115">
        <f t="shared" si="0"/>
        <v>3.8474305452091844E-3</v>
      </c>
      <c r="G18" s="115">
        <f t="shared" si="1"/>
        <v>3.8396559668253723E-3</v>
      </c>
      <c r="H18" s="163">
        <v>381316403.24000001</v>
      </c>
      <c r="I18" s="163">
        <v>128.31</v>
      </c>
      <c r="J18" s="115">
        <f t="shared" si="2"/>
        <v>-1.8491505804136495E-2</v>
      </c>
      <c r="K18" s="115">
        <f t="shared" si="3"/>
        <v>-1.8436352509179899E-2</v>
      </c>
      <c r="L18" s="163">
        <v>386112984.06999999</v>
      </c>
      <c r="M18" s="163">
        <v>129.91999999999999</v>
      </c>
      <c r="N18" s="115">
        <f t="shared" si="4"/>
        <v>1.2579004703820784E-2</v>
      </c>
      <c r="O18" s="115">
        <f t="shared" si="5"/>
        <v>1.2547735951991155E-2</v>
      </c>
      <c r="P18" s="163">
        <v>381519200.25</v>
      </c>
      <c r="Q18" s="163">
        <v>128.36000000000001</v>
      </c>
      <c r="R18" s="115">
        <f t="shared" si="6"/>
        <v>-1.1897511892962313E-2</v>
      </c>
      <c r="S18" s="115">
        <f t="shared" si="7"/>
        <v>-1.2007389162561376E-2</v>
      </c>
      <c r="T18" s="163">
        <v>386771953.23000002</v>
      </c>
      <c r="U18" s="163">
        <v>130.05000000000001</v>
      </c>
      <c r="V18" s="115">
        <f t="shared" si="8"/>
        <v>1.3767991169403851E-2</v>
      </c>
      <c r="W18" s="115">
        <f t="shared" si="9"/>
        <v>1.3166095356808955E-2</v>
      </c>
      <c r="X18" s="163">
        <v>388765796.47000003</v>
      </c>
      <c r="Y18" s="163">
        <v>130.71</v>
      </c>
      <c r="Z18" s="115">
        <f t="shared" si="10"/>
        <v>5.1550874445498883E-3</v>
      </c>
      <c r="AA18" s="115">
        <f t="shared" si="11"/>
        <v>5.074971164936536E-3</v>
      </c>
      <c r="AB18" s="163">
        <v>393901553.42000002</v>
      </c>
      <c r="AC18" s="163">
        <v>132.1</v>
      </c>
      <c r="AD18" s="115">
        <f t="shared" si="12"/>
        <v>1.3210413561668098E-2</v>
      </c>
      <c r="AE18" s="115">
        <f t="shared" si="13"/>
        <v>1.0634228444648354E-2</v>
      </c>
      <c r="AF18" s="163">
        <v>396098995.16000003</v>
      </c>
      <c r="AG18" s="163">
        <v>132.62</v>
      </c>
      <c r="AH18" s="115">
        <f t="shared" si="14"/>
        <v>5.5786572074189647E-3</v>
      </c>
      <c r="AI18" s="115">
        <f t="shared" si="15"/>
        <v>3.9364118092355049E-3</v>
      </c>
      <c r="AJ18" s="116">
        <f t="shared" si="16"/>
        <v>2.9686958668714951E-3</v>
      </c>
      <c r="AK18" s="116">
        <f t="shared" si="17"/>
        <v>2.3444196278380753E-3</v>
      </c>
      <c r="AL18" s="117">
        <f t="shared" si="18"/>
        <v>1.9558888599114657E-2</v>
      </c>
      <c r="AM18" s="117">
        <f t="shared" si="19"/>
        <v>1.4534883720930276E-2</v>
      </c>
      <c r="AN18" s="118">
        <f t="shared" si="20"/>
        <v>1.1998716396804632E-2</v>
      </c>
      <c r="AO18" s="201">
        <f t="shared" si="21"/>
        <v>1.1588037233603396E-2</v>
      </c>
      <c r="AP18" s="122"/>
      <c r="AQ18" s="131">
        <v>100020653.31</v>
      </c>
      <c r="AR18" s="120">
        <v>100</v>
      </c>
      <c r="AS18" s="121" t="e">
        <f>(#REF!/AQ18)-1</f>
        <v>#REF!</v>
      </c>
      <c r="AT18" s="121" t="e">
        <f>(#REF!/AR18)-1</f>
        <v>#REF!</v>
      </c>
    </row>
    <row r="19" spans="1:46">
      <c r="A19" s="198" t="s">
        <v>56</v>
      </c>
      <c r="B19" s="168">
        <f>SUM(B5:B18)</f>
        <v>14610319452.280001</v>
      </c>
      <c r="C19" s="169"/>
      <c r="D19" s="168">
        <f>SUM(D5:D18)</f>
        <v>14795950615</v>
      </c>
      <c r="E19" s="169"/>
      <c r="F19" s="115">
        <f>((D19-B19)/B19)</f>
        <v>1.2705482814821738E-2</v>
      </c>
      <c r="G19" s="115"/>
      <c r="H19" s="168">
        <f>SUM(H5:H18)</f>
        <v>14742884483.059998</v>
      </c>
      <c r="I19" s="169"/>
      <c r="J19" s="115">
        <f>((H19-D19)/D19)</f>
        <v>-3.5865307556653021E-3</v>
      </c>
      <c r="K19" s="115"/>
      <c r="L19" s="168">
        <f>SUM(L5:L18)</f>
        <v>14912581688.419998</v>
      </c>
      <c r="M19" s="169"/>
      <c r="N19" s="115">
        <f>((L19-H19)/H19)</f>
        <v>1.1510448010020538E-2</v>
      </c>
      <c r="O19" s="115"/>
      <c r="P19" s="168">
        <f>SUM(P5:P18)</f>
        <v>14707102914.749998</v>
      </c>
      <c r="Q19" s="169"/>
      <c r="R19" s="115">
        <f>((P19-L19)/L19)</f>
        <v>-1.3778886712121725E-2</v>
      </c>
      <c r="S19" s="115"/>
      <c r="T19" s="168">
        <f>SUM(T5:T18)</f>
        <v>14697948470.990002</v>
      </c>
      <c r="U19" s="169"/>
      <c r="V19" s="115">
        <f>((T19-P19)/P19)</f>
        <v>-6.2245051340568719E-4</v>
      </c>
      <c r="W19" s="115"/>
      <c r="X19" s="168">
        <f>SUM(X5:X18)</f>
        <v>14850896645.41</v>
      </c>
      <c r="Y19" s="169"/>
      <c r="Z19" s="115">
        <f>((X19-T19)/T19)</f>
        <v>1.0406089987448169E-2</v>
      </c>
      <c r="AA19" s="115"/>
      <c r="AB19" s="168">
        <f>SUM(AB5:AB18)</f>
        <v>15100301201.859999</v>
      </c>
      <c r="AC19" s="169"/>
      <c r="AD19" s="115">
        <f>((AB19-X19)/X19)</f>
        <v>1.6793905607516493E-2</v>
      </c>
      <c r="AE19" s="115"/>
      <c r="AF19" s="168">
        <f>SUM(AF5:AF18)</f>
        <v>15010766217.84</v>
      </c>
      <c r="AG19" s="169"/>
      <c r="AH19" s="115">
        <f>((AF19-AB19)/AB19)</f>
        <v>-5.9293508667873441E-3</v>
      </c>
      <c r="AI19" s="115"/>
      <c r="AJ19" s="116">
        <f t="shared" si="16"/>
        <v>3.4373384464783602E-3</v>
      </c>
      <c r="AK19" s="116"/>
      <c r="AL19" s="117">
        <f t="shared" si="18"/>
        <v>1.4518540135043573E-2</v>
      </c>
      <c r="AM19" s="117"/>
      <c r="AN19" s="118">
        <f t="shared" si="20"/>
        <v>1.0875824335226809E-2</v>
      </c>
      <c r="AO19" s="201"/>
      <c r="AP19" s="122"/>
      <c r="AQ19" s="132">
        <f>SUM(AQ5:AQ18)</f>
        <v>13501614037.429998</v>
      </c>
      <c r="AR19" s="133"/>
      <c r="AS19" s="121" t="e">
        <f>(#REF!/AQ19)-1</f>
        <v>#REF!</v>
      </c>
      <c r="AT19" s="121" t="e">
        <f>(#REF!/AR19)-1</f>
        <v>#REF!</v>
      </c>
    </row>
    <row r="20" spans="1:46">
      <c r="A20" s="199" t="s">
        <v>59</v>
      </c>
      <c r="B20" s="168"/>
      <c r="C20" s="170"/>
      <c r="D20" s="168"/>
      <c r="E20" s="170"/>
      <c r="F20" s="115"/>
      <c r="G20" s="115"/>
      <c r="H20" s="168"/>
      <c r="I20" s="170"/>
      <c r="J20" s="115"/>
      <c r="K20" s="115"/>
      <c r="L20" s="168"/>
      <c r="M20" s="170"/>
      <c r="N20" s="115"/>
      <c r="O20" s="115"/>
      <c r="P20" s="168"/>
      <c r="Q20" s="170"/>
      <c r="R20" s="115"/>
      <c r="S20" s="115"/>
      <c r="T20" s="168"/>
      <c r="U20" s="170"/>
      <c r="V20" s="115"/>
      <c r="W20" s="115"/>
      <c r="X20" s="168"/>
      <c r="Y20" s="170"/>
      <c r="Z20" s="115"/>
      <c r="AA20" s="115"/>
      <c r="AB20" s="168"/>
      <c r="AC20" s="170"/>
      <c r="AD20" s="115"/>
      <c r="AE20" s="115"/>
      <c r="AF20" s="168"/>
      <c r="AG20" s="170"/>
      <c r="AH20" s="115"/>
      <c r="AI20" s="115"/>
      <c r="AJ20" s="116"/>
      <c r="AK20" s="116"/>
      <c r="AL20" s="117"/>
      <c r="AM20" s="117"/>
      <c r="AN20" s="118"/>
      <c r="AO20" s="201"/>
      <c r="AP20" s="122"/>
      <c r="AQ20" s="132"/>
      <c r="AR20" s="98"/>
      <c r="AS20" s="121" t="e">
        <f>(#REF!/AQ20)-1</f>
        <v>#REF!</v>
      </c>
      <c r="AT20" s="121" t="e">
        <f>(#REF!/AR20)-1</f>
        <v>#REF!</v>
      </c>
    </row>
    <row r="21" spans="1:46">
      <c r="A21" s="196" t="s">
        <v>48</v>
      </c>
      <c r="B21" s="171">
        <v>225525514793.10999</v>
      </c>
      <c r="C21" s="171">
        <v>100</v>
      </c>
      <c r="D21" s="171">
        <v>221909005915.54999</v>
      </c>
      <c r="E21" s="171">
        <v>100</v>
      </c>
      <c r="F21" s="115">
        <f t="shared" ref="F21:F48" si="22">((D21-B21)/B21)</f>
        <v>-1.6035918955235151E-2</v>
      </c>
      <c r="G21" s="115">
        <f t="shared" ref="G21:G48" si="23">((E21-C21)/C21)</f>
        <v>0</v>
      </c>
      <c r="H21" s="171">
        <v>221283773416.48999</v>
      </c>
      <c r="I21" s="171">
        <v>100</v>
      </c>
      <c r="J21" s="115">
        <f t="shared" ref="J21:J48" si="24">((H21-D21)/D21)</f>
        <v>-2.8175174616299121E-3</v>
      </c>
      <c r="K21" s="115">
        <f t="shared" ref="K21:K48" si="25">((I21-E21)/E21)</f>
        <v>0</v>
      </c>
      <c r="L21" s="171">
        <v>217968938473.97</v>
      </c>
      <c r="M21" s="171">
        <v>100</v>
      </c>
      <c r="N21" s="115">
        <f t="shared" ref="N21:N48" si="26">((L21-H21)/H21)</f>
        <v>-1.4980018151990572E-2</v>
      </c>
      <c r="O21" s="115">
        <f t="shared" ref="O21:O48" si="27">((M21-I21)/I21)</f>
        <v>0</v>
      </c>
      <c r="P21" s="171">
        <v>217910805917.54999</v>
      </c>
      <c r="Q21" s="171">
        <v>100</v>
      </c>
      <c r="R21" s="115">
        <f t="shared" ref="R21:R48" si="28">((P21-L21)/L21)</f>
        <v>-2.6670110350129385E-4</v>
      </c>
      <c r="S21" s="115">
        <f t="shared" ref="S21:S48" si="29">((Q21-M21)/M21)</f>
        <v>0</v>
      </c>
      <c r="T21" s="171">
        <v>218698112486.69</v>
      </c>
      <c r="U21" s="171">
        <v>100</v>
      </c>
      <c r="V21" s="115">
        <f t="shared" ref="V21:V48" si="30">((T21-P21)/P21)</f>
        <v>3.6129762625810515E-3</v>
      </c>
      <c r="W21" s="115">
        <f t="shared" ref="W21:W48" si="31">((U21-Q21)/Q21)</f>
        <v>0</v>
      </c>
      <c r="X21" s="171">
        <v>218360494334.84</v>
      </c>
      <c r="Y21" s="171">
        <v>100</v>
      </c>
      <c r="Z21" s="115">
        <f t="shared" ref="Z21:Z48" si="32">((X21-T21)/T21)</f>
        <v>-1.5437634463834414E-3</v>
      </c>
      <c r="AA21" s="115">
        <f t="shared" ref="AA21:AA48" si="33">((Y21-U21)/U21)</f>
        <v>0</v>
      </c>
      <c r="AB21" s="171">
        <v>217158255961.45001</v>
      </c>
      <c r="AC21" s="171">
        <v>100</v>
      </c>
      <c r="AD21" s="115">
        <f t="shared" ref="AD21:AD48" si="34">((AB21-X21)/X21)</f>
        <v>-5.5057503741791254E-3</v>
      </c>
      <c r="AE21" s="115">
        <f t="shared" ref="AE21:AE48" si="35">((AC21-Y21)/Y21)</f>
        <v>0</v>
      </c>
      <c r="AF21" s="171">
        <v>212170765665.26999</v>
      </c>
      <c r="AG21" s="171">
        <v>100</v>
      </c>
      <c r="AH21" s="115">
        <f t="shared" ref="AH21:AH48" si="36">((AF21-AB21)/AB21)</f>
        <v>-2.2967076587064705E-2</v>
      </c>
      <c r="AI21" s="115">
        <f t="shared" ref="AI21:AI48" si="37">((AG21-AC21)/AC21)</f>
        <v>0</v>
      </c>
      <c r="AJ21" s="116">
        <f t="shared" si="16"/>
        <v>-7.562971227175393E-3</v>
      </c>
      <c r="AK21" s="116">
        <f t="shared" si="17"/>
        <v>0</v>
      </c>
      <c r="AL21" s="117">
        <f t="shared" si="18"/>
        <v>-4.3883934363556192E-2</v>
      </c>
      <c r="AM21" s="117">
        <f t="shared" si="19"/>
        <v>0</v>
      </c>
      <c r="AN21" s="118">
        <f t="shared" si="20"/>
        <v>9.2983070780546292E-3</v>
      </c>
      <c r="AO21" s="201">
        <f t="shared" si="21"/>
        <v>0</v>
      </c>
      <c r="AP21" s="122"/>
      <c r="AQ21" s="120">
        <v>58847545464.410004</v>
      </c>
      <c r="AR21" s="134">
        <v>100</v>
      </c>
      <c r="AS21" s="121" t="e">
        <f>(#REF!/AQ21)-1</f>
        <v>#REF!</v>
      </c>
      <c r="AT21" s="121" t="e">
        <f>(#REF!/AR21)-1</f>
        <v>#REF!</v>
      </c>
    </row>
    <row r="22" spans="1:46">
      <c r="A22" s="196" t="s">
        <v>22</v>
      </c>
      <c r="B22" s="171">
        <v>151781511695.38</v>
      </c>
      <c r="C22" s="171">
        <v>100</v>
      </c>
      <c r="D22" s="171">
        <v>149076014236.10999</v>
      </c>
      <c r="E22" s="171">
        <v>100</v>
      </c>
      <c r="F22" s="115">
        <f t="shared" si="22"/>
        <v>-1.782494738028341E-2</v>
      </c>
      <c r="G22" s="115">
        <f t="shared" si="23"/>
        <v>0</v>
      </c>
      <c r="H22" s="171">
        <v>145009035976.60001</v>
      </c>
      <c r="I22" s="171">
        <v>100</v>
      </c>
      <c r="J22" s="115">
        <f t="shared" si="24"/>
        <v>-2.7281238235069838E-2</v>
      </c>
      <c r="K22" s="115">
        <f t="shared" si="25"/>
        <v>0</v>
      </c>
      <c r="L22" s="171">
        <v>144030223153.72</v>
      </c>
      <c r="M22" s="171">
        <v>100</v>
      </c>
      <c r="N22" s="115">
        <f t="shared" si="26"/>
        <v>-6.7500126201649607E-3</v>
      </c>
      <c r="O22" s="115">
        <f t="shared" si="27"/>
        <v>0</v>
      </c>
      <c r="P22" s="171">
        <v>142431995027.13</v>
      </c>
      <c r="Q22" s="171">
        <v>100</v>
      </c>
      <c r="R22" s="115">
        <f t="shared" si="28"/>
        <v>-1.1096477472538842E-2</v>
      </c>
      <c r="S22" s="115">
        <f t="shared" si="29"/>
        <v>0</v>
      </c>
      <c r="T22" s="171">
        <v>137596025992.51001</v>
      </c>
      <c r="U22" s="171">
        <v>100</v>
      </c>
      <c r="V22" s="115">
        <f t="shared" si="30"/>
        <v>-3.3952828040489463E-2</v>
      </c>
      <c r="W22" s="115">
        <f t="shared" si="31"/>
        <v>0</v>
      </c>
      <c r="X22" s="171">
        <v>136426736897.09</v>
      </c>
      <c r="Y22" s="171">
        <v>100</v>
      </c>
      <c r="Z22" s="115">
        <f t="shared" si="32"/>
        <v>-8.4979859482545179E-3</v>
      </c>
      <c r="AA22" s="115">
        <f t="shared" si="33"/>
        <v>0</v>
      </c>
      <c r="AB22" s="171">
        <v>137094821706.21001</v>
      </c>
      <c r="AC22" s="171">
        <v>100</v>
      </c>
      <c r="AD22" s="115">
        <f t="shared" si="34"/>
        <v>4.8970225654811567E-3</v>
      </c>
      <c r="AE22" s="115">
        <f t="shared" si="35"/>
        <v>0</v>
      </c>
      <c r="AF22" s="171">
        <v>132045173020.28</v>
      </c>
      <c r="AG22" s="171">
        <v>100</v>
      </c>
      <c r="AH22" s="115">
        <f t="shared" si="36"/>
        <v>-3.6833256158655285E-2</v>
      </c>
      <c r="AI22" s="115">
        <f t="shared" si="37"/>
        <v>0</v>
      </c>
      <c r="AJ22" s="116">
        <f t="shared" si="16"/>
        <v>-1.7167465411246894E-2</v>
      </c>
      <c r="AK22" s="116">
        <f t="shared" si="17"/>
        <v>0</v>
      </c>
      <c r="AL22" s="117">
        <f t="shared" si="18"/>
        <v>-0.1142426654153508</v>
      </c>
      <c r="AM22" s="117">
        <f t="shared" si="19"/>
        <v>0</v>
      </c>
      <c r="AN22" s="118">
        <f t="shared" si="20"/>
        <v>1.4533675813819025E-2</v>
      </c>
      <c r="AO22" s="201">
        <f t="shared" si="21"/>
        <v>0</v>
      </c>
      <c r="AP22" s="122"/>
      <c r="AQ22" s="120">
        <v>56630718400</v>
      </c>
      <c r="AR22" s="134">
        <v>100</v>
      </c>
      <c r="AS22" s="121" t="e">
        <f>(#REF!/AQ22)-1</f>
        <v>#REF!</v>
      </c>
      <c r="AT22" s="121" t="e">
        <f>(#REF!/AR22)-1</f>
        <v>#REF!</v>
      </c>
    </row>
    <row r="23" spans="1:46">
      <c r="A23" s="196" t="s">
        <v>100</v>
      </c>
      <c r="B23" s="171">
        <v>11945429425.290001</v>
      </c>
      <c r="C23" s="171">
        <v>1</v>
      </c>
      <c r="D23" s="171">
        <v>10374734263.969999</v>
      </c>
      <c r="E23" s="171">
        <v>1</v>
      </c>
      <c r="F23" s="115">
        <f t="shared" si="22"/>
        <v>-0.13148921695478266</v>
      </c>
      <c r="G23" s="115">
        <f t="shared" si="23"/>
        <v>0</v>
      </c>
      <c r="H23" s="171">
        <v>10261193259.440001</v>
      </c>
      <c r="I23" s="171">
        <v>1</v>
      </c>
      <c r="J23" s="115">
        <f t="shared" si="24"/>
        <v>-1.0943991589674813E-2</v>
      </c>
      <c r="K23" s="115">
        <f t="shared" si="25"/>
        <v>0</v>
      </c>
      <c r="L23" s="171">
        <v>9105197698.5200005</v>
      </c>
      <c r="M23" s="171">
        <v>1</v>
      </c>
      <c r="N23" s="115">
        <f t="shared" si="26"/>
        <v>-0.11265703039522403</v>
      </c>
      <c r="O23" s="115">
        <f t="shared" si="27"/>
        <v>0</v>
      </c>
      <c r="P23" s="171">
        <v>8669901135.2600002</v>
      </c>
      <c r="Q23" s="171">
        <v>1</v>
      </c>
      <c r="R23" s="115">
        <f t="shared" si="28"/>
        <v>-4.7807480702012135E-2</v>
      </c>
      <c r="S23" s="115">
        <f t="shared" si="29"/>
        <v>0</v>
      </c>
      <c r="T23" s="171">
        <v>8475267385.2600002</v>
      </c>
      <c r="U23" s="171">
        <v>1</v>
      </c>
      <c r="V23" s="115">
        <f t="shared" si="30"/>
        <v>-2.2449362104999732E-2</v>
      </c>
      <c r="W23" s="115">
        <f t="shared" si="31"/>
        <v>0</v>
      </c>
      <c r="X23" s="171">
        <v>8602936540.9300003</v>
      </c>
      <c r="Y23" s="171">
        <v>1</v>
      </c>
      <c r="Z23" s="115">
        <f t="shared" si="32"/>
        <v>1.5063731899720295E-2</v>
      </c>
      <c r="AA23" s="115">
        <f t="shared" si="33"/>
        <v>0</v>
      </c>
      <c r="AB23" s="171">
        <v>9083541577.5900002</v>
      </c>
      <c r="AC23" s="171">
        <v>1</v>
      </c>
      <c r="AD23" s="115">
        <f t="shared" si="34"/>
        <v>5.5865230944507835E-2</v>
      </c>
      <c r="AE23" s="115">
        <f t="shared" si="35"/>
        <v>0</v>
      </c>
      <c r="AF23" s="171">
        <v>7944304090.75</v>
      </c>
      <c r="AG23" s="171">
        <v>1</v>
      </c>
      <c r="AH23" s="115">
        <f t="shared" si="36"/>
        <v>-0.12541776542869715</v>
      </c>
      <c r="AI23" s="115">
        <f t="shared" si="37"/>
        <v>0</v>
      </c>
      <c r="AJ23" s="116">
        <f t="shared" si="16"/>
        <v>-4.7479485541395292E-2</v>
      </c>
      <c r="AK23" s="116">
        <f t="shared" si="17"/>
        <v>0</v>
      </c>
      <c r="AL23" s="117">
        <f t="shared" si="18"/>
        <v>-0.23426433018728424</v>
      </c>
      <c r="AM23" s="117">
        <f t="shared" si="19"/>
        <v>0</v>
      </c>
      <c r="AN23" s="118">
        <f t="shared" si="20"/>
        <v>6.9624876762050356E-2</v>
      </c>
      <c r="AO23" s="201">
        <f t="shared" si="21"/>
        <v>0</v>
      </c>
      <c r="AP23" s="122"/>
      <c r="AQ23" s="120">
        <v>366113097.69999999</v>
      </c>
      <c r="AR23" s="124">
        <v>1.1357999999999999</v>
      </c>
      <c r="AS23" s="121" t="e">
        <f>(#REF!/AQ23)-1</f>
        <v>#REF!</v>
      </c>
      <c r="AT23" s="121" t="e">
        <f>(#REF!/AR23)-1</f>
        <v>#REF!</v>
      </c>
    </row>
    <row r="24" spans="1:46">
      <c r="A24" s="196" t="s">
        <v>51</v>
      </c>
      <c r="B24" s="171">
        <v>703234504.94000006</v>
      </c>
      <c r="C24" s="171">
        <v>100</v>
      </c>
      <c r="D24" s="171">
        <v>699259100.63999999</v>
      </c>
      <c r="E24" s="171">
        <v>100</v>
      </c>
      <c r="F24" s="115">
        <f t="shared" si="22"/>
        <v>-5.6530279331775011E-3</v>
      </c>
      <c r="G24" s="115">
        <f t="shared" si="23"/>
        <v>0</v>
      </c>
      <c r="H24" s="171">
        <v>699296100.63999999</v>
      </c>
      <c r="I24" s="171">
        <v>100</v>
      </c>
      <c r="J24" s="115">
        <f t="shared" si="24"/>
        <v>5.2913147595984933E-5</v>
      </c>
      <c r="K24" s="115">
        <f t="shared" si="25"/>
        <v>0</v>
      </c>
      <c r="L24" s="171">
        <v>681747100.63999999</v>
      </c>
      <c r="M24" s="171">
        <v>100</v>
      </c>
      <c r="N24" s="115">
        <f t="shared" si="26"/>
        <v>-2.5095235028393625E-2</v>
      </c>
      <c r="O24" s="115">
        <f t="shared" si="27"/>
        <v>0</v>
      </c>
      <c r="P24" s="171">
        <v>679366170.69000006</v>
      </c>
      <c r="Q24" s="171">
        <v>100</v>
      </c>
      <c r="R24" s="115">
        <f t="shared" si="28"/>
        <v>-3.4923946838421403E-3</v>
      </c>
      <c r="S24" s="115">
        <f t="shared" si="29"/>
        <v>0</v>
      </c>
      <c r="T24" s="171">
        <v>677616170.69000006</v>
      </c>
      <c r="U24" s="171">
        <v>100</v>
      </c>
      <c r="V24" s="115">
        <f t="shared" si="30"/>
        <v>-2.5759304414916741E-3</v>
      </c>
      <c r="W24" s="115">
        <f t="shared" si="31"/>
        <v>0</v>
      </c>
      <c r="X24" s="171">
        <v>668595670.69000006</v>
      </c>
      <c r="Y24" s="171">
        <v>100</v>
      </c>
      <c r="Z24" s="115">
        <f t="shared" si="32"/>
        <v>-1.3312108521280779E-2</v>
      </c>
      <c r="AA24" s="115">
        <f t="shared" si="33"/>
        <v>0</v>
      </c>
      <c r="AB24" s="171">
        <v>667516670.69000006</v>
      </c>
      <c r="AC24" s="171">
        <v>100</v>
      </c>
      <c r="AD24" s="115">
        <f t="shared" si="34"/>
        <v>-1.6138303720789231E-3</v>
      </c>
      <c r="AE24" s="115">
        <f t="shared" si="35"/>
        <v>0</v>
      </c>
      <c r="AF24" s="171">
        <v>667622670.69000006</v>
      </c>
      <c r="AG24" s="171">
        <v>100</v>
      </c>
      <c r="AH24" s="115">
        <f t="shared" si="36"/>
        <v>1.5879753218811703E-4</v>
      </c>
      <c r="AI24" s="115">
        <f t="shared" si="37"/>
        <v>0</v>
      </c>
      <c r="AJ24" s="116">
        <f t="shared" si="16"/>
        <v>-6.4413520375600671E-3</v>
      </c>
      <c r="AK24" s="116">
        <f t="shared" si="17"/>
        <v>0</v>
      </c>
      <c r="AL24" s="117">
        <f t="shared" si="18"/>
        <v>-4.5242786144713089E-2</v>
      </c>
      <c r="AM24" s="117">
        <f t="shared" si="19"/>
        <v>0</v>
      </c>
      <c r="AN24" s="118">
        <f t="shared" si="20"/>
        <v>8.6888792129950002E-3</v>
      </c>
      <c r="AO24" s="201">
        <f t="shared" si="21"/>
        <v>0</v>
      </c>
      <c r="AP24" s="122"/>
      <c r="AQ24" s="120">
        <v>691810420.35000002</v>
      </c>
      <c r="AR24" s="134">
        <v>100</v>
      </c>
      <c r="AS24" s="121" t="e">
        <f>(#REF!/AQ24)-1</f>
        <v>#REF!</v>
      </c>
      <c r="AT24" s="121" t="e">
        <f>(#REF!/AR24)-1</f>
        <v>#REF!</v>
      </c>
    </row>
    <row r="25" spans="1:46">
      <c r="A25" s="196" t="s">
        <v>23</v>
      </c>
      <c r="B25" s="171">
        <v>58897563818.150002</v>
      </c>
      <c r="C25" s="167">
        <v>1</v>
      </c>
      <c r="D25" s="171">
        <v>58905743864.279999</v>
      </c>
      <c r="E25" s="167">
        <v>1</v>
      </c>
      <c r="F25" s="115">
        <f t="shared" si="22"/>
        <v>1.3888598440597085E-4</v>
      </c>
      <c r="G25" s="115">
        <f t="shared" si="23"/>
        <v>0</v>
      </c>
      <c r="H25" s="171">
        <v>58959276155.650002</v>
      </c>
      <c r="I25" s="167">
        <v>1</v>
      </c>
      <c r="J25" s="115">
        <f t="shared" si="24"/>
        <v>9.0877880251104552E-4</v>
      </c>
      <c r="K25" s="115">
        <f t="shared" si="25"/>
        <v>0</v>
      </c>
      <c r="L25" s="171">
        <v>58649105068.220001</v>
      </c>
      <c r="M25" s="167">
        <v>1</v>
      </c>
      <c r="N25" s="115">
        <f t="shared" si="26"/>
        <v>-5.2607682396093487E-3</v>
      </c>
      <c r="O25" s="115">
        <f t="shared" si="27"/>
        <v>0</v>
      </c>
      <c r="P25" s="171">
        <v>57772132271.360001</v>
      </c>
      <c r="Q25" s="167">
        <v>1</v>
      </c>
      <c r="R25" s="115">
        <f t="shared" si="28"/>
        <v>-1.4952876021550805E-2</v>
      </c>
      <c r="S25" s="115">
        <f t="shared" si="29"/>
        <v>0</v>
      </c>
      <c r="T25" s="171">
        <v>58649105068.220001</v>
      </c>
      <c r="U25" s="167">
        <v>1</v>
      </c>
      <c r="V25" s="115">
        <f t="shared" si="30"/>
        <v>1.517985856469334E-2</v>
      </c>
      <c r="W25" s="115">
        <f t="shared" si="31"/>
        <v>0</v>
      </c>
      <c r="X25" s="171">
        <v>57051240578.779999</v>
      </c>
      <c r="Y25" s="167">
        <v>1</v>
      </c>
      <c r="Z25" s="115">
        <f t="shared" si="32"/>
        <v>-2.7244482035682964E-2</v>
      </c>
      <c r="AA25" s="115">
        <f t="shared" si="33"/>
        <v>0</v>
      </c>
      <c r="AB25" s="171">
        <v>56418884550.269997</v>
      </c>
      <c r="AC25" s="167">
        <v>1</v>
      </c>
      <c r="AD25" s="115">
        <f t="shared" si="34"/>
        <v>-1.1084001366049255E-2</v>
      </c>
      <c r="AE25" s="115">
        <f t="shared" si="35"/>
        <v>0</v>
      </c>
      <c r="AF25" s="171">
        <v>55632499010.260002</v>
      </c>
      <c r="AG25" s="167">
        <v>1</v>
      </c>
      <c r="AH25" s="115">
        <f t="shared" si="36"/>
        <v>-1.3938339020320656E-2</v>
      </c>
      <c r="AI25" s="115">
        <f t="shared" si="37"/>
        <v>0</v>
      </c>
      <c r="AJ25" s="116">
        <f t="shared" si="16"/>
        <v>-7.0316179164503344E-3</v>
      </c>
      <c r="AK25" s="116">
        <f t="shared" si="17"/>
        <v>0</v>
      </c>
      <c r="AL25" s="117">
        <f t="shared" si="18"/>
        <v>-5.5567498842924681E-2</v>
      </c>
      <c r="AM25" s="117">
        <f t="shared" si="19"/>
        <v>0</v>
      </c>
      <c r="AN25" s="118">
        <f t="shared" si="20"/>
        <v>1.2797223115060478E-2</v>
      </c>
      <c r="AO25" s="201">
        <f t="shared" si="21"/>
        <v>0</v>
      </c>
      <c r="AP25" s="122"/>
      <c r="AQ25" s="120">
        <v>13880602273.7041</v>
      </c>
      <c r="AR25" s="127">
        <v>1</v>
      </c>
      <c r="AS25" s="121" t="e">
        <f>(#REF!/AQ25)-1</f>
        <v>#REF!</v>
      </c>
      <c r="AT25" s="121" t="e">
        <f>(#REF!/AR25)-1</f>
        <v>#REF!</v>
      </c>
    </row>
    <row r="26" spans="1:46">
      <c r="A26" s="196" t="s">
        <v>74</v>
      </c>
      <c r="B26" s="171">
        <v>1143879244.25</v>
      </c>
      <c r="C26" s="167">
        <v>10</v>
      </c>
      <c r="D26" s="171">
        <v>1135613103.5599999</v>
      </c>
      <c r="E26" s="167">
        <v>10</v>
      </c>
      <c r="F26" s="115">
        <f t="shared" si="22"/>
        <v>-7.2264102452701331E-3</v>
      </c>
      <c r="G26" s="115">
        <f t="shared" si="23"/>
        <v>0</v>
      </c>
      <c r="H26" s="171">
        <v>1122044835.97</v>
      </c>
      <c r="I26" s="167">
        <v>10</v>
      </c>
      <c r="J26" s="115">
        <f t="shared" si="24"/>
        <v>-1.1947966739257547E-2</v>
      </c>
      <c r="K26" s="115">
        <f t="shared" si="25"/>
        <v>0</v>
      </c>
      <c r="L26" s="171">
        <v>1116012784.1300001</v>
      </c>
      <c r="M26" s="167">
        <v>10</v>
      </c>
      <c r="N26" s="115">
        <f t="shared" si="26"/>
        <v>-5.3759454583517125E-3</v>
      </c>
      <c r="O26" s="115">
        <f t="shared" si="27"/>
        <v>0</v>
      </c>
      <c r="P26" s="171">
        <v>1092635245.5999999</v>
      </c>
      <c r="Q26" s="167">
        <v>10</v>
      </c>
      <c r="R26" s="115">
        <f t="shared" si="28"/>
        <v>-2.0947375211498517E-2</v>
      </c>
      <c r="S26" s="115">
        <f t="shared" si="29"/>
        <v>0</v>
      </c>
      <c r="T26" s="171">
        <v>1107185245.26</v>
      </c>
      <c r="U26" s="167">
        <v>10</v>
      </c>
      <c r="V26" s="115">
        <f t="shared" si="30"/>
        <v>1.3316428989996775E-2</v>
      </c>
      <c r="W26" s="115">
        <f t="shared" si="31"/>
        <v>0</v>
      </c>
      <c r="X26" s="171">
        <v>1110701761.8900001</v>
      </c>
      <c r="Y26" s="167">
        <v>10</v>
      </c>
      <c r="Z26" s="115">
        <f t="shared" si="32"/>
        <v>3.1760869692355155E-3</v>
      </c>
      <c r="AA26" s="115">
        <f t="shared" si="33"/>
        <v>0</v>
      </c>
      <c r="AB26" s="171">
        <v>1102386070.02</v>
      </c>
      <c r="AC26" s="167">
        <v>10</v>
      </c>
      <c r="AD26" s="115">
        <f t="shared" si="34"/>
        <v>-7.4868809569995807E-3</v>
      </c>
      <c r="AE26" s="115">
        <f t="shared" si="35"/>
        <v>0</v>
      </c>
      <c r="AF26" s="171">
        <v>1106886874.8800001</v>
      </c>
      <c r="AG26" s="167">
        <v>10</v>
      </c>
      <c r="AH26" s="115">
        <f t="shared" si="36"/>
        <v>4.0827845909904119E-3</v>
      </c>
      <c r="AI26" s="115">
        <f t="shared" si="37"/>
        <v>0</v>
      </c>
      <c r="AJ26" s="116">
        <f t="shared" si="16"/>
        <v>-4.0511597576443487E-3</v>
      </c>
      <c r="AK26" s="116">
        <f t="shared" si="17"/>
        <v>0</v>
      </c>
      <c r="AL26" s="117">
        <f t="shared" si="18"/>
        <v>-2.5295788319055868E-2</v>
      </c>
      <c r="AM26" s="117">
        <f t="shared" si="19"/>
        <v>0</v>
      </c>
      <c r="AN26" s="118">
        <f t="shared" si="20"/>
        <v>1.0633574825352913E-2</v>
      </c>
      <c r="AO26" s="201">
        <f t="shared" si="21"/>
        <v>0</v>
      </c>
      <c r="AP26" s="122"/>
      <c r="AQ26" s="130">
        <v>246915130.99000001</v>
      </c>
      <c r="AR26" s="127">
        <v>10</v>
      </c>
      <c r="AS26" s="121" t="e">
        <f>(#REF!/AQ26)-1</f>
        <v>#REF!</v>
      </c>
      <c r="AT26" s="121" t="e">
        <f>(#REF!/AR26)-1</f>
        <v>#REF!</v>
      </c>
    </row>
    <row r="27" spans="1:46">
      <c r="A27" s="196" t="s">
        <v>106</v>
      </c>
      <c r="B27" s="171">
        <v>21815972392.66</v>
      </c>
      <c r="C27" s="167">
        <v>1</v>
      </c>
      <c r="D27" s="171">
        <v>21494448359.32</v>
      </c>
      <c r="E27" s="167">
        <v>1</v>
      </c>
      <c r="F27" s="115">
        <f t="shared" si="22"/>
        <v>-1.4738010644356021E-2</v>
      </c>
      <c r="G27" s="115">
        <f t="shared" si="23"/>
        <v>0</v>
      </c>
      <c r="H27" s="171">
        <v>20863148293.77</v>
      </c>
      <c r="I27" s="167">
        <v>1</v>
      </c>
      <c r="J27" s="115">
        <f t="shared" si="24"/>
        <v>-2.9370377643409832E-2</v>
      </c>
      <c r="K27" s="115">
        <f t="shared" si="25"/>
        <v>0</v>
      </c>
      <c r="L27" s="171">
        <v>21811213210.43</v>
      </c>
      <c r="M27" s="167">
        <v>1</v>
      </c>
      <c r="N27" s="115">
        <f t="shared" si="26"/>
        <v>4.5442083012135995E-2</v>
      </c>
      <c r="O27" s="115">
        <f t="shared" si="27"/>
        <v>0</v>
      </c>
      <c r="P27" s="171">
        <v>21505402721.73</v>
      </c>
      <c r="Q27" s="167">
        <v>1</v>
      </c>
      <c r="R27" s="115">
        <f t="shared" si="28"/>
        <v>-1.4020792229648367E-2</v>
      </c>
      <c r="S27" s="115">
        <f t="shared" si="29"/>
        <v>0</v>
      </c>
      <c r="T27" s="171">
        <v>20362667709.98</v>
      </c>
      <c r="U27" s="167">
        <v>1</v>
      </c>
      <c r="V27" s="115">
        <f t="shared" si="30"/>
        <v>-5.3137112870494191E-2</v>
      </c>
      <c r="W27" s="115">
        <f t="shared" si="31"/>
        <v>0</v>
      </c>
      <c r="X27" s="171">
        <v>21620955406.490002</v>
      </c>
      <c r="Y27" s="167">
        <v>1</v>
      </c>
      <c r="Z27" s="115">
        <f t="shared" si="32"/>
        <v>6.1793853066378898E-2</v>
      </c>
      <c r="AA27" s="115">
        <f t="shared" si="33"/>
        <v>0</v>
      </c>
      <c r="AB27" s="171">
        <v>22351167439.389999</v>
      </c>
      <c r="AC27" s="167">
        <v>1</v>
      </c>
      <c r="AD27" s="115">
        <f t="shared" si="34"/>
        <v>3.377334716119014E-2</v>
      </c>
      <c r="AE27" s="115">
        <f t="shared" si="35"/>
        <v>0</v>
      </c>
      <c r="AF27" s="171">
        <v>23086254421.630001</v>
      </c>
      <c r="AG27" s="167">
        <v>1</v>
      </c>
      <c r="AH27" s="115">
        <f t="shared" si="36"/>
        <v>3.2888079973153447E-2</v>
      </c>
      <c r="AI27" s="115">
        <f t="shared" si="37"/>
        <v>0</v>
      </c>
      <c r="AJ27" s="116">
        <f t="shared" si="16"/>
        <v>7.8288837281187598E-3</v>
      </c>
      <c r="AK27" s="116">
        <f t="shared" si="17"/>
        <v>0</v>
      </c>
      <c r="AL27" s="117">
        <f t="shared" si="18"/>
        <v>7.4056613861401735E-2</v>
      </c>
      <c r="AM27" s="117">
        <f t="shared" si="19"/>
        <v>0</v>
      </c>
      <c r="AN27" s="118">
        <f t="shared" si="20"/>
        <v>4.0909935964371667E-2</v>
      </c>
      <c r="AO27" s="201">
        <f t="shared" si="21"/>
        <v>0</v>
      </c>
      <c r="AP27" s="122"/>
      <c r="AQ27" s="130"/>
      <c r="AR27" s="127"/>
      <c r="AS27" s="121"/>
      <c r="AT27" s="121"/>
    </row>
    <row r="28" spans="1:46">
      <c r="A28" s="196" t="s">
        <v>110</v>
      </c>
      <c r="B28" s="171">
        <v>4035173762.5900002</v>
      </c>
      <c r="C28" s="167">
        <v>100</v>
      </c>
      <c r="D28" s="171">
        <v>3956071709.27</v>
      </c>
      <c r="E28" s="167">
        <v>100</v>
      </c>
      <c r="F28" s="115">
        <f t="shared" si="22"/>
        <v>-1.9603134331748838E-2</v>
      </c>
      <c r="G28" s="115">
        <f t="shared" si="23"/>
        <v>0</v>
      </c>
      <c r="H28" s="171">
        <v>3918599434.8499999</v>
      </c>
      <c r="I28" s="167">
        <v>100</v>
      </c>
      <c r="J28" s="115">
        <f t="shared" si="24"/>
        <v>-9.4720918056651459E-3</v>
      </c>
      <c r="K28" s="115">
        <f t="shared" si="25"/>
        <v>0</v>
      </c>
      <c r="L28" s="171">
        <v>3859045157.4423432</v>
      </c>
      <c r="M28" s="167">
        <v>100</v>
      </c>
      <c r="N28" s="115">
        <f t="shared" si="26"/>
        <v>-1.519784769987248E-2</v>
      </c>
      <c r="O28" s="115">
        <f t="shared" si="27"/>
        <v>0</v>
      </c>
      <c r="P28" s="171">
        <v>2877866049.6222429</v>
      </c>
      <c r="Q28" s="167">
        <v>100</v>
      </c>
      <c r="R28" s="115">
        <f t="shared" si="28"/>
        <v>-0.25425437324252398</v>
      </c>
      <c r="S28" s="115">
        <f t="shared" si="29"/>
        <v>0</v>
      </c>
      <c r="T28" s="171">
        <v>2835516166.3299999</v>
      </c>
      <c r="U28" s="167">
        <v>100</v>
      </c>
      <c r="V28" s="115">
        <f t="shared" si="30"/>
        <v>-1.4715724276952353E-2</v>
      </c>
      <c r="W28" s="115">
        <f t="shared" si="31"/>
        <v>0</v>
      </c>
      <c r="X28" s="171">
        <v>2816853666.4681358</v>
      </c>
      <c r="Y28" s="167">
        <v>100</v>
      </c>
      <c r="Z28" s="115">
        <f t="shared" si="32"/>
        <v>-6.5816940433878418E-3</v>
      </c>
      <c r="AA28" s="115">
        <f t="shared" si="33"/>
        <v>0</v>
      </c>
      <c r="AB28" s="171">
        <v>2806367683.4400001</v>
      </c>
      <c r="AC28" s="167">
        <v>100</v>
      </c>
      <c r="AD28" s="115">
        <f t="shared" si="34"/>
        <v>-3.7225870668970351E-3</v>
      </c>
      <c r="AE28" s="115">
        <f t="shared" si="35"/>
        <v>0</v>
      </c>
      <c r="AF28" s="171">
        <v>2497123897.54</v>
      </c>
      <c r="AG28" s="167">
        <v>100</v>
      </c>
      <c r="AH28" s="115">
        <f t="shared" si="36"/>
        <v>-0.11019360995524795</v>
      </c>
      <c r="AI28" s="115">
        <f t="shared" si="37"/>
        <v>0</v>
      </c>
      <c r="AJ28" s="116">
        <f t="shared" si="16"/>
        <v>-5.421763280278695E-2</v>
      </c>
      <c r="AK28" s="116">
        <f t="shared" si="17"/>
        <v>0</v>
      </c>
      <c r="AL28" s="117">
        <f t="shared" si="18"/>
        <v>-0.36878699855499197</v>
      </c>
      <c r="AM28" s="117">
        <f t="shared" si="19"/>
        <v>0</v>
      </c>
      <c r="AN28" s="118">
        <f t="shared" si="20"/>
        <v>8.8034255669900627E-2</v>
      </c>
      <c r="AO28" s="201">
        <f t="shared" si="21"/>
        <v>0</v>
      </c>
      <c r="AP28" s="122"/>
      <c r="AQ28" s="130"/>
      <c r="AR28" s="127"/>
      <c r="AS28" s="121"/>
      <c r="AT28" s="121"/>
    </row>
    <row r="29" spans="1:46">
      <c r="A29" s="196" t="s">
        <v>113</v>
      </c>
      <c r="B29" s="171">
        <v>5721361178.4899998</v>
      </c>
      <c r="C29" s="167">
        <v>100</v>
      </c>
      <c r="D29" s="171">
        <v>5310608936.1400003</v>
      </c>
      <c r="E29" s="167">
        <v>100</v>
      </c>
      <c r="F29" s="115">
        <f t="shared" si="22"/>
        <v>-7.1792748182768373E-2</v>
      </c>
      <c r="G29" s="115">
        <f t="shared" si="23"/>
        <v>0</v>
      </c>
      <c r="H29" s="171">
        <v>5363880799.4499998</v>
      </c>
      <c r="I29" s="167">
        <v>100</v>
      </c>
      <c r="J29" s="115">
        <f t="shared" si="24"/>
        <v>1.0031215619638519E-2</v>
      </c>
      <c r="K29" s="115">
        <f t="shared" si="25"/>
        <v>0</v>
      </c>
      <c r="L29" s="171">
        <v>5279848278.2799997</v>
      </c>
      <c r="M29" s="167">
        <v>100</v>
      </c>
      <c r="N29" s="115">
        <f t="shared" si="26"/>
        <v>-1.5666366258291306E-2</v>
      </c>
      <c r="O29" s="115">
        <f t="shared" si="27"/>
        <v>0</v>
      </c>
      <c r="P29" s="171">
        <v>5214834129.0500002</v>
      </c>
      <c r="Q29" s="167">
        <v>100</v>
      </c>
      <c r="R29" s="115">
        <f t="shared" si="28"/>
        <v>-1.2313639673596645E-2</v>
      </c>
      <c r="S29" s="115">
        <f t="shared" si="29"/>
        <v>0</v>
      </c>
      <c r="T29" s="171">
        <v>5156878887.7200003</v>
      </c>
      <c r="U29" s="167">
        <v>100</v>
      </c>
      <c r="V29" s="115">
        <f t="shared" si="30"/>
        <v>-1.111353494584837E-2</v>
      </c>
      <c r="W29" s="115">
        <f t="shared" si="31"/>
        <v>0</v>
      </c>
      <c r="X29" s="171">
        <v>5125424138.9200001</v>
      </c>
      <c r="Y29" s="167">
        <v>100</v>
      </c>
      <c r="Z29" s="115">
        <f t="shared" si="32"/>
        <v>-6.0995709778841074E-3</v>
      </c>
      <c r="AA29" s="115">
        <f t="shared" si="33"/>
        <v>0</v>
      </c>
      <c r="AB29" s="171">
        <v>5037422842.1400003</v>
      </c>
      <c r="AC29" s="167">
        <v>100</v>
      </c>
      <c r="AD29" s="115">
        <f t="shared" si="34"/>
        <v>-1.71695638048294E-2</v>
      </c>
      <c r="AE29" s="115">
        <f t="shared" si="35"/>
        <v>0</v>
      </c>
      <c r="AF29" s="171">
        <v>5018595574.9899998</v>
      </c>
      <c r="AG29" s="167">
        <v>100</v>
      </c>
      <c r="AH29" s="115">
        <f t="shared" si="36"/>
        <v>-3.7374800051532629E-3</v>
      </c>
      <c r="AI29" s="115">
        <f t="shared" si="37"/>
        <v>0</v>
      </c>
      <c r="AJ29" s="116">
        <f t="shared" si="16"/>
        <v>-1.5982711028591619E-2</v>
      </c>
      <c r="AK29" s="116">
        <f t="shared" si="17"/>
        <v>0</v>
      </c>
      <c r="AL29" s="117">
        <f t="shared" si="18"/>
        <v>-5.4986794294488113E-2</v>
      </c>
      <c r="AM29" s="117">
        <f t="shared" si="19"/>
        <v>0</v>
      </c>
      <c r="AN29" s="118">
        <f t="shared" si="20"/>
        <v>2.4135884430651407E-2</v>
      </c>
      <c r="AO29" s="201">
        <f t="shared" si="21"/>
        <v>0</v>
      </c>
      <c r="AP29" s="122"/>
      <c r="AQ29" s="130"/>
      <c r="AR29" s="127"/>
      <c r="AS29" s="121"/>
      <c r="AT29" s="121"/>
    </row>
    <row r="30" spans="1:46">
      <c r="A30" s="196" t="s">
        <v>119</v>
      </c>
      <c r="B30" s="171">
        <v>1086292337.6099999</v>
      </c>
      <c r="C30" s="167">
        <v>10</v>
      </c>
      <c r="D30" s="171">
        <v>1136603181.29</v>
      </c>
      <c r="E30" s="167">
        <v>10</v>
      </c>
      <c r="F30" s="115">
        <f t="shared" si="22"/>
        <v>4.6314276496409054E-2</v>
      </c>
      <c r="G30" s="115">
        <f t="shared" si="23"/>
        <v>0</v>
      </c>
      <c r="H30" s="171">
        <v>1133176289.8</v>
      </c>
      <c r="I30" s="167">
        <v>10</v>
      </c>
      <c r="J30" s="115">
        <f t="shared" si="24"/>
        <v>-3.0150289444998936E-3</v>
      </c>
      <c r="K30" s="115">
        <f t="shared" si="25"/>
        <v>0</v>
      </c>
      <c r="L30" s="171">
        <v>1159061161.1300001</v>
      </c>
      <c r="M30" s="167">
        <v>10</v>
      </c>
      <c r="N30" s="115">
        <f t="shared" si="26"/>
        <v>2.2842757621207126E-2</v>
      </c>
      <c r="O30" s="115">
        <f t="shared" si="27"/>
        <v>0</v>
      </c>
      <c r="P30" s="171">
        <v>1055505628.75</v>
      </c>
      <c r="Q30" s="167">
        <v>10</v>
      </c>
      <c r="R30" s="115">
        <f t="shared" si="28"/>
        <v>-8.9344320949414802E-2</v>
      </c>
      <c r="S30" s="115">
        <f t="shared" si="29"/>
        <v>0</v>
      </c>
      <c r="T30" s="171">
        <v>1050618295.22</v>
      </c>
      <c r="U30" s="167">
        <v>10</v>
      </c>
      <c r="V30" s="115">
        <f t="shared" si="30"/>
        <v>-4.6303244595558212E-3</v>
      </c>
      <c r="W30" s="115">
        <f t="shared" si="31"/>
        <v>0</v>
      </c>
      <c r="X30" s="171">
        <v>1061416956.65</v>
      </c>
      <c r="Y30" s="167">
        <v>10</v>
      </c>
      <c r="Z30" s="115">
        <f t="shared" si="32"/>
        <v>1.0278387002330568E-2</v>
      </c>
      <c r="AA30" s="115">
        <f t="shared" si="33"/>
        <v>0</v>
      </c>
      <c r="AB30" s="171">
        <v>1060624399.54</v>
      </c>
      <c r="AC30" s="167">
        <v>10</v>
      </c>
      <c r="AD30" s="115">
        <f t="shared" si="34"/>
        <v>-7.4669723809712822E-4</v>
      </c>
      <c r="AE30" s="115">
        <f t="shared" si="35"/>
        <v>0</v>
      </c>
      <c r="AF30" s="171">
        <v>1061131058.13</v>
      </c>
      <c r="AG30" s="167">
        <v>10</v>
      </c>
      <c r="AH30" s="115">
        <f t="shared" si="36"/>
        <v>4.7769841069069752E-4</v>
      </c>
      <c r="AI30" s="115">
        <f t="shared" si="37"/>
        <v>0</v>
      </c>
      <c r="AJ30" s="116">
        <f t="shared" si="16"/>
        <v>-2.227906507616275E-3</v>
      </c>
      <c r="AK30" s="116">
        <f t="shared" si="17"/>
        <v>0</v>
      </c>
      <c r="AL30" s="117">
        <f t="shared" si="18"/>
        <v>-6.640147098158046E-2</v>
      </c>
      <c r="AM30" s="117">
        <f t="shared" si="19"/>
        <v>0</v>
      </c>
      <c r="AN30" s="118">
        <f t="shared" si="20"/>
        <v>3.9181745432260419E-2</v>
      </c>
      <c r="AO30" s="201">
        <f t="shared" si="21"/>
        <v>0</v>
      </c>
      <c r="AP30" s="122"/>
      <c r="AQ30" s="130"/>
      <c r="AR30" s="127"/>
      <c r="AS30" s="121"/>
      <c r="AT30" s="121"/>
    </row>
    <row r="31" spans="1:46">
      <c r="A31" s="196" t="s">
        <v>121</v>
      </c>
      <c r="B31" s="166">
        <v>2067218459</v>
      </c>
      <c r="C31" s="167">
        <v>100</v>
      </c>
      <c r="D31" s="166">
        <v>2040341763</v>
      </c>
      <c r="E31" s="167">
        <v>100</v>
      </c>
      <c r="F31" s="115">
        <f t="shared" si="22"/>
        <v>-1.3001381582574191E-2</v>
      </c>
      <c r="G31" s="115">
        <f t="shared" si="23"/>
        <v>0</v>
      </c>
      <c r="H31" s="166">
        <v>2029740277</v>
      </c>
      <c r="I31" s="167">
        <v>100</v>
      </c>
      <c r="J31" s="115">
        <f t="shared" si="24"/>
        <v>-5.1959363829382149E-3</v>
      </c>
      <c r="K31" s="115">
        <f t="shared" si="25"/>
        <v>0</v>
      </c>
      <c r="L31" s="166">
        <v>2031584402</v>
      </c>
      <c r="M31" s="167">
        <v>100</v>
      </c>
      <c r="N31" s="115">
        <f t="shared" si="26"/>
        <v>9.0855220290827381E-4</v>
      </c>
      <c r="O31" s="115">
        <f t="shared" si="27"/>
        <v>0</v>
      </c>
      <c r="P31" s="166">
        <v>2019785244</v>
      </c>
      <c r="Q31" s="167">
        <v>100</v>
      </c>
      <c r="R31" s="115">
        <f t="shared" si="28"/>
        <v>-5.8078601058288689E-3</v>
      </c>
      <c r="S31" s="115">
        <f t="shared" si="29"/>
        <v>0</v>
      </c>
      <c r="T31" s="166">
        <v>2017319013</v>
      </c>
      <c r="U31" s="167">
        <v>100</v>
      </c>
      <c r="V31" s="115">
        <f t="shared" si="30"/>
        <v>-1.2210362499311337E-3</v>
      </c>
      <c r="W31" s="115">
        <f t="shared" si="31"/>
        <v>0</v>
      </c>
      <c r="X31" s="166">
        <v>1980939815</v>
      </c>
      <c r="Y31" s="167">
        <v>100</v>
      </c>
      <c r="Z31" s="115">
        <f t="shared" si="32"/>
        <v>-1.8033438323619269E-2</v>
      </c>
      <c r="AA31" s="115">
        <f t="shared" si="33"/>
        <v>0</v>
      </c>
      <c r="AB31" s="166">
        <v>1971113698</v>
      </c>
      <c r="AC31" s="167">
        <v>100</v>
      </c>
      <c r="AD31" s="115">
        <f t="shared" si="34"/>
        <v>-4.9603309124260295E-3</v>
      </c>
      <c r="AE31" s="115">
        <f t="shared" si="35"/>
        <v>0</v>
      </c>
      <c r="AF31" s="166">
        <v>1967186511</v>
      </c>
      <c r="AG31" s="167">
        <v>100</v>
      </c>
      <c r="AH31" s="115">
        <f t="shared" si="36"/>
        <v>-1.9923695949070515E-3</v>
      </c>
      <c r="AI31" s="115">
        <f t="shared" si="37"/>
        <v>0</v>
      </c>
      <c r="AJ31" s="116">
        <f t="shared" si="16"/>
        <v>-6.1629751186645602E-3</v>
      </c>
      <c r="AK31" s="116">
        <f t="shared" si="17"/>
        <v>0</v>
      </c>
      <c r="AL31" s="117">
        <f t="shared" si="18"/>
        <v>-3.5854410925960152E-2</v>
      </c>
      <c r="AM31" s="117">
        <f t="shared" si="19"/>
        <v>0</v>
      </c>
      <c r="AN31" s="118">
        <f t="shared" si="20"/>
        <v>6.3471313229814556E-3</v>
      </c>
      <c r="AO31" s="201">
        <f t="shared" si="21"/>
        <v>0</v>
      </c>
      <c r="AP31" s="122"/>
      <c r="AQ31" s="130"/>
      <c r="AR31" s="127"/>
      <c r="AS31" s="121"/>
      <c r="AT31" s="121"/>
    </row>
    <row r="32" spans="1:46">
      <c r="A32" s="196" t="s">
        <v>122</v>
      </c>
      <c r="B32" s="166">
        <v>7238819460.4099998</v>
      </c>
      <c r="C32" s="167">
        <v>100</v>
      </c>
      <c r="D32" s="166">
        <v>7143747919.54</v>
      </c>
      <c r="E32" s="167">
        <v>100</v>
      </c>
      <c r="F32" s="115">
        <f t="shared" si="22"/>
        <v>-1.3133569829992019E-2</v>
      </c>
      <c r="G32" s="115">
        <f t="shared" si="23"/>
        <v>0</v>
      </c>
      <c r="H32" s="166">
        <v>7146356977.7399998</v>
      </c>
      <c r="I32" s="167">
        <v>100</v>
      </c>
      <c r="J32" s="115">
        <f t="shared" si="24"/>
        <v>3.6522260155112131E-4</v>
      </c>
      <c r="K32" s="115">
        <f t="shared" si="25"/>
        <v>0</v>
      </c>
      <c r="L32" s="166">
        <v>7151609456.7600002</v>
      </c>
      <c r="M32" s="167">
        <v>100</v>
      </c>
      <c r="N32" s="115">
        <f t="shared" si="26"/>
        <v>7.3498693619158224E-4</v>
      </c>
      <c r="O32" s="115">
        <f t="shared" si="27"/>
        <v>0</v>
      </c>
      <c r="P32" s="166">
        <v>7007643602.6499996</v>
      </c>
      <c r="Q32" s="167">
        <v>100</v>
      </c>
      <c r="R32" s="115">
        <f t="shared" si="28"/>
        <v>-2.0130553126599785E-2</v>
      </c>
      <c r="S32" s="115">
        <f t="shared" si="29"/>
        <v>0</v>
      </c>
      <c r="T32" s="166">
        <v>7022712438.7299995</v>
      </c>
      <c r="U32" s="167">
        <v>100</v>
      </c>
      <c r="V32" s="115">
        <f t="shared" si="30"/>
        <v>2.1503428162787156E-3</v>
      </c>
      <c r="W32" s="115">
        <f t="shared" si="31"/>
        <v>0</v>
      </c>
      <c r="X32" s="166">
        <v>7190817069.8699999</v>
      </c>
      <c r="Y32" s="167">
        <v>100</v>
      </c>
      <c r="Z32" s="115">
        <f t="shared" si="32"/>
        <v>2.3937279591986355E-2</v>
      </c>
      <c r="AA32" s="115">
        <f t="shared" si="33"/>
        <v>0</v>
      </c>
      <c r="AB32" s="166">
        <v>7429204247.1400003</v>
      </c>
      <c r="AC32" s="167">
        <v>100</v>
      </c>
      <c r="AD32" s="115">
        <f t="shared" si="34"/>
        <v>3.3151611973117563E-2</v>
      </c>
      <c r="AE32" s="115">
        <f t="shared" si="35"/>
        <v>0</v>
      </c>
      <c r="AF32" s="166">
        <v>7355838530.79</v>
      </c>
      <c r="AG32" s="167">
        <v>100</v>
      </c>
      <c r="AH32" s="115">
        <f t="shared" si="36"/>
        <v>-9.8753128746250016E-3</v>
      </c>
      <c r="AI32" s="115">
        <f t="shared" si="37"/>
        <v>0</v>
      </c>
      <c r="AJ32" s="116">
        <f t="shared" si="16"/>
        <v>2.1500010109885667E-3</v>
      </c>
      <c r="AK32" s="116">
        <f t="shared" si="17"/>
        <v>0</v>
      </c>
      <c r="AL32" s="117">
        <f t="shared" si="18"/>
        <v>2.9688983099456417E-2</v>
      </c>
      <c r="AM32" s="117">
        <f t="shared" si="19"/>
        <v>0</v>
      </c>
      <c r="AN32" s="118">
        <f t="shared" si="20"/>
        <v>1.8187876234732017E-2</v>
      </c>
      <c r="AO32" s="201">
        <f t="shared" si="21"/>
        <v>0</v>
      </c>
      <c r="AP32" s="122"/>
      <c r="AQ32" s="130"/>
      <c r="AR32" s="127"/>
      <c r="AS32" s="121"/>
      <c r="AT32" s="121"/>
    </row>
    <row r="33" spans="1:47">
      <c r="A33" s="196" t="s">
        <v>126</v>
      </c>
      <c r="B33" s="166">
        <v>7758541511.8599997</v>
      </c>
      <c r="C33" s="167">
        <v>100</v>
      </c>
      <c r="D33" s="166">
        <v>7707180871.1899996</v>
      </c>
      <c r="E33" s="167">
        <v>100</v>
      </c>
      <c r="F33" s="115">
        <f t="shared" si="22"/>
        <v>-6.6198834654023903E-3</v>
      </c>
      <c r="G33" s="115">
        <f t="shared" si="23"/>
        <v>0</v>
      </c>
      <c r="H33" s="166">
        <v>7664122638.9200001</v>
      </c>
      <c r="I33" s="167">
        <v>100</v>
      </c>
      <c r="J33" s="115">
        <f t="shared" si="24"/>
        <v>-5.5867681049181417E-3</v>
      </c>
      <c r="K33" s="115">
        <f t="shared" si="25"/>
        <v>0</v>
      </c>
      <c r="L33" s="166">
        <v>7653773531.6800003</v>
      </c>
      <c r="M33" s="167">
        <v>100</v>
      </c>
      <c r="N33" s="115">
        <f t="shared" si="26"/>
        <v>-1.3503316331924106E-3</v>
      </c>
      <c r="O33" s="115">
        <f t="shared" si="27"/>
        <v>0</v>
      </c>
      <c r="P33" s="166">
        <v>6972032152.3500004</v>
      </c>
      <c r="Q33" s="167">
        <v>100</v>
      </c>
      <c r="R33" s="115">
        <f t="shared" si="28"/>
        <v>-8.9072583152373194E-2</v>
      </c>
      <c r="S33" s="115">
        <f t="shared" si="29"/>
        <v>0</v>
      </c>
      <c r="T33" s="166">
        <v>6765333704.4799995</v>
      </c>
      <c r="U33" s="167">
        <v>100</v>
      </c>
      <c r="V33" s="115">
        <f t="shared" si="30"/>
        <v>-2.9646800725141642E-2</v>
      </c>
      <c r="W33" s="115">
        <f t="shared" si="31"/>
        <v>0</v>
      </c>
      <c r="X33" s="166">
        <v>6615190205.5299997</v>
      </c>
      <c r="Y33" s="167">
        <v>100</v>
      </c>
      <c r="Z33" s="115">
        <f t="shared" si="32"/>
        <v>-2.219306622681079E-2</v>
      </c>
      <c r="AA33" s="115">
        <f t="shared" si="33"/>
        <v>0</v>
      </c>
      <c r="AB33" s="166">
        <v>6479226248.6300001</v>
      </c>
      <c r="AC33" s="167">
        <v>100</v>
      </c>
      <c r="AD33" s="115">
        <f t="shared" si="34"/>
        <v>-2.0553295170007341E-2</v>
      </c>
      <c r="AE33" s="115">
        <f t="shared" si="35"/>
        <v>0</v>
      </c>
      <c r="AF33" s="166">
        <v>6341693719.5500002</v>
      </c>
      <c r="AG33" s="167">
        <v>100</v>
      </c>
      <c r="AH33" s="115">
        <f t="shared" si="36"/>
        <v>-2.1226690318011426E-2</v>
      </c>
      <c r="AI33" s="115">
        <f t="shared" si="37"/>
        <v>0</v>
      </c>
      <c r="AJ33" s="116">
        <f t="shared" si="16"/>
        <v>-2.4531177349482167E-2</v>
      </c>
      <c r="AK33" s="116">
        <f t="shared" si="17"/>
        <v>0</v>
      </c>
      <c r="AL33" s="117">
        <f t="shared" si="18"/>
        <v>-0.17717076768553458</v>
      </c>
      <c r="AM33" s="117">
        <f t="shared" si="19"/>
        <v>0</v>
      </c>
      <c r="AN33" s="118">
        <f t="shared" si="20"/>
        <v>2.7879919319113062E-2</v>
      </c>
      <c r="AO33" s="201">
        <f t="shared" si="21"/>
        <v>0</v>
      </c>
      <c r="AP33" s="122"/>
      <c r="AQ33" s="130"/>
      <c r="AR33" s="127"/>
      <c r="AS33" s="121"/>
      <c r="AT33" s="121"/>
    </row>
    <row r="34" spans="1:47">
      <c r="A34" s="196" t="s">
        <v>125</v>
      </c>
      <c r="B34" s="166">
        <v>166350959.15000001</v>
      </c>
      <c r="C34" s="167">
        <v>1000000</v>
      </c>
      <c r="D34" s="393">
        <v>166379005.50999999</v>
      </c>
      <c r="E34" s="167">
        <v>1000000</v>
      </c>
      <c r="F34" s="115">
        <f t="shared" si="22"/>
        <v>1.6859752503557777E-4</v>
      </c>
      <c r="G34" s="115">
        <f t="shared" si="23"/>
        <v>0</v>
      </c>
      <c r="H34" s="166">
        <v>166442054.12</v>
      </c>
      <c r="I34" s="167">
        <v>1000000</v>
      </c>
      <c r="J34" s="115">
        <f t="shared" si="24"/>
        <v>3.7894570776374095E-4</v>
      </c>
      <c r="K34" s="115">
        <f t="shared" si="25"/>
        <v>0</v>
      </c>
      <c r="L34" s="166">
        <v>165918199.44</v>
      </c>
      <c r="M34" s="167">
        <v>1000000</v>
      </c>
      <c r="N34" s="115">
        <f t="shared" si="26"/>
        <v>-3.1473697123584089E-3</v>
      </c>
      <c r="O34" s="115">
        <f t="shared" si="27"/>
        <v>0</v>
      </c>
      <c r="P34" s="166">
        <v>165994158.83000001</v>
      </c>
      <c r="Q34" s="167">
        <v>1000000</v>
      </c>
      <c r="R34" s="115">
        <f t="shared" si="28"/>
        <v>4.5781228494758488E-4</v>
      </c>
      <c r="S34" s="115">
        <f t="shared" si="29"/>
        <v>0</v>
      </c>
      <c r="T34" s="166">
        <v>154072573.16</v>
      </c>
      <c r="U34" s="167">
        <v>1000000</v>
      </c>
      <c r="V34" s="115">
        <f t="shared" si="30"/>
        <v>-7.1819308305958507E-2</v>
      </c>
      <c r="W34" s="115">
        <f t="shared" si="31"/>
        <v>0</v>
      </c>
      <c r="X34" s="166">
        <v>166153599.44</v>
      </c>
      <c r="Y34" s="167">
        <v>1000000</v>
      </c>
      <c r="Z34" s="115">
        <f t="shared" si="32"/>
        <v>7.8411270949919148E-2</v>
      </c>
      <c r="AA34" s="115">
        <f t="shared" si="33"/>
        <v>0</v>
      </c>
      <c r="AB34" s="166">
        <v>154250625.84</v>
      </c>
      <c r="AC34" s="167">
        <v>1000000</v>
      </c>
      <c r="AD34" s="115">
        <f t="shared" si="34"/>
        <v>-7.1638373409408429E-2</v>
      </c>
      <c r="AE34" s="115">
        <f t="shared" si="35"/>
        <v>0</v>
      </c>
      <c r="AF34" s="166">
        <v>154320996.84999999</v>
      </c>
      <c r="AG34" s="167">
        <v>1000000</v>
      </c>
      <c r="AH34" s="115">
        <f t="shared" si="36"/>
        <v>4.5621215224750145E-4</v>
      </c>
      <c r="AI34" s="115">
        <f t="shared" si="37"/>
        <v>0</v>
      </c>
      <c r="AJ34" s="116">
        <f t="shared" si="16"/>
        <v>-8.3415266009764736E-3</v>
      </c>
      <c r="AK34" s="116">
        <f t="shared" si="17"/>
        <v>0</v>
      </c>
      <c r="AL34" s="117">
        <f t="shared" si="18"/>
        <v>-7.2473138200572218E-2</v>
      </c>
      <c r="AM34" s="117">
        <f t="shared" si="19"/>
        <v>0</v>
      </c>
      <c r="AN34" s="118">
        <f t="shared" si="20"/>
        <v>4.7647881315051537E-2</v>
      </c>
      <c r="AO34" s="201">
        <f t="shared" si="21"/>
        <v>0</v>
      </c>
      <c r="AP34" s="122"/>
      <c r="AQ34" s="130"/>
      <c r="AR34" s="127"/>
      <c r="AS34" s="121"/>
      <c r="AT34" s="121"/>
      <c r="AU34" s="304"/>
    </row>
    <row r="35" spans="1:47">
      <c r="A35" s="196" t="s">
        <v>137</v>
      </c>
      <c r="B35" s="166">
        <v>5596153692.5299997</v>
      </c>
      <c r="C35" s="167">
        <v>1</v>
      </c>
      <c r="D35" s="166">
        <v>5251232915.1400003</v>
      </c>
      <c r="E35" s="167">
        <v>1</v>
      </c>
      <c r="F35" s="115">
        <f t="shared" si="22"/>
        <v>-6.1635329610481446E-2</v>
      </c>
      <c r="G35" s="115">
        <f t="shared" si="23"/>
        <v>0</v>
      </c>
      <c r="H35" s="166">
        <v>5235799257.8000002</v>
      </c>
      <c r="I35" s="167">
        <v>1</v>
      </c>
      <c r="J35" s="115">
        <f t="shared" si="24"/>
        <v>-2.9390540449087438E-3</v>
      </c>
      <c r="K35" s="115">
        <f t="shared" si="25"/>
        <v>0</v>
      </c>
      <c r="L35" s="166">
        <v>5217031921.9399996</v>
      </c>
      <c r="M35" s="167">
        <v>1</v>
      </c>
      <c r="N35" s="115">
        <f t="shared" si="26"/>
        <v>-3.5844261660800086E-3</v>
      </c>
      <c r="O35" s="115">
        <f t="shared" si="27"/>
        <v>0</v>
      </c>
      <c r="P35" s="166">
        <v>5158897441.7299995</v>
      </c>
      <c r="Q35" s="167">
        <v>1</v>
      </c>
      <c r="R35" s="115">
        <f t="shared" si="28"/>
        <v>-1.1143209602670442E-2</v>
      </c>
      <c r="S35" s="115">
        <f t="shared" si="29"/>
        <v>0</v>
      </c>
      <c r="T35" s="166">
        <v>4438472987.1499996</v>
      </c>
      <c r="U35" s="167">
        <v>1</v>
      </c>
      <c r="V35" s="115">
        <f t="shared" si="30"/>
        <v>-0.13964698130118491</v>
      </c>
      <c r="W35" s="115">
        <f t="shared" si="31"/>
        <v>0</v>
      </c>
      <c r="X35" s="166">
        <v>4329007644.04</v>
      </c>
      <c r="Y35" s="167">
        <v>1</v>
      </c>
      <c r="Z35" s="115">
        <f t="shared" si="32"/>
        <v>-2.4662838644488125E-2</v>
      </c>
      <c r="AA35" s="115">
        <f t="shared" si="33"/>
        <v>0</v>
      </c>
      <c r="AB35" s="166">
        <v>4249880146.8299999</v>
      </c>
      <c r="AC35" s="167">
        <v>1</v>
      </c>
      <c r="AD35" s="115">
        <f t="shared" si="34"/>
        <v>-1.8278437858371428E-2</v>
      </c>
      <c r="AE35" s="115">
        <f t="shared" si="35"/>
        <v>0</v>
      </c>
      <c r="AF35" s="166">
        <v>4230156932.9400001</v>
      </c>
      <c r="AG35" s="167">
        <v>1</v>
      </c>
      <c r="AH35" s="115">
        <f t="shared" si="36"/>
        <v>-4.6408870858891116E-3</v>
      </c>
      <c r="AI35" s="115">
        <f t="shared" si="37"/>
        <v>0</v>
      </c>
      <c r="AJ35" s="116">
        <f t="shared" si="16"/>
        <v>-3.3316395539259275E-2</v>
      </c>
      <c r="AK35" s="116">
        <f t="shared" si="17"/>
        <v>0</v>
      </c>
      <c r="AL35" s="117">
        <f t="shared" si="18"/>
        <v>-0.19444499962210834</v>
      </c>
      <c r="AM35" s="117">
        <f t="shared" si="19"/>
        <v>0</v>
      </c>
      <c r="AN35" s="118">
        <f t="shared" si="20"/>
        <v>4.7101543123428818E-2</v>
      </c>
      <c r="AO35" s="201">
        <f t="shared" si="21"/>
        <v>0</v>
      </c>
      <c r="AP35" s="122"/>
      <c r="AQ35" s="130"/>
      <c r="AR35" s="127"/>
      <c r="AS35" s="121"/>
      <c r="AT35" s="121"/>
    </row>
    <row r="36" spans="1:47" s="259" customFormat="1">
      <c r="A36" s="196" t="s">
        <v>142</v>
      </c>
      <c r="B36" s="166">
        <v>11073434337.040001</v>
      </c>
      <c r="C36" s="167">
        <v>1</v>
      </c>
      <c r="D36" s="166">
        <v>10540996856.639999</v>
      </c>
      <c r="E36" s="167">
        <v>1</v>
      </c>
      <c r="F36" s="115">
        <f t="shared" si="22"/>
        <v>-4.8082416366440971E-2</v>
      </c>
      <c r="G36" s="115">
        <f t="shared" si="23"/>
        <v>0</v>
      </c>
      <c r="H36" s="166">
        <v>10359602306.43</v>
      </c>
      <c r="I36" s="167">
        <v>1</v>
      </c>
      <c r="J36" s="115">
        <f t="shared" si="24"/>
        <v>-1.7208481576933093E-2</v>
      </c>
      <c r="K36" s="115">
        <f t="shared" si="25"/>
        <v>0</v>
      </c>
      <c r="L36" s="166">
        <v>10316796557.200001</v>
      </c>
      <c r="M36" s="167">
        <v>1</v>
      </c>
      <c r="N36" s="115">
        <f t="shared" si="26"/>
        <v>-4.1319876925614086E-3</v>
      </c>
      <c r="O36" s="115">
        <f t="shared" si="27"/>
        <v>0</v>
      </c>
      <c r="P36" s="166">
        <v>10191905429.879999</v>
      </c>
      <c r="Q36" s="167">
        <v>1</v>
      </c>
      <c r="R36" s="115">
        <f t="shared" si="28"/>
        <v>-1.2105611138841465E-2</v>
      </c>
      <c r="S36" s="115">
        <f t="shared" si="29"/>
        <v>0</v>
      </c>
      <c r="T36" s="166">
        <v>10004096313.07</v>
      </c>
      <c r="U36" s="167">
        <v>1</v>
      </c>
      <c r="V36" s="115">
        <f t="shared" si="30"/>
        <v>-1.8427282131110861E-2</v>
      </c>
      <c r="W36" s="115">
        <f t="shared" si="31"/>
        <v>0</v>
      </c>
      <c r="X36" s="166">
        <v>9561693508.2299995</v>
      </c>
      <c r="Y36" s="167">
        <v>1</v>
      </c>
      <c r="Z36" s="115">
        <f t="shared" si="32"/>
        <v>-4.4222165700465763E-2</v>
      </c>
      <c r="AA36" s="115">
        <f t="shared" si="33"/>
        <v>0</v>
      </c>
      <c r="AB36" s="166">
        <v>9630190661.2600002</v>
      </c>
      <c r="AC36" s="167">
        <v>1</v>
      </c>
      <c r="AD36" s="115">
        <f t="shared" si="34"/>
        <v>7.1637051502480599E-3</v>
      </c>
      <c r="AE36" s="115">
        <f t="shared" si="35"/>
        <v>0</v>
      </c>
      <c r="AF36" s="166">
        <v>9542552712</v>
      </c>
      <c r="AG36" s="167">
        <v>1</v>
      </c>
      <c r="AH36" s="115">
        <f t="shared" si="36"/>
        <v>-9.1003337672791E-3</v>
      </c>
      <c r="AI36" s="115">
        <f t="shared" si="37"/>
        <v>0</v>
      </c>
      <c r="AJ36" s="116">
        <f t="shared" si="16"/>
        <v>-1.8264321652923077E-2</v>
      </c>
      <c r="AK36" s="116">
        <f t="shared" si="17"/>
        <v>0</v>
      </c>
      <c r="AL36" s="117">
        <f t="shared" si="18"/>
        <v>-9.4720087503968667E-2</v>
      </c>
      <c r="AM36" s="117">
        <f t="shared" si="19"/>
        <v>0</v>
      </c>
      <c r="AN36" s="118">
        <f t="shared" si="20"/>
        <v>1.9019860273479773E-2</v>
      </c>
      <c r="AO36" s="201">
        <f t="shared" si="21"/>
        <v>0</v>
      </c>
      <c r="AP36" s="122"/>
      <c r="AQ36" s="130"/>
      <c r="AR36" s="127"/>
      <c r="AS36" s="121"/>
      <c r="AT36" s="121"/>
    </row>
    <row r="37" spans="1:47" s="275" customFormat="1">
      <c r="A37" s="196" t="s">
        <v>145</v>
      </c>
      <c r="B37" s="166">
        <v>532226823.82999998</v>
      </c>
      <c r="C37" s="167">
        <v>100</v>
      </c>
      <c r="D37" s="166">
        <v>530361303.97000003</v>
      </c>
      <c r="E37" s="167">
        <v>100</v>
      </c>
      <c r="F37" s="115">
        <f t="shared" si="22"/>
        <v>-3.5051218324084797E-3</v>
      </c>
      <c r="G37" s="115">
        <f t="shared" si="23"/>
        <v>0</v>
      </c>
      <c r="H37" s="166">
        <v>533038735.16000003</v>
      </c>
      <c r="I37" s="167">
        <v>100</v>
      </c>
      <c r="J37" s="115">
        <f t="shared" si="24"/>
        <v>5.04831549730002E-3</v>
      </c>
      <c r="K37" s="115">
        <f t="shared" si="25"/>
        <v>0</v>
      </c>
      <c r="L37" s="166">
        <v>534253507.68000001</v>
      </c>
      <c r="M37" s="167">
        <v>100</v>
      </c>
      <c r="N37" s="115">
        <f t="shared" si="26"/>
        <v>2.2789573062365676E-3</v>
      </c>
      <c r="O37" s="115">
        <f t="shared" si="27"/>
        <v>0</v>
      </c>
      <c r="P37" s="166">
        <v>535890650.98000002</v>
      </c>
      <c r="Q37" s="167">
        <v>100</v>
      </c>
      <c r="R37" s="115">
        <f t="shared" si="28"/>
        <v>3.064356670505205E-3</v>
      </c>
      <c r="S37" s="115">
        <f t="shared" si="29"/>
        <v>0</v>
      </c>
      <c r="T37" s="166">
        <v>536359292.76999998</v>
      </c>
      <c r="U37" s="167">
        <v>100</v>
      </c>
      <c r="V37" s="115">
        <f t="shared" si="30"/>
        <v>8.7451010601312395E-4</v>
      </c>
      <c r="W37" s="115">
        <f t="shared" si="31"/>
        <v>0</v>
      </c>
      <c r="X37" s="166">
        <v>537182927.80999994</v>
      </c>
      <c r="Y37" s="167">
        <v>100</v>
      </c>
      <c r="Z37" s="115">
        <f t="shared" si="32"/>
        <v>1.5356031882030813E-3</v>
      </c>
      <c r="AA37" s="115">
        <f t="shared" si="33"/>
        <v>0</v>
      </c>
      <c r="AB37" s="166">
        <v>532112515.79000002</v>
      </c>
      <c r="AC37" s="167">
        <v>100</v>
      </c>
      <c r="AD37" s="115">
        <f t="shared" si="34"/>
        <v>-9.4388927076872985E-3</v>
      </c>
      <c r="AE37" s="115">
        <f t="shared" si="35"/>
        <v>0</v>
      </c>
      <c r="AF37" s="166">
        <v>532427869.62</v>
      </c>
      <c r="AG37" s="167">
        <v>100</v>
      </c>
      <c r="AH37" s="115">
        <f t="shared" si="36"/>
        <v>5.9264501518404189E-4</v>
      </c>
      <c r="AI37" s="115">
        <f t="shared" si="37"/>
        <v>0</v>
      </c>
      <c r="AJ37" s="116">
        <f t="shared" si="16"/>
        <v>5.6296655418282667E-5</v>
      </c>
      <c r="AK37" s="116">
        <f t="shared" si="17"/>
        <v>0</v>
      </c>
      <c r="AL37" s="117">
        <f t="shared" si="18"/>
        <v>3.8965241893229672E-3</v>
      </c>
      <c r="AM37" s="117">
        <f t="shared" si="19"/>
        <v>0</v>
      </c>
      <c r="AN37" s="118">
        <f t="shared" si="20"/>
        <v>4.5496736281553851E-3</v>
      </c>
      <c r="AO37" s="201">
        <f t="shared" si="21"/>
        <v>0</v>
      </c>
      <c r="AP37" s="122"/>
      <c r="AQ37" s="130"/>
      <c r="AR37" s="127"/>
      <c r="AS37" s="121"/>
      <c r="AT37" s="121"/>
    </row>
    <row r="38" spans="1:47" s="275" customFormat="1">
      <c r="A38" s="196" t="s">
        <v>155</v>
      </c>
      <c r="B38" s="164">
        <v>8170292133.4399996</v>
      </c>
      <c r="C38" s="167">
        <v>1</v>
      </c>
      <c r="D38" s="164">
        <v>8029364958.3299999</v>
      </c>
      <c r="E38" s="167">
        <v>1</v>
      </c>
      <c r="F38" s="115">
        <f t="shared" si="22"/>
        <v>-1.7248731478425611E-2</v>
      </c>
      <c r="G38" s="115">
        <f t="shared" si="23"/>
        <v>0</v>
      </c>
      <c r="H38" s="164">
        <v>8007051438.1899996</v>
      </c>
      <c r="I38" s="167">
        <v>1</v>
      </c>
      <c r="J38" s="115">
        <f t="shared" si="24"/>
        <v>-2.7789894039940682E-3</v>
      </c>
      <c r="K38" s="115">
        <f t="shared" si="25"/>
        <v>0</v>
      </c>
      <c r="L38" s="164">
        <v>8004397699.4700003</v>
      </c>
      <c r="M38" s="167">
        <v>1</v>
      </c>
      <c r="N38" s="115">
        <f t="shared" si="26"/>
        <v>-3.3142521195032978E-4</v>
      </c>
      <c r="O38" s="115">
        <f t="shared" si="27"/>
        <v>0</v>
      </c>
      <c r="P38" s="164">
        <v>7633567309.7700005</v>
      </c>
      <c r="Q38" s="167">
        <v>1</v>
      </c>
      <c r="R38" s="115">
        <f t="shared" si="28"/>
        <v>-4.6328331452665551E-2</v>
      </c>
      <c r="S38" s="115">
        <f t="shared" si="29"/>
        <v>0</v>
      </c>
      <c r="T38" s="164">
        <v>7373022677.8400002</v>
      </c>
      <c r="U38" s="167">
        <v>1</v>
      </c>
      <c r="V38" s="115">
        <f t="shared" si="30"/>
        <v>-3.4131438337687302E-2</v>
      </c>
      <c r="W38" s="115">
        <f t="shared" si="31"/>
        <v>0</v>
      </c>
      <c r="X38" s="164">
        <v>7069157597.8900003</v>
      </c>
      <c r="Y38" s="167">
        <v>1</v>
      </c>
      <c r="Z38" s="115">
        <f t="shared" si="32"/>
        <v>-4.1213094442701492E-2</v>
      </c>
      <c r="AA38" s="115">
        <f t="shared" si="33"/>
        <v>0</v>
      </c>
      <c r="AB38" s="164">
        <v>6690554184.9300003</v>
      </c>
      <c r="AC38" s="167">
        <v>1</v>
      </c>
      <c r="AD38" s="115">
        <f t="shared" si="34"/>
        <v>-5.3557076315996328E-2</v>
      </c>
      <c r="AE38" s="115">
        <f t="shared" si="35"/>
        <v>0</v>
      </c>
      <c r="AF38" s="164">
        <v>6724173816.9099998</v>
      </c>
      <c r="AG38" s="167">
        <v>1</v>
      </c>
      <c r="AH38" s="115">
        <f t="shared" si="36"/>
        <v>5.024939795828182E-3</v>
      </c>
      <c r="AI38" s="115">
        <f t="shared" si="37"/>
        <v>0</v>
      </c>
      <c r="AJ38" s="116">
        <f t="shared" si="16"/>
        <v>-2.3820518355949061E-2</v>
      </c>
      <c r="AK38" s="116">
        <f t="shared" si="17"/>
        <v>0</v>
      </c>
      <c r="AL38" s="117">
        <f t="shared" si="18"/>
        <v>-0.16255222526234034</v>
      </c>
      <c r="AM38" s="117">
        <f t="shared" si="19"/>
        <v>0</v>
      </c>
      <c r="AN38" s="118">
        <f t="shared" si="20"/>
        <v>2.2895456753389134E-2</v>
      </c>
      <c r="AO38" s="201">
        <f t="shared" si="21"/>
        <v>0</v>
      </c>
      <c r="AP38" s="122"/>
      <c r="AQ38" s="130"/>
      <c r="AR38" s="127"/>
      <c r="AS38" s="121"/>
      <c r="AT38" s="121"/>
    </row>
    <row r="39" spans="1:47" s="275" customFormat="1">
      <c r="A39" s="196" t="s">
        <v>156</v>
      </c>
      <c r="B39" s="164">
        <v>772652412.78999996</v>
      </c>
      <c r="C39" s="167">
        <v>10</v>
      </c>
      <c r="D39" s="164">
        <v>768652412.78999996</v>
      </c>
      <c r="E39" s="167">
        <v>10</v>
      </c>
      <c r="F39" s="115">
        <f t="shared" si="22"/>
        <v>-5.1769721206929879E-3</v>
      </c>
      <c r="G39" s="115">
        <f t="shared" si="23"/>
        <v>0</v>
      </c>
      <c r="H39" s="164">
        <v>768652412.78999996</v>
      </c>
      <c r="I39" s="167">
        <v>10</v>
      </c>
      <c r="J39" s="115">
        <f t="shared" si="24"/>
        <v>0</v>
      </c>
      <c r="K39" s="115">
        <f t="shared" si="25"/>
        <v>0</v>
      </c>
      <c r="L39" s="164">
        <v>768652412.78999996</v>
      </c>
      <c r="M39" s="167">
        <v>10</v>
      </c>
      <c r="N39" s="115">
        <f t="shared" si="26"/>
        <v>0</v>
      </c>
      <c r="O39" s="115">
        <f t="shared" si="27"/>
        <v>0</v>
      </c>
      <c r="P39" s="164">
        <v>770895454.03999996</v>
      </c>
      <c r="Q39" s="167">
        <v>10</v>
      </c>
      <c r="R39" s="115">
        <f t="shared" si="28"/>
        <v>2.9181476733525992E-3</v>
      </c>
      <c r="S39" s="115">
        <f t="shared" si="29"/>
        <v>0</v>
      </c>
      <c r="T39" s="164">
        <v>768994926.03999996</v>
      </c>
      <c r="U39" s="167">
        <v>10</v>
      </c>
      <c r="V39" s="115">
        <f t="shared" si="30"/>
        <v>-2.465351157592098E-3</v>
      </c>
      <c r="W39" s="115">
        <f t="shared" si="31"/>
        <v>0</v>
      </c>
      <c r="X39" s="164">
        <v>769278388.65999997</v>
      </c>
      <c r="Y39" s="167">
        <v>10</v>
      </c>
      <c r="Z39" s="115">
        <f t="shared" si="32"/>
        <v>3.6861442176181565E-4</v>
      </c>
      <c r="AA39" s="115">
        <f t="shared" si="33"/>
        <v>0</v>
      </c>
      <c r="AB39" s="164">
        <v>756303392.44000006</v>
      </c>
      <c r="AC39" s="167">
        <v>10</v>
      </c>
      <c r="AD39" s="115">
        <f t="shared" si="34"/>
        <v>-1.6866450964001412E-2</v>
      </c>
      <c r="AE39" s="115">
        <f t="shared" si="35"/>
        <v>0</v>
      </c>
      <c r="AF39" s="164">
        <v>731250619.11000001</v>
      </c>
      <c r="AG39" s="167">
        <v>10</v>
      </c>
      <c r="AH39" s="115">
        <f t="shared" si="36"/>
        <v>-3.3125295457388231E-2</v>
      </c>
      <c r="AI39" s="115">
        <f t="shared" si="37"/>
        <v>0</v>
      </c>
      <c r="AJ39" s="116">
        <f t="shared" si="16"/>
        <v>-6.7934134505700395E-3</v>
      </c>
      <c r="AK39" s="116">
        <f t="shared" si="17"/>
        <v>0</v>
      </c>
      <c r="AL39" s="117">
        <f t="shared" si="18"/>
        <v>-4.8658916641192304E-2</v>
      </c>
      <c r="AM39" s="117">
        <f t="shared" si="19"/>
        <v>0</v>
      </c>
      <c r="AN39" s="118">
        <f t="shared" si="20"/>
        <v>1.2271273632124623E-2</v>
      </c>
      <c r="AO39" s="201">
        <f t="shared" si="21"/>
        <v>0</v>
      </c>
      <c r="AP39" s="122"/>
      <c r="AQ39" s="130"/>
      <c r="AR39" s="127"/>
      <c r="AS39" s="121"/>
      <c r="AT39" s="121"/>
    </row>
    <row r="40" spans="1:47" s="275" customFormat="1">
      <c r="A40" s="196" t="s">
        <v>167</v>
      </c>
      <c r="B40" s="164">
        <v>950889968.5</v>
      </c>
      <c r="C40" s="167">
        <v>1</v>
      </c>
      <c r="D40" s="164">
        <v>952149075.70000005</v>
      </c>
      <c r="E40" s="167">
        <v>1</v>
      </c>
      <c r="F40" s="115">
        <f t="shared" si="22"/>
        <v>1.3241355379805416E-3</v>
      </c>
      <c r="G40" s="115">
        <f t="shared" si="23"/>
        <v>0</v>
      </c>
      <c r="H40" s="164">
        <v>938989397.45000005</v>
      </c>
      <c r="I40" s="167">
        <v>1</v>
      </c>
      <c r="J40" s="115">
        <f t="shared" si="24"/>
        <v>-1.3821027175104151E-2</v>
      </c>
      <c r="K40" s="115">
        <f t="shared" si="25"/>
        <v>0</v>
      </c>
      <c r="L40" s="164">
        <v>939490481.17999995</v>
      </c>
      <c r="M40" s="167">
        <v>1</v>
      </c>
      <c r="N40" s="115">
        <f t="shared" si="26"/>
        <v>5.3364152072503238E-4</v>
      </c>
      <c r="O40" s="115">
        <f t="shared" si="27"/>
        <v>0</v>
      </c>
      <c r="P40" s="164">
        <v>927536837.50999999</v>
      </c>
      <c r="Q40" s="167">
        <v>1</v>
      </c>
      <c r="R40" s="115">
        <f t="shared" si="28"/>
        <v>-1.2723538885658726E-2</v>
      </c>
      <c r="S40" s="115">
        <f t="shared" si="29"/>
        <v>0</v>
      </c>
      <c r="T40" s="164">
        <v>931529816.20000005</v>
      </c>
      <c r="U40" s="167">
        <v>1</v>
      </c>
      <c r="V40" s="115">
        <f t="shared" si="30"/>
        <v>4.3049273392950366E-3</v>
      </c>
      <c r="W40" s="115">
        <f t="shared" si="31"/>
        <v>0</v>
      </c>
      <c r="X40" s="164">
        <v>932708763.21000004</v>
      </c>
      <c r="Y40" s="167">
        <v>1</v>
      </c>
      <c r="Z40" s="115">
        <f t="shared" si="32"/>
        <v>1.2656030859101023E-3</v>
      </c>
      <c r="AA40" s="115">
        <f t="shared" si="33"/>
        <v>0</v>
      </c>
      <c r="AB40" s="164">
        <v>931862390.84000003</v>
      </c>
      <c r="AC40" s="167">
        <v>1</v>
      </c>
      <c r="AD40" s="115">
        <f t="shared" si="34"/>
        <v>-9.0743477855524711E-4</v>
      </c>
      <c r="AE40" s="115">
        <f t="shared" si="35"/>
        <v>0</v>
      </c>
      <c r="AF40" s="164">
        <v>932578171.60000002</v>
      </c>
      <c r="AG40" s="167">
        <v>1</v>
      </c>
      <c r="AH40" s="115">
        <f t="shared" si="36"/>
        <v>7.6811851946806322E-4</v>
      </c>
      <c r="AI40" s="115">
        <f t="shared" si="37"/>
        <v>0</v>
      </c>
      <c r="AJ40" s="116">
        <f t="shared" si="16"/>
        <v>-2.4069468544924187E-3</v>
      </c>
      <c r="AK40" s="116">
        <f t="shared" si="17"/>
        <v>0</v>
      </c>
      <c r="AL40" s="117">
        <f t="shared" si="18"/>
        <v>-2.0554453708429961E-2</v>
      </c>
      <c r="AM40" s="117">
        <f t="shared" si="19"/>
        <v>0</v>
      </c>
      <c r="AN40" s="118">
        <f t="shared" si="20"/>
        <v>6.8676029439220824E-3</v>
      </c>
      <c r="AO40" s="201">
        <f t="shared" si="21"/>
        <v>0</v>
      </c>
      <c r="AP40" s="122"/>
      <c r="AQ40" s="130"/>
      <c r="AR40" s="127"/>
      <c r="AS40" s="121"/>
      <c r="AT40" s="121"/>
    </row>
    <row r="41" spans="1:47" s="275" customFormat="1">
      <c r="A41" s="196" t="s">
        <v>209</v>
      </c>
      <c r="B41" s="164">
        <v>4966609185.4200001</v>
      </c>
      <c r="C41" s="167">
        <v>100</v>
      </c>
      <c r="D41" s="164">
        <v>4933798664.9899998</v>
      </c>
      <c r="E41" s="167">
        <v>100</v>
      </c>
      <c r="F41" s="115">
        <f t="shared" si="22"/>
        <v>-6.6062215094996836E-3</v>
      </c>
      <c r="G41" s="115">
        <f t="shared" si="23"/>
        <v>0</v>
      </c>
      <c r="H41" s="164">
        <v>4770257805.2399998</v>
      </c>
      <c r="I41" s="167">
        <v>100</v>
      </c>
      <c r="J41" s="115">
        <f t="shared" si="24"/>
        <v>-3.3147047712035381E-2</v>
      </c>
      <c r="K41" s="115">
        <f t="shared" si="25"/>
        <v>0</v>
      </c>
      <c r="L41" s="164">
        <v>4721099851.3599997</v>
      </c>
      <c r="M41" s="167">
        <v>100</v>
      </c>
      <c r="N41" s="115">
        <f t="shared" si="26"/>
        <v>-1.0305093746925256E-2</v>
      </c>
      <c r="O41" s="115">
        <f t="shared" si="27"/>
        <v>0</v>
      </c>
      <c r="P41" s="164">
        <v>3673299282.9699998</v>
      </c>
      <c r="Q41" s="167">
        <v>100</v>
      </c>
      <c r="R41" s="115">
        <f t="shared" si="28"/>
        <v>-0.22193992954590055</v>
      </c>
      <c r="S41" s="115">
        <f t="shared" si="29"/>
        <v>0</v>
      </c>
      <c r="T41" s="164">
        <v>3695992515.2600002</v>
      </c>
      <c r="U41" s="167">
        <v>100</v>
      </c>
      <c r="V41" s="115">
        <f t="shared" si="30"/>
        <v>6.1778881985494281E-3</v>
      </c>
      <c r="W41" s="115">
        <f t="shared" si="31"/>
        <v>0</v>
      </c>
      <c r="X41" s="164">
        <v>6586090389.5500002</v>
      </c>
      <c r="Y41" s="167">
        <v>100</v>
      </c>
      <c r="Z41" s="115">
        <f t="shared" si="32"/>
        <v>0.78195447159521414</v>
      </c>
      <c r="AA41" s="115">
        <f t="shared" si="33"/>
        <v>0</v>
      </c>
      <c r="AB41" s="164">
        <v>6586962213.3599997</v>
      </c>
      <c r="AC41" s="167">
        <v>100</v>
      </c>
      <c r="AD41" s="115">
        <f t="shared" si="34"/>
        <v>1.3237349602470821E-4</v>
      </c>
      <c r="AE41" s="115">
        <f t="shared" si="35"/>
        <v>0</v>
      </c>
      <c r="AF41" s="164">
        <v>6708601734.0900002</v>
      </c>
      <c r="AG41" s="167">
        <v>100</v>
      </c>
      <c r="AH41" s="115">
        <f t="shared" si="36"/>
        <v>1.8466709962793662E-2</v>
      </c>
      <c r="AI41" s="115">
        <f t="shared" si="37"/>
        <v>0</v>
      </c>
      <c r="AJ41" s="116">
        <f t="shared" si="16"/>
        <v>6.6841643842277629E-2</v>
      </c>
      <c r="AK41" s="116">
        <f t="shared" si="17"/>
        <v>0</v>
      </c>
      <c r="AL41" s="117">
        <f t="shared" si="18"/>
        <v>0.35972344832267245</v>
      </c>
      <c r="AM41" s="117">
        <f t="shared" si="19"/>
        <v>0</v>
      </c>
      <c r="AN41" s="118">
        <f t="shared" si="20"/>
        <v>0.29918829528677909</v>
      </c>
      <c r="AO41" s="201">
        <f t="shared" si="21"/>
        <v>0</v>
      </c>
      <c r="AP41" s="122"/>
      <c r="AQ41" s="130"/>
      <c r="AR41" s="127"/>
      <c r="AS41" s="121"/>
      <c r="AT41" s="121"/>
    </row>
    <row r="42" spans="1:47" s="275" customFormat="1">
      <c r="A42" s="196" t="s">
        <v>170</v>
      </c>
      <c r="B42" s="164">
        <v>526566860.10000002</v>
      </c>
      <c r="C42" s="167">
        <v>1</v>
      </c>
      <c r="D42" s="164">
        <v>506457961.19</v>
      </c>
      <c r="E42" s="167">
        <v>1</v>
      </c>
      <c r="F42" s="115">
        <f t="shared" si="22"/>
        <v>-3.8188690617903975E-2</v>
      </c>
      <c r="G42" s="115">
        <f t="shared" si="23"/>
        <v>0</v>
      </c>
      <c r="H42" s="164">
        <v>511107550.93000001</v>
      </c>
      <c r="I42" s="167">
        <v>1</v>
      </c>
      <c r="J42" s="115">
        <f t="shared" si="24"/>
        <v>9.1806035175655866E-3</v>
      </c>
      <c r="K42" s="115">
        <f t="shared" si="25"/>
        <v>0</v>
      </c>
      <c r="L42" s="164">
        <v>511557622.41000003</v>
      </c>
      <c r="M42" s="167">
        <v>1</v>
      </c>
      <c r="N42" s="115">
        <f t="shared" si="26"/>
        <v>8.8058076853116129E-4</v>
      </c>
      <c r="O42" s="115">
        <f t="shared" si="27"/>
        <v>0</v>
      </c>
      <c r="P42" s="164">
        <v>512516598.88</v>
      </c>
      <c r="Q42" s="167">
        <v>1</v>
      </c>
      <c r="R42" s="115">
        <f t="shared" si="28"/>
        <v>1.8746206253014729E-3</v>
      </c>
      <c r="S42" s="115">
        <f t="shared" si="29"/>
        <v>0</v>
      </c>
      <c r="T42" s="164">
        <v>512768813.79000002</v>
      </c>
      <c r="U42" s="167">
        <v>1</v>
      </c>
      <c r="V42" s="115">
        <f t="shared" si="30"/>
        <v>4.9211071514793905E-4</v>
      </c>
      <c r="W42" s="115">
        <f t="shared" si="31"/>
        <v>0</v>
      </c>
      <c r="X42" s="164">
        <v>516514326.81999999</v>
      </c>
      <c r="Y42" s="167">
        <v>1</v>
      </c>
      <c r="Z42" s="115">
        <f t="shared" si="32"/>
        <v>7.3044867965272034E-3</v>
      </c>
      <c r="AA42" s="115">
        <f t="shared" si="33"/>
        <v>0</v>
      </c>
      <c r="AB42" s="164">
        <v>516838680.94999999</v>
      </c>
      <c r="AC42" s="167">
        <v>1</v>
      </c>
      <c r="AD42" s="115">
        <f t="shared" si="34"/>
        <v>6.2796734409465739E-4</v>
      </c>
      <c r="AE42" s="115">
        <f t="shared" si="35"/>
        <v>0</v>
      </c>
      <c r="AF42" s="164">
        <v>516887866.44999999</v>
      </c>
      <c r="AG42" s="167">
        <v>1</v>
      </c>
      <c r="AH42" s="115">
        <f t="shared" si="36"/>
        <v>9.5166058216835178E-5</v>
      </c>
      <c r="AI42" s="115">
        <f t="shared" si="37"/>
        <v>0</v>
      </c>
      <c r="AJ42" s="116">
        <f t="shared" si="16"/>
        <v>-2.2166443490648901E-3</v>
      </c>
      <c r="AK42" s="116">
        <f t="shared" si="17"/>
        <v>0</v>
      </c>
      <c r="AL42" s="117">
        <f t="shared" si="18"/>
        <v>2.0593822309542417E-2</v>
      </c>
      <c r="AM42" s="117">
        <f t="shared" si="19"/>
        <v>0</v>
      </c>
      <c r="AN42" s="118">
        <f t="shared" si="20"/>
        <v>1.493625598312469E-2</v>
      </c>
      <c r="AO42" s="201">
        <f t="shared" si="21"/>
        <v>0</v>
      </c>
      <c r="AP42" s="122"/>
      <c r="AQ42" s="130"/>
      <c r="AR42" s="127"/>
      <c r="AS42" s="121"/>
      <c r="AT42" s="121"/>
    </row>
    <row r="43" spans="1:47" s="275" customFormat="1">
      <c r="A43" s="196" t="s">
        <v>175</v>
      </c>
      <c r="B43" s="164">
        <v>217935149.50999999</v>
      </c>
      <c r="C43" s="167">
        <v>100</v>
      </c>
      <c r="D43" s="164">
        <v>238058313.06</v>
      </c>
      <c r="E43" s="167">
        <v>100</v>
      </c>
      <c r="F43" s="115">
        <f t="shared" si="22"/>
        <v>9.2335557597039472E-2</v>
      </c>
      <c r="G43" s="115">
        <f t="shared" si="23"/>
        <v>0</v>
      </c>
      <c r="H43" s="164">
        <v>238028666.71000001</v>
      </c>
      <c r="I43" s="167">
        <v>100</v>
      </c>
      <c r="J43" s="115">
        <f t="shared" si="24"/>
        <v>-1.2453398337121711E-4</v>
      </c>
      <c r="K43" s="115">
        <f t="shared" si="25"/>
        <v>0</v>
      </c>
      <c r="L43" s="164">
        <v>246241405.30000001</v>
      </c>
      <c r="M43" s="167">
        <v>100</v>
      </c>
      <c r="N43" s="115">
        <f t="shared" si="26"/>
        <v>3.4503149152223404E-2</v>
      </c>
      <c r="O43" s="115">
        <f t="shared" si="27"/>
        <v>0</v>
      </c>
      <c r="P43" s="164">
        <v>246215503.71000001</v>
      </c>
      <c r="Q43" s="167">
        <v>100</v>
      </c>
      <c r="R43" s="115">
        <f t="shared" si="28"/>
        <v>-1.0518779312702198E-4</v>
      </c>
      <c r="S43" s="115">
        <f t="shared" si="29"/>
        <v>0</v>
      </c>
      <c r="T43" s="164">
        <v>249637209.55000001</v>
      </c>
      <c r="U43" s="167">
        <v>100</v>
      </c>
      <c r="V43" s="115">
        <f t="shared" si="30"/>
        <v>1.3897198951493286E-2</v>
      </c>
      <c r="W43" s="115">
        <f t="shared" si="31"/>
        <v>0</v>
      </c>
      <c r="X43" s="164">
        <v>246398043.52000001</v>
      </c>
      <c r="Y43" s="167">
        <v>100</v>
      </c>
      <c r="Z43" s="115">
        <f t="shared" si="32"/>
        <v>-1.2975493660736607E-2</v>
      </c>
      <c r="AA43" s="115">
        <f t="shared" si="33"/>
        <v>0</v>
      </c>
      <c r="AB43" s="164">
        <v>230909594.13999999</v>
      </c>
      <c r="AC43" s="167">
        <v>100</v>
      </c>
      <c r="AD43" s="115">
        <f t="shared" si="34"/>
        <v>-6.2859465760095753E-2</v>
      </c>
      <c r="AE43" s="115">
        <f t="shared" si="35"/>
        <v>0</v>
      </c>
      <c r="AF43" s="164">
        <v>243861392.15000001</v>
      </c>
      <c r="AG43" s="167">
        <v>100</v>
      </c>
      <c r="AH43" s="115">
        <f t="shared" si="36"/>
        <v>5.6090341582547554E-2</v>
      </c>
      <c r="AI43" s="115">
        <f t="shared" si="37"/>
        <v>0</v>
      </c>
      <c r="AJ43" s="116">
        <f t="shared" si="16"/>
        <v>1.5095195760746643E-2</v>
      </c>
      <c r="AK43" s="116">
        <f t="shared" si="17"/>
        <v>0</v>
      </c>
      <c r="AL43" s="117">
        <f t="shared" si="18"/>
        <v>2.4376712644088177E-2</v>
      </c>
      <c r="AM43" s="117">
        <f t="shared" si="19"/>
        <v>0</v>
      </c>
      <c r="AN43" s="118">
        <f t="shared" si="20"/>
        <v>4.6831558376572477E-2</v>
      </c>
      <c r="AO43" s="201">
        <f t="shared" si="21"/>
        <v>0</v>
      </c>
      <c r="AP43" s="122"/>
      <c r="AQ43" s="130"/>
      <c r="AR43" s="127"/>
      <c r="AS43" s="121"/>
      <c r="AT43" s="121"/>
    </row>
    <row r="44" spans="1:47" s="370" customFormat="1">
      <c r="A44" s="196" t="s">
        <v>190</v>
      </c>
      <c r="B44" s="164">
        <v>104205805.38339768</v>
      </c>
      <c r="C44" s="167">
        <v>1</v>
      </c>
      <c r="D44" s="164">
        <v>105914171.77595283</v>
      </c>
      <c r="E44" s="167">
        <v>1</v>
      </c>
      <c r="F44" s="115">
        <f t="shared" si="22"/>
        <v>1.6394157564155524E-2</v>
      </c>
      <c r="G44" s="115">
        <f t="shared" si="23"/>
        <v>0</v>
      </c>
      <c r="H44" s="164">
        <v>106918220.51000001</v>
      </c>
      <c r="I44" s="167">
        <v>1</v>
      </c>
      <c r="J44" s="115">
        <f t="shared" si="24"/>
        <v>9.4798336918604648E-3</v>
      </c>
      <c r="K44" s="115">
        <f t="shared" si="25"/>
        <v>0</v>
      </c>
      <c r="L44" s="164">
        <v>108474816.75574799</v>
      </c>
      <c r="M44" s="167">
        <v>1</v>
      </c>
      <c r="N44" s="115">
        <f t="shared" si="26"/>
        <v>1.4558755638870699E-2</v>
      </c>
      <c r="O44" s="115">
        <f t="shared" si="27"/>
        <v>0</v>
      </c>
      <c r="P44" s="164">
        <v>108947523.52379628</v>
      </c>
      <c r="Q44" s="167">
        <v>1</v>
      </c>
      <c r="R44" s="115">
        <f t="shared" si="28"/>
        <v>4.3577558569439859E-3</v>
      </c>
      <c r="S44" s="115">
        <f t="shared" si="29"/>
        <v>0</v>
      </c>
      <c r="T44" s="164">
        <v>110589370.90184455</v>
      </c>
      <c r="U44" s="167">
        <v>1</v>
      </c>
      <c r="V44" s="115">
        <f t="shared" si="30"/>
        <v>1.5070075252235167E-2</v>
      </c>
      <c r="W44" s="115">
        <f t="shared" si="31"/>
        <v>0</v>
      </c>
      <c r="X44" s="164">
        <v>110601202.11989282</v>
      </c>
      <c r="Y44" s="167">
        <v>1</v>
      </c>
      <c r="Z44" s="115">
        <f t="shared" si="32"/>
        <v>1.06983319932035E-4</v>
      </c>
      <c r="AA44" s="115">
        <f t="shared" si="33"/>
        <v>0</v>
      </c>
      <c r="AB44" s="164">
        <v>110015538.91794111</v>
      </c>
      <c r="AC44" s="167">
        <v>1</v>
      </c>
      <c r="AD44" s="115">
        <f t="shared" si="34"/>
        <v>-5.2952697685586412E-3</v>
      </c>
      <c r="AE44" s="115">
        <f t="shared" si="35"/>
        <v>0</v>
      </c>
      <c r="AF44" s="164">
        <v>110113212.86695461</v>
      </c>
      <c r="AG44" s="167">
        <v>1</v>
      </c>
      <c r="AH44" s="115">
        <f t="shared" si="36"/>
        <v>8.8781957507252582E-4</v>
      </c>
      <c r="AI44" s="115">
        <f t="shared" si="37"/>
        <v>0</v>
      </c>
      <c r="AJ44" s="116">
        <f t="shared" si="16"/>
        <v>6.9450138913139704E-3</v>
      </c>
      <c r="AK44" s="116">
        <f t="shared" si="17"/>
        <v>0</v>
      </c>
      <c r="AL44" s="117">
        <f t="shared" si="18"/>
        <v>3.9645696327440347E-2</v>
      </c>
      <c r="AM44" s="117">
        <f t="shared" si="19"/>
        <v>0</v>
      </c>
      <c r="AN44" s="118">
        <f t="shared" si="20"/>
        <v>8.1034739144824688E-3</v>
      </c>
      <c r="AO44" s="201">
        <f t="shared" si="21"/>
        <v>0</v>
      </c>
      <c r="AP44" s="122"/>
      <c r="AQ44" s="130"/>
      <c r="AR44" s="127"/>
      <c r="AS44" s="121"/>
      <c r="AT44" s="121"/>
    </row>
    <row r="45" spans="1:47" s="370" customFormat="1">
      <c r="A45" s="196" t="s">
        <v>198</v>
      </c>
      <c r="B45" s="164">
        <v>2042028377.0799999</v>
      </c>
      <c r="C45" s="167">
        <v>1</v>
      </c>
      <c r="D45" s="164">
        <v>2050027799.8800001</v>
      </c>
      <c r="E45" s="167">
        <v>1</v>
      </c>
      <c r="F45" s="115">
        <f t="shared" si="22"/>
        <v>3.9173906150310077E-3</v>
      </c>
      <c r="G45" s="115">
        <f t="shared" si="23"/>
        <v>0</v>
      </c>
      <c r="H45" s="164">
        <v>2051099901.5699999</v>
      </c>
      <c r="I45" s="167">
        <v>1</v>
      </c>
      <c r="J45" s="115">
        <f t="shared" si="24"/>
        <v>5.2296934220237166E-4</v>
      </c>
      <c r="K45" s="115">
        <f t="shared" si="25"/>
        <v>0</v>
      </c>
      <c r="L45" s="164">
        <v>2052161844.49</v>
      </c>
      <c r="M45" s="167">
        <v>1</v>
      </c>
      <c r="N45" s="115">
        <f t="shared" si="26"/>
        <v>5.1774314804813731E-4</v>
      </c>
      <c r="O45" s="115">
        <f t="shared" si="27"/>
        <v>0</v>
      </c>
      <c r="P45" s="164">
        <v>1990198455.4400001</v>
      </c>
      <c r="Q45" s="167">
        <v>1</v>
      </c>
      <c r="R45" s="115">
        <f t="shared" si="28"/>
        <v>-3.0194201893174268E-2</v>
      </c>
      <c r="S45" s="115">
        <f t="shared" si="29"/>
        <v>0</v>
      </c>
      <c r="T45" s="164">
        <v>1991416967.1400001</v>
      </c>
      <c r="U45" s="167">
        <v>1</v>
      </c>
      <c r="V45" s="115">
        <f t="shared" si="30"/>
        <v>6.1225637909092579E-4</v>
      </c>
      <c r="W45" s="115">
        <f t="shared" si="31"/>
        <v>0</v>
      </c>
      <c r="X45" s="164">
        <v>1972976662.3299999</v>
      </c>
      <c r="Y45" s="167">
        <v>1</v>
      </c>
      <c r="Z45" s="115">
        <f t="shared" si="32"/>
        <v>-9.2598913810016739E-3</v>
      </c>
      <c r="AA45" s="115">
        <f t="shared" si="33"/>
        <v>0</v>
      </c>
      <c r="AB45" s="164">
        <v>1974620704.1900001</v>
      </c>
      <c r="AC45" s="167">
        <v>1</v>
      </c>
      <c r="AD45" s="115">
        <f t="shared" si="34"/>
        <v>8.3327993249478747E-4</v>
      </c>
      <c r="AE45" s="115">
        <f t="shared" si="35"/>
        <v>0</v>
      </c>
      <c r="AF45" s="164">
        <v>1701521748.6099999</v>
      </c>
      <c r="AG45" s="167">
        <v>1</v>
      </c>
      <c r="AH45" s="115">
        <f t="shared" si="36"/>
        <v>-0.13830451336831637</v>
      </c>
      <c r="AI45" s="115">
        <f t="shared" si="37"/>
        <v>0</v>
      </c>
      <c r="AJ45" s="116">
        <f t="shared" si="16"/>
        <v>-2.1419370903203134E-2</v>
      </c>
      <c r="AK45" s="116">
        <f t="shared" si="17"/>
        <v>0</v>
      </c>
      <c r="AL45" s="117">
        <f t="shared" si="18"/>
        <v>-0.17000064647435525</v>
      </c>
      <c r="AM45" s="117">
        <f t="shared" si="19"/>
        <v>0</v>
      </c>
      <c r="AN45" s="118">
        <f t="shared" si="20"/>
        <v>4.8509520350927343E-2</v>
      </c>
      <c r="AO45" s="201">
        <f t="shared" si="21"/>
        <v>0</v>
      </c>
      <c r="AP45" s="122"/>
      <c r="AQ45" s="130"/>
      <c r="AR45" s="127"/>
      <c r="AS45" s="121"/>
      <c r="AT45" s="121"/>
    </row>
    <row r="46" spans="1:47" s="406" customFormat="1">
      <c r="A46" s="196" t="s">
        <v>204</v>
      </c>
      <c r="B46" s="164">
        <v>134290904.97999999</v>
      </c>
      <c r="C46" s="167">
        <v>1</v>
      </c>
      <c r="D46" s="164">
        <v>134320904.75999999</v>
      </c>
      <c r="E46" s="167">
        <v>1</v>
      </c>
      <c r="F46" s="115">
        <f t="shared" si="22"/>
        <v>2.233939819265428E-4</v>
      </c>
      <c r="G46" s="115">
        <f t="shared" si="23"/>
        <v>0</v>
      </c>
      <c r="H46" s="164">
        <v>132430919.01000001</v>
      </c>
      <c r="I46" s="167">
        <v>1</v>
      </c>
      <c r="J46" s="115">
        <f t="shared" ref="J46:J47" si="38">((H46-D46)/D46)</f>
        <v>-1.4070674653189294E-2</v>
      </c>
      <c r="K46" s="115">
        <f t="shared" ref="K46:K47" si="39">((I46-E46)/E46)</f>
        <v>0</v>
      </c>
      <c r="L46" s="164">
        <v>132430919.01000001</v>
      </c>
      <c r="M46" s="167">
        <v>1</v>
      </c>
      <c r="N46" s="115">
        <f t="shared" ref="N46:N47" si="40">((L46-H46)/H46)</f>
        <v>0</v>
      </c>
      <c r="O46" s="115">
        <f t="shared" ref="O46:O47" si="41">((M46-I46)/I46)</f>
        <v>0</v>
      </c>
      <c r="P46" s="164">
        <v>132430919.04000001</v>
      </c>
      <c r="Q46" s="167">
        <v>1</v>
      </c>
      <c r="R46" s="115">
        <f t="shared" si="28"/>
        <v>2.2653321004158826E-10</v>
      </c>
      <c r="S46" s="115">
        <f t="shared" si="29"/>
        <v>0</v>
      </c>
      <c r="T46" s="164">
        <v>132430919.09999999</v>
      </c>
      <c r="U46" s="167">
        <v>1</v>
      </c>
      <c r="V46" s="115">
        <f t="shared" si="30"/>
        <v>4.5306630746028381E-10</v>
      </c>
      <c r="W46" s="115">
        <f t="shared" si="31"/>
        <v>0</v>
      </c>
      <c r="X46" s="164">
        <v>131724130.47</v>
      </c>
      <c r="Y46" s="167">
        <v>1</v>
      </c>
      <c r="Z46" s="115">
        <f t="shared" si="32"/>
        <v>-5.3370363567913593E-3</v>
      </c>
      <c r="AA46" s="115">
        <f t="shared" si="33"/>
        <v>0</v>
      </c>
      <c r="AB46" s="164">
        <v>128663838.15000001</v>
      </c>
      <c r="AC46" s="167">
        <v>1</v>
      </c>
      <c r="AD46" s="115">
        <f t="shared" si="34"/>
        <v>-2.3232586991317968E-2</v>
      </c>
      <c r="AE46" s="115">
        <f t="shared" si="35"/>
        <v>0</v>
      </c>
      <c r="AF46" s="164">
        <v>128661982.5</v>
      </c>
      <c r="AG46" s="167">
        <v>1</v>
      </c>
      <c r="AH46" s="115">
        <f t="shared" si="36"/>
        <v>-1.4422467312397368E-5</v>
      </c>
      <c r="AI46" s="115">
        <f t="shared" si="37"/>
        <v>0</v>
      </c>
      <c r="AJ46" s="116">
        <f t="shared" si="16"/>
        <v>-5.30391572588562E-3</v>
      </c>
      <c r="AK46" s="116">
        <f t="shared" si="17"/>
        <v>0</v>
      </c>
      <c r="AL46" s="117">
        <f t="shared" si="18"/>
        <v>-4.2129870031110642E-2</v>
      </c>
      <c r="AM46" s="117">
        <f t="shared" si="19"/>
        <v>0</v>
      </c>
      <c r="AN46" s="118">
        <f t="shared" si="20"/>
        <v>8.7930075891433177E-3</v>
      </c>
      <c r="AO46" s="201">
        <f t="shared" si="21"/>
        <v>0</v>
      </c>
      <c r="AP46" s="122"/>
      <c r="AQ46" s="130"/>
      <c r="AR46" s="127"/>
      <c r="AS46" s="121"/>
      <c r="AT46" s="121"/>
    </row>
    <row r="47" spans="1:47" s="406" customFormat="1">
      <c r="A47" s="196" t="s">
        <v>221</v>
      </c>
      <c r="B47" s="164">
        <v>0</v>
      </c>
      <c r="C47" s="167">
        <v>0</v>
      </c>
      <c r="D47" s="164">
        <v>0</v>
      </c>
      <c r="E47" s="167">
        <v>0</v>
      </c>
      <c r="F47" s="115" t="e">
        <f t="shared" si="22"/>
        <v>#DIV/0!</v>
      </c>
      <c r="G47" s="115" t="e">
        <f t="shared" si="23"/>
        <v>#DIV/0!</v>
      </c>
      <c r="H47" s="164">
        <v>0</v>
      </c>
      <c r="I47" s="167">
        <v>0</v>
      </c>
      <c r="J47" s="115" t="e">
        <f t="shared" si="38"/>
        <v>#DIV/0!</v>
      </c>
      <c r="K47" s="115" t="e">
        <f t="shared" si="39"/>
        <v>#DIV/0!</v>
      </c>
      <c r="L47" s="164">
        <v>0</v>
      </c>
      <c r="M47" s="167">
        <v>0</v>
      </c>
      <c r="N47" s="115" t="e">
        <f t="shared" si="40"/>
        <v>#DIV/0!</v>
      </c>
      <c r="O47" s="115" t="e">
        <f t="shared" si="41"/>
        <v>#DIV/0!</v>
      </c>
      <c r="P47" s="164">
        <v>645597950.69000006</v>
      </c>
      <c r="Q47" s="167">
        <v>1</v>
      </c>
      <c r="R47" s="115" t="e">
        <f t="shared" ref="R47" si="42">((P47-L47)/L47)</f>
        <v>#DIV/0!</v>
      </c>
      <c r="S47" s="115" t="e">
        <f t="shared" ref="S47" si="43">((Q47-M47)/M47)</f>
        <v>#DIV/0!</v>
      </c>
      <c r="T47" s="164">
        <v>633105438.14999998</v>
      </c>
      <c r="U47" s="167">
        <v>1</v>
      </c>
      <c r="V47" s="115">
        <f t="shared" ref="V47" si="44">((T47-P47)/P47)</f>
        <v>-1.93502976994403E-2</v>
      </c>
      <c r="W47" s="115">
        <f t="shared" ref="W47" si="45">((U47-Q47)/Q47)</f>
        <v>0</v>
      </c>
      <c r="X47" s="164">
        <v>633449965.85000002</v>
      </c>
      <c r="Y47" s="167">
        <v>1</v>
      </c>
      <c r="Z47" s="115">
        <f t="shared" ref="Z47" si="46">((X47-T47)/T47)</f>
        <v>5.4418692249239475E-4</v>
      </c>
      <c r="AA47" s="115">
        <f t="shared" ref="AA47" si="47">((Y47-U47)/U47)</f>
        <v>0</v>
      </c>
      <c r="AB47" s="164">
        <v>650859958.26999998</v>
      </c>
      <c r="AC47" s="167">
        <v>1</v>
      </c>
      <c r="AD47" s="115">
        <f t="shared" si="34"/>
        <v>2.748440028193579E-2</v>
      </c>
      <c r="AE47" s="115">
        <f t="shared" si="35"/>
        <v>0</v>
      </c>
      <c r="AF47" s="164">
        <v>651155563.71000004</v>
      </c>
      <c r="AG47" s="167">
        <v>1</v>
      </c>
      <c r="AH47" s="115">
        <f t="shared" si="36"/>
        <v>4.5417671842308896E-4</v>
      </c>
      <c r="AI47" s="115">
        <f t="shared" si="37"/>
        <v>0</v>
      </c>
      <c r="AJ47" s="116" t="e">
        <f t="shared" si="16"/>
        <v>#DIV/0!</v>
      </c>
      <c r="AK47" s="116" t="e">
        <f t="shared" si="17"/>
        <v>#DIV/0!</v>
      </c>
      <c r="AL47" s="117" t="e">
        <f t="shared" si="18"/>
        <v>#DIV/0!</v>
      </c>
      <c r="AM47" s="117" t="e">
        <f t="shared" si="19"/>
        <v>#DIV/0!</v>
      </c>
      <c r="AN47" s="118" t="e">
        <f t="shared" si="20"/>
        <v>#DIV/0!</v>
      </c>
      <c r="AO47" s="201" t="e">
        <f t="shared" si="21"/>
        <v>#DIV/0!</v>
      </c>
      <c r="AP47" s="122"/>
      <c r="AQ47" s="130"/>
      <c r="AR47" s="127"/>
      <c r="AS47" s="121"/>
      <c r="AT47" s="121"/>
    </row>
    <row r="48" spans="1:47">
      <c r="A48" s="196" t="s">
        <v>237</v>
      </c>
      <c r="B48" s="164">
        <v>0</v>
      </c>
      <c r="C48" s="167">
        <v>0</v>
      </c>
      <c r="D48" s="164">
        <v>0</v>
      </c>
      <c r="E48" s="167">
        <v>0</v>
      </c>
      <c r="F48" s="115" t="e">
        <f t="shared" si="22"/>
        <v>#DIV/0!</v>
      </c>
      <c r="G48" s="115" t="e">
        <f t="shared" si="23"/>
        <v>#DIV/0!</v>
      </c>
      <c r="H48" s="164">
        <v>0</v>
      </c>
      <c r="I48" s="167">
        <v>0</v>
      </c>
      <c r="J48" s="115" t="e">
        <f t="shared" si="24"/>
        <v>#DIV/0!</v>
      </c>
      <c r="K48" s="115" t="e">
        <f t="shared" si="25"/>
        <v>#DIV/0!</v>
      </c>
      <c r="L48" s="164">
        <v>0</v>
      </c>
      <c r="M48" s="167">
        <v>0</v>
      </c>
      <c r="N48" s="115" t="e">
        <f t="shared" si="26"/>
        <v>#DIV/0!</v>
      </c>
      <c r="O48" s="115" t="e">
        <f t="shared" si="27"/>
        <v>#DIV/0!</v>
      </c>
      <c r="P48" s="164">
        <v>0</v>
      </c>
      <c r="Q48" s="167">
        <v>0</v>
      </c>
      <c r="R48" s="115" t="e">
        <f t="shared" si="28"/>
        <v>#DIV/0!</v>
      </c>
      <c r="S48" s="115" t="e">
        <f t="shared" si="29"/>
        <v>#DIV/0!</v>
      </c>
      <c r="T48" s="164">
        <v>0</v>
      </c>
      <c r="U48" s="167">
        <v>0</v>
      </c>
      <c r="V48" s="115" t="e">
        <f t="shared" si="30"/>
        <v>#DIV/0!</v>
      </c>
      <c r="W48" s="115" t="e">
        <f t="shared" si="31"/>
        <v>#DIV/0!</v>
      </c>
      <c r="X48" s="164">
        <v>0</v>
      </c>
      <c r="Y48" s="167">
        <v>0</v>
      </c>
      <c r="Z48" s="115" t="e">
        <f t="shared" si="32"/>
        <v>#DIV/0!</v>
      </c>
      <c r="AA48" s="115" t="e">
        <f t="shared" si="33"/>
        <v>#DIV/0!</v>
      </c>
      <c r="AB48" s="164">
        <v>9269320.7845761254</v>
      </c>
      <c r="AC48" s="167">
        <v>100</v>
      </c>
      <c r="AD48" s="115" t="e">
        <f t="shared" si="34"/>
        <v>#DIV/0!</v>
      </c>
      <c r="AE48" s="115" t="e">
        <f t="shared" si="35"/>
        <v>#DIV/0!</v>
      </c>
      <c r="AF48" s="164">
        <v>9291441.4900000002</v>
      </c>
      <c r="AG48" s="167">
        <v>100</v>
      </c>
      <c r="AH48" s="115">
        <f t="shared" si="36"/>
        <v>2.3864429700915062E-3</v>
      </c>
      <c r="AI48" s="115">
        <f t="shared" si="37"/>
        <v>0</v>
      </c>
      <c r="AJ48" s="116" t="e">
        <f t="shared" si="16"/>
        <v>#DIV/0!</v>
      </c>
      <c r="AK48" s="116" t="e">
        <f t="shared" si="17"/>
        <v>#DIV/0!</v>
      </c>
      <c r="AL48" s="117" t="e">
        <f t="shared" si="18"/>
        <v>#DIV/0!</v>
      </c>
      <c r="AM48" s="117" t="e">
        <f t="shared" si="19"/>
        <v>#DIV/0!</v>
      </c>
      <c r="AN48" s="118" t="e">
        <f t="shared" si="20"/>
        <v>#DIV/0!</v>
      </c>
      <c r="AO48" s="201" t="e">
        <f t="shared" si="21"/>
        <v>#DIV/0!</v>
      </c>
      <c r="AP48" s="122"/>
      <c r="AQ48" s="131">
        <v>2266908745.4000001</v>
      </c>
      <c r="AR48" s="127">
        <v>1</v>
      </c>
      <c r="AS48" s="121" t="e">
        <f>(#REF!/AQ48)-1</f>
        <v>#REF!</v>
      </c>
      <c r="AT48" s="121" t="e">
        <f>(#REF!/AR48)-1</f>
        <v>#REF!</v>
      </c>
    </row>
    <row r="49" spans="1:49">
      <c r="A49" s="198" t="s">
        <v>56</v>
      </c>
      <c r="B49" s="172">
        <f>SUM(B21:B48)</f>
        <v>534974149193.49335</v>
      </c>
      <c r="C49" s="173"/>
      <c r="D49" s="172">
        <f>SUM(D21:D48)</f>
        <v>525097087567.59589</v>
      </c>
      <c r="E49" s="173"/>
      <c r="F49" s="115">
        <f>((D49-B49)/B49)</f>
        <v>-1.846268953516304E-2</v>
      </c>
      <c r="G49" s="115"/>
      <c r="H49" s="172">
        <f>SUM(H21:H48)</f>
        <v>519273063122.22992</v>
      </c>
      <c r="I49" s="173"/>
      <c r="J49" s="115">
        <f>((H49-D49)/D49)</f>
        <v>-1.1091328790918571E-2</v>
      </c>
      <c r="K49" s="115"/>
      <c r="L49" s="172">
        <f>SUM(L21:L48)</f>
        <v>514215866715.94806</v>
      </c>
      <c r="M49" s="173"/>
      <c r="N49" s="115">
        <f>((L49-H49)/H49)</f>
        <v>-9.7389923826868407E-3</v>
      </c>
      <c r="O49" s="115"/>
      <c r="P49" s="172">
        <f>SUM(P21:P48)</f>
        <v>507903798812.73596</v>
      </c>
      <c r="Q49" s="173"/>
      <c r="R49" s="115">
        <f>((P49-L49)/L49)</f>
        <v>-1.2275132511029404E-2</v>
      </c>
      <c r="S49" s="115"/>
      <c r="T49" s="172">
        <f>SUM(T21:T48)</f>
        <v>501946848384.21179</v>
      </c>
      <c r="U49" s="173"/>
      <c r="V49" s="115">
        <f>((T49-P49)/P49)</f>
        <v>-1.172850142576015E-2</v>
      </c>
      <c r="W49" s="115"/>
      <c r="X49" s="172">
        <f>SUM(X21:X48)</f>
        <v>502195240193.08795</v>
      </c>
      <c r="Y49" s="173"/>
      <c r="Z49" s="115">
        <f>((X49-T49)/T49)</f>
        <v>4.9485679544705469E-4</v>
      </c>
      <c r="AA49" s="115"/>
      <c r="AB49" s="172">
        <f>SUM(AB21:AB48)</f>
        <v>501813826861.20276</v>
      </c>
      <c r="AC49" s="173"/>
      <c r="AD49" s="115">
        <f>((AB49-X49)/X49)</f>
        <v>-7.5949212847685314E-4</v>
      </c>
      <c r="AE49" s="115"/>
      <c r="AF49" s="172">
        <f>SUM(AF21:AF48)</f>
        <v>489812631106.65686</v>
      </c>
      <c r="AG49" s="173"/>
      <c r="AH49" s="115">
        <f>((AF49-AB49)/AB49)</f>
        <v>-2.3915633870856497E-2</v>
      </c>
      <c r="AI49" s="115"/>
      <c r="AJ49" s="116">
        <f t="shared" si="16"/>
        <v>-1.0934614231180539E-2</v>
      </c>
      <c r="AK49" s="116"/>
      <c r="AL49" s="117">
        <f t="shared" si="18"/>
        <v>-6.7196062016620595E-2</v>
      </c>
      <c r="AM49" s="117"/>
      <c r="AN49" s="118">
        <f t="shared" si="20"/>
        <v>8.1348107679781109E-3</v>
      </c>
      <c r="AO49" s="201"/>
      <c r="AP49" s="122"/>
      <c r="AQ49" s="135">
        <f>SUM(AQ21:AQ48)</f>
        <v>132930613532.55411</v>
      </c>
      <c r="AR49" s="136"/>
      <c r="AS49" s="121" t="e">
        <f>(#REF!/AQ49)-1</f>
        <v>#REF!</v>
      </c>
      <c r="AT49" s="121" t="e">
        <f>(#REF!/AR49)-1</f>
        <v>#REF!</v>
      </c>
    </row>
    <row r="50" spans="1:49">
      <c r="A50" s="199" t="s">
        <v>80</v>
      </c>
      <c r="B50" s="168"/>
      <c r="C50" s="170"/>
      <c r="D50" s="168"/>
      <c r="E50" s="170"/>
      <c r="F50" s="115"/>
      <c r="G50" s="115"/>
      <c r="H50" s="168"/>
      <c r="I50" s="170"/>
      <c r="J50" s="115"/>
      <c r="K50" s="115"/>
      <c r="L50" s="168"/>
      <c r="M50" s="170"/>
      <c r="N50" s="115"/>
      <c r="O50" s="115"/>
      <c r="P50" s="168"/>
      <c r="Q50" s="170"/>
      <c r="R50" s="115"/>
      <c r="S50" s="115"/>
      <c r="T50" s="168"/>
      <c r="U50" s="170"/>
      <c r="V50" s="115"/>
      <c r="W50" s="115"/>
      <c r="X50" s="168"/>
      <c r="Y50" s="170"/>
      <c r="Z50" s="115"/>
      <c r="AA50" s="115"/>
      <c r="AB50" s="168"/>
      <c r="AC50" s="170"/>
      <c r="AD50" s="115"/>
      <c r="AE50" s="115"/>
      <c r="AF50" s="168"/>
      <c r="AG50" s="170"/>
      <c r="AH50" s="115"/>
      <c r="AI50" s="115"/>
      <c r="AJ50" s="116"/>
      <c r="AK50" s="116"/>
      <c r="AL50" s="117"/>
      <c r="AM50" s="117"/>
      <c r="AN50" s="118"/>
      <c r="AO50" s="201"/>
      <c r="AP50" s="122"/>
      <c r="AQ50" s="132"/>
      <c r="AR50" s="98"/>
      <c r="AS50" s="121" t="e">
        <f>(#REF!/AQ50)-1</f>
        <v>#REF!</v>
      </c>
      <c r="AT50" s="121" t="e">
        <f>(#REF!/AR50)-1</f>
        <v>#REF!</v>
      </c>
    </row>
    <row r="51" spans="1:49">
      <c r="A51" s="196" t="s">
        <v>24</v>
      </c>
      <c r="B51" s="163">
        <v>169026222813.59</v>
      </c>
      <c r="C51" s="175">
        <v>228.42</v>
      </c>
      <c r="D51" s="163">
        <v>164442676285.76999</v>
      </c>
      <c r="E51" s="175">
        <v>228.66</v>
      </c>
      <c r="F51" s="115">
        <f t="shared" ref="F51:F62" si="48">((D51-B51)/B51)</f>
        <v>-2.7117369432522645E-2</v>
      </c>
      <c r="G51" s="115">
        <f t="shared" ref="G51:G62" si="49">((E51-C51)/C51)</f>
        <v>1.050696086157119E-3</v>
      </c>
      <c r="H51" s="163">
        <v>157038443212.91</v>
      </c>
      <c r="I51" s="175">
        <v>228.91</v>
      </c>
      <c r="J51" s="115">
        <f t="shared" ref="J51:J62" si="50">((H51-D51)/D51)</f>
        <v>-4.5026225795503604E-2</v>
      </c>
      <c r="K51" s="115">
        <f t="shared" ref="K51:K62" si="51">((I51-E51)/E51)</f>
        <v>1.0933263360447826E-3</v>
      </c>
      <c r="L51" s="163">
        <v>153639089448.29001</v>
      </c>
      <c r="M51" s="175">
        <v>229.17</v>
      </c>
      <c r="N51" s="115">
        <f t="shared" ref="N51:N62" si="52">((L51-H51)/H51)</f>
        <v>-2.1646634385003485E-2</v>
      </c>
      <c r="O51" s="115">
        <f t="shared" ref="O51:O62" si="53">((M51-I51)/I51)</f>
        <v>1.1358175702240658E-3</v>
      </c>
      <c r="P51" s="163">
        <v>152927925999.12</v>
      </c>
      <c r="Q51" s="175">
        <v>229.43</v>
      </c>
      <c r="R51" s="115">
        <f t="shared" ref="R51:R62" si="54">((P51-L51)/L51)</f>
        <v>-4.628792397323913E-3</v>
      </c>
      <c r="S51" s="115">
        <f t="shared" ref="S51:S62" si="55">((Q51-M51)/M51)</f>
        <v>1.1345289523062327E-3</v>
      </c>
      <c r="T51" s="163">
        <v>150799337641.95001</v>
      </c>
      <c r="U51" s="175">
        <v>229.69</v>
      </c>
      <c r="V51" s="115">
        <f t="shared" ref="V51:V62" si="56">((T51-P51)/P51)</f>
        <v>-1.3918899005942391E-2</v>
      </c>
      <c r="W51" s="115">
        <f t="shared" ref="W51:W62" si="57">((U51-Q51)/Q51)</f>
        <v>1.1332432550232789E-3</v>
      </c>
      <c r="X51" s="163">
        <v>145952070755.60001</v>
      </c>
      <c r="Y51" s="175">
        <v>229.95</v>
      </c>
      <c r="Z51" s="115">
        <f t="shared" ref="Z51:Z62" si="58">((X51-T51)/T51)</f>
        <v>-3.2143820802841325E-2</v>
      </c>
      <c r="AA51" s="115">
        <f t="shared" ref="AA51:AA62" si="59">((Y51-U51)/U51)</f>
        <v>1.1319604684574467E-3</v>
      </c>
      <c r="AB51" s="163">
        <v>144539122637.85999</v>
      </c>
      <c r="AC51" s="175">
        <v>230.22</v>
      </c>
      <c r="AD51" s="115">
        <f t="shared" ref="AD51:AD62" si="60">((AB51-X51)/X51)</f>
        <v>-9.6809049054606012E-3</v>
      </c>
      <c r="AE51" s="115">
        <f t="shared" ref="AE51:AE62" si="61">((AC51-Y51)/Y51)</f>
        <v>1.1741682974560133E-3</v>
      </c>
      <c r="AF51" s="163">
        <v>139576543105.92001</v>
      </c>
      <c r="AG51" s="175">
        <v>230.48</v>
      </c>
      <c r="AH51" s="115">
        <f t="shared" ref="AH51:AH62" si="62">((AF51-AB51)/AB51)</f>
        <v>-3.4333815242352204E-2</v>
      </c>
      <c r="AI51" s="115">
        <f t="shared" ref="AI51:AI62" si="63">((AG51-AC51)/AC51)</f>
        <v>1.1293545304490961E-3</v>
      </c>
      <c r="AJ51" s="116">
        <f t="shared" si="16"/>
        <v>-2.3562057745868774E-2</v>
      </c>
      <c r="AK51" s="116">
        <f t="shared" si="17"/>
        <v>1.1228869370147544E-3</v>
      </c>
      <c r="AL51" s="117">
        <f t="shared" si="18"/>
        <v>-0.15121459794680903</v>
      </c>
      <c r="AM51" s="117">
        <f t="shared" si="19"/>
        <v>7.9594157264059884E-3</v>
      </c>
      <c r="AN51" s="118">
        <f t="shared" si="20"/>
        <v>1.3684414837185275E-2</v>
      </c>
      <c r="AO51" s="201">
        <f t="shared" si="21"/>
        <v>3.6350036080881043E-5</v>
      </c>
      <c r="AP51" s="122"/>
      <c r="AQ51" s="120">
        <v>1092437778.4100001</v>
      </c>
      <c r="AR51" s="124">
        <v>143.21</v>
      </c>
      <c r="AS51" s="121" t="e">
        <f>(#REF!/AQ51)-1</f>
        <v>#REF!</v>
      </c>
      <c r="AT51" s="121" t="e">
        <f>(#REF!/AR51)-1</f>
        <v>#REF!</v>
      </c>
    </row>
    <row r="52" spans="1:49">
      <c r="A52" s="196" t="s">
        <v>25</v>
      </c>
      <c r="B52" s="163">
        <v>1334691337.97</v>
      </c>
      <c r="C52" s="175">
        <v>305.4067</v>
      </c>
      <c r="D52" s="163">
        <v>1314981684.3</v>
      </c>
      <c r="E52" s="175">
        <v>301.55889999999999</v>
      </c>
      <c r="F52" s="115">
        <f t="shared" si="48"/>
        <v>-1.4767199808142527E-2</v>
      </c>
      <c r="G52" s="115">
        <f t="shared" si="49"/>
        <v>-1.2598937744325866E-2</v>
      </c>
      <c r="H52" s="163">
        <v>1302785235.1400001</v>
      </c>
      <c r="I52" s="175">
        <v>298.79660000000001</v>
      </c>
      <c r="J52" s="115">
        <f t="shared" si="50"/>
        <v>-9.2749954661857856E-3</v>
      </c>
      <c r="K52" s="115">
        <f t="shared" si="51"/>
        <v>-9.1600679004996445E-3</v>
      </c>
      <c r="L52" s="163">
        <v>1356155728.52</v>
      </c>
      <c r="M52" s="175">
        <v>311.23880000000003</v>
      </c>
      <c r="N52" s="115">
        <f t="shared" si="52"/>
        <v>4.0966455514261771E-2</v>
      </c>
      <c r="O52" s="115">
        <f t="shared" si="53"/>
        <v>4.1641036076046425E-2</v>
      </c>
      <c r="P52" s="163">
        <v>1309992854.4400001</v>
      </c>
      <c r="Q52" s="175">
        <v>300.64440000000002</v>
      </c>
      <c r="R52" s="115">
        <f t="shared" si="54"/>
        <v>-3.4039508228438042E-2</v>
      </c>
      <c r="S52" s="115">
        <f t="shared" si="55"/>
        <v>-3.403945780538932E-2</v>
      </c>
      <c r="T52" s="163">
        <v>1309086418.1199999</v>
      </c>
      <c r="U52" s="175">
        <v>300.46679999999998</v>
      </c>
      <c r="V52" s="115">
        <f t="shared" si="56"/>
        <v>-6.9193989641085335E-4</v>
      </c>
      <c r="W52" s="115">
        <f t="shared" si="57"/>
        <v>-5.9073110957676524E-4</v>
      </c>
      <c r="X52" s="163">
        <v>1331283752.6700001</v>
      </c>
      <c r="Y52" s="175">
        <v>305.5616</v>
      </c>
      <c r="Z52" s="115">
        <f t="shared" si="58"/>
        <v>1.6956355396214515E-2</v>
      </c>
      <c r="AA52" s="115">
        <f t="shared" si="59"/>
        <v>1.6956282690799851E-2</v>
      </c>
      <c r="AB52" s="163">
        <v>1287251889.1400001</v>
      </c>
      <c r="AC52" s="175">
        <v>304.19830000000002</v>
      </c>
      <c r="AD52" s="115">
        <f t="shared" si="60"/>
        <v>-3.3074739657635278E-2</v>
      </c>
      <c r="AE52" s="115">
        <f t="shared" si="61"/>
        <v>-4.4616208319369355E-3</v>
      </c>
      <c r="AF52" s="163">
        <v>1316953492.2</v>
      </c>
      <c r="AG52" s="175">
        <v>311.21730000000002</v>
      </c>
      <c r="AH52" s="115">
        <f t="shared" si="62"/>
        <v>2.3073652725297829E-2</v>
      </c>
      <c r="AI52" s="115">
        <f t="shared" si="63"/>
        <v>2.3073764712031611E-2</v>
      </c>
      <c r="AJ52" s="116">
        <f t="shared" si="16"/>
        <v>-1.3564899276297965E-3</v>
      </c>
      <c r="AK52" s="116">
        <f t="shared" si="17"/>
        <v>2.6025335108936696E-3</v>
      </c>
      <c r="AL52" s="117">
        <f t="shared" si="18"/>
        <v>1.4994945736067355E-3</v>
      </c>
      <c r="AM52" s="117">
        <f t="shared" si="19"/>
        <v>3.2028237269734132E-2</v>
      </c>
      <c r="AN52" s="118">
        <f t="shared" si="20"/>
        <v>2.6834525820741105E-2</v>
      </c>
      <c r="AO52" s="201">
        <f t="shared" si="21"/>
        <v>2.3668195562714704E-2</v>
      </c>
      <c r="AP52" s="122"/>
      <c r="AQ52" s="123">
        <v>1186217562.8099999</v>
      </c>
      <c r="AR52" s="127">
        <v>212.98</v>
      </c>
      <c r="AS52" s="121" t="e">
        <f>(#REF!/AQ52)-1</f>
        <v>#REF!</v>
      </c>
      <c r="AT52" s="121" t="e">
        <f>(#REF!/AR52)-1</f>
        <v>#REF!</v>
      </c>
      <c r="AU52" s="227"/>
      <c r="AV52" s="227"/>
    </row>
    <row r="53" spans="1:49">
      <c r="A53" s="196" t="s">
        <v>28</v>
      </c>
      <c r="B53" s="163">
        <v>37806433273.349998</v>
      </c>
      <c r="C53" s="174">
        <v>1357.59</v>
      </c>
      <c r="D53" s="163">
        <v>37151665510.209999</v>
      </c>
      <c r="E53" s="174">
        <v>1361.24</v>
      </c>
      <c r="F53" s="115">
        <f t="shared" si="48"/>
        <v>-1.731895094165229E-2</v>
      </c>
      <c r="G53" s="115">
        <f t="shared" si="49"/>
        <v>2.6885878652613019E-3</v>
      </c>
      <c r="H53" s="163">
        <v>37263343260.910004</v>
      </c>
      <c r="I53" s="175">
        <v>1363.32</v>
      </c>
      <c r="J53" s="115">
        <f t="shared" si="50"/>
        <v>3.0059958057415586E-3</v>
      </c>
      <c r="K53" s="115">
        <f t="shared" si="51"/>
        <v>1.5280185713025824E-3</v>
      </c>
      <c r="L53" s="163">
        <v>37220037194.790001</v>
      </c>
      <c r="M53" s="175">
        <v>1365.53</v>
      </c>
      <c r="N53" s="115">
        <f t="shared" si="52"/>
        <v>-1.1621626598768361E-3</v>
      </c>
      <c r="O53" s="115">
        <f t="shared" si="53"/>
        <v>1.6210427485843649E-3</v>
      </c>
      <c r="P53" s="163">
        <v>39421980390.970001</v>
      </c>
      <c r="Q53" s="174">
        <v>1367.85</v>
      </c>
      <c r="R53" s="115">
        <f t="shared" si="54"/>
        <v>5.9160155715487162E-2</v>
      </c>
      <c r="S53" s="115">
        <f t="shared" si="55"/>
        <v>1.6989740247376011E-3</v>
      </c>
      <c r="T53" s="163">
        <v>40920849062.5</v>
      </c>
      <c r="U53" s="174">
        <v>1370.19</v>
      </c>
      <c r="V53" s="115">
        <f t="shared" si="56"/>
        <v>3.8021140913390788E-2</v>
      </c>
      <c r="W53" s="115">
        <f t="shared" si="57"/>
        <v>1.7107138940674383E-3</v>
      </c>
      <c r="X53" s="163">
        <v>40810110775.349998</v>
      </c>
      <c r="Y53" s="174">
        <v>1372.68</v>
      </c>
      <c r="Z53" s="115">
        <f t="shared" si="58"/>
        <v>-2.7061581000156335E-3</v>
      </c>
      <c r="AA53" s="115">
        <f t="shared" si="59"/>
        <v>1.8172662185536378E-3</v>
      </c>
      <c r="AB53" s="163">
        <v>40683548285.18</v>
      </c>
      <c r="AC53" s="174">
        <v>1375.29</v>
      </c>
      <c r="AD53" s="115">
        <f t="shared" si="60"/>
        <v>-3.1012532866351362E-3</v>
      </c>
      <c r="AE53" s="115">
        <f t="shared" si="61"/>
        <v>1.9013899816416788E-3</v>
      </c>
      <c r="AF53" s="163">
        <v>40715876322.110001</v>
      </c>
      <c r="AG53" s="174">
        <v>1378.57</v>
      </c>
      <c r="AH53" s="115">
        <f t="shared" si="62"/>
        <v>7.9462186295526738E-4</v>
      </c>
      <c r="AI53" s="115">
        <f t="shared" si="63"/>
        <v>2.3849515374938907E-3</v>
      </c>
      <c r="AJ53" s="116">
        <f t="shared" si="16"/>
        <v>9.5866736636743607E-3</v>
      </c>
      <c r="AK53" s="116">
        <f t="shared" si="17"/>
        <v>1.9188681052053123E-3</v>
      </c>
      <c r="AL53" s="117">
        <f t="shared" si="18"/>
        <v>9.5936770611817851E-2</v>
      </c>
      <c r="AM53" s="117">
        <f t="shared" si="19"/>
        <v>1.2731039346478158E-2</v>
      </c>
      <c r="AN53" s="118">
        <f t="shared" si="20"/>
        <v>2.5462021766974114E-2</v>
      </c>
      <c r="AO53" s="201">
        <f t="shared" si="21"/>
        <v>4.0593377124962214E-4</v>
      </c>
      <c r="AP53" s="122"/>
      <c r="AQ53" s="123">
        <v>4662655514.79</v>
      </c>
      <c r="AR53" s="127">
        <v>1067.58</v>
      </c>
      <c r="AS53" s="121" t="e">
        <f>(#REF!/AQ53)-1</f>
        <v>#REF!</v>
      </c>
      <c r="AT53" s="121" t="e">
        <f>(#REF!/AR53)-1</f>
        <v>#REF!</v>
      </c>
    </row>
    <row r="54" spans="1:49">
      <c r="A54" s="196" t="s">
        <v>85</v>
      </c>
      <c r="B54" s="163">
        <v>5230442611</v>
      </c>
      <c r="C54" s="174">
        <v>51971.6</v>
      </c>
      <c r="D54" s="163">
        <v>5261379033.8999996</v>
      </c>
      <c r="E54" s="174">
        <v>52045.4</v>
      </c>
      <c r="F54" s="115">
        <f t="shared" si="48"/>
        <v>5.9146854675239295E-3</v>
      </c>
      <c r="G54" s="115">
        <f t="shared" si="49"/>
        <v>1.4200063111392167E-3</v>
      </c>
      <c r="H54" s="163">
        <v>5290907306.8000002</v>
      </c>
      <c r="I54" s="175">
        <v>52128.32</v>
      </c>
      <c r="J54" s="115">
        <f t="shared" si="50"/>
        <v>5.6122687055512755E-3</v>
      </c>
      <c r="K54" s="115">
        <f t="shared" si="51"/>
        <v>1.5932243771783529E-3</v>
      </c>
      <c r="L54" s="163">
        <v>5388109899.46</v>
      </c>
      <c r="M54" s="174">
        <v>52339.72</v>
      </c>
      <c r="N54" s="115">
        <f t="shared" si="52"/>
        <v>1.8371630237232234E-2</v>
      </c>
      <c r="O54" s="115">
        <f t="shared" si="53"/>
        <v>4.0553771922824571E-3</v>
      </c>
      <c r="P54" s="163">
        <v>5472127071.3100004</v>
      </c>
      <c r="Q54" s="174">
        <v>52422.879999999997</v>
      </c>
      <c r="R54" s="115">
        <f t="shared" si="54"/>
        <v>1.559306944693549E-2</v>
      </c>
      <c r="S54" s="115">
        <f t="shared" si="55"/>
        <v>1.5888506854831515E-3</v>
      </c>
      <c r="T54" s="163">
        <v>5612684985.7200003</v>
      </c>
      <c r="U54" s="174">
        <v>52480.56</v>
      </c>
      <c r="V54" s="115">
        <f t="shared" si="56"/>
        <v>2.5686156877996434E-2</v>
      </c>
      <c r="W54" s="115">
        <f t="shared" si="57"/>
        <v>1.1002829298962645E-3</v>
      </c>
      <c r="X54" s="163">
        <v>5638903473.0799999</v>
      </c>
      <c r="Y54" s="174">
        <v>52407.59</v>
      </c>
      <c r="Z54" s="115">
        <f t="shared" si="58"/>
        <v>4.6712914454856624E-3</v>
      </c>
      <c r="AA54" s="115">
        <f t="shared" si="59"/>
        <v>-1.3904196144248683E-3</v>
      </c>
      <c r="AB54" s="163">
        <v>5693008865.79</v>
      </c>
      <c r="AC54" s="174">
        <v>52541.32</v>
      </c>
      <c r="AD54" s="115">
        <f t="shared" si="60"/>
        <v>9.5950201964438622E-3</v>
      </c>
      <c r="AE54" s="115">
        <f t="shared" si="61"/>
        <v>2.5517296254226386E-3</v>
      </c>
      <c r="AF54" s="163">
        <v>5713166366.4499998</v>
      </c>
      <c r="AG54" s="174">
        <v>52616.22</v>
      </c>
      <c r="AH54" s="115">
        <f t="shared" si="62"/>
        <v>3.5407464023337084E-3</v>
      </c>
      <c r="AI54" s="115">
        <f t="shared" si="63"/>
        <v>1.4255446951085633E-3</v>
      </c>
      <c r="AJ54" s="116">
        <f t="shared" si="16"/>
        <v>1.1123108597437823E-2</v>
      </c>
      <c r="AK54" s="116">
        <f t="shared" si="17"/>
        <v>1.543074525260722E-3</v>
      </c>
      <c r="AL54" s="117">
        <f t="shared" si="18"/>
        <v>8.586861536472741E-2</v>
      </c>
      <c r="AM54" s="117">
        <f t="shared" si="19"/>
        <v>1.0967732018583769E-2</v>
      </c>
      <c r="AN54" s="118">
        <f t="shared" si="20"/>
        <v>7.9602066930804724E-3</v>
      </c>
      <c r="AO54" s="201">
        <f t="shared" si="21"/>
        <v>1.519589774393875E-3</v>
      </c>
      <c r="AP54" s="122"/>
      <c r="AQ54" s="123">
        <v>136891964.13</v>
      </c>
      <c r="AR54" s="123">
        <v>33401.089999999997</v>
      </c>
      <c r="AS54" s="121" t="e">
        <f>(#REF!/AQ54)-1</f>
        <v>#REF!</v>
      </c>
      <c r="AT54" s="121" t="e">
        <f>(#REF!/AR54)-1</f>
        <v>#REF!</v>
      </c>
    </row>
    <row r="55" spans="1:49">
      <c r="A55" s="196" t="s">
        <v>84</v>
      </c>
      <c r="B55" s="163">
        <v>606414001.39999998</v>
      </c>
      <c r="C55" s="174">
        <v>51926.5</v>
      </c>
      <c r="D55" s="163">
        <v>607335152.5</v>
      </c>
      <c r="E55" s="174">
        <v>52004.4</v>
      </c>
      <c r="F55" s="115">
        <f t="shared" si="48"/>
        <v>1.5190135746757246E-3</v>
      </c>
      <c r="G55" s="115">
        <f t="shared" si="49"/>
        <v>1.5001973943940272E-3</v>
      </c>
      <c r="H55" s="163">
        <v>608322127.96000004</v>
      </c>
      <c r="I55" s="175">
        <v>52087.29</v>
      </c>
      <c r="J55" s="115">
        <f t="shared" si="50"/>
        <v>1.6250919380136459E-3</v>
      </c>
      <c r="K55" s="115">
        <f t="shared" si="51"/>
        <v>1.593903592772908E-3</v>
      </c>
      <c r="L55" s="163">
        <v>610762101.05999994</v>
      </c>
      <c r="M55" s="174">
        <v>52294.44</v>
      </c>
      <c r="N55" s="115">
        <f t="shared" si="52"/>
        <v>4.0109885665055803E-3</v>
      </c>
      <c r="O55" s="115">
        <f t="shared" si="53"/>
        <v>3.9769778769446719E-3</v>
      </c>
      <c r="P55" s="163">
        <v>611693132.25</v>
      </c>
      <c r="Q55" s="174">
        <v>52373.440000000002</v>
      </c>
      <c r="R55" s="115">
        <f t="shared" si="54"/>
        <v>1.5243761660787703E-3</v>
      </c>
      <c r="S55" s="115">
        <f t="shared" si="55"/>
        <v>1.5106768520706981E-3</v>
      </c>
      <c r="T55" s="163">
        <v>612260798.79999995</v>
      </c>
      <c r="U55" s="174">
        <v>52422.879999999997</v>
      </c>
      <c r="V55" s="115">
        <f t="shared" si="56"/>
        <v>9.2802505058687829E-4</v>
      </c>
      <c r="W55" s="115">
        <f t="shared" si="57"/>
        <v>9.4398993077397721E-4</v>
      </c>
      <c r="X55" s="163">
        <v>611407350.15999997</v>
      </c>
      <c r="Y55" s="174">
        <v>52214.54</v>
      </c>
      <c r="Z55" s="115">
        <f t="shared" si="58"/>
        <v>-1.3939299097258907E-3</v>
      </c>
      <c r="AA55" s="115">
        <f t="shared" si="59"/>
        <v>-3.9742188906827808E-3</v>
      </c>
      <c r="AB55" s="163">
        <v>612976985.46000004</v>
      </c>
      <c r="AC55" s="174">
        <v>52479.7</v>
      </c>
      <c r="AD55" s="115">
        <f t="shared" si="60"/>
        <v>2.5672496406680613E-3</v>
      </c>
      <c r="AE55" s="115">
        <f t="shared" si="61"/>
        <v>5.0782789621434225E-3</v>
      </c>
      <c r="AF55" s="163">
        <v>613929667.65999997</v>
      </c>
      <c r="AG55" s="174">
        <v>52558.68</v>
      </c>
      <c r="AH55" s="115">
        <f t="shared" si="62"/>
        <v>1.5541891826248604E-3</v>
      </c>
      <c r="AI55" s="115">
        <f t="shared" si="63"/>
        <v>1.5049628713579386E-3</v>
      </c>
      <c r="AJ55" s="116">
        <f t="shared" si="16"/>
        <v>1.5418755261784539E-3</v>
      </c>
      <c r="AK55" s="116">
        <f t="shared" si="17"/>
        <v>1.5168460737218579E-3</v>
      </c>
      <c r="AL55" s="117">
        <f t="shared" si="18"/>
        <v>1.0858115379711973E-2</v>
      </c>
      <c r="AM55" s="117">
        <f t="shared" si="19"/>
        <v>1.0658328910630616E-2</v>
      </c>
      <c r="AN55" s="118">
        <f t="shared" si="20"/>
        <v>1.5190026209989857E-3</v>
      </c>
      <c r="AO55" s="201">
        <f t="shared" si="21"/>
        <v>2.6517489005598929E-3</v>
      </c>
      <c r="AP55" s="122"/>
      <c r="AQ55" s="123"/>
      <c r="AR55" s="123"/>
      <c r="AS55" s="121"/>
      <c r="AT55" s="121"/>
    </row>
    <row r="56" spans="1:49" s="262" customFormat="1">
      <c r="A56" s="196" t="s">
        <v>130</v>
      </c>
      <c r="B56" s="163">
        <v>35048335163</v>
      </c>
      <c r="C56" s="174">
        <v>49041.45</v>
      </c>
      <c r="D56" s="163">
        <v>35392255586</v>
      </c>
      <c r="E56" s="174">
        <v>49138.34</v>
      </c>
      <c r="F56" s="115">
        <f t="shared" si="48"/>
        <v>9.8127463515890936E-3</v>
      </c>
      <c r="G56" s="115">
        <f t="shared" si="49"/>
        <v>1.9756756784311928E-3</v>
      </c>
      <c r="H56" s="163">
        <v>40889926800.330002</v>
      </c>
      <c r="I56" s="174">
        <v>49274.93</v>
      </c>
      <c r="J56" s="115">
        <f t="shared" si="50"/>
        <v>0.15533542927127533</v>
      </c>
      <c r="K56" s="115">
        <f t="shared" si="51"/>
        <v>2.7797031808564107E-3</v>
      </c>
      <c r="L56" s="163">
        <v>41553297230.019997</v>
      </c>
      <c r="M56" s="174">
        <v>49520.4</v>
      </c>
      <c r="N56" s="115">
        <f t="shared" si="52"/>
        <v>1.6223321526822619E-2</v>
      </c>
      <c r="O56" s="115">
        <f t="shared" si="53"/>
        <v>4.9816407653953268E-3</v>
      </c>
      <c r="P56" s="163">
        <v>42243154253.599998</v>
      </c>
      <c r="Q56" s="174">
        <v>49621.65</v>
      </c>
      <c r="R56" s="115">
        <f t="shared" si="54"/>
        <v>1.6601739682925033E-2</v>
      </c>
      <c r="S56" s="115">
        <f t="shared" si="55"/>
        <v>2.0446119175127828E-3</v>
      </c>
      <c r="T56" s="163">
        <v>42507965527.32</v>
      </c>
      <c r="U56" s="174">
        <v>49695.81</v>
      </c>
      <c r="V56" s="115">
        <f t="shared" si="56"/>
        <v>6.2687381754271765E-3</v>
      </c>
      <c r="W56" s="115">
        <f t="shared" si="57"/>
        <v>1.4945089492186619E-3</v>
      </c>
      <c r="X56" s="163">
        <v>47165753712.739998</v>
      </c>
      <c r="Y56" s="174">
        <v>49604.800000000003</v>
      </c>
      <c r="Z56" s="115">
        <f t="shared" si="58"/>
        <v>0.10957447922146317</v>
      </c>
      <c r="AA56" s="115">
        <f t="shared" si="59"/>
        <v>-1.8313415155119671E-3</v>
      </c>
      <c r="AB56" s="163">
        <v>47468491256.629997</v>
      </c>
      <c r="AC56" s="174">
        <v>49701.95</v>
      </c>
      <c r="AD56" s="115">
        <f t="shared" si="60"/>
        <v>6.4185880656928117E-3</v>
      </c>
      <c r="AE56" s="115">
        <f t="shared" si="61"/>
        <v>1.9584798245329922E-3</v>
      </c>
      <c r="AF56" s="163">
        <v>51669971642.160004</v>
      </c>
      <c r="AG56" s="174">
        <v>49777.77</v>
      </c>
      <c r="AH56" s="115">
        <f t="shared" si="62"/>
        <v>8.8510931658127623E-2</v>
      </c>
      <c r="AI56" s="115">
        <f t="shared" si="63"/>
        <v>1.5254934665541234E-3</v>
      </c>
      <c r="AJ56" s="116">
        <f t="shared" si="16"/>
        <v>5.1093246744165356E-2</v>
      </c>
      <c r="AK56" s="116">
        <f t="shared" si="17"/>
        <v>1.8660965333736903E-3</v>
      </c>
      <c r="AL56" s="117">
        <f t="shared" si="18"/>
        <v>0.45992310426801186</v>
      </c>
      <c r="AM56" s="117">
        <f t="shared" si="19"/>
        <v>1.301285310004368E-2</v>
      </c>
      <c r="AN56" s="118">
        <f t="shared" si="20"/>
        <v>5.8311096061858081E-2</v>
      </c>
      <c r="AO56" s="201">
        <f t="shared" si="21"/>
        <v>1.871547826917283E-3</v>
      </c>
      <c r="AP56" s="122"/>
      <c r="AQ56" s="123"/>
      <c r="AR56" s="123"/>
      <c r="AS56" s="121"/>
      <c r="AT56" s="121"/>
    </row>
    <row r="57" spans="1:49" s="275" customFormat="1">
      <c r="A57" s="196" t="s">
        <v>154</v>
      </c>
      <c r="B57" s="163">
        <v>4361474466.0299997</v>
      </c>
      <c r="C57" s="174">
        <v>379.5</v>
      </c>
      <c r="D57" s="163">
        <v>4365645360.7799997</v>
      </c>
      <c r="E57" s="174">
        <v>379.5</v>
      </c>
      <c r="F57" s="115">
        <f t="shared" si="48"/>
        <v>9.5630383313845843E-4</v>
      </c>
      <c r="G57" s="115">
        <f t="shared" si="49"/>
        <v>0</v>
      </c>
      <c r="H57" s="163">
        <v>4388857523.8199997</v>
      </c>
      <c r="I57" s="174">
        <v>379.5</v>
      </c>
      <c r="J57" s="115">
        <f t="shared" si="50"/>
        <v>5.317006106023394E-3</v>
      </c>
      <c r="K57" s="115">
        <f t="shared" si="51"/>
        <v>0</v>
      </c>
      <c r="L57" s="163">
        <v>4393847125.3000002</v>
      </c>
      <c r="M57" s="174">
        <v>379.5</v>
      </c>
      <c r="N57" s="115">
        <f t="shared" si="52"/>
        <v>1.1368793479669891E-3</v>
      </c>
      <c r="O57" s="115">
        <f t="shared" si="53"/>
        <v>0</v>
      </c>
      <c r="P57" s="163">
        <v>4468272073.3199997</v>
      </c>
      <c r="Q57" s="174">
        <v>379.5</v>
      </c>
      <c r="R57" s="115">
        <f t="shared" si="54"/>
        <v>1.6938447309979628E-2</v>
      </c>
      <c r="S57" s="115">
        <f t="shared" si="55"/>
        <v>0</v>
      </c>
      <c r="T57" s="163">
        <v>4859536504.0900002</v>
      </c>
      <c r="U57" s="174">
        <v>409.5</v>
      </c>
      <c r="V57" s="115">
        <f t="shared" si="56"/>
        <v>8.7565041776716285E-2</v>
      </c>
      <c r="W57" s="115">
        <f t="shared" si="57"/>
        <v>7.9051383399209488E-2</v>
      </c>
      <c r="X57" s="163">
        <v>4889459515.6800003</v>
      </c>
      <c r="Y57" s="174">
        <v>409.68</v>
      </c>
      <c r="Z57" s="115">
        <f t="shared" si="58"/>
        <v>6.1575855155765634E-3</v>
      </c>
      <c r="AA57" s="115">
        <f t="shared" si="59"/>
        <v>4.395604395604562E-4</v>
      </c>
      <c r="AB57" s="163">
        <v>4689084797.8599997</v>
      </c>
      <c r="AC57" s="174">
        <v>409.63</v>
      </c>
      <c r="AD57" s="115">
        <f t="shared" si="60"/>
        <v>-4.0980954475115149E-2</v>
      </c>
      <c r="AE57" s="115">
        <f t="shared" si="61"/>
        <v>-1.2204647529782115E-4</v>
      </c>
      <c r="AF57" s="163">
        <v>4745855696.8900003</v>
      </c>
      <c r="AG57" s="174">
        <v>409.7</v>
      </c>
      <c r="AH57" s="115">
        <f t="shared" si="62"/>
        <v>1.210703185745537E-2</v>
      </c>
      <c r="AI57" s="115">
        <f t="shared" si="63"/>
        <v>1.7088592144128405E-4</v>
      </c>
      <c r="AJ57" s="116">
        <f t="shared" si="16"/>
        <v>1.1149667658967691E-2</v>
      </c>
      <c r="AK57" s="116">
        <f t="shared" si="17"/>
        <v>9.9424729106141769E-3</v>
      </c>
      <c r="AL57" s="117">
        <f t="shared" si="18"/>
        <v>8.7091438879971075E-2</v>
      </c>
      <c r="AM57" s="117">
        <f t="shared" si="19"/>
        <v>7.9578392621870858E-2</v>
      </c>
      <c r="AN57" s="118">
        <f t="shared" si="20"/>
        <v>3.5565712024088432E-2</v>
      </c>
      <c r="AO57" s="201">
        <f t="shared" si="21"/>
        <v>2.7924736569732642E-2</v>
      </c>
      <c r="AP57" s="122"/>
      <c r="AQ57" s="123"/>
      <c r="AR57" s="123"/>
      <c r="AS57" s="121"/>
      <c r="AT57" s="121"/>
    </row>
    <row r="58" spans="1:49" s="275" customFormat="1">
      <c r="A58" s="196" t="s">
        <v>162</v>
      </c>
      <c r="B58" s="163">
        <v>578621964.39999998</v>
      </c>
      <c r="C58" s="174">
        <v>43179.839999999997</v>
      </c>
      <c r="D58" s="163">
        <v>577290079.60000002</v>
      </c>
      <c r="E58" s="174">
        <v>43093.89</v>
      </c>
      <c r="F58" s="115">
        <f t="shared" si="48"/>
        <v>-2.3018220564458621E-3</v>
      </c>
      <c r="G58" s="115">
        <f t="shared" si="49"/>
        <v>-1.9905122390448202E-3</v>
      </c>
      <c r="H58" s="163">
        <v>577041008.60000002</v>
      </c>
      <c r="I58" s="174">
        <v>42538.48</v>
      </c>
      <c r="J58" s="115">
        <f t="shared" si="50"/>
        <v>-4.3144860582495966E-4</v>
      </c>
      <c r="K58" s="115">
        <f t="shared" si="51"/>
        <v>-1.2888370021828993E-2</v>
      </c>
      <c r="L58" s="163">
        <v>577804257.60000002</v>
      </c>
      <c r="M58" s="174">
        <v>42538.48</v>
      </c>
      <c r="N58" s="115">
        <f t="shared" si="52"/>
        <v>1.3226945548493552E-3</v>
      </c>
      <c r="O58" s="115">
        <f t="shared" si="53"/>
        <v>0</v>
      </c>
      <c r="P58" s="163">
        <v>578067202.39999998</v>
      </c>
      <c r="Q58" s="174">
        <v>42665.440000000002</v>
      </c>
      <c r="R58" s="115">
        <f t="shared" si="54"/>
        <v>4.5507591289156382E-4</v>
      </c>
      <c r="S58" s="115">
        <f t="shared" si="55"/>
        <v>2.9845918330885148E-3</v>
      </c>
      <c r="T58" s="163">
        <v>578649586.60000002</v>
      </c>
      <c r="U58" s="174">
        <v>42717.112999999998</v>
      </c>
      <c r="V58" s="115">
        <f t="shared" si="56"/>
        <v>1.0074679856980719E-3</v>
      </c>
      <c r="W58" s="115">
        <f t="shared" si="57"/>
        <v>1.2111207572216582E-3</v>
      </c>
      <c r="X58" s="163">
        <v>579327160.79999995</v>
      </c>
      <c r="Y58" s="174">
        <v>42165.267399999997</v>
      </c>
      <c r="Z58" s="115">
        <f t="shared" si="58"/>
        <v>1.1709577189559311E-3</v>
      </c>
      <c r="AA58" s="115">
        <f t="shared" si="59"/>
        <v>-1.2918607116543681E-2</v>
      </c>
      <c r="AB58" s="163">
        <v>579033044.60000002</v>
      </c>
      <c r="AC58" s="174">
        <v>42143.86</v>
      </c>
      <c r="AD58" s="115">
        <f t="shared" si="60"/>
        <v>-5.0768584644603893E-4</v>
      </c>
      <c r="AE58" s="115">
        <f t="shared" si="61"/>
        <v>-5.0770222318088313E-4</v>
      </c>
      <c r="AF58" s="163">
        <v>579675149.60000002</v>
      </c>
      <c r="AG58" s="174">
        <v>42190.6</v>
      </c>
      <c r="AH58" s="115">
        <f t="shared" si="62"/>
        <v>1.1089263488296606E-3</v>
      </c>
      <c r="AI58" s="115">
        <f t="shared" si="63"/>
        <v>1.1090583539333598E-3</v>
      </c>
      <c r="AJ58" s="116">
        <f t="shared" si="16"/>
        <v>2.2802075156346522E-4</v>
      </c>
      <c r="AK58" s="116">
        <f t="shared" si="17"/>
        <v>-2.8750525820443553E-3</v>
      </c>
      <c r="AL58" s="117">
        <f t="shared" si="18"/>
        <v>4.1314931336644432E-3</v>
      </c>
      <c r="AM58" s="117">
        <f t="shared" si="19"/>
        <v>-2.096097613838066E-2</v>
      </c>
      <c r="AN58" s="118">
        <f t="shared" si="20"/>
        <v>1.2477863961764999E-3</v>
      </c>
      <c r="AO58" s="201">
        <f t="shared" si="21"/>
        <v>6.3549484173177455E-3</v>
      </c>
      <c r="AP58" s="122"/>
      <c r="AQ58" s="123"/>
      <c r="AR58" s="123"/>
      <c r="AS58" s="121"/>
      <c r="AT58" s="121"/>
    </row>
    <row r="59" spans="1:49" s="275" customFormat="1">
      <c r="A59" s="196" t="s">
        <v>183</v>
      </c>
      <c r="B59" s="163">
        <v>649544628.52999997</v>
      </c>
      <c r="C59" s="174">
        <v>41914.936500000003</v>
      </c>
      <c r="D59" s="163">
        <v>653341787.84000003</v>
      </c>
      <c r="E59" s="174">
        <v>41826.326300000001</v>
      </c>
      <c r="F59" s="115">
        <f t="shared" si="48"/>
        <v>5.8458790100281554E-3</v>
      </c>
      <c r="G59" s="115">
        <f t="shared" si="49"/>
        <v>-2.1140482939775609E-3</v>
      </c>
      <c r="H59" s="163">
        <v>653599682.17999995</v>
      </c>
      <c r="I59" s="174">
        <v>41878.2114</v>
      </c>
      <c r="J59" s="115">
        <f t="shared" si="50"/>
        <v>3.947311266474067E-4</v>
      </c>
      <c r="K59" s="115">
        <f t="shared" si="51"/>
        <v>1.2404890553344989E-3</v>
      </c>
      <c r="L59" s="163">
        <v>649441006.13999999</v>
      </c>
      <c r="M59" s="174">
        <v>41819.807500000003</v>
      </c>
      <c r="N59" s="115">
        <f t="shared" si="52"/>
        <v>-6.3627265333563478E-3</v>
      </c>
      <c r="O59" s="115">
        <f t="shared" si="53"/>
        <v>-1.3946130469172215E-3</v>
      </c>
      <c r="P59" s="163">
        <v>709474311.57000005</v>
      </c>
      <c r="Q59" s="174">
        <v>45491.3295</v>
      </c>
      <c r="R59" s="115">
        <f t="shared" si="54"/>
        <v>9.243842760532231E-2</v>
      </c>
      <c r="S59" s="115">
        <f t="shared" si="55"/>
        <v>8.7793852231385736E-2</v>
      </c>
      <c r="T59" s="163">
        <v>701763056.10000002</v>
      </c>
      <c r="U59" s="174">
        <v>45040.468000000001</v>
      </c>
      <c r="V59" s="115">
        <f t="shared" si="56"/>
        <v>-1.0868970650869295E-2</v>
      </c>
      <c r="W59" s="115">
        <f t="shared" si="57"/>
        <v>-9.9109325877143051E-3</v>
      </c>
      <c r="X59" s="163">
        <v>721772954.39999998</v>
      </c>
      <c r="Y59" s="174">
        <v>45886.256999999998</v>
      </c>
      <c r="Z59" s="115">
        <f t="shared" si="58"/>
        <v>2.8513752791723732E-2</v>
      </c>
      <c r="AA59" s="115">
        <f t="shared" si="59"/>
        <v>1.877842388316207E-2</v>
      </c>
      <c r="AB59" s="163">
        <v>724765092.91999996</v>
      </c>
      <c r="AC59" s="174">
        <v>45660.716199000002</v>
      </c>
      <c r="AD59" s="115">
        <f t="shared" si="60"/>
        <v>4.1455398152003423E-3</v>
      </c>
      <c r="AE59" s="115">
        <f t="shared" si="61"/>
        <v>-4.9152146142579373E-3</v>
      </c>
      <c r="AF59" s="163">
        <v>732590623.13999999</v>
      </c>
      <c r="AG59" s="174">
        <v>45691.808819999998</v>
      </c>
      <c r="AH59" s="115">
        <f t="shared" si="62"/>
        <v>1.0797333227614227E-2</v>
      </c>
      <c r="AI59" s="115">
        <f t="shared" si="63"/>
        <v>6.8094904303487669E-4</v>
      </c>
      <c r="AJ59" s="116">
        <f t="shared" si="16"/>
        <v>1.5612995799038815E-2</v>
      </c>
      <c r="AK59" s="116">
        <f t="shared" si="17"/>
        <v>1.1269863208756271E-2</v>
      </c>
      <c r="AL59" s="117">
        <f t="shared" si="18"/>
        <v>0.12129766804294412</v>
      </c>
      <c r="AM59" s="117">
        <f t="shared" si="19"/>
        <v>9.2417452402459688E-2</v>
      </c>
      <c r="AN59" s="118">
        <f t="shared" si="20"/>
        <v>3.3240441644485322E-2</v>
      </c>
      <c r="AO59" s="201">
        <f t="shared" si="21"/>
        <v>3.2015874921909396E-2</v>
      </c>
      <c r="AP59" s="122"/>
      <c r="AQ59" s="123"/>
      <c r="AR59" s="123"/>
      <c r="AS59" s="121"/>
      <c r="AT59" s="121"/>
    </row>
    <row r="60" spans="1:49" s="406" customFormat="1">
      <c r="A60" s="196" t="s">
        <v>184</v>
      </c>
      <c r="B60" s="163">
        <v>5183167744.8599997</v>
      </c>
      <c r="C60" s="174">
        <v>456.42970000000003</v>
      </c>
      <c r="D60" s="163">
        <v>5306601863.3699999</v>
      </c>
      <c r="E60" s="174">
        <v>456.4676</v>
      </c>
      <c r="F60" s="115">
        <f t="shared" si="48"/>
        <v>2.3814417087389531E-2</v>
      </c>
      <c r="G60" s="115">
        <f t="shared" si="49"/>
        <v>8.3035788424765464E-5</v>
      </c>
      <c r="H60" s="163">
        <v>4830002382.1899996</v>
      </c>
      <c r="I60" s="174">
        <v>456.50549999999998</v>
      </c>
      <c r="J60" s="115">
        <f t="shared" ref="J60:J61" si="64">((H60-D60)/D60)</f>
        <v>-8.9812556783246594E-2</v>
      </c>
      <c r="K60" s="115">
        <f t="shared" ref="K60:K61" si="65">((I60-E60)/E60)</f>
        <v>8.3028894055085559E-5</v>
      </c>
      <c r="L60" s="163">
        <v>5408747305.5299997</v>
      </c>
      <c r="M60" s="174">
        <v>411.44240000000002</v>
      </c>
      <c r="N60" s="115">
        <f t="shared" ref="N60:N61" si="66">((L60-H60)/H60)</f>
        <v>0.11982290639732315</v>
      </c>
      <c r="O60" s="115">
        <f t="shared" ref="O60:O61" si="67">((M60-I60)/I60)</f>
        <v>-9.8713158987131511E-2</v>
      </c>
      <c r="P60" s="163">
        <v>5322836366.2700005</v>
      </c>
      <c r="Q60" s="174">
        <v>411.21499999999997</v>
      </c>
      <c r="R60" s="115">
        <f t="shared" si="54"/>
        <v>-1.5883703639133297E-2</v>
      </c>
      <c r="S60" s="115">
        <f t="shared" si="55"/>
        <v>-5.5268975681661771E-4</v>
      </c>
      <c r="T60" s="163">
        <v>5408747305.5299997</v>
      </c>
      <c r="U60" s="174">
        <v>411.44240000000002</v>
      </c>
      <c r="V60" s="115">
        <f t="shared" si="56"/>
        <v>1.6140067691053542E-2</v>
      </c>
      <c r="W60" s="115">
        <f t="shared" si="57"/>
        <v>5.5299539170517993E-4</v>
      </c>
      <c r="X60" s="163">
        <v>5579653083.9603004</v>
      </c>
      <c r="Y60" s="174">
        <v>445.25879400000002</v>
      </c>
      <c r="Z60" s="115">
        <f t="shared" si="58"/>
        <v>3.1598033477282919E-2</v>
      </c>
      <c r="AA60" s="115">
        <f t="shared" si="59"/>
        <v>8.2189861812977952E-2</v>
      </c>
      <c r="AB60" s="163">
        <v>5632138535.0970001</v>
      </c>
      <c r="AC60" s="174">
        <v>445.99425600000001</v>
      </c>
      <c r="AD60" s="115">
        <f t="shared" si="60"/>
        <v>9.4065796469637846E-3</v>
      </c>
      <c r="AE60" s="115">
        <f t="shared" si="61"/>
        <v>1.6517629969594358E-3</v>
      </c>
      <c r="AF60" s="163">
        <v>5850950953.0318003</v>
      </c>
      <c r="AG60" s="174">
        <v>445.66078199999998</v>
      </c>
      <c r="AH60" s="115">
        <f t="shared" si="62"/>
        <v>3.8850681063908106E-2</v>
      </c>
      <c r="AI60" s="115">
        <f t="shared" si="63"/>
        <v>-7.4770918125910532E-4</v>
      </c>
      <c r="AJ60" s="116">
        <f t="shared" si="16"/>
        <v>1.6742053117692644E-2</v>
      </c>
      <c r="AK60" s="116">
        <f t="shared" si="17"/>
        <v>-1.9316091301356008E-3</v>
      </c>
      <c r="AL60" s="117">
        <f t="shared" si="18"/>
        <v>0.10257959871067228</v>
      </c>
      <c r="AM60" s="117">
        <f t="shared" si="19"/>
        <v>-2.3674885139712044E-2</v>
      </c>
      <c r="AN60" s="118">
        <f t="shared" si="20"/>
        <v>5.8380119756735994E-2</v>
      </c>
      <c r="AO60" s="201">
        <f t="shared" si="21"/>
        <v>4.8511448840203739E-2</v>
      </c>
      <c r="AP60" s="122"/>
      <c r="AQ60" s="123"/>
      <c r="AR60" s="123"/>
      <c r="AS60" s="121"/>
      <c r="AT60" s="121"/>
    </row>
    <row r="61" spans="1:49" s="406" customFormat="1">
      <c r="A61" s="196" t="s">
        <v>222</v>
      </c>
      <c r="B61" s="163">
        <v>0</v>
      </c>
      <c r="C61" s="174">
        <v>0</v>
      </c>
      <c r="D61" s="163">
        <v>0</v>
      </c>
      <c r="E61" s="174">
        <v>0</v>
      </c>
      <c r="F61" s="115" t="e">
        <f t="shared" si="48"/>
        <v>#DIV/0!</v>
      </c>
      <c r="G61" s="115" t="e">
        <f t="shared" si="49"/>
        <v>#DIV/0!</v>
      </c>
      <c r="H61" s="163">
        <v>0</v>
      </c>
      <c r="I61" s="174">
        <v>0</v>
      </c>
      <c r="J61" s="115" t="e">
        <f t="shared" si="64"/>
        <v>#DIV/0!</v>
      </c>
      <c r="K61" s="115" t="e">
        <f t="shared" si="65"/>
        <v>#DIV/0!</v>
      </c>
      <c r="L61" s="163">
        <v>0</v>
      </c>
      <c r="M61" s="174">
        <v>0</v>
      </c>
      <c r="N61" s="115" t="e">
        <f t="shared" si="66"/>
        <v>#DIV/0!</v>
      </c>
      <c r="O61" s="115" t="e">
        <f t="shared" si="67"/>
        <v>#DIV/0!</v>
      </c>
      <c r="P61" s="163">
        <v>605312934.28999996</v>
      </c>
      <c r="Q61" s="174">
        <v>1.0299</v>
      </c>
      <c r="R61" s="115" t="e">
        <f t="shared" si="54"/>
        <v>#DIV/0!</v>
      </c>
      <c r="S61" s="115" t="e">
        <f t="shared" si="55"/>
        <v>#DIV/0!</v>
      </c>
      <c r="T61" s="163">
        <v>608717203.25999999</v>
      </c>
      <c r="U61" s="174">
        <v>1.032</v>
      </c>
      <c r="V61" s="115">
        <f t="shared" si="56"/>
        <v>5.6239818731001609E-3</v>
      </c>
      <c r="W61" s="115">
        <f t="shared" si="57"/>
        <v>2.0390329158170607E-3</v>
      </c>
      <c r="X61" s="163">
        <v>610021267.17999995</v>
      </c>
      <c r="Y61" s="174">
        <v>1.0334000000000001</v>
      </c>
      <c r="Z61" s="115">
        <f t="shared" si="58"/>
        <v>2.1423148762939681E-3</v>
      </c>
      <c r="AA61" s="115">
        <f t="shared" si="59"/>
        <v>1.3565891472868874E-3</v>
      </c>
      <c r="AB61" s="163">
        <v>603338931.76999998</v>
      </c>
      <c r="AC61" s="174">
        <v>1.0348999999999999</v>
      </c>
      <c r="AD61" s="115">
        <f t="shared" si="60"/>
        <v>-1.0954266301060287E-2</v>
      </c>
      <c r="AE61" s="115">
        <f t="shared" si="61"/>
        <v>1.4515192568219804E-3</v>
      </c>
      <c r="AF61" s="163">
        <v>603727010.62</v>
      </c>
      <c r="AG61" s="174">
        <v>1.0355000000000001</v>
      </c>
      <c r="AH61" s="115">
        <f t="shared" si="62"/>
        <v>6.4321864472018542E-4</v>
      </c>
      <c r="AI61" s="115">
        <f t="shared" si="63"/>
        <v>5.7976616098188809E-4</v>
      </c>
      <c r="AJ61" s="116" t="e">
        <f t="shared" si="16"/>
        <v>#DIV/0!</v>
      </c>
      <c r="AK61" s="116" t="e">
        <f t="shared" si="17"/>
        <v>#DIV/0!</v>
      </c>
      <c r="AL61" s="117" t="e">
        <f t="shared" si="18"/>
        <v>#DIV/0!</v>
      </c>
      <c r="AM61" s="117" t="e">
        <f t="shared" si="19"/>
        <v>#DIV/0!</v>
      </c>
      <c r="AN61" s="118" t="e">
        <f t="shared" si="20"/>
        <v>#DIV/0!</v>
      </c>
      <c r="AO61" s="201" t="e">
        <f t="shared" si="21"/>
        <v>#DIV/0!</v>
      </c>
      <c r="AP61" s="122"/>
      <c r="AQ61" s="123"/>
      <c r="AR61" s="123"/>
      <c r="AS61" s="121"/>
      <c r="AT61" s="121"/>
    </row>
    <row r="62" spans="1:49">
      <c r="A62" s="196" t="s">
        <v>223</v>
      </c>
      <c r="B62" s="163">
        <v>0</v>
      </c>
      <c r="C62" s="174">
        <v>0</v>
      </c>
      <c r="D62" s="163">
        <v>0</v>
      </c>
      <c r="E62" s="174">
        <v>0</v>
      </c>
      <c r="F62" s="115" t="e">
        <f t="shared" si="48"/>
        <v>#DIV/0!</v>
      </c>
      <c r="G62" s="115" t="e">
        <f t="shared" si="49"/>
        <v>#DIV/0!</v>
      </c>
      <c r="H62" s="163">
        <v>0</v>
      </c>
      <c r="I62" s="174">
        <v>0</v>
      </c>
      <c r="J62" s="115" t="e">
        <f t="shared" si="50"/>
        <v>#DIV/0!</v>
      </c>
      <c r="K62" s="115" t="e">
        <f t="shared" si="51"/>
        <v>#DIV/0!</v>
      </c>
      <c r="L62" s="163">
        <v>0</v>
      </c>
      <c r="M62" s="174">
        <v>0</v>
      </c>
      <c r="N62" s="115" t="e">
        <f t="shared" si="52"/>
        <v>#DIV/0!</v>
      </c>
      <c r="O62" s="115" t="e">
        <f t="shared" si="53"/>
        <v>#DIV/0!</v>
      </c>
      <c r="P62" s="163">
        <v>598336014.55999994</v>
      </c>
      <c r="Q62" s="174">
        <v>42037.678399999997</v>
      </c>
      <c r="R62" s="115" t="e">
        <f t="shared" si="54"/>
        <v>#DIV/0!</v>
      </c>
      <c r="S62" s="115" t="e">
        <f t="shared" si="55"/>
        <v>#DIV/0!</v>
      </c>
      <c r="T62" s="163">
        <v>603028381.44000006</v>
      </c>
      <c r="U62" s="174">
        <v>42077.642400000004</v>
      </c>
      <c r="V62" s="115">
        <f t="shared" si="56"/>
        <v>7.8423607568579232E-3</v>
      </c>
      <c r="W62" s="115">
        <f t="shared" si="57"/>
        <v>9.5067095808048293E-4</v>
      </c>
      <c r="X62" s="163">
        <v>615541338.17180002</v>
      </c>
      <c r="Y62" s="174">
        <v>41920.231928000001</v>
      </c>
      <c r="Z62" s="115">
        <f t="shared" si="58"/>
        <v>2.0750195375414466E-2</v>
      </c>
      <c r="AA62" s="115">
        <f t="shared" si="59"/>
        <v>-3.7409527488166303E-3</v>
      </c>
      <c r="AB62" s="163">
        <v>607670972.38890004</v>
      </c>
      <c r="AC62" s="174">
        <v>41943.010788</v>
      </c>
      <c r="AD62" s="115">
        <f t="shared" si="60"/>
        <v>-1.2786088106244013E-2</v>
      </c>
      <c r="AE62" s="115">
        <f t="shared" si="61"/>
        <v>5.4338582952313602E-4</v>
      </c>
      <c r="AF62" s="163">
        <v>607745588.61800003</v>
      </c>
      <c r="AG62" s="174">
        <v>41978.309240000002</v>
      </c>
      <c r="AH62" s="115">
        <f t="shared" si="62"/>
        <v>1.2279051080332944E-4</v>
      </c>
      <c r="AI62" s="115">
        <f t="shared" si="63"/>
        <v>8.415812631672522E-4</v>
      </c>
      <c r="AJ62" s="116" t="e">
        <f t="shared" si="16"/>
        <v>#DIV/0!</v>
      </c>
      <c r="AK62" s="116" t="e">
        <f t="shared" si="17"/>
        <v>#DIV/0!</v>
      </c>
      <c r="AL62" s="117" t="e">
        <f t="shared" si="18"/>
        <v>#DIV/0!</v>
      </c>
      <c r="AM62" s="117" t="e">
        <f t="shared" si="19"/>
        <v>#DIV/0!</v>
      </c>
      <c r="AN62" s="118" t="e">
        <f t="shared" si="20"/>
        <v>#DIV/0!</v>
      </c>
      <c r="AO62" s="201" t="e">
        <f t="shared" si="21"/>
        <v>#DIV/0!</v>
      </c>
      <c r="AP62" s="122"/>
      <c r="AQ62" s="123">
        <v>165890525.49000001</v>
      </c>
      <c r="AR62" s="123">
        <v>33407.480000000003</v>
      </c>
      <c r="AS62" s="121" t="e">
        <f>(#REF!/AQ62)-1</f>
        <v>#REF!</v>
      </c>
      <c r="AT62" s="121" t="e">
        <f>(#REF!/AR62)-1</f>
        <v>#REF!</v>
      </c>
      <c r="AV62" s="226"/>
      <c r="AW62" s="227"/>
    </row>
    <row r="63" spans="1:49">
      <c r="A63" s="198" t="s">
        <v>56</v>
      </c>
      <c r="B63" s="179">
        <f>SUM(B51:B62)</f>
        <v>259825348004.12997</v>
      </c>
      <c r="C63" s="173"/>
      <c r="D63" s="179">
        <f>SUM(D51:D62)</f>
        <v>255073172344.26996</v>
      </c>
      <c r="E63" s="173"/>
      <c r="F63" s="115">
        <f>((D63-B63)/B63)</f>
        <v>-1.8289884710495911E-2</v>
      </c>
      <c r="G63" s="115"/>
      <c r="H63" s="179">
        <f>SUM(H51:H62)</f>
        <v>252843228540.84</v>
      </c>
      <c r="I63" s="173"/>
      <c r="J63" s="115">
        <f>((H63-D63)/D63)</f>
        <v>-8.7423690344832789E-3</v>
      </c>
      <c r="K63" s="115"/>
      <c r="L63" s="179">
        <f>SUM(L51:L62)</f>
        <v>250797291296.70999</v>
      </c>
      <c r="M63" s="173"/>
      <c r="N63" s="115">
        <f>((L63-H63)/H63)</f>
        <v>-8.0917225109690405E-3</v>
      </c>
      <c r="O63" s="115"/>
      <c r="P63" s="179">
        <f>SUM(P51:P62)</f>
        <v>254269172604.10001</v>
      </c>
      <c r="Q63" s="173"/>
      <c r="R63" s="115">
        <f>((P63-L63)/L63)</f>
        <v>1.3843376415427655E-2</v>
      </c>
      <c r="S63" s="115"/>
      <c r="T63" s="179">
        <f>SUM(T51:T62)</f>
        <v>254522626471.43002</v>
      </c>
      <c r="U63" s="173"/>
      <c r="V63" s="115">
        <f>((T63-P63)/P63)</f>
        <v>9.9679353471860961E-4</v>
      </c>
      <c r="W63" s="115"/>
      <c r="X63" s="179">
        <f>SUM(X51:X62)</f>
        <v>254505305139.79208</v>
      </c>
      <c r="Y63" s="173"/>
      <c r="Z63" s="115">
        <f>((X63-T63)/T63)</f>
        <v>-6.8054191794550574E-5</v>
      </c>
      <c r="AA63" s="115"/>
      <c r="AB63" s="179">
        <f>SUM(AB51:AB62)</f>
        <v>253120431294.69586</v>
      </c>
      <c r="AC63" s="173"/>
      <c r="AD63" s="115">
        <f>((AB63-X63)/X63)</f>
        <v>-5.4414340963759187E-3</v>
      </c>
      <c r="AE63" s="115"/>
      <c r="AF63" s="179">
        <f>SUM(AF51:AF62)</f>
        <v>252726985618.3999</v>
      </c>
      <c r="AG63" s="173"/>
      <c r="AH63" s="115">
        <f>((AF63-AB63)/AB63)</f>
        <v>-1.5543813444197625E-3</v>
      </c>
      <c r="AI63" s="115"/>
      <c r="AJ63" s="116">
        <f t="shared" si="16"/>
        <v>-3.4184594922990249E-3</v>
      </c>
      <c r="AK63" s="116"/>
      <c r="AL63" s="117">
        <f t="shared" si="18"/>
        <v>-9.1980928621667405E-3</v>
      </c>
      <c r="AM63" s="117"/>
      <c r="AN63" s="118">
        <f t="shared" si="20"/>
        <v>9.316656018283383E-3</v>
      </c>
      <c r="AO63" s="201"/>
      <c r="AP63" s="122"/>
      <c r="AQ63" s="135">
        <f>SUM(AQ51:AQ62)</f>
        <v>7244093345.6300001</v>
      </c>
      <c r="AR63" s="136"/>
      <c r="AS63" s="121" t="e">
        <f>(#REF!/AQ63)-1</f>
        <v>#REF!</v>
      </c>
      <c r="AT63" s="121" t="e">
        <f>(#REF!/AR63)-1</f>
        <v>#REF!</v>
      </c>
    </row>
    <row r="64" spans="1:49">
      <c r="A64" s="199" t="s">
        <v>61</v>
      </c>
      <c r="B64" s="173"/>
      <c r="C64" s="173"/>
      <c r="D64" s="173"/>
      <c r="E64" s="173"/>
      <c r="F64" s="115"/>
      <c r="G64" s="115"/>
      <c r="H64" s="173"/>
      <c r="I64" s="173"/>
      <c r="J64" s="115"/>
      <c r="K64" s="115"/>
      <c r="L64" s="173"/>
      <c r="M64" s="173"/>
      <c r="N64" s="115"/>
      <c r="O64" s="115"/>
      <c r="P64" s="173"/>
      <c r="Q64" s="173"/>
      <c r="R64" s="115"/>
      <c r="S64" s="115"/>
      <c r="T64" s="173"/>
      <c r="U64" s="173"/>
      <c r="V64" s="115"/>
      <c r="W64" s="115"/>
      <c r="X64" s="173"/>
      <c r="Y64" s="173"/>
      <c r="Z64" s="115"/>
      <c r="AA64" s="115"/>
      <c r="AB64" s="173"/>
      <c r="AC64" s="173"/>
      <c r="AD64" s="115"/>
      <c r="AE64" s="115"/>
      <c r="AF64" s="173"/>
      <c r="AG64" s="173"/>
      <c r="AH64" s="115"/>
      <c r="AI64" s="115"/>
      <c r="AJ64" s="116"/>
      <c r="AK64" s="116"/>
      <c r="AL64" s="117"/>
      <c r="AM64" s="117"/>
      <c r="AN64" s="118"/>
      <c r="AO64" s="201"/>
      <c r="AP64" s="122"/>
      <c r="AQ64" s="132"/>
      <c r="AR64" s="136"/>
      <c r="AS64" s="121" t="e">
        <f>(#REF!/AQ64)-1</f>
        <v>#REF!</v>
      </c>
      <c r="AT64" s="121" t="e">
        <f>(#REF!/AR64)-1</f>
        <v>#REF!</v>
      </c>
    </row>
    <row r="65" spans="1:46">
      <c r="A65" s="197" t="s">
        <v>26</v>
      </c>
      <c r="B65" s="163">
        <v>23224804443.869999</v>
      </c>
      <c r="C65" s="174">
        <v>3356.46</v>
      </c>
      <c r="D65" s="163">
        <v>22625187545.459999</v>
      </c>
      <c r="E65" s="174">
        <v>3357.23</v>
      </c>
      <c r="F65" s="115">
        <f t="shared" ref="F65:F93" si="68">((D65-B65)/B65)</f>
        <v>-2.5817952519650338E-2</v>
      </c>
      <c r="G65" s="115">
        <f t="shared" ref="G65:G93" si="69">((E65-C65)/C65)</f>
        <v>2.2940836476525322E-4</v>
      </c>
      <c r="H65" s="163">
        <v>21474241474.98</v>
      </c>
      <c r="I65" s="174">
        <v>3358.16</v>
      </c>
      <c r="J65" s="115">
        <f t="shared" ref="J65" si="70">((H65-D65)/D65)</f>
        <v>-5.0870122873785853E-2</v>
      </c>
      <c r="K65" s="115">
        <f t="shared" ref="K65" si="71">((I65-E65)/E65)</f>
        <v>2.7701408601729291E-4</v>
      </c>
      <c r="L65" s="163">
        <v>15270655153.969999</v>
      </c>
      <c r="M65" s="174">
        <v>2438.83</v>
      </c>
      <c r="N65" s="115">
        <f t="shared" ref="N65" si="72">((L65-H65)/H65)</f>
        <v>-0.28888500337662232</v>
      </c>
      <c r="O65" s="115">
        <f t="shared" ref="O65" si="73">((M65-I65)/I65)</f>
        <v>-0.27376003525740283</v>
      </c>
      <c r="P65" s="163">
        <v>13024555545.625702</v>
      </c>
      <c r="Q65" s="174">
        <v>2421.1</v>
      </c>
      <c r="R65" s="115">
        <f t="shared" ref="R65" si="74">((P65-L65)/L65)</f>
        <v>-0.14708600159570534</v>
      </c>
      <c r="S65" s="115">
        <f t="shared" ref="S65" si="75">((Q65-M65)/M65)</f>
        <v>-7.2698794093889359E-3</v>
      </c>
      <c r="T65" s="163">
        <v>12312509374.07</v>
      </c>
      <c r="U65" s="174">
        <v>3358.16</v>
      </c>
      <c r="V65" s="115">
        <f t="shared" ref="V65" si="76">((T65-P65)/P65)</f>
        <v>-5.4669517824340881E-2</v>
      </c>
      <c r="W65" s="115">
        <f t="shared" ref="W65" si="77">((U65-Q65)/Q65)</f>
        <v>0.38703894923794968</v>
      </c>
      <c r="X65" s="163">
        <v>8118635310.6400003</v>
      </c>
      <c r="Y65" s="174">
        <v>3358.16</v>
      </c>
      <c r="Z65" s="115">
        <f t="shared" ref="Z65" si="78">((X65-T65)/T65)</f>
        <v>-0.34061895394469699</v>
      </c>
      <c r="AA65" s="115">
        <f t="shared" ref="AA65" si="79">((Y65-U65)/U65)</f>
        <v>0</v>
      </c>
      <c r="AB65" s="163">
        <v>7423860874.7299995</v>
      </c>
      <c r="AC65" s="174">
        <v>3358.16</v>
      </c>
      <c r="AD65" s="115">
        <f t="shared" ref="AD65" si="80">((AB65-X65)/X65)</f>
        <v>-8.5577736814887312E-2</v>
      </c>
      <c r="AE65" s="115">
        <f t="shared" ref="AE65" si="81">((AC65-Y65)/Y65)</f>
        <v>0</v>
      </c>
      <c r="AF65" s="163">
        <v>7379978278.7799997</v>
      </c>
      <c r="AG65" s="174">
        <v>3358.16</v>
      </c>
      <c r="AH65" s="115">
        <f t="shared" ref="AH65" si="82">((AF65-AB65)/AB65)</f>
        <v>-5.9110207869561924E-3</v>
      </c>
      <c r="AI65" s="115">
        <f t="shared" ref="AI65" si="83">((AG65-AC65)/AC65)</f>
        <v>0</v>
      </c>
      <c r="AJ65" s="116">
        <f t="shared" si="16"/>
        <v>-0.12492953871708065</v>
      </c>
      <c r="AK65" s="116">
        <f t="shared" si="17"/>
        <v>1.3314432127742554E-2</v>
      </c>
      <c r="AL65" s="117">
        <f t="shared" si="18"/>
        <v>-0.67381581858927508</v>
      </c>
      <c r="AM65" s="117">
        <f t="shared" si="19"/>
        <v>2.7701408601729291E-4</v>
      </c>
      <c r="AN65" s="118">
        <f t="shared" si="20"/>
        <v>0.12527260168639712</v>
      </c>
      <c r="AO65" s="201">
        <f t="shared" si="21"/>
        <v>0.17863709933825747</v>
      </c>
      <c r="AP65" s="122"/>
      <c r="AQ65" s="137">
        <v>1198249163.9190199</v>
      </c>
      <c r="AR65" s="137">
        <v>1987.7461478934799</v>
      </c>
      <c r="AS65" s="121" t="e">
        <f>(#REF!/AQ65)-1</f>
        <v>#REF!</v>
      </c>
      <c r="AT65" s="121" t="e">
        <f>(#REF!/AR65)-1</f>
        <v>#REF!</v>
      </c>
    </row>
    <row r="66" spans="1:46">
      <c r="A66" s="196" t="s">
        <v>196</v>
      </c>
      <c r="B66" s="163">
        <v>144934107452.17999</v>
      </c>
      <c r="C66" s="174">
        <v>1.9278999999999999</v>
      </c>
      <c r="D66" s="163">
        <v>141834001843.42999</v>
      </c>
      <c r="E66" s="174">
        <v>1.9302999999999999</v>
      </c>
      <c r="F66" s="115">
        <f t="shared" si="68"/>
        <v>-2.138975885833401E-2</v>
      </c>
      <c r="G66" s="115">
        <f t="shared" si="69"/>
        <v>1.2448778463613039E-3</v>
      </c>
      <c r="H66" s="163">
        <v>136845972325.55</v>
      </c>
      <c r="I66" s="174">
        <v>1.9329000000000001</v>
      </c>
      <c r="J66" s="115">
        <f>((H66-D66)/D66)</f>
        <v>-3.516807996002437E-2</v>
      </c>
      <c r="K66" s="115">
        <f>((I66-E66)/E66)</f>
        <v>1.3469408900171776E-3</v>
      </c>
      <c r="L66" s="163">
        <v>135532098017.78999</v>
      </c>
      <c r="M66" s="174">
        <v>1.9350000000000001</v>
      </c>
      <c r="N66" s="115">
        <f>((L66-H66)/H66)</f>
        <v>-9.6011178512025609E-3</v>
      </c>
      <c r="O66" s="115">
        <f>((M66-I66)/I66)</f>
        <v>1.0864504112990795E-3</v>
      </c>
      <c r="P66" s="163">
        <v>135257353254.38</v>
      </c>
      <c r="Q66" s="174">
        <v>1.9376</v>
      </c>
      <c r="R66" s="115">
        <f>((P66-L66)/L66)</f>
        <v>-2.027156425881678E-3</v>
      </c>
      <c r="S66" s="115">
        <f>((Q66-M66)/M66)</f>
        <v>1.3436692506459615E-3</v>
      </c>
      <c r="T66" s="163">
        <v>132820488124.75999</v>
      </c>
      <c r="U66" s="174">
        <v>1.9402999999999999</v>
      </c>
      <c r="V66" s="115">
        <f>((T66-P66)/P66)</f>
        <v>-1.8016507576020441E-2</v>
      </c>
      <c r="W66" s="115">
        <f>((U66-Q66)/Q66)</f>
        <v>1.3934764657307622E-3</v>
      </c>
      <c r="X66" s="163">
        <v>127414285158.77</v>
      </c>
      <c r="Y66" s="174">
        <v>1.9436</v>
      </c>
      <c r="Z66" s="115">
        <f>((X66-T66)/T66)</f>
        <v>-4.0703080091919815E-2</v>
      </c>
      <c r="AA66" s="115">
        <f>((Y66-U66)/U66)</f>
        <v>1.7007679224862551E-3</v>
      </c>
      <c r="AB66" s="163">
        <v>125306159470.82001</v>
      </c>
      <c r="AC66" s="174">
        <v>1.9463999999999999</v>
      </c>
      <c r="AD66" s="115">
        <f>((AB66-X66)/X66)</f>
        <v>-1.6545442179603936E-2</v>
      </c>
      <c r="AE66" s="115">
        <f>((AC66-Y66)/Y66)</f>
        <v>1.4406256431364034E-3</v>
      </c>
      <c r="AF66" s="163">
        <v>123562788206.41</v>
      </c>
      <c r="AG66" s="174">
        <v>1.9490000000000001</v>
      </c>
      <c r="AH66" s="115">
        <f>((AF66-AB66)/AB66)</f>
        <v>-1.3912893602137585E-2</v>
      </c>
      <c r="AI66" s="115">
        <f>((AG66-AC66)/AC66)</f>
        <v>1.3357994245787905E-3</v>
      </c>
      <c r="AJ66" s="116">
        <f t="shared" si="16"/>
        <v>-1.9670504568140547E-2</v>
      </c>
      <c r="AK66" s="116">
        <f t="shared" si="17"/>
        <v>1.3615759817819668E-3</v>
      </c>
      <c r="AL66" s="117">
        <f t="shared" si="18"/>
        <v>-0.12882111059088294</v>
      </c>
      <c r="AM66" s="117">
        <f t="shared" si="19"/>
        <v>9.6876133243538106E-3</v>
      </c>
      <c r="AN66" s="118">
        <f t="shared" si="20"/>
        <v>1.2782979750138592E-2</v>
      </c>
      <c r="AO66" s="201">
        <f t="shared" si="21"/>
        <v>1.7436802813570703E-4</v>
      </c>
      <c r="AP66" s="122"/>
      <c r="AQ66" s="120">
        <v>609639394.97000003</v>
      </c>
      <c r="AR66" s="124">
        <v>1.1629</v>
      </c>
      <c r="AS66" s="121" t="e">
        <f>(#REF!/AQ66)-1</f>
        <v>#REF!</v>
      </c>
      <c r="AT66" s="121" t="e">
        <f>(#REF!/AR66)-1</f>
        <v>#REF!</v>
      </c>
    </row>
    <row r="67" spans="1:46">
      <c r="A67" s="196" t="s">
        <v>67</v>
      </c>
      <c r="B67" s="163">
        <v>11821940477.74</v>
      </c>
      <c r="C67" s="167">
        <v>1</v>
      </c>
      <c r="D67" s="163">
        <v>11859300595.17</v>
      </c>
      <c r="E67" s="167">
        <v>1</v>
      </c>
      <c r="F67" s="115">
        <f t="shared" si="68"/>
        <v>3.1602356229374655E-3</v>
      </c>
      <c r="G67" s="115">
        <f t="shared" si="69"/>
        <v>0</v>
      </c>
      <c r="H67" s="163">
        <v>11345644493.209999</v>
      </c>
      <c r="I67" s="167">
        <v>1</v>
      </c>
      <c r="J67" s="115">
        <f t="shared" ref="J67:J93" si="84">((H67-D67)/D67)</f>
        <v>-4.3312512220931514E-2</v>
      </c>
      <c r="K67" s="115">
        <f t="shared" ref="K67:K93" si="85">((I67-E67)/E67)</f>
        <v>0</v>
      </c>
      <c r="L67" s="163">
        <v>11345644493.209999</v>
      </c>
      <c r="M67" s="167">
        <v>1</v>
      </c>
      <c r="N67" s="115">
        <f t="shared" ref="N67:N93" si="86">((L67-H67)/H67)</f>
        <v>0</v>
      </c>
      <c r="O67" s="115">
        <f t="shared" ref="O67:O93" si="87">((M67-I67)/I67)</f>
        <v>0</v>
      </c>
      <c r="P67" s="163">
        <v>11439092581.639999</v>
      </c>
      <c r="Q67" s="167">
        <v>1</v>
      </c>
      <c r="R67" s="115">
        <f t="shared" ref="R67:R93" si="88">((P67-L67)/L67)</f>
        <v>8.2364724618267347E-3</v>
      </c>
      <c r="S67" s="115">
        <f t="shared" ref="S67:S93" si="89">((Q67-M67)/M67)</f>
        <v>0</v>
      </c>
      <c r="T67" s="163">
        <v>11130176108.58</v>
      </c>
      <c r="U67" s="167">
        <v>1</v>
      </c>
      <c r="V67" s="115">
        <f t="shared" ref="V67:V93" si="90">((T67-P67)/P67)</f>
        <v>-2.7005330261581879E-2</v>
      </c>
      <c r="W67" s="115">
        <f t="shared" ref="W67:W93" si="91">((U67-Q67)/Q67)</f>
        <v>0</v>
      </c>
      <c r="X67" s="163">
        <v>10803017724.370001</v>
      </c>
      <c r="Y67" s="167">
        <v>1</v>
      </c>
      <c r="Z67" s="115">
        <f t="shared" ref="Z67:Z93" si="92">((X67-T67)/T67)</f>
        <v>-2.9393819200919932E-2</v>
      </c>
      <c r="AA67" s="115">
        <f t="shared" ref="AA67:AA93" si="93">((Y67-U67)/U67)</f>
        <v>0</v>
      </c>
      <c r="AB67" s="163">
        <v>9683493782.1800003</v>
      </c>
      <c r="AC67" s="167">
        <v>1</v>
      </c>
      <c r="AD67" s="115">
        <f t="shared" ref="AD67:AD93" si="94">((AB67-X67)/X67)</f>
        <v>-0.10363066790722013</v>
      </c>
      <c r="AE67" s="115">
        <f t="shared" ref="AE67:AE93" si="95">((AC67-Y67)/Y67)</f>
        <v>0</v>
      </c>
      <c r="AF67" s="163">
        <v>9523358904.1200008</v>
      </c>
      <c r="AG67" s="167">
        <v>1</v>
      </c>
      <c r="AH67" s="115">
        <f t="shared" ref="AH67:AH93" si="96">((AF67-AB67)/AB67)</f>
        <v>-1.6536890678309397E-2</v>
      </c>
      <c r="AI67" s="115">
        <f t="shared" ref="AI67:AI93" si="97">((AG67-AC67)/AC67)</f>
        <v>0</v>
      </c>
      <c r="AJ67" s="116">
        <f t="shared" si="16"/>
        <v>-2.6060314023024833E-2</v>
      </c>
      <c r="AK67" s="116">
        <f t="shared" si="17"/>
        <v>0</v>
      </c>
      <c r="AL67" s="117">
        <f t="shared" si="18"/>
        <v>-0.19697128614830545</v>
      </c>
      <c r="AM67" s="117">
        <f t="shared" si="19"/>
        <v>0</v>
      </c>
      <c r="AN67" s="118">
        <f t="shared" si="20"/>
        <v>3.6108465767981247E-2</v>
      </c>
      <c r="AO67" s="201">
        <f t="shared" si="21"/>
        <v>0</v>
      </c>
      <c r="AP67" s="122"/>
      <c r="AQ67" s="120">
        <v>4056683843.0900002</v>
      </c>
      <c r="AR67" s="127">
        <v>1</v>
      </c>
      <c r="AS67" s="121" t="e">
        <f>(#REF!/AQ67)-1</f>
        <v>#REF!</v>
      </c>
      <c r="AT67" s="121" t="e">
        <f>(#REF!/AR67)-1</f>
        <v>#REF!</v>
      </c>
    </row>
    <row r="68" spans="1:46" ht="15" customHeight="1">
      <c r="A68" s="196" t="s">
        <v>27</v>
      </c>
      <c r="B68" s="163">
        <v>29039612786.259998</v>
      </c>
      <c r="C68" s="167">
        <v>24.297499999999999</v>
      </c>
      <c r="D68" s="163">
        <v>28874739101.259998</v>
      </c>
      <c r="E68" s="167">
        <v>24.312200000000001</v>
      </c>
      <c r="F68" s="115">
        <f t="shared" si="68"/>
        <v>-5.6775441950110807E-3</v>
      </c>
      <c r="G68" s="115">
        <f t="shared" si="69"/>
        <v>6.0500051445627192E-4</v>
      </c>
      <c r="H68" s="163">
        <v>28760329354.790001</v>
      </c>
      <c r="I68" s="167">
        <v>24.323</v>
      </c>
      <c r="J68" s="115">
        <f t="shared" si="84"/>
        <v>-3.9622781029735763E-3</v>
      </c>
      <c r="K68" s="115">
        <f t="shared" si="85"/>
        <v>4.4422141969873964E-4</v>
      </c>
      <c r="L68" s="163">
        <v>27764842263.27</v>
      </c>
      <c r="M68" s="167">
        <v>24.049600000000002</v>
      </c>
      <c r="N68" s="115">
        <f t="shared" si="86"/>
        <v>-3.4613202068710082E-2</v>
      </c>
      <c r="O68" s="115">
        <f t="shared" si="87"/>
        <v>-1.1240389754553251E-2</v>
      </c>
      <c r="P68" s="163">
        <v>27682148935.540001</v>
      </c>
      <c r="Q68" s="167">
        <v>24.059899999999999</v>
      </c>
      <c r="R68" s="115">
        <f t="shared" si="88"/>
        <v>-2.9783467503935444E-3</v>
      </c>
      <c r="S68" s="115">
        <f t="shared" si="89"/>
        <v>4.2828155146020354E-4</v>
      </c>
      <c r="T68" s="163">
        <v>27169495662.310001</v>
      </c>
      <c r="U68" s="167">
        <v>24.0688</v>
      </c>
      <c r="V68" s="115">
        <f t="shared" si="90"/>
        <v>-1.8519272995162039E-2</v>
      </c>
      <c r="W68" s="115">
        <f t="shared" si="91"/>
        <v>3.699100993769955E-4</v>
      </c>
      <c r="X68" s="163">
        <v>27141556289.419998</v>
      </c>
      <c r="Y68" s="167">
        <v>24.092700000000001</v>
      </c>
      <c r="Z68" s="115">
        <f t="shared" si="92"/>
        <v>-1.0283360882830516E-3</v>
      </c>
      <c r="AA68" s="115">
        <f t="shared" si="93"/>
        <v>9.9298677125578098E-4</v>
      </c>
      <c r="AB68" s="163">
        <v>26670284664.549999</v>
      </c>
      <c r="AC68" s="167">
        <v>24.102399999999999</v>
      </c>
      <c r="AD68" s="115">
        <f t="shared" si="94"/>
        <v>-1.7363470975822581E-2</v>
      </c>
      <c r="AE68" s="115">
        <f t="shared" si="95"/>
        <v>4.0261157944102195E-4</v>
      </c>
      <c r="AF68" s="163">
        <v>26217003608.970001</v>
      </c>
      <c r="AG68" s="167">
        <v>24.114100000000001</v>
      </c>
      <c r="AH68" s="115">
        <f t="shared" si="96"/>
        <v>-1.699573368943065E-2</v>
      </c>
      <c r="AI68" s="115">
        <f t="shared" si="97"/>
        <v>4.8542883696234209E-4</v>
      </c>
      <c r="AJ68" s="116">
        <f t="shared" si="16"/>
        <v>-1.2642273108223325E-2</v>
      </c>
      <c r="AK68" s="116">
        <f t="shared" si="17"/>
        <v>-9.3899362273773708E-4</v>
      </c>
      <c r="AL68" s="117">
        <f t="shared" si="18"/>
        <v>-9.2043619267681009E-2</v>
      </c>
      <c r="AM68" s="117">
        <f t="shared" si="19"/>
        <v>-8.1481725224373022E-3</v>
      </c>
      <c r="AN68" s="118">
        <f t="shared" si="20"/>
        <v>1.1405687448896307E-2</v>
      </c>
      <c r="AO68" s="201">
        <f t="shared" si="21"/>
        <v>4.1672201504227516E-3</v>
      </c>
      <c r="AP68" s="122"/>
      <c r="AQ68" s="120">
        <v>739078842.02999997</v>
      </c>
      <c r="AR68" s="124">
        <v>16.871500000000001</v>
      </c>
      <c r="AS68" s="121" t="e">
        <f>(#REF!/AQ68)-1</f>
        <v>#REF!</v>
      </c>
      <c r="AT68" s="121" t="e">
        <f>(#REF!/AR68)-1</f>
        <v>#REF!</v>
      </c>
    </row>
    <row r="69" spans="1:46">
      <c r="A69" s="196" t="s">
        <v>134</v>
      </c>
      <c r="B69" s="163">
        <v>525161824.41000003</v>
      </c>
      <c r="C69" s="167">
        <v>1.9854000000000001</v>
      </c>
      <c r="D69" s="163">
        <v>518086954.39999998</v>
      </c>
      <c r="E69" s="167">
        <v>1.9584999999999999</v>
      </c>
      <c r="F69" s="115">
        <f t="shared" si="68"/>
        <v>-1.3471790372326485E-2</v>
      </c>
      <c r="G69" s="115">
        <f t="shared" si="69"/>
        <v>-1.3548907021255236E-2</v>
      </c>
      <c r="H69" s="163">
        <v>515168996.70999998</v>
      </c>
      <c r="I69" s="167">
        <v>1.9475</v>
      </c>
      <c r="J69" s="115">
        <f t="shared" si="84"/>
        <v>-5.6321775046030724E-3</v>
      </c>
      <c r="K69" s="115">
        <f t="shared" si="85"/>
        <v>-5.6165432729128918E-3</v>
      </c>
      <c r="L69" s="163">
        <v>515920533.10000002</v>
      </c>
      <c r="M69" s="167">
        <v>1.9502999999999999</v>
      </c>
      <c r="N69" s="115">
        <f t="shared" si="86"/>
        <v>1.4588152524696702E-3</v>
      </c>
      <c r="O69" s="115">
        <f t="shared" si="87"/>
        <v>1.4377406931963613E-3</v>
      </c>
      <c r="P69" s="163">
        <v>515424403.94</v>
      </c>
      <c r="Q69" s="167">
        <v>1.9484999999999999</v>
      </c>
      <c r="R69" s="115">
        <f t="shared" si="88"/>
        <v>-9.6163871792220824E-4</v>
      </c>
      <c r="S69" s="115">
        <f t="shared" si="89"/>
        <v>-9.2293493308722959E-4</v>
      </c>
      <c r="T69" s="163">
        <v>512357922.33999997</v>
      </c>
      <c r="U69" s="167">
        <v>1.9369000000000001</v>
      </c>
      <c r="V69" s="115">
        <f t="shared" si="90"/>
        <v>-5.949430365654533E-3</v>
      </c>
      <c r="W69" s="115">
        <f t="shared" si="91"/>
        <v>-5.9532974082626804E-3</v>
      </c>
      <c r="X69" s="163">
        <v>515839322.66000003</v>
      </c>
      <c r="Y69" s="167">
        <v>1.95</v>
      </c>
      <c r="Z69" s="115">
        <f t="shared" si="92"/>
        <v>6.7948599371706409E-3</v>
      </c>
      <c r="AA69" s="115">
        <f t="shared" si="93"/>
        <v>6.763384790128499E-3</v>
      </c>
      <c r="AB69" s="163">
        <v>516788969.58999997</v>
      </c>
      <c r="AC69" s="167">
        <v>1.9535</v>
      </c>
      <c r="AD69" s="115">
        <f t="shared" si="94"/>
        <v>1.8409742884721466E-3</v>
      </c>
      <c r="AE69" s="115">
        <f t="shared" si="95"/>
        <v>1.794871794871825E-3</v>
      </c>
      <c r="AF69" s="163">
        <v>516287837.82999998</v>
      </c>
      <c r="AG69" s="167">
        <v>1.9517</v>
      </c>
      <c r="AH69" s="115">
        <f t="shared" si="96"/>
        <v>-9.6970289516351072E-4</v>
      </c>
      <c r="AI69" s="115">
        <f t="shared" si="97"/>
        <v>-9.2142308676735284E-4</v>
      </c>
      <c r="AJ69" s="116">
        <f t="shared" si="16"/>
        <v>-2.1112612971946692E-3</v>
      </c>
      <c r="AK69" s="116">
        <f t="shared" si="17"/>
        <v>-2.1208885555110881E-3</v>
      </c>
      <c r="AL69" s="117">
        <f t="shared" si="18"/>
        <v>-3.4726150788405045E-3</v>
      </c>
      <c r="AM69" s="117">
        <f t="shared" si="19"/>
        <v>-3.4720449323461413E-3</v>
      </c>
      <c r="AN69" s="118">
        <f t="shared" si="20"/>
        <v>6.1701980681440113E-3</v>
      </c>
      <c r="AO69" s="201">
        <f t="shared" si="21"/>
        <v>6.1795481803740282E-3</v>
      </c>
      <c r="AP69" s="122"/>
      <c r="AQ69" s="128">
        <v>0</v>
      </c>
      <c r="AR69" s="129">
        <v>0</v>
      </c>
      <c r="AS69" s="121" t="e">
        <f>(#REF!/AQ69)-1</f>
        <v>#REF!</v>
      </c>
      <c r="AT69" s="121" t="e">
        <f>(#REF!/AR69)-1</f>
        <v>#REF!</v>
      </c>
    </row>
    <row r="70" spans="1:46">
      <c r="A70" s="196" t="s">
        <v>86</v>
      </c>
      <c r="B70" s="163">
        <v>41393449298.470001</v>
      </c>
      <c r="C70" s="175">
        <v>299.33999999999997</v>
      </c>
      <c r="D70" s="163">
        <v>41186352851.010002</v>
      </c>
      <c r="E70" s="175">
        <v>299.69</v>
      </c>
      <c r="F70" s="115">
        <f t="shared" si="68"/>
        <v>-5.0031212902002312E-3</v>
      </c>
      <c r="G70" s="115">
        <f t="shared" si="69"/>
        <v>1.1692389924501329E-3</v>
      </c>
      <c r="H70" s="163">
        <v>40832511094.809998</v>
      </c>
      <c r="I70" s="175">
        <v>300.04000000000002</v>
      </c>
      <c r="J70" s="115">
        <f t="shared" si="84"/>
        <v>-8.591237915141773E-3</v>
      </c>
      <c r="K70" s="115">
        <f t="shared" si="85"/>
        <v>1.1678734692516359E-3</v>
      </c>
      <c r="L70" s="163">
        <v>40575701113.129997</v>
      </c>
      <c r="M70" s="175">
        <v>300.38</v>
      </c>
      <c r="N70" s="115">
        <f t="shared" si="86"/>
        <v>-6.2893506863613401E-3</v>
      </c>
      <c r="O70" s="115">
        <f t="shared" si="87"/>
        <v>1.133182242367601E-3</v>
      </c>
      <c r="P70" s="163">
        <v>40343405486.349998</v>
      </c>
      <c r="Q70" s="175">
        <v>300.76</v>
      </c>
      <c r="R70" s="115">
        <f t="shared" si="88"/>
        <v>-5.7249935406496191E-3</v>
      </c>
      <c r="S70" s="115">
        <f t="shared" si="89"/>
        <v>1.265064251947518E-3</v>
      </c>
      <c r="T70" s="163">
        <v>37002539907.389999</v>
      </c>
      <c r="U70" s="175">
        <v>301.14</v>
      </c>
      <c r="V70" s="115">
        <f t="shared" si="90"/>
        <v>-8.2810698271130467E-2</v>
      </c>
      <c r="W70" s="115">
        <f t="shared" si="91"/>
        <v>1.2634658864210517E-3</v>
      </c>
      <c r="X70" s="163">
        <v>36023090385.699997</v>
      </c>
      <c r="Y70" s="175">
        <v>301.56</v>
      </c>
      <c r="Z70" s="115">
        <f t="shared" si="92"/>
        <v>-2.6469791645151113E-2</v>
      </c>
      <c r="AA70" s="115">
        <f t="shared" si="93"/>
        <v>1.3947001394700668E-3</v>
      </c>
      <c r="AB70" s="163">
        <v>35287723553.010002</v>
      </c>
      <c r="AC70" s="175">
        <v>302.01</v>
      </c>
      <c r="AD70" s="115">
        <f t="shared" si="94"/>
        <v>-2.0413763084077642E-2</v>
      </c>
      <c r="AE70" s="115">
        <f t="shared" si="95"/>
        <v>1.4922403501790311E-3</v>
      </c>
      <c r="AF70" s="163">
        <v>34931090375.760002</v>
      </c>
      <c r="AG70" s="175">
        <v>302.43</v>
      </c>
      <c r="AH70" s="115">
        <f t="shared" si="96"/>
        <v>-1.010643763161026E-2</v>
      </c>
      <c r="AI70" s="115">
        <f t="shared" si="97"/>
        <v>1.3906824277342337E-3</v>
      </c>
      <c r="AJ70" s="116">
        <f t="shared" ref="AJ70:AJ133" si="98">AVERAGE(F70,J70,N70,R70,V70,Z70,AD70,AH70)</f>
        <v>-2.0676174258040306E-2</v>
      </c>
      <c r="AK70" s="116">
        <f t="shared" ref="AK70:AK133" si="99">AVERAGE(G70,K70,O70,S70,W70,AA70,AE70,AI70)</f>
        <v>1.2845559699776589E-3</v>
      </c>
      <c r="AL70" s="117">
        <f t="shared" ref="AL70:AL133" si="100">((AF70-D70)/D70)</f>
        <v>-0.15187706709254312</v>
      </c>
      <c r="AM70" s="117">
        <f t="shared" ref="AM70:AM133" si="101">((AG70-E70)/E70)</f>
        <v>9.1427808735693849E-3</v>
      </c>
      <c r="AN70" s="118">
        <f t="shared" ref="AN70:AN133" si="102">STDEV(F70,J70,N70,R70,V70,Z70,AD70,AH70)</f>
        <v>2.6263124723810958E-2</v>
      </c>
      <c r="AO70" s="201">
        <f t="shared" ref="AO70:AO133" si="103">STDEV(G70,K70,O70,S70,W70,AA70,AE70,AI70)</f>
        <v>1.2938254479161288E-4</v>
      </c>
      <c r="AP70" s="122"/>
      <c r="AQ70" s="120">
        <v>3320655667.8400002</v>
      </c>
      <c r="AR70" s="124">
        <v>177.09</v>
      </c>
      <c r="AS70" s="121" t="e">
        <f>(#REF!/AQ70)-1</f>
        <v>#REF!</v>
      </c>
      <c r="AT70" s="121" t="e">
        <f>(#REF!/AR70)-1</f>
        <v>#REF!</v>
      </c>
    </row>
    <row r="71" spans="1:46">
      <c r="A71" s="196" t="s">
        <v>49</v>
      </c>
      <c r="B71" s="163">
        <v>6484039184.1700001</v>
      </c>
      <c r="C71" s="175">
        <v>1</v>
      </c>
      <c r="D71" s="163">
        <v>6474975298.9200001</v>
      </c>
      <c r="E71" s="175">
        <v>1</v>
      </c>
      <c r="F71" s="115">
        <f t="shared" si="68"/>
        <v>-1.3978763842341334E-3</v>
      </c>
      <c r="G71" s="115">
        <f t="shared" si="69"/>
        <v>0</v>
      </c>
      <c r="H71" s="163">
        <v>6406756172.3400002</v>
      </c>
      <c r="I71" s="175">
        <v>1.01</v>
      </c>
      <c r="J71" s="115">
        <f t="shared" si="84"/>
        <v>-1.0535812637212469E-2</v>
      </c>
      <c r="K71" s="115">
        <f t="shared" si="85"/>
        <v>1.0000000000000009E-2</v>
      </c>
      <c r="L71" s="163">
        <v>6622388554.0200005</v>
      </c>
      <c r="M71" s="175">
        <v>1.01</v>
      </c>
      <c r="N71" s="115">
        <f t="shared" si="86"/>
        <v>3.3657029529382397E-2</v>
      </c>
      <c r="O71" s="115">
        <f t="shared" si="87"/>
        <v>0</v>
      </c>
      <c r="P71" s="163">
        <v>6730543075.9399996</v>
      </c>
      <c r="Q71" s="175">
        <v>1.01</v>
      </c>
      <c r="R71" s="115">
        <f t="shared" si="88"/>
        <v>1.6331648473622992E-2</v>
      </c>
      <c r="S71" s="115">
        <f t="shared" si="89"/>
        <v>0</v>
      </c>
      <c r="T71" s="163">
        <v>6648852116.3400002</v>
      </c>
      <c r="U71" s="175">
        <v>1.01</v>
      </c>
      <c r="V71" s="115">
        <f t="shared" si="90"/>
        <v>-1.2137350385888486E-2</v>
      </c>
      <c r="W71" s="115">
        <f t="shared" si="91"/>
        <v>0</v>
      </c>
      <c r="X71" s="163">
        <v>6550455497.5600004</v>
      </c>
      <c r="Y71" s="175">
        <v>1.01</v>
      </c>
      <c r="Z71" s="115">
        <f t="shared" si="92"/>
        <v>-1.4799038549554056E-2</v>
      </c>
      <c r="AA71" s="115">
        <f t="shared" si="93"/>
        <v>0</v>
      </c>
      <c r="AB71" s="163">
        <v>6471604501.9399996</v>
      </c>
      <c r="AC71" s="175">
        <v>1.01</v>
      </c>
      <c r="AD71" s="115">
        <f t="shared" si="94"/>
        <v>-1.2037482836021449E-2</v>
      </c>
      <c r="AE71" s="115">
        <f t="shared" si="95"/>
        <v>0</v>
      </c>
      <c r="AF71" s="163">
        <v>6404601308.0699997</v>
      </c>
      <c r="AG71" s="175">
        <v>1.01</v>
      </c>
      <c r="AH71" s="115">
        <f t="shared" si="96"/>
        <v>-1.0353412951906173E-2</v>
      </c>
      <c r="AI71" s="115">
        <f t="shared" si="97"/>
        <v>0</v>
      </c>
      <c r="AJ71" s="116">
        <f t="shared" si="98"/>
        <v>-1.4090369677264216E-3</v>
      </c>
      <c r="AK71" s="116">
        <f t="shared" si="99"/>
        <v>1.2500000000000011E-3</v>
      </c>
      <c r="AL71" s="117">
        <f t="shared" si="100"/>
        <v>-1.0868611477442777E-2</v>
      </c>
      <c r="AM71" s="117">
        <f t="shared" si="101"/>
        <v>1.0000000000000009E-2</v>
      </c>
      <c r="AN71" s="118">
        <f t="shared" si="102"/>
        <v>1.7382313148179524E-2</v>
      </c>
      <c r="AO71" s="201">
        <f t="shared" si="103"/>
        <v>3.5355339059327407E-3</v>
      </c>
      <c r="AP71" s="122"/>
      <c r="AQ71" s="138">
        <v>1300500308</v>
      </c>
      <c r="AR71" s="124">
        <v>1.19</v>
      </c>
      <c r="AS71" s="121" t="e">
        <f>(#REF!/AQ71)-1</f>
        <v>#REF!</v>
      </c>
      <c r="AT71" s="121" t="e">
        <f>(#REF!/AR71)-1</f>
        <v>#REF!</v>
      </c>
    </row>
    <row r="72" spans="1:46">
      <c r="A72" s="196" t="s">
        <v>65</v>
      </c>
      <c r="B72" s="164">
        <v>25400572707.23</v>
      </c>
      <c r="C72" s="175">
        <v>3.92</v>
      </c>
      <c r="D72" s="164">
        <v>25447817231.119999</v>
      </c>
      <c r="E72" s="175">
        <v>3.93</v>
      </c>
      <c r="F72" s="115">
        <f t="shared" si="68"/>
        <v>1.859978687667611E-3</v>
      </c>
      <c r="G72" s="115">
        <f t="shared" si="69"/>
        <v>2.5510204081633241E-3</v>
      </c>
      <c r="H72" s="164">
        <v>25291611240.02</v>
      </c>
      <c r="I72" s="175">
        <v>3.93</v>
      </c>
      <c r="J72" s="115">
        <f t="shared" si="84"/>
        <v>-6.1382864267421336E-3</v>
      </c>
      <c r="K72" s="115">
        <f t="shared" si="85"/>
        <v>0</v>
      </c>
      <c r="L72" s="164">
        <v>25324660369.119999</v>
      </c>
      <c r="M72" s="175">
        <v>3.93</v>
      </c>
      <c r="N72" s="115">
        <f t="shared" si="86"/>
        <v>1.3067229598920697E-3</v>
      </c>
      <c r="O72" s="115">
        <f t="shared" si="87"/>
        <v>0</v>
      </c>
      <c r="P72" s="164">
        <v>25324660369.119999</v>
      </c>
      <c r="Q72" s="175">
        <v>3.93</v>
      </c>
      <c r="R72" s="115">
        <f t="shared" si="88"/>
        <v>0</v>
      </c>
      <c r="S72" s="115">
        <f t="shared" si="89"/>
        <v>0</v>
      </c>
      <c r="T72" s="164">
        <v>22261456588.32</v>
      </c>
      <c r="U72" s="175">
        <v>3.94</v>
      </c>
      <c r="V72" s="115">
        <f t="shared" si="90"/>
        <v>-0.12095734892994507</v>
      </c>
      <c r="W72" s="115">
        <f t="shared" si="91"/>
        <v>2.5445292620864595E-3</v>
      </c>
      <c r="X72" s="164">
        <v>20284785003.98</v>
      </c>
      <c r="Y72" s="175">
        <v>3.95</v>
      </c>
      <c r="Z72" s="115">
        <f t="shared" si="92"/>
        <v>-8.8793452328591455E-2</v>
      </c>
      <c r="AA72" s="115">
        <f t="shared" si="93"/>
        <v>2.5380710659899065E-3</v>
      </c>
      <c r="AB72" s="164">
        <v>17617375309.93</v>
      </c>
      <c r="AC72" s="175">
        <v>3.95</v>
      </c>
      <c r="AD72" s="115">
        <f t="shared" si="94"/>
        <v>-0.13149805105287718</v>
      </c>
      <c r="AE72" s="115">
        <f t="shared" si="95"/>
        <v>0</v>
      </c>
      <c r="AF72" s="164">
        <v>16211567283.030001</v>
      </c>
      <c r="AG72" s="175">
        <v>3.95</v>
      </c>
      <c r="AH72" s="115">
        <f t="shared" si="96"/>
        <v>-7.979667811854009E-2</v>
      </c>
      <c r="AI72" s="115">
        <f t="shared" si="97"/>
        <v>0</v>
      </c>
      <c r="AJ72" s="116">
        <f t="shared" si="98"/>
        <v>-5.3002139401142026E-2</v>
      </c>
      <c r="AK72" s="116">
        <f t="shared" si="99"/>
        <v>9.5420259202996132E-4</v>
      </c>
      <c r="AL72" s="117">
        <f t="shared" si="100"/>
        <v>-0.36294861222105279</v>
      </c>
      <c r="AM72" s="117">
        <f t="shared" si="101"/>
        <v>5.0890585241730327E-3</v>
      </c>
      <c r="AN72" s="118">
        <f t="shared" si="102"/>
        <v>5.8239942188861846E-2</v>
      </c>
      <c r="AO72" s="201">
        <f t="shared" si="103"/>
        <v>1.3169292383312238E-3</v>
      </c>
      <c r="AP72" s="122"/>
      <c r="AQ72" s="123">
        <v>776682398.99000001</v>
      </c>
      <c r="AR72" s="127">
        <v>2.4700000000000002</v>
      </c>
      <c r="AS72" s="121" t="e">
        <f>(#REF!/AQ72)-1</f>
        <v>#REF!</v>
      </c>
      <c r="AT72" s="121" t="e">
        <f>(#REF!/AR72)-1</f>
        <v>#REF!</v>
      </c>
    </row>
    <row r="73" spans="1:46">
      <c r="A73" s="197" t="s">
        <v>91</v>
      </c>
      <c r="B73" s="163">
        <v>35359737260.120003</v>
      </c>
      <c r="C73" s="163">
        <v>3998.84</v>
      </c>
      <c r="D73" s="163">
        <v>32456087448.419998</v>
      </c>
      <c r="E73" s="163">
        <v>4004.04</v>
      </c>
      <c r="F73" s="115">
        <f t="shared" si="68"/>
        <v>-8.2117403484636364E-2</v>
      </c>
      <c r="G73" s="115">
        <f t="shared" si="69"/>
        <v>1.3003771093616694E-3</v>
      </c>
      <c r="H73" s="163">
        <v>32137114138.970001</v>
      </c>
      <c r="I73" s="163">
        <v>4009.61</v>
      </c>
      <c r="J73" s="115">
        <f t="shared" si="84"/>
        <v>-9.8278423102266116E-3</v>
      </c>
      <c r="K73" s="115">
        <f t="shared" si="85"/>
        <v>1.3910949940560443E-3</v>
      </c>
      <c r="L73" s="163">
        <v>32211432713.23</v>
      </c>
      <c r="M73" s="163">
        <v>4015.38</v>
      </c>
      <c r="N73" s="115">
        <f t="shared" si="86"/>
        <v>2.3125466069735981E-3</v>
      </c>
      <c r="O73" s="115">
        <f t="shared" si="87"/>
        <v>1.4390426999134533E-3</v>
      </c>
      <c r="P73" s="163">
        <v>31311812995.419998</v>
      </c>
      <c r="Q73" s="163">
        <v>4021.45</v>
      </c>
      <c r="R73" s="115">
        <f t="shared" si="88"/>
        <v>-2.7928584419671162E-2</v>
      </c>
      <c r="S73" s="115">
        <f t="shared" si="89"/>
        <v>1.5116875613266263E-3</v>
      </c>
      <c r="T73" s="163">
        <v>31605029763.400002</v>
      </c>
      <c r="U73" s="163">
        <v>4027.94</v>
      </c>
      <c r="V73" s="115">
        <f t="shared" si="90"/>
        <v>9.364413616767972E-3</v>
      </c>
      <c r="W73" s="115">
        <f t="shared" si="91"/>
        <v>1.6138457521541326E-3</v>
      </c>
      <c r="X73" s="163">
        <v>31684424678.740002</v>
      </c>
      <c r="Y73" s="163">
        <v>4034.64</v>
      </c>
      <c r="Z73" s="115">
        <f t="shared" si="92"/>
        <v>2.512097471015291E-3</v>
      </c>
      <c r="AA73" s="115">
        <f t="shared" si="93"/>
        <v>1.663381281746952E-3</v>
      </c>
      <c r="AB73" s="163">
        <v>31784878577.16</v>
      </c>
      <c r="AC73" s="163">
        <v>4041.79</v>
      </c>
      <c r="AD73" s="115">
        <f t="shared" si="94"/>
        <v>3.1704504480841006E-3</v>
      </c>
      <c r="AE73" s="115">
        <f t="shared" si="95"/>
        <v>1.7721531536890754E-3</v>
      </c>
      <c r="AF73" s="163">
        <v>31769608010.130001</v>
      </c>
      <c r="AG73" s="163">
        <v>4048.97</v>
      </c>
      <c r="AH73" s="115">
        <f t="shared" si="96"/>
        <v>-4.8043496510230224E-4</v>
      </c>
      <c r="AI73" s="115">
        <f t="shared" si="97"/>
        <v>1.7764406364506411E-3</v>
      </c>
      <c r="AJ73" s="116">
        <f t="shared" si="98"/>
        <v>-1.2874344629599436E-2</v>
      </c>
      <c r="AK73" s="116">
        <f t="shared" si="99"/>
        <v>1.5585028985873244E-3</v>
      </c>
      <c r="AL73" s="117">
        <f t="shared" si="100"/>
        <v>-2.1151022574146281E-2</v>
      </c>
      <c r="AM73" s="117">
        <f t="shared" si="101"/>
        <v>1.122116662171203E-2</v>
      </c>
      <c r="AN73" s="118">
        <f t="shared" si="102"/>
        <v>3.0245433165981665E-2</v>
      </c>
      <c r="AO73" s="201">
        <f t="shared" si="103"/>
        <v>1.7660381011019835E-4</v>
      </c>
      <c r="AP73" s="122"/>
      <c r="AQ73" s="120">
        <v>8144502990.9799995</v>
      </c>
      <c r="AR73" s="120">
        <v>2263.5700000000002</v>
      </c>
      <c r="AS73" s="121" t="e">
        <f>(#REF!/AQ73)-1</f>
        <v>#REF!</v>
      </c>
      <c r="AT73" s="121" t="e">
        <f>(#REF!/AR73)-1</f>
        <v>#REF!</v>
      </c>
    </row>
    <row r="74" spans="1:46">
      <c r="A74" s="197" t="s">
        <v>92</v>
      </c>
      <c r="B74" s="163">
        <v>247515959.59</v>
      </c>
      <c r="C74" s="163">
        <v>3546.16</v>
      </c>
      <c r="D74" s="163">
        <v>248599886.97</v>
      </c>
      <c r="E74" s="163">
        <v>3561.51</v>
      </c>
      <c r="F74" s="115">
        <f t="shared" si="68"/>
        <v>4.3792221794322931E-3</v>
      </c>
      <c r="G74" s="115">
        <f t="shared" si="69"/>
        <v>4.3286258939247988E-3</v>
      </c>
      <c r="H74" s="163">
        <v>247768847.03999999</v>
      </c>
      <c r="I74" s="163">
        <v>3549.63</v>
      </c>
      <c r="J74" s="115">
        <f t="shared" si="84"/>
        <v>-3.3428813670389706E-3</v>
      </c>
      <c r="K74" s="115">
        <f t="shared" si="85"/>
        <v>-3.3356638055207226E-3</v>
      </c>
      <c r="L74" s="163">
        <v>249588074.11000001</v>
      </c>
      <c r="M74" s="163">
        <v>3575.76</v>
      </c>
      <c r="N74" s="115">
        <f t="shared" si="86"/>
        <v>7.3424366773048155E-3</v>
      </c>
      <c r="O74" s="115">
        <f t="shared" si="87"/>
        <v>7.3613306175573535E-3</v>
      </c>
      <c r="P74" s="163">
        <v>248574947.40000001</v>
      </c>
      <c r="Q74" s="163">
        <v>3561.15</v>
      </c>
      <c r="R74" s="115">
        <f t="shared" si="88"/>
        <v>-4.0591951903659338E-3</v>
      </c>
      <c r="S74" s="115">
        <f t="shared" si="89"/>
        <v>-4.0858446875629588E-3</v>
      </c>
      <c r="T74" s="163">
        <v>248052780.52000001</v>
      </c>
      <c r="U74" s="163">
        <v>3553.62</v>
      </c>
      <c r="V74" s="115">
        <f t="shared" si="90"/>
        <v>-2.1006416192044428E-3</v>
      </c>
      <c r="W74" s="115">
        <f t="shared" si="91"/>
        <v>-2.1144854892380834E-3</v>
      </c>
      <c r="X74" s="163">
        <v>249429344.00999999</v>
      </c>
      <c r="Y74" s="163">
        <v>3573.41</v>
      </c>
      <c r="Z74" s="115">
        <f t="shared" si="92"/>
        <v>5.5494781679699418E-3</v>
      </c>
      <c r="AA74" s="115">
        <f t="shared" si="93"/>
        <v>5.5689691075579166E-3</v>
      </c>
      <c r="AB74" s="163">
        <v>251930733.21000001</v>
      </c>
      <c r="AC74" s="163">
        <v>3609.37</v>
      </c>
      <c r="AD74" s="115">
        <f t="shared" si="94"/>
        <v>1.002844797563086E-2</v>
      </c>
      <c r="AE74" s="115">
        <f t="shared" si="95"/>
        <v>1.0063216927248772E-2</v>
      </c>
      <c r="AF74" s="163">
        <v>251147377.06</v>
      </c>
      <c r="AG74" s="163">
        <v>3598.1</v>
      </c>
      <c r="AH74" s="115">
        <f t="shared" si="96"/>
        <v>-3.109410828995721E-3</v>
      </c>
      <c r="AI74" s="115">
        <f t="shared" si="97"/>
        <v>-3.1224285678664093E-3</v>
      </c>
      <c r="AJ74" s="116">
        <f t="shared" si="98"/>
        <v>1.8359319993416056E-3</v>
      </c>
      <c r="AK74" s="116">
        <f t="shared" si="99"/>
        <v>1.8329649995125832E-3</v>
      </c>
      <c r="AL74" s="117">
        <f t="shared" si="100"/>
        <v>1.0247350153893772E-2</v>
      </c>
      <c r="AM74" s="117">
        <f t="shared" si="101"/>
        <v>1.0273732209091E-2</v>
      </c>
      <c r="AN74" s="118">
        <f t="shared" si="102"/>
        <v>5.596214560978017E-3</v>
      </c>
      <c r="AO74" s="201">
        <f t="shared" si="103"/>
        <v>5.6108472214963477E-3</v>
      </c>
      <c r="AP74" s="122"/>
      <c r="AQ74" s="120"/>
      <c r="AR74" s="120"/>
      <c r="AS74" s="121"/>
      <c r="AT74" s="121"/>
    </row>
    <row r="75" spans="1:46">
      <c r="A75" s="197" t="s">
        <v>115</v>
      </c>
      <c r="B75" s="163">
        <v>62571120.039999999</v>
      </c>
      <c r="C75" s="163">
        <v>12.307181999999999</v>
      </c>
      <c r="D75" s="163">
        <v>57949939.840000004</v>
      </c>
      <c r="E75" s="163">
        <v>12.541494999999999</v>
      </c>
      <c r="F75" s="115">
        <f t="shared" si="68"/>
        <v>-7.3854842250638986E-2</v>
      </c>
      <c r="G75" s="115">
        <f t="shared" si="69"/>
        <v>1.9038720642954678E-2</v>
      </c>
      <c r="H75" s="163">
        <v>57992585.82</v>
      </c>
      <c r="I75" s="163">
        <v>12.43849</v>
      </c>
      <c r="J75" s="115">
        <f t="shared" si="84"/>
        <v>7.3591068632240916E-4</v>
      </c>
      <c r="K75" s="115">
        <f t="shared" si="85"/>
        <v>-8.213135674813854E-3</v>
      </c>
      <c r="L75" s="163">
        <v>58137415.75</v>
      </c>
      <c r="M75" s="163">
        <v>12.46223</v>
      </c>
      <c r="N75" s="115">
        <f t="shared" si="86"/>
        <v>2.4973870013233995E-3</v>
      </c>
      <c r="O75" s="115">
        <f t="shared" si="87"/>
        <v>1.9085917985221755E-3</v>
      </c>
      <c r="P75" s="163">
        <v>58175306.630000003</v>
      </c>
      <c r="Q75" s="163">
        <v>12.473174</v>
      </c>
      <c r="R75" s="115">
        <f t="shared" si="88"/>
        <v>6.5174689158767232E-4</v>
      </c>
      <c r="S75" s="115">
        <f t="shared" si="89"/>
        <v>8.7817348901442899E-4</v>
      </c>
      <c r="T75" s="163">
        <v>58081191.32</v>
      </c>
      <c r="U75" s="163">
        <v>12.453400999999999</v>
      </c>
      <c r="V75" s="115">
        <f t="shared" si="90"/>
        <v>-1.6177879490792187E-3</v>
      </c>
      <c r="W75" s="115">
        <f t="shared" si="91"/>
        <v>-1.5852420562721811E-3</v>
      </c>
      <c r="X75" s="163">
        <v>58106740.380000003</v>
      </c>
      <c r="Y75" s="163">
        <v>12.38275</v>
      </c>
      <c r="Z75" s="115">
        <f t="shared" si="92"/>
        <v>4.3988526094857627E-4</v>
      </c>
      <c r="AA75" s="115">
        <f t="shared" si="93"/>
        <v>-5.6732293451403192E-3</v>
      </c>
      <c r="AB75" s="163">
        <v>53677626.75</v>
      </c>
      <c r="AC75" s="163">
        <v>11.438891</v>
      </c>
      <c r="AD75" s="115">
        <f t="shared" si="94"/>
        <v>-7.6223749620697667E-2</v>
      </c>
      <c r="AE75" s="115">
        <f t="shared" si="95"/>
        <v>-7.6223698289959813E-2</v>
      </c>
      <c r="AF75" s="163">
        <v>53774056.789999999</v>
      </c>
      <c r="AG75" s="163">
        <v>11.459440000000001</v>
      </c>
      <c r="AH75" s="115">
        <f t="shared" si="96"/>
        <v>1.7964661598977847E-3</v>
      </c>
      <c r="AI75" s="115">
        <f t="shared" si="97"/>
        <v>1.7964154042556064E-3</v>
      </c>
      <c r="AJ75" s="116">
        <f t="shared" si="98"/>
        <v>-1.8196872977542002E-2</v>
      </c>
      <c r="AK75" s="116">
        <f t="shared" si="99"/>
        <v>-8.509175503929909E-3</v>
      </c>
      <c r="AL75" s="117">
        <f t="shared" si="100"/>
        <v>-7.2060179208634778E-2</v>
      </c>
      <c r="AM75" s="117">
        <f t="shared" si="101"/>
        <v>-8.6277991579153737E-2</v>
      </c>
      <c r="AN75" s="118">
        <f t="shared" si="102"/>
        <v>3.5109684355413048E-2</v>
      </c>
      <c r="AO75" s="201">
        <f t="shared" si="103"/>
        <v>2.8543379676488206E-2</v>
      </c>
      <c r="AP75" s="122"/>
      <c r="AQ75" s="120">
        <v>421796041.39999998</v>
      </c>
      <c r="AR75" s="120">
        <v>2004.5</v>
      </c>
      <c r="AS75" s="121" t="e">
        <f>(#REF!/AQ75)-1</f>
        <v>#REF!</v>
      </c>
      <c r="AT75" s="121" t="e">
        <f>(#REF!/AR75)-1</f>
        <v>#REF!</v>
      </c>
    </row>
    <row r="76" spans="1:46">
      <c r="A76" s="196" t="s">
        <v>109</v>
      </c>
      <c r="B76" s="163">
        <v>15227664282.879999</v>
      </c>
      <c r="C76" s="163">
        <v>1129.1300000000001</v>
      </c>
      <c r="D76" s="163">
        <v>15195425036.459999</v>
      </c>
      <c r="E76" s="163">
        <v>1130.43</v>
      </c>
      <c r="F76" s="115">
        <f t="shared" si="68"/>
        <v>-2.1171498019066314E-3</v>
      </c>
      <c r="G76" s="115">
        <f t="shared" si="69"/>
        <v>1.1513288992409682E-3</v>
      </c>
      <c r="H76" s="163">
        <v>15340458586</v>
      </c>
      <c r="I76" s="163">
        <v>1133.02</v>
      </c>
      <c r="J76" s="115">
        <f t="shared" si="84"/>
        <v>9.5445536529584728E-3</v>
      </c>
      <c r="K76" s="115">
        <f t="shared" si="85"/>
        <v>2.2911635395379795E-3</v>
      </c>
      <c r="L76" s="163">
        <v>15325322389.5</v>
      </c>
      <c r="M76" s="163">
        <v>1136.45</v>
      </c>
      <c r="N76" s="115">
        <f t="shared" si="86"/>
        <v>-9.8668474707878603E-4</v>
      </c>
      <c r="O76" s="115">
        <f t="shared" si="87"/>
        <v>3.0273075497343946E-3</v>
      </c>
      <c r="P76" s="163">
        <v>15164724999.32</v>
      </c>
      <c r="Q76" s="163">
        <v>1137.24</v>
      </c>
      <c r="R76" s="115">
        <f t="shared" si="88"/>
        <v>-1.0479217735088699E-2</v>
      </c>
      <c r="S76" s="115">
        <f t="shared" si="89"/>
        <v>6.9514716881513799E-4</v>
      </c>
      <c r="T76" s="163">
        <v>15370605929.059999</v>
      </c>
      <c r="U76" s="163">
        <v>1139.1500000000001</v>
      </c>
      <c r="V76" s="115">
        <f t="shared" si="90"/>
        <v>1.3576304862055306E-2</v>
      </c>
      <c r="W76" s="115">
        <f t="shared" si="91"/>
        <v>1.679504765924591E-3</v>
      </c>
      <c r="X76" s="163">
        <v>15809589769.5</v>
      </c>
      <c r="Y76" s="163">
        <v>1140.29</v>
      </c>
      <c r="Z76" s="115">
        <f t="shared" si="92"/>
        <v>2.8559956742502141E-2</v>
      </c>
      <c r="AA76" s="115">
        <f t="shared" si="93"/>
        <v>1.0007461703900914E-3</v>
      </c>
      <c r="AB76" s="163">
        <v>15899526488.77</v>
      </c>
      <c r="AC76" s="163">
        <v>1142.8900000000001</v>
      </c>
      <c r="AD76" s="115">
        <f t="shared" si="94"/>
        <v>5.6887446531665971E-3</v>
      </c>
      <c r="AE76" s="115">
        <f t="shared" si="95"/>
        <v>2.2801217234213545E-3</v>
      </c>
      <c r="AF76" s="163">
        <v>15934475298.76</v>
      </c>
      <c r="AG76" s="163">
        <v>1146.67</v>
      </c>
      <c r="AH76" s="115">
        <f t="shared" si="96"/>
        <v>2.1981038249588424E-3</v>
      </c>
      <c r="AI76" s="115">
        <f t="shared" si="97"/>
        <v>3.3074049121087526E-3</v>
      </c>
      <c r="AJ76" s="116">
        <f t="shared" si="98"/>
        <v>5.7480764314459063E-3</v>
      </c>
      <c r="AK76" s="116">
        <f t="shared" si="99"/>
        <v>1.9290905911466586E-3</v>
      </c>
      <c r="AL76" s="117">
        <f t="shared" si="100"/>
        <v>4.8636366572617697E-2</v>
      </c>
      <c r="AM76" s="117">
        <f t="shared" si="101"/>
        <v>1.4366214626292657E-2</v>
      </c>
      <c r="AN76" s="118">
        <f t="shared" si="102"/>
        <v>1.1827486005963101E-2</v>
      </c>
      <c r="AO76" s="201">
        <f t="shared" si="103"/>
        <v>9.5706370872391232E-4</v>
      </c>
      <c r="AP76" s="122"/>
      <c r="AQ76" s="120"/>
      <c r="AR76" s="120"/>
      <c r="AS76" s="121"/>
      <c r="AT76" s="121"/>
    </row>
    <row r="77" spans="1:46">
      <c r="A77" s="196" t="s">
        <v>117</v>
      </c>
      <c r="B77" s="163">
        <v>129739741646.60001</v>
      </c>
      <c r="C77" s="163">
        <v>511.43</v>
      </c>
      <c r="D77" s="163">
        <v>131063394211.5</v>
      </c>
      <c r="E77" s="163">
        <v>511.93</v>
      </c>
      <c r="F77" s="115">
        <f t="shared" si="68"/>
        <v>1.0202367818070046E-2</v>
      </c>
      <c r="G77" s="115">
        <f t="shared" si="69"/>
        <v>9.7765090041647927E-4</v>
      </c>
      <c r="H77" s="163">
        <v>132287271403.42</v>
      </c>
      <c r="I77" s="163">
        <v>312.87</v>
      </c>
      <c r="J77" s="115">
        <f t="shared" si="84"/>
        <v>9.3380550632238286E-3</v>
      </c>
      <c r="K77" s="115">
        <f t="shared" si="85"/>
        <v>-0.38884222452288397</v>
      </c>
      <c r="L77" s="163">
        <v>133086880524.39</v>
      </c>
      <c r="M77" s="163">
        <v>515.08000000000004</v>
      </c>
      <c r="N77" s="115">
        <f t="shared" si="86"/>
        <v>6.0444902407241659E-3</v>
      </c>
      <c r="O77" s="115">
        <f t="shared" si="87"/>
        <v>0.64630677278102733</v>
      </c>
      <c r="P77" s="163">
        <v>134564661533.8</v>
      </c>
      <c r="Q77" s="163">
        <v>516.07000000000005</v>
      </c>
      <c r="R77" s="115">
        <f t="shared" si="88"/>
        <v>1.1103881942286415E-2</v>
      </c>
      <c r="S77" s="115">
        <f t="shared" si="89"/>
        <v>1.9220315290828785E-3</v>
      </c>
      <c r="T77" s="163">
        <v>135767177655.2</v>
      </c>
      <c r="U77" s="163">
        <v>516.57000000000005</v>
      </c>
      <c r="V77" s="115">
        <f t="shared" si="90"/>
        <v>8.9363441166011148E-3</v>
      </c>
      <c r="W77" s="115">
        <f t="shared" si="91"/>
        <v>9.6886081345553892E-4</v>
      </c>
      <c r="X77" s="163">
        <v>136557772164.62</v>
      </c>
      <c r="Y77" s="163">
        <v>515.53</v>
      </c>
      <c r="Z77" s="115">
        <f t="shared" si="92"/>
        <v>5.8231637651614517E-3</v>
      </c>
      <c r="AA77" s="115">
        <f t="shared" si="93"/>
        <v>-2.0132799039821849E-3</v>
      </c>
      <c r="AB77" s="163">
        <v>137413579080.17999</v>
      </c>
      <c r="AC77" s="163">
        <v>515.6</v>
      </c>
      <c r="AD77" s="115">
        <f t="shared" si="94"/>
        <v>6.2669952943309945E-3</v>
      </c>
      <c r="AE77" s="115">
        <f t="shared" si="95"/>
        <v>1.3578259267171654E-4</v>
      </c>
      <c r="AF77" s="163">
        <v>137200480644.69</v>
      </c>
      <c r="AG77" s="163">
        <v>516.87</v>
      </c>
      <c r="AH77" s="115">
        <f t="shared" si="96"/>
        <v>-1.5507814942047947E-3</v>
      </c>
      <c r="AI77" s="115">
        <f t="shared" si="97"/>
        <v>2.463149728471648E-3</v>
      </c>
      <c r="AJ77" s="116">
        <f t="shared" si="98"/>
        <v>7.0205645932741529E-3</v>
      </c>
      <c r="AK77" s="116">
        <f t="shared" si="99"/>
        <v>3.2739842989782428E-2</v>
      </c>
      <c r="AL77" s="117">
        <f t="shared" si="100"/>
        <v>4.682532807968063E-2</v>
      </c>
      <c r="AM77" s="117">
        <f t="shared" si="101"/>
        <v>9.649756802687863E-3</v>
      </c>
      <c r="AN77" s="118">
        <f t="shared" si="102"/>
        <v>4.0046518649992499E-3</v>
      </c>
      <c r="AO77" s="201">
        <f t="shared" si="103"/>
        <v>0.28293140741170902</v>
      </c>
      <c r="AP77" s="122"/>
      <c r="AQ77" s="120"/>
      <c r="AR77" s="120"/>
      <c r="AS77" s="121"/>
      <c r="AT77" s="121"/>
    </row>
    <row r="78" spans="1:46">
      <c r="A78" s="196" t="s">
        <v>123</v>
      </c>
      <c r="B78" s="163">
        <v>31189174.010000002</v>
      </c>
      <c r="C78" s="163">
        <v>0.65469999999999995</v>
      </c>
      <c r="D78" s="163">
        <v>31293200.91</v>
      </c>
      <c r="E78" s="163">
        <v>0.65690000000000004</v>
      </c>
      <c r="F78" s="115">
        <f t="shared" si="68"/>
        <v>3.3353528364247469E-3</v>
      </c>
      <c r="G78" s="115">
        <f t="shared" si="69"/>
        <v>3.3603177027647637E-3</v>
      </c>
      <c r="H78" s="163">
        <v>31361189.260000002</v>
      </c>
      <c r="I78" s="163">
        <v>0.6583</v>
      </c>
      <c r="J78" s="115">
        <f t="shared" si="84"/>
        <v>2.1726237017279768E-3</v>
      </c>
      <c r="K78" s="115">
        <f t="shared" si="85"/>
        <v>2.1312224082812555E-3</v>
      </c>
      <c r="L78" s="163">
        <v>31370536.879999999</v>
      </c>
      <c r="M78" s="163">
        <v>0.65849999999999997</v>
      </c>
      <c r="N78" s="115">
        <f t="shared" si="86"/>
        <v>2.9806331394198276E-4</v>
      </c>
      <c r="O78" s="115">
        <f t="shared" si="87"/>
        <v>3.0381285128357584E-4</v>
      </c>
      <c r="P78" s="163">
        <v>31379878.289999999</v>
      </c>
      <c r="Q78" s="163">
        <v>0.65869999999999995</v>
      </c>
      <c r="R78" s="115">
        <f t="shared" si="88"/>
        <v>2.9777654222920487E-4</v>
      </c>
      <c r="S78" s="115">
        <f t="shared" si="89"/>
        <v>3.03720577069063E-4</v>
      </c>
      <c r="T78" s="163">
        <v>31379878.289999999</v>
      </c>
      <c r="U78" s="163">
        <v>0.65869999999999995</v>
      </c>
      <c r="V78" s="115">
        <f t="shared" si="90"/>
        <v>0</v>
      </c>
      <c r="W78" s="115">
        <f t="shared" si="91"/>
        <v>0</v>
      </c>
      <c r="X78" s="163">
        <v>33322987.34</v>
      </c>
      <c r="Y78" s="163">
        <v>0.7</v>
      </c>
      <c r="Z78" s="115">
        <f t="shared" si="92"/>
        <v>6.1922134689069909E-2</v>
      </c>
      <c r="AA78" s="115">
        <f t="shared" si="93"/>
        <v>6.2699256110520726E-2</v>
      </c>
      <c r="AB78" s="163">
        <v>33322987.34</v>
      </c>
      <c r="AC78" s="163">
        <v>0.7</v>
      </c>
      <c r="AD78" s="115">
        <f t="shared" si="94"/>
        <v>0</v>
      </c>
      <c r="AE78" s="115">
        <f t="shared" si="95"/>
        <v>0</v>
      </c>
      <c r="AF78" s="163">
        <v>33322987.34</v>
      </c>
      <c r="AG78" s="163">
        <v>0.7</v>
      </c>
      <c r="AH78" s="115">
        <f t="shared" si="96"/>
        <v>0</v>
      </c>
      <c r="AI78" s="115">
        <f t="shared" si="97"/>
        <v>0</v>
      </c>
      <c r="AJ78" s="116">
        <f t="shared" si="98"/>
        <v>8.5032438854242276E-3</v>
      </c>
      <c r="AK78" s="116">
        <f t="shared" si="99"/>
        <v>8.5997912062399234E-3</v>
      </c>
      <c r="AL78" s="117">
        <f t="shared" si="100"/>
        <v>6.4863496573511745E-2</v>
      </c>
      <c r="AM78" s="117">
        <f t="shared" si="101"/>
        <v>6.5611204140660545E-2</v>
      </c>
      <c r="AN78" s="118">
        <f t="shared" si="102"/>
        <v>2.1619871470320524E-2</v>
      </c>
      <c r="AO78" s="201">
        <f t="shared" si="103"/>
        <v>2.1894434514408038E-2</v>
      </c>
      <c r="AP78" s="122"/>
      <c r="AQ78" s="120"/>
      <c r="AR78" s="120"/>
      <c r="AS78" s="121"/>
      <c r="AT78" s="121"/>
    </row>
    <row r="79" spans="1:46">
      <c r="A79" s="196" t="s">
        <v>127</v>
      </c>
      <c r="B79" s="163">
        <v>1319458458.0699999</v>
      </c>
      <c r="C79" s="163">
        <v>1175.06</v>
      </c>
      <c r="D79" s="163">
        <v>1311182502.75</v>
      </c>
      <c r="E79" s="163">
        <v>1167.7</v>
      </c>
      <c r="F79" s="115">
        <f t="shared" si="68"/>
        <v>-6.2722363628676496E-3</v>
      </c>
      <c r="G79" s="115">
        <f t="shared" si="69"/>
        <v>-6.2635099484280804E-3</v>
      </c>
      <c r="H79" s="163">
        <v>1311352871.55</v>
      </c>
      <c r="I79" s="163">
        <v>1168.1099999999999</v>
      </c>
      <c r="J79" s="115">
        <f t="shared" si="84"/>
        <v>1.2993522994901962E-4</v>
      </c>
      <c r="K79" s="115">
        <f t="shared" si="85"/>
        <v>3.5111758157048428E-4</v>
      </c>
      <c r="L79" s="163">
        <v>1306454586.1099999</v>
      </c>
      <c r="M79" s="163">
        <v>1166.53</v>
      </c>
      <c r="N79" s="115">
        <f t="shared" si="86"/>
        <v>-3.7352916566311821E-3</v>
      </c>
      <c r="O79" s="115">
        <f t="shared" si="87"/>
        <v>-1.3526123395912434E-3</v>
      </c>
      <c r="P79" s="163">
        <v>1298079830.72</v>
      </c>
      <c r="Q79" s="163">
        <v>1161.72</v>
      </c>
      <c r="R79" s="115">
        <f t="shared" si="88"/>
        <v>-6.4102920063497217E-3</v>
      </c>
      <c r="S79" s="115">
        <f t="shared" si="89"/>
        <v>-4.1233401627047269E-3</v>
      </c>
      <c r="T79" s="163">
        <v>1303036481.6500001</v>
      </c>
      <c r="U79" s="163">
        <v>1166.5899999999999</v>
      </c>
      <c r="V79" s="115">
        <f t="shared" si="90"/>
        <v>3.818448459561061E-3</v>
      </c>
      <c r="W79" s="115">
        <f t="shared" si="91"/>
        <v>4.1920600488929262E-3</v>
      </c>
      <c r="X79" s="163">
        <v>1305625702.99</v>
      </c>
      <c r="Y79" s="163">
        <v>1168.8499999999999</v>
      </c>
      <c r="Z79" s="115">
        <f t="shared" si="92"/>
        <v>1.9870674201855443E-3</v>
      </c>
      <c r="AA79" s="115">
        <f t="shared" si="93"/>
        <v>1.9372701634678773E-3</v>
      </c>
      <c r="AB79" s="163">
        <v>1198106206.21</v>
      </c>
      <c r="AC79" s="163">
        <v>1170.76</v>
      </c>
      <c r="AD79" s="115">
        <f t="shared" si="94"/>
        <v>-8.2350934524167738E-2</v>
      </c>
      <c r="AE79" s="115">
        <f t="shared" si="95"/>
        <v>1.6340847841896581E-3</v>
      </c>
      <c r="AF79" s="163">
        <v>1200286627.21</v>
      </c>
      <c r="AG79" s="163">
        <v>1176.0899999999999</v>
      </c>
      <c r="AH79" s="115">
        <f t="shared" si="96"/>
        <v>1.8198895796536949E-3</v>
      </c>
      <c r="AI79" s="115">
        <f t="shared" si="97"/>
        <v>4.5525983122073925E-3</v>
      </c>
      <c r="AJ79" s="116">
        <f t="shared" si="98"/>
        <v>-1.1376676732583371E-2</v>
      </c>
      <c r="AK79" s="116">
        <f t="shared" si="99"/>
        <v>1.1595855495053587E-4</v>
      </c>
      <c r="AL79" s="117">
        <f t="shared" si="100"/>
        <v>-8.4576994665054805E-2</v>
      </c>
      <c r="AM79" s="117">
        <f t="shared" si="101"/>
        <v>7.1850646570179606E-3</v>
      </c>
      <c r="AN79" s="118">
        <f t="shared" si="102"/>
        <v>2.8939565828408148E-2</v>
      </c>
      <c r="AO79" s="201">
        <f t="shared" si="103"/>
        <v>3.8322229876782041E-3</v>
      </c>
      <c r="AP79" s="122"/>
      <c r="AQ79" s="120"/>
      <c r="AR79" s="120"/>
      <c r="AS79" s="121"/>
      <c r="AT79" s="121"/>
    </row>
    <row r="80" spans="1:46" s="275" customFormat="1">
      <c r="A80" s="196" t="s">
        <v>128</v>
      </c>
      <c r="B80" s="163">
        <v>271584148.48000002</v>
      </c>
      <c r="C80" s="163">
        <v>148.47999999999999</v>
      </c>
      <c r="D80" s="163">
        <v>271541395.81</v>
      </c>
      <c r="E80" s="163">
        <v>148.44</v>
      </c>
      <c r="F80" s="115">
        <f t="shared" si="68"/>
        <v>-1.5741960729039043E-4</v>
      </c>
      <c r="G80" s="115">
        <f t="shared" si="69"/>
        <v>-2.6939655172408437E-4</v>
      </c>
      <c r="H80" s="163">
        <v>271689802.83999997</v>
      </c>
      <c r="I80" s="163">
        <v>148.52000000000001</v>
      </c>
      <c r="J80" s="115">
        <f t="shared" si="84"/>
        <v>5.4653556433735485E-4</v>
      </c>
      <c r="K80" s="115">
        <f t="shared" si="85"/>
        <v>5.3893829156569995E-4</v>
      </c>
      <c r="L80" s="163">
        <v>272178938.82999998</v>
      </c>
      <c r="M80" s="163">
        <v>148.79</v>
      </c>
      <c r="N80" s="115">
        <f t="shared" si="86"/>
        <v>1.8003472522230256E-3</v>
      </c>
      <c r="O80" s="115">
        <f t="shared" si="87"/>
        <v>1.8179369781846336E-3</v>
      </c>
      <c r="P80" s="163">
        <v>272358944.44</v>
      </c>
      <c r="Q80" s="163">
        <v>148.88999999999999</v>
      </c>
      <c r="R80" s="115">
        <f t="shared" si="88"/>
        <v>6.6135025279249787E-4</v>
      </c>
      <c r="S80" s="115">
        <f t="shared" si="89"/>
        <v>6.7208817796891136E-4</v>
      </c>
      <c r="T80" s="163">
        <v>272358944.44</v>
      </c>
      <c r="U80" s="163">
        <v>149.41999999999999</v>
      </c>
      <c r="V80" s="115">
        <f t="shared" si="90"/>
        <v>0</v>
      </c>
      <c r="W80" s="115">
        <f t="shared" si="91"/>
        <v>3.5596749277990542E-3</v>
      </c>
      <c r="X80" s="163">
        <v>273967695.69</v>
      </c>
      <c r="Y80" s="163">
        <v>149.77000000000001</v>
      </c>
      <c r="Z80" s="115">
        <f t="shared" si="92"/>
        <v>5.9067318435521545E-3</v>
      </c>
      <c r="AA80" s="115">
        <f t="shared" si="93"/>
        <v>2.3423905768974887E-3</v>
      </c>
      <c r="AB80" s="163">
        <v>274684931.88</v>
      </c>
      <c r="AC80" s="163">
        <v>150.16</v>
      </c>
      <c r="AD80" s="115">
        <f t="shared" si="94"/>
        <v>2.6179589830604148E-3</v>
      </c>
      <c r="AE80" s="115">
        <f t="shared" si="95"/>
        <v>2.6039927889429547E-3</v>
      </c>
      <c r="AF80" s="163">
        <v>275043326.64999998</v>
      </c>
      <c r="AG80" s="163">
        <v>150.36000000000001</v>
      </c>
      <c r="AH80" s="115">
        <f t="shared" si="96"/>
        <v>1.3047485624604657E-3</v>
      </c>
      <c r="AI80" s="115">
        <f t="shared" si="97"/>
        <v>1.3319126265318132E-3</v>
      </c>
      <c r="AJ80" s="116">
        <f t="shared" si="98"/>
        <v>1.5850316063919403E-3</v>
      </c>
      <c r="AK80" s="116">
        <f t="shared" si="99"/>
        <v>1.5746922270208092E-3</v>
      </c>
      <c r="AL80" s="117">
        <f t="shared" si="100"/>
        <v>1.2896489795059855E-2</v>
      </c>
      <c r="AM80" s="117">
        <f t="shared" si="101"/>
        <v>1.2934518997574885E-2</v>
      </c>
      <c r="AN80" s="118">
        <f t="shared" si="102"/>
        <v>1.9766159398278884E-3</v>
      </c>
      <c r="AO80" s="201">
        <f t="shared" si="103"/>
        <v>1.2532945370967742E-3</v>
      </c>
      <c r="AP80" s="122"/>
      <c r="AQ80" s="120"/>
      <c r="AR80" s="120"/>
      <c r="AS80" s="121"/>
      <c r="AT80" s="121"/>
    </row>
    <row r="81" spans="1:46">
      <c r="A81" s="196" t="s">
        <v>133</v>
      </c>
      <c r="B81" s="163">
        <v>631804952.25</v>
      </c>
      <c r="C81" s="163">
        <v>171.62971899999999</v>
      </c>
      <c r="D81" s="163">
        <v>620596335.60000002</v>
      </c>
      <c r="E81" s="163">
        <v>171.97757999999999</v>
      </c>
      <c r="F81" s="115">
        <f t="shared" si="68"/>
        <v>-1.7740628037313674E-2</v>
      </c>
      <c r="G81" s="115">
        <f t="shared" si="69"/>
        <v>2.0268109860390477E-3</v>
      </c>
      <c r="H81" s="163">
        <v>615423006.44000006</v>
      </c>
      <c r="I81" s="163">
        <v>172.37514400000001</v>
      </c>
      <c r="J81" s="115">
        <f t="shared" si="84"/>
        <v>-8.3360614029380775E-3</v>
      </c>
      <c r="K81" s="115">
        <f t="shared" si="85"/>
        <v>2.3117199346566974E-3</v>
      </c>
      <c r="L81" s="163">
        <v>616428324.28999996</v>
      </c>
      <c r="M81" s="163">
        <v>172.77795499999999</v>
      </c>
      <c r="N81" s="115">
        <f t="shared" si="86"/>
        <v>1.6335395971224826E-3</v>
      </c>
      <c r="O81" s="115">
        <f t="shared" si="87"/>
        <v>2.3368276344992384E-3</v>
      </c>
      <c r="P81" s="163">
        <v>604002630.85000002</v>
      </c>
      <c r="Q81" s="163">
        <v>173.18162100000001</v>
      </c>
      <c r="R81" s="115">
        <f t="shared" si="88"/>
        <v>-2.0157564067666438E-2</v>
      </c>
      <c r="S81" s="115">
        <f t="shared" si="89"/>
        <v>2.3363281501972599E-3</v>
      </c>
      <c r="T81" s="163">
        <v>599596270.55999994</v>
      </c>
      <c r="U81" s="163">
        <v>173.514903</v>
      </c>
      <c r="V81" s="115">
        <f t="shared" si="90"/>
        <v>-7.2952667172974132E-3</v>
      </c>
      <c r="W81" s="115">
        <f t="shared" si="91"/>
        <v>1.9244651832886872E-3</v>
      </c>
      <c r="X81" s="163">
        <v>623944998.66999996</v>
      </c>
      <c r="Y81" s="163">
        <v>173.92787300000001</v>
      </c>
      <c r="Z81" s="115">
        <f t="shared" si="92"/>
        <v>4.0608538287369988E-2</v>
      </c>
      <c r="AA81" s="115">
        <f t="shared" si="93"/>
        <v>2.3800261122239245E-3</v>
      </c>
      <c r="AB81" s="163">
        <v>637092385.01999998</v>
      </c>
      <c r="AC81" s="163">
        <v>174.44467599999999</v>
      </c>
      <c r="AD81" s="115">
        <f t="shared" si="94"/>
        <v>2.1071386705599E-2</v>
      </c>
      <c r="AE81" s="115">
        <f t="shared" si="95"/>
        <v>2.971363882544471E-3</v>
      </c>
      <c r="AF81" s="163">
        <v>633470630.19000006</v>
      </c>
      <c r="AG81" s="163">
        <v>174.72246100000001</v>
      </c>
      <c r="AH81" s="115">
        <f t="shared" si="96"/>
        <v>-5.6848188977901967E-3</v>
      </c>
      <c r="AI81" s="115">
        <f t="shared" si="97"/>
        <v>1.5923959754439445E-3</v>
      </c>
      <c r="AJ81" s="116">
        <f t="shared" si="98"/>
        <v>5.1239068338570983E-4</v>
      </c>
      <c r="AK81" s="116">
        <f t="shared" si="99"/>
        <v>2.2349922323616589E-3</v>
      </c>
      <c r="AL81" s="117">
        <f t="shared" si="100"/>
        <v>2.0745038040795086E-2</v>
      </c>
      <c r="AM81" s="117">
        <f t="shared" si="101"/>
        <v>1.596069092261922E-2</v>
      </c>
      <c r="AN81" s="118">
        <f t="shared" si="102"/>
        <v>2.0597191527837073E-2</v>
      </c>
      <c r="AO81" s="201">
        <f t="shared" si="103"/>
        <v>4.0399805871236253E-4</v>
      </c>
      <c r="AP81" s="122"/>
      <c r="AQ81" s="120"/>
      <c r="AR81" s="120"/>
      <c r="AS81" s="121"/>
      <c r="AT81" s="121"/>
    </row>
    <row r="82" spans="1:46" s="275" customFormat="1">
      <c r="A82" s="196" t="s">
        <v>139</v>
      </c>
      <c r="B82" s="163">
        <v>1226425921.9000001</v>
      </c>
      <c r="C82" s="163">
        <v>1.3381000000000001</v>
      </c>
      <c r="D82" s="163">
        <v>1240934274.9400001</v>
      </c>
      <c r="E82" s="163">
        <v>1.355</v>
      </c>
      <c r="F82" s="115">
        <f t="shared" si="68"/>
        <v>1.1829783422649265E-2</v>
      </c>
      <c r="G82" s="115">
        <f t="shared" si="69"/>
        <v>1.2629848292354768E-2</v>
      </c>
      <c r="H82" s="163">
        <v>1234843809.54</v>
      </c>
      <c r="I82" s="163">
        <v>1.3480000000000001</v>
      </c>
      <c r="J82" s="115">
        <f t="shared" si="84"/>
        <v>-4.9079677489725013E-3</v>
      </c>
      <c r="K82" s="115">
        <f t="shared" si="85"/>
        <v>-5.1660516605165283E-3</v>
      </c>
      <c r="L82" s="163">
        <v>1223393879.2</v>
      </c>
      <c r="M82" s="163">
        <v>1.3452999999999999</v>
      </c>
      <c r="N82" s="115">
        <f t="shared" si="86"/>
        <v>-9.2723713327479088E-3</v>
      </c>
      <c r="O82" s="115">
        <f t="shared" si="87"/>
        <v>-2.0029673590505536E-3</v>
      </c>
      <c r="P82" s="163">
        <v>1185514232.3199999</v>
      </c>
      <c r="Q82" s="163">
        <v>1.343</v>
      </c>
      <c r="R82" s="115">
        <f t="shared" si="88"/>
        <v>-3.0962756577440388E-2</v>
      </c>
      <c r="S82" s="115">
        <f t="shared" si="89"/>
        <v>-1.7096558388463308E-3</v>
      </c>
      <c r="T82" s="163">
        <v>1186946747.46</v>
      </c>
      <c r="U82" s="163">
        <v>1.3454999999999999</v>
      </c>
      <c r="V82" s="115">
        <f t="shared" si="90"/>
        <v>1.2083491711413156E-3</v>
      </c>
      <c r="W82" s="115">
        <f t="shared" si="91"/>
        <v>1.8615040953089701E-3</v>
      </c>
      <c r="X82" s="163">
        <v>1182613620.05</v>
      </c>
      <c r="Y82" s="163">
        <v>1.3645</v>
      </c>
      <c r="Z82" s="115">
        <f t="shared" si="92"/>
        <v>-3.6506502244289707E-3</v>
      </c>
      <c r="AA82" s="115">
        <f t="shared" si="93"/>
        <v>1.4121144555927261E-2</v>
      </c>
      <c r="AB82" s="163">
        <v>1179318869.5999999</v>
      </c>
      <c r="AC82" s="163">
        <v>1.3607</v>
      </c>
      <c r="AD82" s="115">
        <f t="shared" si="94"/>
        <v>-2.7859906178492586E-3</v>
      </c>
      <c r="AE82" s="115">
        <f t="shared" si="95"/>
        <v>-2.7849028948332909E-3</v>
      </c>
      <c r="AF82" s="163">
        <v>1180986341.3699999</v>
      </c>
      <c r="AG82" s="163">
        <v>1.3626</v>
      </c>
      <c r="AH82" s="115">
        <f t="shared" si="96"/>
        <v>1.4139278298544924E-3</v>
      </c>
      <c r="AI82" s="115">
        <f t="shared" si="97"/>
        <v>1.3963401190563774E-3</v>
      </c>
      <c r="AJ82" s="116">
        <f t="shared" si="98"/>
        <v>-4.6409595097242446E-3</v>
      </c>
      <c r="AK82" s="116">
        <f t="shared" si="99"/>
        <v>2.2931574136750843E-3</v>
      </c>
      <c r="AL82" s="117">
        <f t="shared" si="100"/>
        <v>-4.8308709639677483E-2</v>
      </c>
      <c r="AM82" s="117">
        <f t="shared" si="101"/>
        <v>5.6088560885609231E-3</v>
      </c>
      <c r="AN82" s="118">
        <f t="shared" si="102"/>
        <v>1.2311094516167334E-2</v>
      </c>
      <c r="AO82" s="201">
        <f t="shared" si="103"/>
        <v>7.2075829365684119E-3</v>
      </c>
      <c r="AP82" s="122"/>
      <c r="AQ82" s="120"/>
      <c r="AR82" s="120"/>
      <c r="AS82" s="121"/>
      <c r="AT82" s="121"/>
    </row>
    <row r="83" spans="1:46" s="275" customFormat="1">
      <c r="A83" s="196" t="s">
        <v>158</v>
      </c>
      <c r="B83" s="163">
        <v>1835240542.8099999</v>
      </c>
      <c r="C83" s="163">
        <v>523.79999999999995</v>
      </c>
      <c r="D83" s="163">
        <v>1834065277.04</v>
      </c>
      <c r="E83" s="163">
        <v>523.79999999999995</v>
      </c>
      <c r="F83" s="115">
        <f t="shared" si="68"/>
        <v>-6.4038786338083565E-4</v>
      </c>
      <c r="G83" s="115">
        <f t="shared" si="69"/>
        <v>0</v>
      </c>
      <c r="H83" s="163">
        <v>1805396671.1500001</v>
      </c>
      <c r="I83" s="163">
        <v>523.79999999999995</v>
      </c>
      <c r="J83" s="115">
        <f t="shared" si="84"/>
        <v>-1.5631180770331231E-2</v>
      </c>
      <c r="K83" s="115">
        <f t="shared" si="85"/>
        <v>0</v>
      </c>
      <c r="L83" s="163">
        <v>1801123377.1343999</v>
      </c>
      <c r="M83" s="163">
        <v>522.72</v>
      </c>
      <c r="N83" s="115">
        <f t="shared" si="86"/>
        <v>-2.3669557410218359E-3</v>
      </c>
      <c r="O83" s="115">
        <f t="shared" si="87"/>
        <v>-2.0618556701029541E-3</v>
      </c>
      <c r="P83" s="163">
        <v>1834584710.29</v>
      </c>
      <c r="Q83" s="163">
        <v>528.65</v>
      </c>
      <c r="R83" s="115">
        <f t="shared" si="88"/>
        <v>1.8578035008816159E-2</v>
      </c>
      <c r="S83" s="115">
        <f t="shared" si="89"/>
        <v>1.1344505662687385E-2</v>
      </c>
      <c r="T83" s="163">
        <v>1881107606.71</v>
      </c>
      <c r="U83" s="163">
        <v>539.54999999999995</v>
      </c>
      <c r="V83" s="115">
        <f t="shared" si="90"/>
        <v>2.5358816171887764E-2</v>
      </c>
      <c r="W83" s="115">
        <f t="shared" si="91"/>
        <v>2.0618556701030886E-2</v>
      </c>
      <c r="X83" s="163">
        <v>1697096096.6400001</v>
      </c>
      <c r="Y83" s="163">
        <v>490.5</v>
      </c>
      <c r="Z83" s="115">
        <f t="shared" si="92"/>
        <v>-9.7820831415290729E-2</v>
      </c>
      <c r="AA83" s="115">
        <f t="shared" si="93"/>
        <v>-9.0909090909090828E-2</v>
      </c>
      <c r="AB83" s="163">
        <v>1977971188.05</v>
      </c>
      <c r="AC83" s="163">
        <v>547.17999999999995</v>
      </c>
      <c r="AD83" s="115">
        <f t="shared" si="94"/>
        <v>0.16550335126342644</v>
      </c>
      <c r="AE83" s="115">
        <f t="shared" si="95"/>
        <v>0.11555555555555545</v>
      </c>
      <c r="AF83" s="163">
        <v>1961425451.45</v>
      </c>
      <c r="AG83" s="163">
        <v>542.82000000000005</v>
      </c>
      <c r="AH83" s="115">
        <f t="shared" si="96"/>
        <v>-8.3650038483683194E-3</v>
      </c>
      <c r="AI83" s="115">
        <f t="shared" si="97"/>
        <v>-7.9681274900396584E-3</v>
      </c>
      <c r="AJ83" s="116">
        <f t="shared" si="98"/>
        <v>1.0576980350717177E-2</v>
      </c>
      <c r="AK83" s="116">
        <f t="shared" si="99"/>
        <v>5.8224429812550353E-3</v>
      </c>
      <c r="AL83" s="117">
        <f t="shared" si="100"/>
        <v>6.9441462092094577E-2</v>
      </c>
      <c r="AM83" s="117">
        <f t="shared" si="101"/>
        <v>3.6311569301260206E-2</v>
      </c>
      <c r="AN83" s="118">
        <f t="shared" si="102"/>
        <v>7.3069269338533527E-2</v>
      </c>
      <c r="AO83" s="201">
        <f t="shared" si="103"/>
        <v>5.6020286485186914E-2</v>
      </c>
      <c r="AP83" s="122"/>
      <c r="AQ83" s="120"/>
      <c r="AR83" s="120"/>
      <c r="AS83" s="121"/>
      <c r="AT83" s="121"/>
    </row>
    <row r="84" spans="1:46" s="275" customFormat="1">
      <c r="A84" s="196" t="s">
        <v>166</v>
      </c>
      <c r="B84" s="163">
        <v>10301056610.639999</v>
      </c>
      <c r="C84" s="175">
        <v>113.22</v>
      </c>
      <c r="D84" s="163">
        <v>10294299285.59</v>
      </c>
      <c r="E84" s="175">
        <v>113.32</v>
      </c>
      <c r="F84" s="115">
        <f t="shared" si="68"/>
        <v>-6.5598368258840275E-4</v>
      </c>
      <c r="G84" s="115">
        <f t="shared" si="69"/>
        <v>8.8323617735377416E-4</v>
      </c>
      <c r="H84" s="163">
        <v>10305660081.370001</v>
      </c>
      <c r="I84" s="175">
        <v>113.42</v>
      </c>
      <c r="J84" s="115">
        <f t="shared" si="84"/>
        <v>1.1036006885775677E-3</v>
      </c>
      <c r="K84" s="115">
        <f t="shared" si="85"/>
        <v>8.8245675961885393E-4</v>
      </c>
      <c r="L84" s="163">
        <v>10345666909.59</v>
      </c>
      <c r="M84" s="175">
        <v>113.51</v>
      </c>
      <c r="N84" s="115">
        <f t="shared" si="86"/>
        <v>3.8820248197707812E-3</v>
      </c>
      <c r="O84" s="115">
        <f t="shared" si="87"/>
        <v>7.9351084464824022E-4</v>
      </c>
      <c r="P84" s="163">
        <v>10383001840.48</v>
      </c>
      <c r="Q84" s="175">
        <v>113.61</v>
      </c>
      <c r="R84" s="115">
        <f t="shared" si="88"/>
        <v>3.6087505248590087E-3</v>
      </c>
      <c r="S84" s="115">
        <f t="shared" si="89"/>
        <v>8.8097964937004943E-4</v>
      </c>
      <c r="T84" s="163">
        <v>10057646188.52</v>
      </c>
      <c r="U84" s="175">
        <v>113.71</v>
      </c>
      <c r="V84" s="115">
        <f t="shared" si="90"/>
        <v>-3.133541310678975E-2</v>
      </c>
      <c r="W84" s="115">
        <f t="shared" si="91"/>
        <v>8.8020420737606119E-4</v>
      </c>
      <c r="X84" s="163">
        <v>9944441144.9200001</v>
      </c>
      <c r="Y84" s="175">
        <v>113.91</v>
      </c>
      <c r="Z84" s="115">
        <f t="shared" si="92"/>
        <v>-1.1255620000752749E-2</v>
      </c>
      <c r="AA84" s="115">
        <f t="shared" si="93"/>
        <v>1.7588602585524831E-3</v>
      </c>
      <c r="AB84" s="163">
        <v>9807434024.0599995</v>
      </c>
      <c r="AC84" s="175">
        <v>114.01</v>
      </c>
      <c r="AD84" s="115">
        <f t="shared" si="94"/>
        <v>-1.3777256948218661E-2</v>
      </c>
      <c r="AE84" s="115">
        <f t="shared" si="95"/>
        <v>8.7788605039073415E-4</v>
      </c>
      <c r="AF84" s="163">
        <v>9796371561.0300007</v>
      </c>
      <c r="AG84" s="175">
        <v>114.42</v>
      </c>
      <c r="AH84" s="115">
        <f t="shared" si="96"/>
        <v>-1.1279671117705092E-3</v>
      </c>
      <c r="AI84" s="115">
        <f t="shared" si="97"/>
        <v>3.5961757740548776E-3</v>
      </c>
      <c r="AJ84" s="116">
        <f t="shared" si="98"/>
        <v>-6.1947331021140898E-3</v>
      </c>
      <c r="AK84" s="116">
        <f t="shared" si="99"/>
        <v>1.3191637151706342E-3</v>
      </c>
      <c r="AL84" s="117">
        <f t="shared" si="100"/>
        <v>-4.8369268344179636E-2</v>
      </c>
      <c r="AM84" s="117">
        <f t="shared" si="101"/>
        <v>9.707024355806641E-3</v>
      </c>
      <c r="AN84" s="118">
        <f t="shared" si="102"/>
        <v>1.2085563498117464E-2</v>
      </c>
      <c r="AO84" s="201">
        <f t="shared" si="103"/>
        <v>9.7208100724663305E-4</v>
      </c>
      <c r="AP84" s="122"/>
      <c r="AQ84" s="120"/>
      <c r="AR84" s="120"/>
      <c r="AS84" s="121"/>
      <c r="AT84" s="121"/>
    </row>
    <row r="85" spans="1:46" s="275" customFormat="1">
      <c r="A85" s="196" t="s">
        <v>174</v>
      </c>
      <c r="B85" s="163">
        <v>366594723.94767123</v>
      </c>
      <c r="C85" s="175">
        <v>1.0760000000000001</v>
      </c>
      <c r="D85" s="163">
        <v>362688910.24000001</v>
      </c>
      <c r="E85" s="175">
        <v>1.0631999999999999</v>
      </c>
      <c r="F85" s="115">
        <f t="shared" si="68"/>
        <v>-1.0654309657300883E-2</v>
      </c>
      <c r="G85" s="115">
        <f t="shared" si="69"/>
        <v>-1.1895910780669278E-2</v>
      </c>
      <c r="H85" s="163">
        <v>358583808.75</v>
      </c>
      <c r="I85" s="175">
        <v>1.0508999999999999</v>
      </c>
      <c r="J85" s="115">
        <f t="shared" si="84"/>
        <v>-1.1318519464197471E-2</v>
      </c>
      <c r="K85" s="115">
        <f t="shared" si="85"/>
        <v>-1.1568848758464992E-2</v>
      </c>
      <c r="L85" s="163">
        <v>383784126.24000001</v>
      </c>
      <c r="M85" s="175">
        <v>1.0508999999999999</v>
      </c>
      <c r="N85" s="115">
        <f t="shared" si="86"/>
        <v>7.0277343469150738E-2</v>
      </c>
      <c r="O85" s="115">
        <f t="shared" si="87"/>
        <v>0</v>
      </c>
      <c r="P85" s="163">
        <v>384003576.41000003</v>
      </c>
      <c r="Q85" s="175">
        <v>1.0482</v>
      </c>
      <c r="R85" s="115">
        <f t="shared" si="88"/>
        <v>5.7180627075436457E-4</v>
      </c>
      <c r="S85" s="115">
        <f t="shared" si="89"/>
        <v>-2.5692263773907363E-3</v>
      </c>
      <c r="T85" s="163">
        <v>383642864.25999999</v>
      </c>
      <c r="U85" s="175">
        <v>1.0464</v>
      </c>
      <c r="V85" s="115">
        <f t="shared" si="90"/>
        <v>-9.3934580863096954E-4</v>
      </c>
      <c r="W85" s="115">
        <f t="shared" si="91"/>
        <v>-1.7172295363480478E-3</v>
      </c>
      <c r="X85" s="163">
        <v>380430205.77999997</v>
      </c>
      <c r="Y85" s="175">
        <v>1.03</v>
      </c>
      <c r="Z85" s="115">
        <f t="shared" si="92"/>
        <v>-8.3740863685731332E-3</v>
      </c>
      <c r="AA85" s="115">
        <f t="shared" si="93"/>
        <v>-1.5672782874617708E-2</v>
      </c>
      <c r="AB85" s="163">
        <v>392041401.06</v>
      </c>
      <c r="AC85" s="175">
        <v>1.0623</v>
      </c>
      <c r="AD85" s="115">
        <f t="shared" si="94"/>
        <v>3.0521223350794342E-2</v>
      </c>
      <c r="AE85" s="115">
        <f t="shared" si="95"/>
        <v>3.1359223300970872E-2</v>
      </c>
      <c r="AF85" s="163">
        <v>394651522.74000001</v>
      </c>
      <c r="AG85" s="175">
        <v>1.069</v>
      </c>
      <c r="AH85" s="115">
        <f t="shared" si="96"/>
        <v>6.6577705133763175E-3</v>
      </c>
      <c r="AI85" s="115">
        <f t="shared" si="97"/>
        <v>6.307069566035892E-3</v>
      </c>
      <c r="AJ85" s="116">
        <f t="shared" si="98"/>
        <v>9.5927352881716634E-3</v>
      </c>
      <c r="AK85" s="116">
        <f t="shared" si="99"/>
        <v>-7.1971318256049978E-4</v>
      </c>
      <c r="AL85" s="117">
        <f t="shared" si="100"/>
        <v>8.8126798469932724E-2</v>
      </c>
      <c r="AM85" s="117">
        <f t="shared" si="101"/>
        <v>5.4552294958615764E-3</v>
      </c>
      <c r="AN85" s="118">
        <f t="shared" si="102"/>
        <v>2.8009103821666447E-2</v>
      </c>
      <c r="AO85" s="201">
        <f t="shared" si="103"/>
        <v>1.4878426354103335E-2</v>
      </c>
      <c r="AP85" s="122"/>
      <c r="AQ85" s="120"/>
      <c r="AR85" s="120"/>
      <c r="AS85" s="121"/>
      <c r="AT85" s="121"/>
    </row>
    <row r="86" spans="1:46" s="275" customFormat="1">
      <c r="A86" s="196" t="s">
        <v>178</v>
      </c>
      <c r="B86" s="163">
        <v>1685416314.95</v>
      </c>
      <c r="C86" s="174">
        <v>42105.53</v>
      </c>
      <c r="D86" s="163">
        <v>1872926631.1800001</v>
      </c>
      <c r="E86" s="174">
        <v>42078.96</v>
      </c>
      <c r="F86" s="115">
        <f t="shared" si="68"/>
        <v>0.11125459897756047</v>
      </c>
      <c r="G86" s="115">
        <f t="shared" si="69"/>
        <v>-6.3103350082518159E-4</v>
      </c>
      <c r="H86" s="163">
        <v>2112970919.9000001</v>
      </c>
      <c r="I86" s="174">
        <v>40348.44</v>
      </c>
      <c r="J86" s="115">
        <f t="shared" si="84"/>
        <v>0.12816534546725139</v>
      </c>
      <c r="K86" s="115">
        <f t="shared" si="85"/>
        <v>-4.1125541125541051E-2</v>
      </c>
      <c r="L86" s="163">
        <v>2104457900</v>
      </c>
      <c r="M86" s="174">
        <v>40382.6</v>
      </c>
      <c r="N86" s="115">
        <f t="shared" si="86"/>
        <v>-4.0289337727388071E-3</v>
      </c>
      <c r="O86" s="115">
        <f t="shared" si="87"/>
        <v>8.4662504919635591E-4</v>
      </c>
      <c r="P86" s="163">
        <v>2091859570.1900001</v>
      </c>
      <c r="Q86" s="174">
        <v>40409.160000000003</v>
      </c>
      <c r="R86" s="115">
        <f t="shared" si="88"/>
        <v>-5.9864964796872118E-3</v>
      </c>
      <c r="S86" s="115">
        <f t="shared" si="89"/>
        <v>6.5770901328802381E-4</v>
      </c>
      <c r="T86" s="163">
        <v>2030491627.0699999</v>
      </c>
      <c r="U86" s="174">
        <v>40443.32</v>
      </c>
      <c r="V86" s="115">
        <f t="shared" si="90"/>
        <v>-2.9336550117666921E-2</v>
      </c>
      <c r="W86" s="115">
        <f t="shared" si="91"/>
        <v>8.4535288533580538E-4</v>
      </c>
      <c r="X86" s="163">
        <v>2236108255.29</v>
      </c>
      <c r="Y86" s="174">
        <v>43681.37</v>
      </c>
      <c r="Z86" s="115">
        <f t="shared" si="92"/>
        <v>0.10126445510967454</v>
      </c>
      <c r="AA86" s="115">
        <f t="shared" si="93"/>
        <v>8.0063901776609908E-2</v>
      </c>
      <c r="AB86" s="163">
        <v>2284444795.1399999</v>
      </c>
      <c r="AC86" s="175">
        <v>43736.2</v>
      </c>
      <c r="AD86" s="115">
        <f t="shared" si="94"/>
        <v>2.1616368409556788E-2</v>
      </c>
      <c r="AE86" s="115">
        <f t="shared" si="95"/>
        <v>1.2552261982624279E-3</v>
      </c>
      <c r="AF86" s="163">
        <v>2473426790.2199998</v>
      </c>
      <c r="AG86" s="174">
        <v>43778.58</v>
      </c>
      <c r="AH86" s="115">
        <f t="shared" si="96"/>
        <v>8.2725568804309119E-2</v>
      </c>
      <c r="AI86" s="115">
        <f t="shared" si="97"/>
        <v>9.6899136184681477E-4</v>
      </c>
      <c r="AJ86" s="116">
        <f t="shared" si="98"/>
        <v>5.0709294549782416E-2</v>
      </c>
      <c r="AK86" s="116">
        <f t="shared" si="99"/>
        <v>5.3601539572716373E-3</v>
      </c>
      <c r="AL86" s="117">
        <f t="shared" si="100"/>
        <v>0.32062129345753743</v>
      </c>
      <c r="AM86" s="117">
        <f t="shared" si="101"/>
        <v>4.0391207387254879E-2</v>
      </c>
      <c r="AN86" s="118">
        <f t="shared" si="102"/>
        <v>6.1772002151496273E-2</v>
      </c>
      <c r="AO86" s="201">
        <f t="shared" si="103"/>
        <v>3.3544139820255815E-2</v>
      </c>
      <c r="AP86" s="122"/>
      <c r="AQ86" s="120"/>
      <c r="AR86" s="120"/>
      <c r="AS86" s="121"/>
      <c r="AT86" s="121"/>
    </row>
    <row r="87" spans="1:46" s="275" customFormat="1">
      <c r="A87" s="196" t="s">
        <v>182</v>
      </c>
      <c r="B87" s="163">
        <v>2021325333.53</v>
      </c>
      <c r="C87" s="174">
        <v>1.0296000000000001</v>
      </c>
      <c r="D87" s="163">
        <v>2005903506.0799999</v>
      </c>
      <c r="E87" s="174">
        <v>1.026</v>
      </c>
      <c r="F87" s="115">
        <f t="shared" si="68"/>
        <v>-7.629562245216456E-3</v>
      </c>
      <c r="G87" s="115">
        <f t="shared" si="69"/>
        <v>-3.4965034965035425E-3</v>
      </c>
      <c r="H87" s="163">
        <v>1880683533.27</v>
      </c>
      <c r="I87" s="174">
        <v>1.0264</v>
      </c>
      <c r="J87" s="115">
        <f t="shared" si="84"/>
        <v>-6.242572109298955E-2</v>
      </c>
      <c r="K87" s="115">
        <f t="shared" si="85"/>
        <v>3.8986354775824166E-4</v>
      </c>
      <c r="L87" s="163">
        <v>2005602587.3199999</v>
      </c>
      <c r="M87" s="174">
        <v>0.96109999999999995</v>
      </c>
      <c r="N87" s="115">
        <f t="shared" si="86"/>
        <v>6.642215547705653E-2</v>
      </c>
      <c r="O87" s="115">
        <f t="shared" si="87"/>
        <v>-6.36204208885425E-2</v>
      </c>
      <c r="P87" s="163">
        <v>1946907591.4200001</v>
      </c>
      <c r="Q87" s="174">
        <v>0.96199999999999997</v>
      </c>
      <c r="R87" s="115">
        <f t="shared" si="88"/>
        <v>-2.9265516643769116E-2</v>
      </c>
      <c r="S87" s="115">
        <f t="shared" si="89"/>
        <v>9.3642701071689936E-4</v>
      </c>
      <c r="T87" s="163">
        <v>2005602587.3199999</v>
      </c>
      <c r="U87" s="174">
        <v>0.96109999999999995</v>
      </c>
      <c r="V87" s="115">
        <f t="shared" si="90"/>
        <v>3.0147807815156736E-2</v>
      </c>
      <c r="W87" s="115">
        <f t="shared" si="91"/>
        <v>-9.3555093555094796E-4</v>
      </c>
      <c r="X87" s="163">
        <v>1922312745.5799999</v>
      </c>
      <c r="Y87" s="174">
        <v>0.96220000000000006</v>
      </c>
      <c r="Z87" s="115">
        <f t="shared" si="92"/>
        <v>-4.1528587102241742E-2</v>
      </c>
      <c r="AA87" s="115">
        <f t="shared" si="93"/>
        <v>1.1445219019874113E-3</v>
      </c>
      <c r="AB87" s="163">
        <v>1918653706.28</v>
      </c>
      <c r="AC87" s="175">
        <v>0.96079999999999999</v>
      </c>
      <c r="AD87" s="115">
        <f t="shared" si="94"/>
        <v>-1.9034568170102559E-3</v>
      </c>
      <c r="AE87" s="115">
        <f t="shared" si="95"/>
        <v>-1.4549989607150985E-3</v>
      </c>
      <c r="AF87" s="163">
        <v>1915533244.48</v>
      </c>
      <c r="AG87" s="174">
        <v>0.96130000000000004</v>
      </c>
      <c r="AH87" s="115">
        <f t="shared" si="96"/>
        <v>-1.6263809304338142E-3</v>
      </c>
      <c r="AI87" s="115">
        <f t="shared" si="97"/>
        <v>5.2039966694427135E-4</v>
      </c>
      <c r="AJ87" s="116">
        <f t="shared" si="98"/>
        <v>-5.9761576924309574E-3</v>
      </c>
      <c r="AK87" s="116">
        <f t="shared" si="99"/>
        <v>-8.3145327692381588E-3</v>
      </c>
      <c r="AL87" s="117">
        <f t="shared" si="100"/>
        <v>-4.5052147985226033E-2</v>
      </c>
      <c r="AM87" s="117">
        <f t="shared" si="101"/>
        <v>-6.3060428849902511E-2</v>
      </c>
      <c r="AN87" s="118">
        <f t="shared" si="102"/>
        <v>4.0668732313857078E-2</v>
      </c>
      <c r="AO87" s="201">
        <f t="shared" si="103"/>
        <v>2.2400043884615566E-2</v>
      </c>
      <c r="AP87" s="122"/>
      <c r="AQ87" s="120"/>
      <c r="AR87" s="120"/>
      <c r="AS87" s="121"/>
      <c r="AT87" s="121"/>
    </row>
    <row r="88" spans="1:46" s="370" customFormat="1">
      <c r="A88" s="196" t="s">
        <v>186</v>
      </c>
      <c r="B88" s="163">
        <v>535658489.10000002</v>
      </c>
      <c r="C88" s="174">
        <v>48234.45</v>
      </c>
      <c r="D88" s="163">
        <v>535023401.39999998</v>
      </c>
      <c r="E88" s="174">
        <v>48299.55</v>
      </c>
      <c r="F88" s="115">
        <f t="shared" si="68"/>
        <v>-1.1856205267410326E-3</v>
      </c>
      <c r="G88" s="115">
        <f t="shared" si="69"/>
        <v>1.3496577653524778E-3</v>
      </c>
      <c r="H88" s="163">
        <v>535744537.35000002</v>
      </c>
      <c r="I88" s="174">
        <v>48350.7</v>
      </c>
      <c r="J88" s="115">
        <f t="shared" si="84"/>
        <v>1.3478587069519678E-3</v>
      </c>
      <c r="K88" s="115">
        <f t="shared" si="85"/>
        <v>1.0590160777894241E-3</v>
      </c>
      <c r="L88" s="163">
        <v>536327661.30000001</v>
      </c>
      <c r="M88" s="174">
        <v>48406.5</v>
      </c>
      <c r="N88" s="115">
        <f t="shared" si="86"/>
        <v>1.0884365762912768E-3</v>
      </c>
      <c r="O88" s="115">
        <f t="shared" si="87"/>
        <v>1.1540680900173712E-3</v>
      </c>
      <c r="P88" s="163">
        <v>541532034.29999995</v>
      </c>
      <c r="Q88" s="174">
        <v>48457.65</v>
      </c>
      <c r="R88" s="115">
        <f t="shared" si="88"/>
        <v>9.7037191544159882E-3</v>
      </c>
      <c r="S88" s="115">
        <f t="shared" si="89"/>
        <v>1.0566762728146314E-3</v>
      </c>
      <c r="T88" s="163">
        <v>542124509.39999998</v>
      </c>
      <c r="U88" s="174">
        <v>48513.45</v>
      </c>
      <c r="V88" s="115">
        <f t="shared" si="90"/>
        <v>1.0940721184959526E-3</v>
      </c>
      <c r="W88" s="115">
        <f t="shared" si="91"/>
        <v>1.1515209672775225E-3</v>
      </c>
      <c r="X88" s="163">
        <v>542871499.35000002</v>
      </c>
      <c r="Y88" s="174">
        <v>48578.55</v>
      </c>
      <c r="Z88" s="115">
        <f t="shared" si="92"/>
        <v>1.37789370716108E-3</v>
      </c>
      <c r="AA88" s="115">
        <f t="shared" si="93"/>
        <v>1.341895907217603E-3</v>
      </c>
      <c r="AB88" s="163">
        <v>542978049.45000005</v>
      </c>
      <c r="AC88" s="174">
        <v>48634.35</v>
      </c>
      <c r="AD88" s="115">
        <f t="shared" si="94"/>
        <v>1.9627130937542345E-4</v>
      </c>
      <c r="AE88" s="115">
        <f t="shared" si="95"/>
        <v>1.1486551163012405E-3</v>
      </c>
      <c r="AF88" s="163">
        <v>543545126.25</v>
      </c>
      <c r="AG88" s="174">
        <v>48680.85</v>
      </c>
      <c r="AH88" s="115">
        <f t="shared" si="96"/>
        <v>1.0443825502234624E-3</v>
      </c>
      <c r="AI88" s="115">
        <f t="shared" si="97"/>
        <v>9.5611435127641268E-4</v>
      </c>
      <c r="AJ88" s="116">
        <f t="shared" si="98"/>
        <v>1.8333766995217648E-3</v>
      </c>
      <c r="AK88" s="116">
        <f t="shared" si="99"/>
        <v>1.1522005685058354E-3</v>
      </c>
      <c r="AL88" s="117">
        <f t="shared" si="100"/>
        <v>1.5927760968400932E-2</v>
      </c>
      <c r="AM88" s="117">
        <f t="shared" si="101"/>
        <v>7.8944834889765145E-3</v>
      </c>
      <c r="AN88" s="118">
        <f t="shared" si="102"/>
        <v>3.292935294226312E-3</v>
      </c>
      <c r="AO88" s="201">
        <f t="shared" si="103"/>
        <v>1.3692971648987792E-4</v>
      </c>
      <c r="AP88" s="122"/>
      <c r="AQ88" s="120"/>
      <c r="AR88" s="120"/>
      <c r="AS88" s="121"/>
      <c r="AT88" s="121"/>
    </row>
    <row r="89" spans="1:46" s="370" customFormat="1">
      <c r="A89" s="196" t="s">
        <v>192</v>
      </c>
      <c r="B89" s="163">
        <f>3065959.27*410.13</f>
        <v>1257441875.4051001</v>
      </c>
      <c r="C89" s="174">
        <f>1.0569*410.13</f>
        <v>433.46639699999997</v>
      </c>
      <c r="D89" s="163">
        <f>3381869.11*410.24</f>
        <v>1387377983.6863999</v>
      </c>
      <c r="E89" s="174">
        <f>1.0571*410.24</f>
        <v>433.66470399999997</v>
      </c>
      <c r="F89" s="115">
        <f t="shared" si="68"/>
        <v>0.10333368947128418</v>
      </c>
      <c r="G89" s="115">
        <f t="shared" si="69"/>
        <v>4.5749105668276241E-4</v>
      </c>
      <c r="H89" s="163">
        <f>3441251.85*409.96</f>
        <v>1410775608.4259999</v>
      </c>
      <c r="I89" s="174">
        <f>1.0581*409.96</f>
        <v>433.77867600000002</v>
      </c>
      <c r="J89" s="115">
        <f t="shared" si="84"/>
        <v>1.6864636036266159E-2</v>
      </c>
      <c r="K89" s="115">
        <f t="shared" si="85"/>
        <v>2.6281133545986394E-4</v>
      </c>
      <c r="L89" s="163">
        <f>3473511.65*410.65</f>
        <v>1426397559.0725</v>
      </c>
      <c r="M89" s="174">
        <f>1.0588*410.65</f>
        <v>434.79621999999995</v>
      </c>
      <c r="N89" s="115">
        <f t="shared" si="86"/>
        <v>1.1073306451569216E-2</v>
      </c>
      <c r="O89" s="115">
        <f t="shared" si="87"/>
        <v>2.3457676836099932E-3</v>
      </c>
      <c r="P89" s="163">
        <f>3265047.36*411.18</f>
        <v>1342522173.4847999</v>
      </c>
      <c r="Q89" s="174">
        <f>1.0578*411.18</f>
        <v>434.94620400000002</v>
      </c>
      <c r="R89" s="115">
        <f t="shared" si="88"/>
        <v>-5.8802249803511453E-2</v>
      </c>
      <c r="S89" s="115">
        <f t="shared" si="89"/>
        <v>3.4495240092030817E-4</v>
      </c>
      <c r="T89" s="163">
        <f>3155492.95*411</f>
        <v>1296907602.45</v>
      </c>
      <c r="U89" s="174">
        <f>1.0574*411</f>
        <v>434.59139999999996</v>
      </c>
      <c r="V89" s="115">
        <f t="shared" si="90"/>
        <v>-3.3976772924649401E-2</v>
      </c>
      <c r="W89" s="115">
        <f t="shared" si="91"/>
        <v>-8.1574226131206394E-4</v>
      </c>
      <c r="X89" s="163">
        <f>3112783.75*410.85</f>
        <v>1278887203.6875</v>
      </c>
      <c r="Y89" s="174">
        <v>435.54</v>
      </c>
      <c r="Z89" s="115">
        <f t="shared" si="92"/>
        <v>-1.3894897931400469E-2</v>
      </c>
      <c r="AA89" s="115">
        <f t="shared" si="93"/>
        <v>2.1827399253645055E-3</v>
      </c>
      <c r="AB89" s="163">
        <f>3010353.5*410.63</f>
        <v>1236141457.7049999</v>
      </c>
      <c r="AC89" s="174">
        <f>1.0628*410.63</f>
        <v>436.41756399999997</v>
      </c>
      <c r="AD89" s="115">
        <f t="shared" si="94"/>
        <v>-3.3424172092150456E-2</v>
      </c>
      <c r="AE89" s="115">
        <f t="shared" si="95"/>
        <v>2.0148872663818475E-3</v>
      </c>
      <c r="AF89" s="163">
        <f>3026137.83*410.43</f>
        <v>1242017749.5669</v>
      </c>
      <c r="AG89" s="174">
        <f>1.0629*410.43</f>
        <v>436.24604699999998</v>
      </c>
      <c r="AH89" s="115">
        <f t="shared" si="96"/>
        <v>4.7537373860188454E-3</v>
      </c>
      <c r="AI89" s="115">
        <f t="shared" si="97"/>
        <v>-3.9301122170232904E-4</v>
      </c>
      <c r="AJ89" s="116">
        <f t="shared" si="98"/>
        <v>-5.0909042582167124E-4</v>
      </c>
      <c r="AK89" s="116">
        <f t="shared" si="99"/>
        <v>7.99987023175611E-4</v>
      </c>
      <c r="AL89" s="117">
        <f t="shared" si="100"/>
        <v>-0.1047733464338705</v>
      </c>
      <c r="AM89" s="117">
        <f t="shared" si="101"/>
        <v>5.952393580087173E-3</v>
      </c>
      <c r="AN89" s="118">
        <f t="shared" si="102"/>
        <v>4.9320785574344508E-2</v>
      </c>
      <c r="AO89" s="201">
        <f t="shared" si="103"/>
        <v>1.2203143439673953E-3</v>
      </c>
      <c r="AP89" s="122"/>
      <c r="AQ89" s="120"/>
      <c r="AR89" s="120"/>
      <c r="AS89" s="121"/>
      <c r="AT89" s="121"/>
    </row>
    <row r="90" spans="1:46" s="370" customFormat="1">
      <c r="A90" s="196" t="s">
        <v>203</v>
      </c>
      <c r="B90" s="163">
        <v>107522842.90000001</v>
      </c>
      <c r="C90" s="174">
        <v>411.2</v>
      </c>
      <c r="D90" s="163">
        <v>107438537.16</v>
      </c>
      <c r="E90" s="174">
        <v>410.9</v>
      </c>
      <c r="F90" s="115">
        <f t="shared" si="68"/>
        <v>-7.8407283258327546E-4</v>
      </c>
      <c r="G90" s="115">
        <f t="shared" si="69"/>
        <v>-7.2957198443582532E-4</v>
      </c>
      <c r="H90" s="163">
        <v>107115058.86</v>
      </c>
      <c r="I90" s="174">
        <v>409.62</v>
      </c>
      <c r="J90" s="115">
        <f t="shared" si="84"/>
        <v>-3.0108218945522828E-3</v>
      </c>
      <c r="K90" s="115">
        <f t="shared" si="85"/>
        <v>-3.1151131662204255E-3</v>
      </c>
      <c r="L90" s="163">
        <v>107115058.86</v>
      </c>
      <c r="M90" s="174">
        <v>409.62</v>
      </c>
      <c r="N90" s="115">
        <f t="shared" si="86"/>
        <v>0</v>
      </c>
      <c r="O90" s="115">
        <f t="shared" si="87"/>
        <v>0</v>
      </c>
      <c r="P90" s="163">
        <v>107906921.34</v>
      </c>
      <c r="Q90" s="174">
        <v>412.66</v>
      </c>
      <c r="R90" s="115">
        <f t="shared" si="88"/>
        <v>7.3926345037533241E-3</v>
      </c>
      <c r="S90" s="115">
        <f t="shared" si="89"/>
        <v>7.4215126214540808E-3</v>
      </c>
      <c r="T90" s="163">
        <v>108496684.2</v>
      </c>
      <c r="U90" s="174">
        <v>414.95</v>
      </c>
      <c r="V90" s="115">
        <f t="shared" si="90"/>
        <v>5.4654775863888939E-3</v>
      </c>
      <c r="W90" s="115">
        <f t="shared" si="91"/>
        <v>5.5493626714485621E-3</v>
      </c>
      <c r="X90" s="163">
        <v>109018698.28</v>
      </c>
      <c r="Y90" s="174">
        <v>416.93</v>
      </c>
      <c r="Z90" s="115">
        <f t="shared" si="92"/>
        <v>4.811336713643072E-3</v>
      </c>
      <c r="AA90" s="115">
        <f t="shared" si="93"/>
        <v>4.7716592360525804E-3</v>
      </c>
      <c r="AB90" s="163">
        <v>109901210.3</v>
      </c>
      <c r="AC90" s="174">
        <v>420.28</v>
      </c>
      <c r="AD90" s="115">
        <f t="shared" si="94"/>
        <v>8.0950518940648263E-3</v>
      </c>
      <c r="AE90" s="115">
        <f t="shared" si="95"/>
        <v>8.0349219293405754E-3</v>
      </c>
      <c r="AF90" s="163">
        <v>109054756.06999999</v>
      </c>
      <c r="AG90" s="174">
        <v>417.08</v>
      </c>
      <c r="AH90" s="115">
        <f t="shared" si="96"/>
        <v>-7.7019554897477249E-3</v>
      </c>
      <c r="AI90" s="115">
        <f t="shared" si="97"/>
        <v>-7.6139716379556221E-3</v>
      </c>
      <c r="AJ90" s="116">
        <f t="shared" si="98"/>
        <v>1.7834563101208544E-3</v>
      </c>
      <c r="AK90" s="116">
        <f t="shared" si="99"/>
        <v>1.7898499587104908E-3</v>
      </c>
      <c r="AL90" s="117">
        <f t="shared" si="100"/>
        <v>1.5043195418726571E-2</v>
      </c>
      <c r="AM90" s="117">
        <f t="shared" si="101"/>
        <v>1.5040155755658329E-2</v>
      </c>
      <c r="AN90" s="118">
        <f t="shared" si="102"/>
        <v>5.5646270837155232E-3</v>
      </c>
      <c r="AO90" s="201">
        <f t="shared" si="103"/>
        <v>5.5521327221442112E-3</v>
      </c>
      <c r="AP90" s="122"/>
      <c r="AQ90" s="120"/>
      <c r="AR90" s="120"/>
      <c r="AS90" s="121"/>
      <c r="AT90" s="121"/>
    </row>
    <row r="91" spans="1:46" s="406" customFormat="1" ht="15.75" customHeight="1">
      <c r="A91" s="196" t="s">
        <v>208</v>
      </c>
      <c r="B91" s="163">
        <v>1171477840.79</v>
      </c>
      <c r="C91" s="174">
        <v>100.6</v>
      </c>
      <c r="D91" s="163">
        <v>1180308775.3900001</v>
      </c>
      <c r="E91" s="174">
        <v>100.7</v>
      </c>
      <c r="F91" s="115">
        <f t="shared" si="68"/>
        <v>7.5382856529705227E-3</v>
      </c>
      <c r="G91" s="115">
        <f t="shared" si="69"/>
        <v>9.9403578528835528E-4</v>
      </c>
      <c r="H91" s="163">
        <v>1320018195.9100001</v>
      </c>
      <c r="I91" s="174">
        <v>100.8</v>
      </c>
      <c r="J91" s="115">
        <f t="shared" ref="J91:J92" si="104">((H91-D91)/D91)</f>
        <v>0.11836684046836549</v>
      </c>
      <c r="K91" s="115">
        <f t="shared" ref="K91:K92" si="105">((I91-E91)/E91)</f>
        <v>9.9304865938425343E-4</v>
      </c>
      <c r="L91" s="163">
        <v>2046936350.21</v>
      </c>
      <c r="M91" s="174">
        <v>100.88</v>
      </c>
      <c r="N91" s="115">
        <f t="shared" si="86"/>
        <v>0.55068798032656952</v>
      </c>
      <c r="O91" s="115">
        <f t="shared" si="87"/>
        <v>7.9365079365077674E-4</v>
      </c>
      <c r="P91" s="163">
        <v>2305678682.4499998</v>
      </c>
      <c r="Q91" s="174">
        <v>100.98</v>
      </c>
      <c r="R91" s="115">
        <f t="shared" si="88"/>
        <v>0.12640467897961497</v>
      </c>
      <c r="S91" s="115">
        <f t="shared" si="89"/>
        <v>9.9127676447272528E-4</v>
      </c>
      <c r="T91" s="163">
        <v>3050752754.2600002</v>
      </c>
      <c r="U91" s="174">
        <v>101.12</v>
      </c>
      <c r="V91" s="115">
        <f t="shared" si="90"/>
        <v>0.32314740014783383</v>
      </c>
      <c r="W91" s="115">
        <f t="shared" si="91"/>
        <v>1.3864131511190391E-3</v>
      </c>
      <c r="X91" s="163">
        <v>3560370595.29</v>
      </c>
      <c r="Y91" s="174">
        <v>101.28</v>
      </c>
      <c r="Z91" s="115">
        <f t="shared" si="92"/>
        <v>0.16704658885200749</v>
      </c>
      <c r="AA91" s="115">
        <f t="shared" si="93"/>
        <v>1.5822784810126244E-3</v>
      </c>
      <c r="AB91" s="163">
        <v>4174586706.1999998</v>
      </c>
      <c r="AC91" s="174">
        <v>101.44</v>
      </c>
      <c r="AD91" s="115">
        <f t="shared" si="94"/>
        <v>0.17251465668280261</v>
      </c>
      <c r="AE91" s="115">
        <f t="shared" si="95"/>
        <v>1.5797788309636315E-3</v>
      </c>
      <c r="AF91" s="163">
        <v>5189597556.0900002</v>
      </c>
      <c r="AG91" s="174">
        <v>101.6</v>
      </c>
      <c r="AH91" s="115">
        <f t="shared" si="96"/>
        <v>0.24314044031772766</v>
      </c>
      <c r="AI91" s="115">
        <f t="shared" si="97"/>
        <v>1.5772870662460231E-3</v>
      </c>
      <c r="AJ91" s="116">
        <f t="shared" si="98"/>
        <v>0.21360585892848652</v>
      </c>
      <c r="AK91" s="116">
        <f t="shared" si="99"/>
        <v>1.2372211915171786E-3</v>
      </c>
      <c r="AL91" s="117">
        <f t="shared" si="100"/>
        <v>3.3968134985484983</v>
      </c>
      <c r="AM91" s="117">
        <f t="shared" si="101"/>
        <v>8.9374379344587043E-3</v>
      </c>
      <c r="AN91" s="118">
        <f t="shared" si="102"/>
        <v>0.16452989785889663</v>
      </c>
      <c r="AO91" s="201">
        <f t="shared" si="103"/>
        <v>3.2739579272330997E-4</v>
      </c>
      <c r="AP91" s="122"/>
      <c r="AQ91" s="120"/>
      <c r="AR91" s="120"/>
      <c r="AS91" s="121"/>
      <c r="AT91" s="121"/>
    </row>
    <row r="92" spans="1:46" s="406" customFormat="1" ht="15.75" customHeight="1">
      <c r="A92" s="196" t="s">
        <v>218</v>
      </c>
      <c r="B92" s="163">
        <v>1171477840.79</v>
      </c>
      <c r="C92" s="174">
        <v>100.6</v>
      </c>
      <c r="D92" s="163">
        <v>1180308775.3900001</v>
      </c>
      <c r="E92" s="174">
        <v>100.7</v>
      </c>
      <c r="F92" s="115">
        <f t="shared" si="68"/>
        <v>7.5382856529705227E-3</v>
      </c>
      <c r="G92" s="115">
        <f t="shared" si="69"/>
        <v>9.9403578528835528E-4</v>
      </c>
      <c r="H92" s="163">
        <v>1320018195.9100001</v>
      </c>
      <c r="I92" s="174">
        <v>100.8</v>
      </c>
      <c r="J92" s="115">
        <f t="shared" si="104"/>
        <v>0.11836684046836549</v>
      </c>
      <c r="K92" s="115">
        <f t="shared" si="105"/>
        <v>9.9304865938425343E-4</v>
      </c>
      <c r="L92" s="163">
        <v>274655460.63</v>
      </c>
      <c r="M92" s="174">
        <v>992.93</v>
      </c>
      <c r="N92" s="115">
        <f t="shared" ref="N92" si="106">((L92-H92)/H92)</f>
        <v>-0.79193054953257158</v>
      </c>
      <c r="O92" s="115">
        <f t="shared" ref="O92" si="107">((M92-I92)/I92)</f>
        <v>8.8504960317460313</v>
      </c>
      <c r="P92" s="163">
        <v>275751398.00999999</v>
      </c>
      <c r="Q92" s="174">
        <v>993.48</v>
      </c>
      <c r="R92" s="115">
        <f t="shared" ref="R92" si="108">((P92-L92)/L92)</f>
        <v>3.9902260726444429E-3</v>
      </c>
      <c r="S92" s="115">
        <f t="shared" ref="S92" si="109">((Q92-M92)/M92)</f>
        <v>5.5391618744530656E-4</v>
      </c>
      <c r="T92" s="163">
        <v>280782814.33999997</v>
      </c>
      <c r="U92" s="174">
        <v>995.37</v>
      </c>
      <c r="V92" s="115">
        <f t="shared" ref="V92" si="110">((T92-P92)/P92)</f>
        <v>1.8246204248863033E-2</v>
      </c>
      <c r="W92" s="115">
        <f t="shared" ref="W92" si="111">((U92-Q92)/Q92)</f>
        <v>1.9024036719410419E-3</v>
      </c>
      <c r="X92" s="163">
        <v>282300355.27999997</v>
      </c>
      <c r="Y92" s="174">
        <v>997.1</v>
      </c>
      <c r="Z92" s="115">
        <f t="shared" ref="Z92" si="112">((X92-T92)/T92)</f>
        <v>5.4046788567423043E-3</v>
      </c>
      <c r="AA92" s="115">
        <f t="shared" ref="AA92" si="113">((Y92-U92)/U92)</f>
        <v>1.7380471583431469E-3</v>
      </c>
      <c r="AB92" s="163">
        <v>283017430.56999999</v>
      </c>
      <c r="AC92" s="174">
        <v>998.9</v>
      </c>
      <c r="AD92" s="115">
        <f t="shared" si="94"/>
        <v>2.5401147274107727E-3</v>
      </c>
      <c r="AE92" s="115">
        <f t="shared" si="95"/>
        <v>1.8052351820278352E-3</v>
      </c>
      <c r="AF92" s="163">
        <v>284009943.32999998</v>
      </c>
      <c r="AG92" s="174">
        <v>1000.95</v>
      </c>
      <c r="AH92" s="115">
        <f t="shared" si="96"/>
        <v>3.506896228974518E-3</v>
      </c>
      <c r="AI92" s="115">
        <f t="shared" si="97"/>
        <v>2.0522574832316232E-3</v>
      </c>
      <c r="AJ92" s="116">
        <f t="shared" si="98"/>
        <v>-7.9042162909575067E-2</v>
      </c>
      <c r="AK92" s="116">
        <f t="shared" si="99"/>
        <v>1.1075668719842118</v>
      </c>
      <c r="AL92" s="117">
        <f t="shared" si="100"/>
        <v>-0.7593765722565633</v>
      </c>
      <c r="AM92" s="117">
        <f t="shared" si="101"/>
        <v>8.9399205561072481</v>
      </c>
      <c r="AN92" s="118">
        <f t="shared" si="102"/>
        <v>0.29072250606960859</v>
      </c>
      <c r="AO92" s="201">
        <f t="shared" si="103"/>
        <v>3.1286158827433015</v>
      </c>
      <c r="AP92" s="122"/>
      <c r="AQ92" s="120"/>
      <c r="AR92" s="120"/>
      <c r="AS92" s="121"/>
      <c r="AT92" s="121"/>
    </row>
    <row r="93" spans="1:46" ht="16.5" customHeight="1">
      <c r="A93" s="196" t="s">
        <v>234</v>
      </c>
      <c r="B93" s="163">
        <v>0</v>
      </c>
      <c r="C93" s="174">
        <v>0</v>
      </c>
      <c r="D93" s="163">
        <v>0</v>
      </c>
      <c r="E93" s="174">
        <v>0</v>
      </c>
      <c r="F93" s="115" t="e">
        <f t="shared" si="68"/>
        <v>#DIV/0!</v>
      </c>
      <c r="G93" s="115" t="e">
        <f t="shared" si="69"/>
        <v>#DIV/0!</v>
      </c>
      <c r="H93" s="163">
        <v>0</v>
      </c>
      <c r="I93" s="174">
        <v>0</v>
      </c>
      <c r="J93" s="115" t="e">
        <f t="shared" si="84"/>
        <v>#DIV/0!</v>
      </c>
      <c r="K93" s="115" t="e">
        <f t="shared" si="85"/>
        <v>#DIV/0!</v>
      </c>
      <c r="L93" s="163">
        <v>0</v>
      </c>
      <c r="M93" s="174">
        <v>0</v>
      </c>
      <c r="N93" s="115" t="e">
        <f t="shared" si="86"/>
        <v>#DIV/0!</v>
      </c>
      <c r="O93" s="115" t="e">
        <f t="shared" si="87"/>
        <v>#DIV/0!</v>
      </c>
      <c r="P93" s="163">
        <v>0</v>
      </c>
      <c r="Q93" s="174">
        <v>0</v>
      </c>
      <c r="R93" s="115" t="e">
        <f t="shared" si="88"/>
        <v>#DIV/0!</v>
      </c>
      <c r="S93" s="115" t="e">
        <f t="shared" si="89"/>
        <v>#DIV/0!</v>
      </c>
      <c r="T93" s="163">
        <v>0</v>
      </c>
      <c r="U93" s="174">
        <v>0</v>
      </c>
      <c r="V93" s="115" t="e">
        <f t="shared" si="90"/>
        <v>#DIV/0!</v>
      </c>
      <c r="W93" s="115" t="e">
        <f t="shared" si="91"/>
        <v>#DIV/0!</v>
      </c>
      <c r="X93" s="163">
        <v>0</v>
      </c>
      <c r="Y93" s="174">
        <v>0</v>
      </c>
      <c r="Z93" s="115" t="e">
        <f t="shared" si="92"/>
        <v>#DIV/0!</v>
      </c>
      <c r="AA93" s="115" t="e">
        <f t="shared" si="93"/>
        <v>#DIV/0!</v>
      </c>
      <c r="AB93" s="163">
        <v>2454376481.5999999</v>
      </c>
      <c r="AC93" s="174">
        <v>1.0127999999999999</v>
      </c>
      <c r="AD93" s="115" t="e">
        <f t="shared" si="94"/>
        <v>#DIV/0!</v>
      </c>
      <c r="AE93" s="115" t="e">
        <f t="shared" si="95"/>
        <v>#DIV/0!</v>
      </c>
      <c r="AF93" s="163">
        <v>2429193065.73</v>
      </c>
      <c r="AG93" s="174">
        <v>1.0145999999999999</v>
      </c>
      <c r="AH93" s="115">
        <f t="shared" si="96"/>
        <v>-1.0260616518612866E-2</v>
      </c>
      <c r="AI93" s="115">
        <f t="shared" si="97"/>
        <v>1.7772511848341468E-3</v>
      </c>
      <c r="AJ93" s="116" t="e">
        <f t="shared" si="98"/>
        <v>#DIV/0!</v>
      </c>
      <c r="AK93" s="116" t="e">
        <f t="shared" si="99"/>
        <v>#DIV/0!</v>
      </c>
      <c r="AL93" s="117" t="e">
        <f t="shared" si="100"/>
        <v>#DIV/0!</v>
      </c>
      <c r="AM93" s="117" t="e">
        <f t="shared" si="101"/>
        <v>#DIV/0!</v>
      </c>
      <c r="AN93" s="118" t="e">
        <f t="shared" si="102"/>
        <v>#DIV/0!</v>
      </c>
      <c r="AO93" s="201" t="e">
        <f t="shared" si="103"/>
        <v>#DIV/0!</v>
      </c>
      <c r="AP93" s="122"/>
      <c r="AQ93" s="132">
        <f>SUM(AQ65:AQ75)</f>
        <v>20567788651.219021</v>
      </c>
      <c r="AR93" s="98"/>
      <c r="AS93" s="121" t="e">
        <f>(#REF!/AQ93)-1</f>
        <v>#REF!</v>
      </c>
      <c r="AT93" s="121" t="e">
        <f>(#REF!/AR93)-1</f>
        <v>#REF!</v>
      </c>
    </row>
    <row r="94" spans="1:46">
      <c r="A94" s="198" t="s">
        <v>56</v>
      </c>
      <c r="B94" s="168">
        <f>SUM(B65:B93)</f>
        <v>487394593513.13287</v>
      </c>
      <c r="C94" s="170"/>
      <c r="D94" s="168">
        <f>SUM(D65:D93)</f>
        <v>482077806737.1264</v>
      </c>
      <c r="E94" s="170"/>
      <c r="F94" s="115">
        <f>((D94-B94)/B94)</f>
        <v>-1.0908587921920001E-2</v>
      </c>
      <c r="G94" s="115"/>
      <c r="H94" s="168">
        <f>SUM(H65:H93)</f>
        <v>476164478004.18597</v>
      </c>
      <c r="I94" s="170"/>
      <c r="J94" s="115">
        <f>((H94-D94)/D94)</f>
        <v>-1.2266336782777734E-2</v>
      </c>
      <c r="K94" s="115"/>
      <c r="L94" s="168">
        <f>SUM(L65:L93)</f>
        <v>468365164870.2569</v>
      </c>
      <c r="M94" s="170"/>
      <c r="N94" s="115">
        <f>((L94-H94)/H94)</f>
        <v>-1.6379451836935458E-2</v>
      </c>
      <c r="O94" s="115"/>
      <c r="P94" s="168">
        <f>SUM(P65:P93)</f>
        <v>466270217450.1004</v>
      </c>
      <c r="Q94" s="170"/>
      <c r="R94" s="115">
        <f>((P94-L94)/L94)</f>
        <v>-4.4728933261653251E-3</v>
      </c>
      <c r="S94" s="115"/>
      <c r="T94" s="168">
        <f>SUM(T65:T93)</f>
        <v>457937696684.54016</v>
      </c>
      <c r="U94" s="170"/>
      <c r="V94" s="115">
        <f>((T94-P94)/P94)</f>
        <v>-1.7870583309241656E-2</v>
      </c>
      <c r="W94" s="115"/>
      <c r="X94" s="168">
        <f>SUM(X65:X93)</f>
        <v>446584299195.1875</v>
      </c>
      <c r="Y94" s="170"/>
      <c r="Z94" s="115">
        <f>((X94-T94)/T94)</f>
        <v>-2.4792450089938071E-2</v>
      </c>
      <c r="AA94" s="115"/>
      <c r="AB94" s="168">
        <f>SUM(AB65:AB93)</f>
        <v>442884955463.2851</v>
      </c>
      <c r="AC94" s="170"/>
      <c r="AD94" s="115">
        <f>((AB94-X94)/X94)</f>
        <v>-8.2836403755554826E-3</v>
      </c>
      <c r="AE94" s="115"/>
      <c r="AF94" s="168">
        <f>SUM(AF65:AF93)</f>
        <v>439618097870.117</v>
      </c>
      <c r="AG94" s="170"/>
      <c r="AH94" s="115">
        <f>((AF94-AB94)/AB94)</f>
        <v>-7.3763119583747329E-3</v>
      </c>
      <c r="AI94" s="115"/>
      <c r="AJ94" s="116">
        <f t="shared" si="98"/>
        <v>-1.2793781950113558E-2</v>
      </c>
      <c r="AK94" s="116"/>
      <c r="AL94" s="117">
        <f t="shared" si="100"/>
        <v>-8.8076464574031663E-2</v>
      </c>
      <c r="AM94" s="117"/>
      <c r="AN94" s="118">
        <f t="shared" si="102"/>
        <v>6.6047458939065455E-3</v>
      </c>
      <c r="AO94" s="201"/>
      <c r="AP94" s="122"/>
      <c r="AQ94" s="132"/>
      <c r="AR94" s="98"/>
      <c r="AS94" s="121" t="e">
        <f>(#REF!/AQ94)-1</f>
        <v>#REF!</v>
      </c>
      <c r="AT94" s="121" t="e">
        <f>(#REF!/AR94)-1</f>
        <v>#REF!</v>
      </c>
    </row>
    <row r="95" spans="1:46">
      <c r="A95" s="199" t="s">
        <v>58</v>
      </c>
      <c r="B95" s="168"/>
      <c r="C95" s="170"/>
      <c r="D95" s="168"/>
      <c r="E95" s="170"/>
      <c r="F95" s="115"/>
      <c r="G95" s="115"/>
      <c r="H95" s="168"/>
      <c r="I95" s="170"/>
      <c r="J95" s="115"/>
      <c r="K95" s="115"/>
      <c r="L95" s="168"/>
      <c r="M95" s="170"/>
      <c r="N95" s="115"/>
      <c r="O95" s="115"/>
      <c r="P95" s="168"/>
      <c r="Q95" s="170"/>
      <c r="R95" s="115"/>
      <c r="S95" s="115"/>
      <c r="T95" s="168"/>
      <c r="U95" s="170"/>
      <c r="V95" s="115"/>
      <c r="W95" s="115"/>
      <c r="X95" s="168"/>
      <c r="Y95" s="170"/>
      <c r="Z95" s="115"/>
      <c r="AA95" s="115"/>
      <c r="AB95" s="168"/>
      <c r="AC95" s="170"/>
      <c r="AD95" s="115"/>
      <c r="AE95" s="115"/>
      <c r="AF95" s="168"/>
      <c r="AG95" s="170"/>
      <c r="AH95" s="115"/>
      <c r="AI95" s="115"/>
      <c r="AJ95" s="116"/>
      <c r="AK95" s="116"/>
      <c r="AL95" s="117"/>
      <c r="AM95" s="117"/>
      <c r="AN95" s="118"/>
      <c r="AO95" s="201"/>
      <c r="AP95" s="122"/>
      <c r="AQ95" s="138">
        <v>2412598749</v>
      </c>
      <c r="AR95" s="139">
        <v>100</v>
      </c>
      <c r="AS95" s="121" t="e">
        <f>(#REF!/AQ95)-1</f>
        <v>#REF!</v>
      </c>
      <c r="AT95" s="121" t="e">
        <f>(#REF!/AR95)-1</f>
        <v>#REF!</v>
      </c>
    </row>
    <row r="96" spans="1:46">
      <c r="A96" s="196" t="s">
        <v>30</v>
      </c>
      <c r="B96" s="163">
        <v>2290412786.9299998</v>
      </c>
      <c r="C96" s="175">
        <v>68.599999999999994</v>
      </c>
      <c r="D96" s="163">
        <v>2294715118.96</v>
      </c>
      <c r="E96" s="175">
        <v>68.599999999999994</v>
      </c>
      <c r="F96" s="115">
        <f t="shared" ref="F96:G99" si="114">((D96-B96)/B96)</f>
        <v>1.8784090162921793E-3</v>
      </c>
      <c r="G96" s="115">
        <f t="shared" si="114"/>
        <v>0</v>
      </c>
      <c r="H96" s="163">
        <v>2297982723.3600001</v>
      </c>
      <c r="I96" s="175">
        <v>68.599999999999994</v>
      </c>
      <c r="J96" s="115">
        <f t="shared" ref="J96:J99" si="115">((H96-D96)/D96)</f>
        <v>1.4239695258908755E-3</v>
      </c>
      <c r="K96" s="115">
        <f t="shared" ref="K96:K99" si="116">((I96-E96)/E96)</f>
        <v>0</v>
      </c>
      <c r="L96" s="163">
        <v>2301982368.6300001</v>
      </c>
      <c r="M96" s="175">
        <v>68.599999999999994</v>
      </c>
      <c r="N96" s="115">
        <f t="shared" ref="N96:N99" si="117">((L96-H96)/H96)</f>
        <v>1.7405027589380182E-3</v>
      </c>
      <c r="O96" s="115">
        <f t="shared" ref="O96:O99" si="118">((M96-I96)/I96)</f>
        <v>0</v>
      </c>
      <c r="P96" s="163">
        <v>2304575204.1199999</v>
      </c>
      <c r="Q96" s="175">
        <v>68.599999999999994</v>
      </c>
      <c r="R96" s="115">
        <f t="shared" ref="R96:R99" si="119">((P96-L96)/L96)</f>
        <v>1.1263489787469003E-3</v>
      </c>
      <c r="S96" s="115">
        <f t="shared" ref="S96:S99" si="120">((Q96-M96)/M96)</f>
        <v>0</v>
      </c>
      <c r="T96" s="163">
        <v>2308293492.48</v>
      </c>
      <c r="U96" s="175">
        <v>68.599999999999994</v>
      </c>
      <c r="V96" s="115">
        <f t="shared" ref="V96:V99" si="121">((T96-P96)/P96)</f>
        <v>1.6134376319561065E-3</v>
      </c>
      <c r="W96" s="115">
        <f t="shared" ref="W96:W99" si="122">((U96-Q96)/Q96)</f>
        <v>0</v>
      </c>
      <c r="X96" s="163">
        <v>2312512234.1199999</v>
      </c>
      <c r="Y96" s="175">
        <v>68.599999999999994</v>
      </c>
      <c r="Z96" s="115">
        <f t="shared" ref="Z96:Z99" si="123">((X96-T96)/T96)</f>
        <v>1.8276452512402599E-3</v>
      </c>
      <c r="AA96" s="115">
        <f t="shared" ref="AA96:AA99" si="124">((Y96-U96)/U96)</f>
        <v>0</v>
      </c>
      <c r="AB96" s="163">
        <v>2315922992.6599998</v>
      </c>
      <c r="AC96" s="175">
        <v>68.599999999999994</v>
      </c>
      <c r="AD96" s="115">
        <f t="shared" ref="AD96:AD99" si="125">((AB96-X96)/X96)</f>
        <v>1.474914808957924E-3</v>
      </c>
      <c r="AE96" s="115">
        <f t="shared" ref="AE96:AE99" si="126">((AC96-Y96)/Y96)</f>
        <v>0</v>
      </c>
      <c r="AF96" s="163">
        <v>2319859760.7199998</v>
      </c>
      <c r="AG96" s="175">
        <v>68.599999999999994</v>
      </c>
      <c r="AH96" s="115">
        <f t="shared" ref="AH96:AH99" si="127">((AF96-AB96)/AB96)</f>
        <v>1.6998700183369607E-3</v>
      </c>
      <c r="AI96" s="115">
        <f t="shared" ref="AI96:AI99" si="128">((AG96-AC96)/AC96)</f>
        <v>0</v>
      </c>
      <c r="AJ96" s="116">
        <f t="shared" si="98"/>
        <v>1.5981372487949032E-3</v>
      </c>
      <c r="AK96" s="116">
        <f t="shared" si="99"/>
        <v>0</v>
      </c>
      <c r="AL96" s="117">
        <f t="shared" si="100"/>
        <v>1.0957631102982267E-2</v>
      </c>
      <c r="AM96" s="117">
        <f t="shared" si="101"/>
        <v>0</v>
      </c>
      <c r="AN96" s="118">
        <f t="shared" si="102"/>
        <v>2.4789978406612821E-4</v>
      </c>
      <c r="AO96" s="201">
        <f t="shared" si="103"/>
        <v>0</v>
      </c>
      <c r="AP96" s="122"/>
      <c r="AQ96" s="138">
        <v>12153673145</v>
      </c>
      <c r="AR96" s="140">
        <v>45.22</v>
      </c>
      <c r="AS96" s="121" t="e">
        <f>(#REF!/AQ96)-1</f>
        <v>#REF!</v>
      </c>
      <c r="AT96" s="121" t="e">
        <f>(#REF!/AR96)-1</f>
        <v>#REF!</v>
      </c>
    </row>
    <row r="97" spans="1:46">
      <c r="A97" s="196" t="s">
        <v>189</v>
      </c>
      <c r="B97" s="163">
        <v>9982195664.7800007</v>
      </c>
      <c r="C97" s="175">
        <v>36.6</v>
      </c>
      <c r="D97" s="163">
        <v>9992818643.9500008</v>
      </c>
      <c r="E97" s="175">
        <v>36.6</v>
      </c>
      <c r="F97" s="115">
        <f t="shared" si="114"/>
        <v>1.064192641252359E-3</v>
      </c>
      <c r="G97" s="115">
        <f t="shared" si="114"/>
        <v>0</v>
      </c>
      <c r="H97" s="163">
        <v>9648869234.3299999</v>
      </c>
      <c r="I97" s="175">
        <v>36.6</v>
      </c>
      <c r="J97" s="115">
        <f t="shared" si="115"/>
        <v>-3.4419658944600154E-2</v>
      </c>
      <c r="K97" s="115">
        <f t="shared" si="116"/>
        <v>0</v>
      </c>
      <c r="L97" s="163">
        <v>9673935056.5</v>
      </c>
      <c r="M97" s="175">
        <v>36.6</v>
      </c>
      <c r="N97" s="115">
        <f t="shared" si="117"/>
        <v>2.5977989297251165E-3</v>
      </c>
      <c r="O97" s="115">
        <f t="shared" si="118"/>
        <v>0</v>
      </c>
      <c r="P97" s="163">
        <v>9668704830.3400002</v>
      </c>
      <c r="Q97" s="175">
        <v>36.6</v>
      </c>
      <c r="R97" s="115">
        <f t="shared" si="119"/>
        <v>-5.4065136156621323E-4</v>
      </c>
      <c r="S97" s="115">
        <f t="shared" si="120"/>
        <v>0</v>
      </c>
      <c r="T97" s="163">
        <v>9669257825.0499992</v>
      </c>
      <c r="U97" s="175">
        <v>36.6</v>
      </c>
      <c r="V97" s="115">
        <f t="shared" si="121"/>
        <v>5.7194290207702868E-5</v>
      </c>
      <c r="W97" s="115">
        <f t="shared" si="122"/>
        <v>0</v>
      </c>
      <c r="X97" s="163">
        <v>9676167792.7700005</v>
      </c>
      <c r="Y97" s="175">
        <v>36.6</v>
      </c>
      <c r="Z97" s="115">
        <f t="shared" si="123"/>
        <v>7.1463268898463669E-4</v>
      </c>
      <c r="AA97" s="115">
        <f t="shared" si="124"/>
        <v>0</v>
      </c>
      <c r="AB97" s="163">
        <v>9691574963.9500008</v>
      </c>
      <c r="AC97" s="175">
        <v>36.6</v>
      </c>
      <c r="AD97" s="115">
        <f t="shared" si="125"/>
        <v>1.5922802818190576E-3</v>
      </c>
      <c r="AE97" s="115">
        <f t="shared" si="126"/>
        <v>0</v>
      </c>
      <c r="AF97" s="163">
        <v>9696936656.6900005</v>
      </c>
      <c r="AG97" s="175">
        <v>36.6</v>
      </c>
      <c r="AH97" s="115">
        <f t="shared" si="127"/>
        <v>5.5323234458215477E-4</v>
      </c>
      <c r="AI97" s="115">
        <f t="shared" si="128"/>
        <v>0</v>
      </c>
      <c r="AJ97" s="116">
        <f t="shared" si="98"/>
        <v>-3.5476223911994169E-3</v>
      </c>
      <c r="AK97" s="116">
        <f t="shared" si="99"/>
        <v>0</v>
      </c>
      <c r="AL97" s="117">
        <f t="shared" si="100"/>
        <v>-2.9609462335147798E-2</v>
      </c>
      <c r="AM97" s="117">
        <f t="shared" si="101"/>
        <v>0</v>
      </c>
      <c r="AN97" s="118">
        <f t="shared" si="102"/>
        <v>1.2510319669091347E-2</v>
      </c>
      <c r="AO97" s="201">
        <f t="shared" si="103"/>
        <v>0</v>
      </c>
      <c r="AP97" s="122"/>
      <c r="AQ97" s="141">
        <v>31507613595.857655</v>
      </c>
      <c r="AR97" s="141">
        <v>11.808257597614354</v>
      </c>
      <c r="AS97" s="121" t="e">
        <f>(#REF!/AQ97)-1</f>
        <v>#REF!</v>
      </c>
      <c r="AT97" s="121" t="e">
        <f>(#REF!/AR97)-1</f>
        <v>#REF!</v>
      </c>
    </row>
    <row r="98" spans="1:46" s="370" customFormat="1">
      <c r="A98" s="196" t="s">
        <v>32</v>
      </c>
      <c r="B98" s="163">
        <v>30350365696.451077</v>
      </c>
      <c r="C98" s="175">
        <v>11.37</v>
      </c>
      <c r="D98" s="163">
        <v>30350365696.451077</v>
      </c>
      <c r="E98" s="175">
        <v>11.37</v>
      </c>
      <c r="F98" s="115">
        <f t="shared" si="114"/>
        <v>0</v>
      </c>
      <c r="G98" s="115">
        <f t="shared" si="114"/>
        <v>0</v>
      </c>
      <c r="H98" s="163">
        <v>30350365696.451077</v>
      </c>
      <c r="I98" s="175">
        <v>11.37</v>
      </c>
      <c r="J98" s="115">
        <f t="shared" si="115"/>
        <v>0</v>
      </c>
      <c r="K98" s="115">
        <f t="shared" si="116"/>
        <v>0</v>
      </c>
      <c r="L98" s="163">
        <v>30350365696.451077</v>
      </c>
      <c r="M98" s="175">
        <v>11.37</v>
      </c>
      <c r="N98" s="115">
        <f t="shared" si="117"/>
        <v>0</v>
      </c>
      <c r="O98" s="115">
        <f t="shared" si="118"/>
        <v>0</v>
      </c>
      <c r="P98" s="163">
        <v>30350365696.451077</v>
      </c>
      <c r="Q98" s="175">
        <v>11.37</v>
      </c>
      <c r="R98" s="115">
        <f t="shared" si="119"/>
        <v>0</v>
      </c>
      <c r="S98" s="115">
        <f t="shared" si="120"/>
        <v>0</v>
      </c>
      <c r="T98" s="163">
        <v>30350365696.451077</v>
      </c>
      <c r="U98" s="175">
        <v>11.37</v>
      </c>
      <c r="V98" s="115">
        <f t="shared" si="121"/>
        <v>0</v>
      </c>
      <c r="W98" s="115">
        <f t="shared" si="122"/>
        <v>0</v>
      </c>
      <c r="X98" s="163">
        <v>30350365696.451077</v>
      </c>
      <c r="Y98" s="416">
        <v>11.37</v>
      </c>
      <c r="Z98" s="115">
        <f t="shared" si="123"/>
        <v>0</v>
      </c>
      <c r="AA98" s="115">
        <f t="shared" si="124"/>
        <v>0</v>
      </c>
      <c r="AB98" s="163">
        <v>30350365696.451077</v>
      </c>
      <c r="AC98" s="416">
        <v>11.37</v>
      </c>
      <c r="AD98" s="115">
        <f t="shared" si="125"/>
        <v>0</v>
      </c>
      <c r="AE98" s="115">
        <f t="shared" si="126"/>
        <v>0</v>
      </c>
      <c r="AF98" s="163">
        <v>30350365696.451077</v>
      </c>
      <c r="AG98" s="416">
        <v>11.37</v>
      </c>
      <c r="AH98" s="115">
        <f t="shared" si="127"/>
        <v>0</v>
      </c>
      <c r="AI98" s="115">
        <f t="shared" si="128"/>
        <v>0</v>
      </c>
      <c r="AJ98" s="116">
        <f t="shared" si="98"/>
        <v>0</v>
      </c>
      <c r="AK98" s="116">
        <f t="shared" si="99"/>
        <v>0</v>
      </c>
      <c r="AL98" s="117">
        <f t="shared" si="100"/>
        <v>0</v>
      </c>
      <c r="AM98" s="117">
        <f t="shared" si="101"/>
        <v>0</v>
      </c>
      <c r="AN98" s="118">
        <f t="shared" si="102"/>
        <v>0</v>
      </c>
      <c r="AO98" s="201">
        <f t="shared" si="103"/>
        <v>0</v>
      </c>
      <c r="AP98" s="122"/>
      <c r="AQ98" s="141"/>
      <c r="AR98" s="141"/>
      <c r="AS98" s="121"/>
      <c r="AT98" s="121"/>
    </row>
    <row r="99" spans="1:46">
      <c r="A99" s="196" t="s">
        <v>205</v>
      </c>
      <c r="B99" s="163">
        <v>7400000000</v>
      </c>
      <c r="C99" s="175">
        <v>100</v>
      </c>
      <c r="D99" s="163">
        <v>7400000000</v>
      </c>
      <c r="E99" s="175">
        <v>100</v>
      </c>
      <c r="F99" s="115">
        <f t="shared" si="114"/>
        <v>0</v>
      </c>
      <c r="G99" s="115">
        <f t="shared" si="114"/>
        <v>0</v>
      </c>
      <c r="H99" s="163">
        <v>7400000000</v>
      </c>
      <c r="I99" s="175">
        <v>100</v>
      </c>
      <c r="J99" s="115">
        <f t="shared" si="115"/>
        <v>0</v>
      </c>
      <c r="K99" s="115">
        <f t="shared" si="116"/>
        <v>0</v>
      </c>
      <c r="L99" s="163">
        <v>7400000000</v>
      </c>
      <c r="M99" s="175">
        <v>100</v>
      </c>
      <c r="N99" s="115">
        <f t="shared" si="117"/>
        <v>0</v>
      </c>
      <c r="O99" s="115">
        <f t="shared" si="118"/>
        <v>0</v>
      </c>
      <c r="P99" s="163">
        <v>7400000000</v>
      </c>
      <c r="Q99" s="175">
        <v>100</v>
      </c>
      <c r="R99" s="115">
        <f t="shared" si="119"/>
        <v>0</v>
      </c>
      <c r="S99" s="115">
        <f t="shared" si="120"/>
        <v>0</v>
      </c>
      <c r="T99" s="163">
        <v>7400000000</v>
      </c>
      <c r="U99" s="175">
        <v>100</v>
      </c>
      <c r="V99" s="115">
        <f t="shared" si="121"/>
        <v>0</v>
      </c>
      <c r="W99" s="115">
        <f t="shared" si="122"/>
        <v>0</v>
      </c>
      <c r="X99" s="163">
        <v>7400000000</v>
      </c>
      <c r="Y99" s="175">
        <v>100</v>
      </c>
      <c r="Z99" s="115">
        <f t="shared" si="123"/>
        <v>0</v>
      </c>
      <c r="AA99" s="115">
        <f t="shared" si="124"/>
        <v>0</v>
      </c>
      <c r="AB99" s="163">
        <v>7400000000</v>
      </c>
      <c r="AC99" s="175">
        <v>100</v>
      </c>
      <c r="AD99" s="115">
        <f t="shared" si="125"/>
        <v>0</v>
      </c>
      <c r="AE99" s="115">
        <f t="shared" si="126"/>
        <v>0</v>
      </c>
      <c r="AF99" s="163">
        <v>7400000000</v>
      </c>
      <c r="AG99" s="175">
        <v>100</v>
      </c>
      <c r="AH99" s="115">
        <f t="shared" si="127"/>
        <v>0</v>
      </c>
      <c r="AI99" s="115">
        <f t="shared" si="128"/>
        <v>0</v>
      </c>
      <c r="AJ99" s="116">
        <f t="shared" si="98"/>
        <v>0</v>
      </c>
      <c r="AK99" s="116">
        <f t="shared" si="99"/>
        <v>0</v>
      </c>
      <c r="AL99" s="117">
        <f t="shared" si="100"/>
        <v>0</v>
      </c>
      <c r="AM99" s="117">
        <f t="shared" si="101"/>
        <v>0</v>
      </c>
      <c r="AN99" s="118">
        <f t="shared" si="102"/>
        <v>0</v>
      </c>
      <c r="AO99" s="201">
        <f t="shared" si="103"/>
        <v>0</v>
      </c>
      <c r="AP99" s="122"/>
      <c r="AQ99" s="132">
        <f>SUM(AQ95:AQ97)</f>
        <v>46073885489.857651</v>
      </c>
      <c r="AR99" s="98"/>
      <c r="AS99" s="121" t="e">
        <f>(#REF!/AQ99)-1</f>
        <v>#REF!</v>
      </c>
      <c r="AT99" s="121" t="e">
        <f>(#REF!/AR99)-1</f>
        <v>#REF!</v>
      </c>
    </row>
    <row r="100" spans="1:46">
      <c r="A100" s="198" t="s">
        <v>56</v>
      </c>
      <c r="B100" s="168">
        <f>SUM(B96:B99)</f>
        <v>50022974148.161079</v>
      </c>
      <c r="C100" s="170"/>
      <c r="D100" s="168">
        <f>SUM(D96:D99)</f>
        <v>50037899459.361076</v>
      </c>
      <c r="E100" s="170"/>
      <c r="F100" s="115">
        <f>((D100-B100)/B100)</f>
        <v>2.9836912846865633E-4</v>
      </c>
      <c r="G100" s="115"/>
      <c r="H100" s="168">
        <f>SUM(H96:H99)</f>
        <v>49697217654.141075</v>
      </c>
      <c r="I100" s="170"/>
      <c r="J100" s="115">
        <f>((H100-D100)/D100)</f>
        <v>-6.8084753537004548E-3</v>
      </c>
      <c r="K100" s="115"/>
      <c r="L100" s="168">
        <f>SUM(L96:L99)</f>
        <v>49726283121.581078</v>
      </c>
      <c r="M100" s="170"/>
      <c r="N100" s="115">
        <f>((L100-H100)/H100)</f>
        <v>5.8485099995493465E-4</v>
      </c>
      <c r="O100" s="115"/>
      <c r="P100" s="168">
        <f>SUM(P96:P99)</f>
        <v>49723645730.911072</v>
      </c>
      <c r="Q100" s="170"/>
      <c r="R100" s="115">
        <f>((P100-L100)/L100)</f>
        <v>-5.3038162204027224E-5</v>
      </c>
      <c r="S100" s="115"/>
      <c r="T100" s="168">
        <f>SUM(T96:T99)</f>
        <v>49727917013.981079</v>
      </c>
      <c r="U100" s="170"/>
      <c r="V100" s="115">
        <f>((T100-P100)/P100)</f>
        <v>8.5900440468950756E-5</v>
      </c>
      <c r="W100" s="115"/>
      <c r="X100" s="168">
        <f>SUM(X96:X99)</f>
        <v>49739045723.34108</v>
      </c>
      <c r="Y100" s="170"/>
      <c r="Z100" s="115">
        <f>((X100-T100)/T100)</f>
        <v>2.2379198704164014E-4</v>
      </c>
      <c r="AA100" s="115"/>
      <c r="AB100" s="168">
        <f>SUM(AB96:AB99)</f>
        <v>49757863653.061081</v>
      </c>
      <c r="AC100" s="170"/>
      <c r="AD100" s="115">
        <f>((AB100-X100)/X100)</f>
        <v>3.7833314745663719E-4</v>
      </c>
      <c r="AE100" s="115"/>
      <c r="AF100" s="168">
        <f>SUM(AF96:AF99)</f>
        <v>49767162113.861076</v>
      </c>
      <c r="AG100" s="170"/>
      <c r="AH100" s="115">
        <f>((AF100-AB100)/AB100)</f>
        <v>1.8687419670646141E-4</v>
      </c>
      <c r="AI100" s="115"/>
      <c r="AJ100" s="116">
        <f t="shared" si="98"/>
        <v>-6.379242019759002E-4</v>
      </c>
      <c r="AK100" s="116"/>
      <c r="AL100" s="117">
        <f t="shared" si="100"/>
        <v>-5.4106456990642227E-3</v>
      </c>
      <c r="AM100" s="117"/>
      <c r="AN100" s="118">
        <f t="shared" si="102"/>
        <v>2.5005475369786847E-3</v>
      </c>
      <c r="AO100" s="201"/>
      <c r="AP100" s="122"/>
      <c r="AQ100" s="132"/>
      <c r="AR100" s="98"/>
      <c r="AS100" s="121" t="e">
        <f>(#REF!/AQ100)-1</f>
        <v>#REF!</v>
      </c>
      <c r="AT100" s="121" t="e">
        <f>(#REF!/AR100)-1</f>
        <v>#REF!</v>
      </c>
    </row>
    <row r="101" spans="1:46">
      <c r="A101" s="199" t="s">
        <v>81</v>
      </c>
      <c r="B101" s="168"/>
      <c r="C101" s="170"/>
      <c r="D101" s="168"/>
      <c r="E101" s="170"/>
      <c r="F101" s="115"/>
      <c r="G101" s="115"/>
      <c r="H101" s="168"/>
      <c r="I101" s="170"/>
      <c r="J101" s="115"/>
      <c r="K101" s="115"/>
      <c r="L101" s="168"/>
      <c r="M101" s="170"/>
      <c r="N101" s="115"/>
      <c r="O101" s="115"/>
      <c r="P101" s="168"/>
      <c r="Q101" s="170"/>
      <c r="R101" s="115"/>
      <c r="S101" s="115"/>
      <c r="T101" s="168"/>
      <c r="U101" s="170"/>
      <c r="V101" s="115"/>
      <c r="W101" s="115"/>
      <c r="X101" s="168"/>
      <c r="Y101" s="170"/>
      <c r="Z101" s="115"/>
      <c r="AA101" s="115"/>
      <c r="AB101" s="168"/>
      <c r="AC101" s="170"/>
      <c r="AD101" s="115"/>
      <c r="AE101" s="115"/>
      <c r="AF101" s="168"/>
      <c r="AG101" s="170"/>
      <c r="AH101" s="115"/>
      <c r="AI101" s="115"/>
      <c r="AJ101" s="116"/>
      <c r="AK101" s="116"/>
      <c r="AL101" s="117"/>
      <c r="AM101" s="117"/>
      <c r="AN101" s="118"/>
      <c r="AO101" s="201"/>
      <c r="AP101" s="122"/>
      <c r="AQ101" s="120">
        <v>885354617.76999998</v>
      </c>
      <c r="AR101" s="120">
        <v>1763.14</v>
      </c>
      <c r="AS101" s="121" t="e">
        <f>(#REF!/AQ101)-1</f>
        <v>#REF!</v>
      </c>
      <c r="AT101" s="121" t="e">
        <f>(#REF!/AR101)-1</f>
        <v>#REF!</v>
      </c>
    </row>
    <row r="102" spans="1:46">
      <c r="A102" s="196" t="s">
        <v>35</v>
      </c>
      <c r="B102" s="163">
        <v>1712857631.05</v>
      </c>
      <c r="C102" s="163">
        <v>3142.66</v>
      </c>
      <c r="D102" s="163">
        <v>1715432790.8199999</v>
      </c>
      <c r="E102" s="163">
        <v>3142.43</v>
      </c>
      <c r="F102" s="115">
        <f t="shared" ref="F102:F123" si="129">((D102-B102)/B102)</f>
        <v>1.5034289618229277E-3</v>
      </c>
      <c r="G102" s="115">
        <f t="shared" ref="G102:G123" si="130">((E102-C102)/C102)</f>
        <v>-7.3186408965659095E-5</v>
      </c>
      <c r="H102" s="163">
        <v>1715950484.78</v>
      </c>
      <c r="I102" s="163">
        <v>3138.37</v>
      </c>
      <c r="J102" s="115">
        <f t="shared" ref="J102:J123" si="131">((H102-D102)/D102)</f>
        <v>3.0178620973694544E-4</v>
      </c>
      <c r="K102" s="115">
        <f t="shared" ref="K102:K123" si="132">((I102-E102)/E102)</f>
        <v>-1.2919937755176553E-3</v>
      </c>
      <c r="L102" s="163">
        <v>1734360315.1099999</v>
      </c>
      <c r="M102" s="163">
        <v>3181.15</v>
      </c>
      <c r="N102" s="115">
        <f t="shared" ref="N102:N123" si="133">((L102-H102)/H102)</f>
        <v>1.0728648928561728E-2</v>
      </c>
      <c r="O102" s="115">
        <f t="shared" ref="O102:O123" si="134">((M102-I102)/I102)</f>
        <v>1.3631279931939256E-2</v>
      </c>
      <c r="P102" s="163">
        <v>1715955960.49</v>
      </c>
      <c r="Q102" s="163">
        <v>3155.47</v>
      </c>
      <c r="R102" s="115">
        <f t="shared" ref="R102:R123" si="135">((P102-L102)/L102)</f>
        <v>-1.0611609629013341E-2</v>
      </c>
      <c r="S102" s="115">
        <f t="shared" ref="S102:S123" si="136">((Q102-M102)/M102)</f>
        <v>-8.0725523788567934E-3</v>
      </c>
      <c r="T102" s="163">
        <v>1697988144.49</v>
      </c>
      <c r="U102" s="163">
        <v>3141.7</v>
      </c>
      <c r="V102" s="115">
        <f t="shared" ref="V102:V123" si="137">((T102-P102)/P102)</f>
        <v>-1.0471023973639276E-2</v>
      </c>
      <c r="W102" s="115">
        <f t="shared" ref="W102:W123" si="138">((U102-Q102)/Q102)</f>
        <v>-4.3638507100368512E-3</v>
      </c>
      <c r="X102" s="163">
        <v>1704866912.0899999</v>
      </c>
      <c r="Y102" s="163">
        <v>3159.51</v>
      </c>
      <c r="Z102" s="115">
        <f t="shared" ref="Z102:Z123" si="139">((X102-T102)/T102)</f>
        <v>4.0511281673677292E-3</v>
      </c>
      <c r="AA102" s="115">
        <f t="shared" ref="AA102:AA123" si="140">((Y102-U102)/U102)</f>
        <v>5.6689053697044278E-3</v>
      </c>
      <c r="AB102" s="163">
        <v>1720879632.3299999</v>
      </c>
      <c r="AC102" s="163">
        <v>3195.93</v>
      </c>
      <c r="AD102" s="115">
        <f t="shared" ref="AD102:AD123" si="141">((AB102-X102)/X102)</f>
        <v>9.3923579174693371E-3</v>
      </c>
      <c r="AE102" s="115">
        <f t="shared" ref="AE102:AE123" si="142">((AC102-Y102)/Y102)</f>
        <v>1.1527103886362003E-2</v>
      </c>
      <c r="AF102" s="163">
        <v>1703745445.8</v>
      </c>
      <c r="AG102" s="163">
        <v>3200</v>
      </c>
      <c r="AH102" s="115">
        <f t="shared" ref="AH102:AH123" si="143">((AF102-AB102)/AB102)</f>
        <v>-9.9566443858720034E-3</v>
      </c>
      <c r="AI102" s="115">
        <f t="shared" ref="AI102:AI123" si="144">((AG102-AC102)/AC102)</f>
        <v>1.2734947261048158E-3</v>
      </c>
      <c r="AJ102" s="116">
        <f t="shared" si="98"/>
        <v>-6.3274097544574416E-4</v>
      </c>
      <c r="AK102" s="116">
        <f t="shared" si="99"/>
        <v>2.287400080091693E-3</v>
      </c>
      <c r="AL102" s="117">
        <f t="shared" si="100"/>
        <v>-6.8130591198581865E-3</v>
      </c>
      <c r="AM102" s="117">
        <f t="shared" si="101"/>
        <v>1.8320217156786361E-2</v>
      </c>
      <c r="AN102" s="118">
        <f t="shared" si="102"/>
        <v>8.7852456534155896E-3</v>
      </c>
      <c r="AO102" s="201">
        <f t="shared" si="103"/>
        <v>7.5258649202223525E-3</v>
      </c>
      <c r="AP102" s="122"/>
      <c r="AQ102" s="125">
        <v>113791197</v>
      </c>
      <c r="AR102" s="124">
        <v>81.52</v>
      </c>
      <c r="AS102" s="121" t="e">
        <f>(#REF!/AQ102)-1</f>
        <v>#REF!</v>
      </c>
      <c r="AT102" s="121" t="e">
        <f>(#REF!/AR102)-1</f>
        <v>#REF!</v>
      </c>
    </row>
    <row r="103" spans="1:46">
      <c r="A103" s="196" t="s">
        <v>33</v>
      </c>
      <c r="B103" s="163">
        <v>177919623</v>
      </c>
      <c r="C103" s="163">
        <v>132.76</v>
      </c>
      <c r="D103" s="163">
        <v>177731144</v>
      </c>
      <c r="E103" s="163">
        <v>132.46</v>
      </c>
      <c r="F103" s="115">
        <f t="shared" si="129"/>
        <v>-1.0593491421685398E-3</v>
      </c>
      <c r="G103" s="115">
        <f t="shared" si="130"/>
        <v>-2.2597167821631738E-3</v>
      </c>
      <c r="H103" s="163">
        <v>176668986</v>
      </c>
      <c r="I103" s="163">
        <v>131.91999999999999</v>
      </c>
      <c r="J103" s="115">
        <f t="shared" si="131"/>
        <v>-5.9762063985814443E-3</v>
      </c>
      <c r="K103" s="115">
        <f t="shared" si="132"/>
        <v>-4.0767024007249009E-3</v>
      </c>
      <c r="L103" s="163">
        <v>178877847</v>
      </c>
      <c r="M103" s="163">
        <v>133.58000000000001</v>
      </c>
      <c r="N103" s="115">
        <f t="shared" si="133"/>
        <v>1.2502822651622622E-2</v>
      </c>
      <c r="O103" s="115">
        <f t="shared" si="134"/>
        <v>1.2583383869011713E-2</v>
      </c>
      <c r="P103" s="163">
        <v>177191121</v>
      </c>
      <c r="Q103" s="163">
        <v>132.31</v>
      </c>
      <c r="R103" s="115">
        <f t="shared" si="135"/>
        <v>-9.4294851390960676E-3</v>
      </c>
      <c r="S103" s="115">
        <f t="shared" si="136"/>
        <v>-9.507411289115213E-3</v>
      </c>
      <c r="T103" s="163">
        <v>178267762</v>
      </c>
      <c r="U103" s="163">
        <v>133.11000000000001</v>
      </c>
      <c r="V103" s="115">
        <f t="shared" si="137"/>
        <v>6.0761566038063496E-3</v>
      </c>
      <c r="W103" s="115">
        <f t="shared" si="138"/>
        <v>6.0464061673343762E-3</v>
      </c>
      <c r="X103" s="163">
        <v>178834860</v>
      </c>
      <c r="Y103" s="163">
        <v>133.68</v>
      </c>
      <c r="Z103" s="115">
        <f t="shared" si="139"/>
        <v>3.1811584643105578E-3</v>
      </c>
      <c r="AA103" s="115">
        <f t="shared" si="140"/>
        <v>4.2821726391705593E-3</v>
      </c>
      <c r="AB103" s="163">
        <v>180265867</v>
      </c>
      <c r="AC103" s="163">
        <v>134.75</v>
      </c>
      <c r="AD103" s="115">
        <f t="shared" si="141"/>
        <v>8.0018347653248358E-3</v>
      </c>
      <c r="AE103" s="115">
        <f t="shared" si="142"/>
        <v>8.0041891083183214E-3</v>
      </c>
      <c r="AF103" s="163">
        <v>180329845</v>
      </c>
      <c r="AG103" s="163">
        <v>134.82</v>
      </c>
      <c r="AH103" s="115">
        <f t="shared" si="143"/>
        <v>3.5490911876289924E-4</v>
      </c>
      <c r="AI103" s="115">
        <f t="shared" si="144"/>
        <v>5.1948051948046885E-4</v>
      </c>
      <c r="AJ103" s="116">
        <f t="shared" si="98"/>
        <v>1.7064801154976516E-3</v>
      </c>
      <c r="AK103" s="116">
        <f t="shared" si="99"/>
        <v>1.9489752289140187E-3</v>
      </c>
      <c r="AL103" s="117">
        <f t="shared" si="100"/>
        <v>1.4621528571267172E-2</v>
      </c>
      <c r="AM103" s="117">
        <f t="shared" si="101"/>
        <v>1.7816699380945079E-2</v>
      </c>
      <c r="AN103" s="118">
        <f t="shared" si="102"/>
        <v>7.2700088527779252E-3</v>
      </c>
      <c r="AO103" s="201">
        <f t="shared" si="103"/>
        <v>7.1644273942811521E-3</v>
      </c>
      <c r="AP103" s="122"/>
      <c r="AQ103" s="120">
        <v>1066913090.3099999</v>
      </c>
      <c r="AR103" s="124">
        <v>1.1691</v>
      </c>
      <c r="AS103" s="121" t="e">
        <f>(#REF!/AQ103)-1</f>
        <v>#REF!</v>
      </c>
      <c r="AT103" s="121" t="e">
        <f>(#REF!/AR103)-1</f>
        <v>#REF!</v>
      </c>
    </row>
    <row r="104" spans="1:46">
      <c r="A104" s="196" t="s">
        <v>98</v>
      </c>
      <c r="B104" s="163">
        <v>919845511.25999999</v>
      </c>
      <c r="C104" s="163">
        <v>1.3603000000000001</v>
      </c>
      <c r="D104" s="163">
        <v>921747033.54999995</v>
      </c>
      <c r="E104" s="163">
        <v>1.3636999999999999</v>
      </c>
      <c r="F104" s="115">
        <f t="shared" si="129"/>
        <v>2.0672191870516016E-3</v>
      </c>
      <c r="G104" s="115">
        <f t="shared" si="130"/>
        <v>2.4994486510327481E-3</v>
      </c>
      <c r="H104" s="163">
        <v>914268174.54999995</v>
      </c>
      <c r="I104" s="163">
        <v>1.3527</v>
      </c>
      <c r="J104" s="115">
        <f t="shared" si="131"/>
        <v>-8.113786893564557E-3</v>
      </c>
      <c r="K104" s="115">
        <f t="shared" si="132"/>
        <v>-8.066290239788736E-3</v>
      </c>
      <c r="L104" s="163">
        <v>924275016.11000001</v>
      </c>
      <c r="M104" s="163">
        <v>1.3676999999999999</v>
      </c>
      <c r="N104" s="115">
        <f t="shared" si="133"/>
        <v>1.0945192929771835E-2</v>
      </c>
      <c r="O104" s="115">
        <f t="shared" si="134"/>
        <v>1.1088933244621796E-2</v>
      </c>
      <c r="P104" s="163">
        <v>914189550.48000002</v>
      </c>
      <c r="Q104" s="163">
        <v>1.3557999999999999</v>
      </c>
      <c r="R104" s="115">
        <f t="shared" si="135"/>
        <v>-1.09117583556967E-2</v>
      </c>
      <c r="S104" s="115">
        <f t="shared" si="136"/>
        <v>-8.7007384660378901E-3</v>
      </c>
      <c r="T104" s="163">
        <v>917246243.49000001</v>
      </c>
      <c r="U104" s="163">
        <v>1.3602000000000001</v>
      </c>
      <c r="V104" s="115">
        <f t="shared" si="137"/>
        <v>3.3436096577510186E-3</v>
      </c>
      <c r="W104" s="115">
        <f t="shared" si="138"/>
        <v>3.2453164183509232E-3</v>
      </c>
      <c r="X104" s="163">
        <v>921625646.94000006</v>
      </c>
      <c r="Y104" s="163">
        <v>1.3672</v>
      </c>
      <c r="Z104" s="115">
        <f t="shared" si="139"/>
        <v>4.7745122763730267E-3</v>
      </c>
      <c r="AA104" s="115">
        <f t="shared" si="140"/>
        <v>5.1463020144095683E-3</v>
      </c>
      <c r="AB104" s="163">
        <v>929764217.72000003</v>
      </c>
      <c r="AC104" s="163">
        <v>1.3801000000000001</v>
      </c>
      <c r="AD104" s="115">
        <f t="shared" si="141"/>
        <v>8.8306687286989222E-3</v>
      </c>
      <c r="AE104" s="115">
        <f t="shared" si="142"/>
        <v>9.435342305441876E-3</v>
      </c>
      <c r="AF104" s="163">
        <v>927773977.67999995</v>
      </c>
      <c r="AG104" s="163">
        <v>1.3855999999999999</v>
      </c>
      <c r="AH104" s="115">
        <f t="shared" si="143"/>
        <v>-2.140585755042947E-3</v>
      </c>
      <c r="AI104" s="115">
        <f t="shared" si="144"/>
        <v>3.9852184624301415E-3</v>
      </c>
      <c r="AJ104" s="116">
        <f t="shared" si="98"/>
        <v>1.099383971917775E-3</v>
      </c>
      <c r="AK104" s="116">
        <f t="shared" si="99"/>
        <v>2.3291915488075532E-3</v>
      </c>
      <c r="AL104" s="117">
        <f t="shared" si="100"/>
        <v>6.5386097384961808E-3</v>
      </c>
      <c r="AM104" s="117">
        <f t="shared" si="101"/>
        <v>1.6059250568306836E-2</v>
      </c>
      <c r="AN104" s="118">
        <f t="shared" si="102"/>
        <v>7.7075102636900965E-3</v>
      </c>
      <c r="AO104" s="201">
        <f t="shared" si="103"/>
        <v>7.2555659390796312E-3</v>
      </c>
      <c r="AP104" s="122"/>
      <c r="AQ104" s="120">
        <v>4173976375.3699999</v>
      </c>
      <c r="AR104" s="124">
        <v>299.53579999999999</v>
      </c>
      <c r="AS104" s="121" t="e">
        <f>(#REF!/AQ104)-1</f>
        <v>#REF!</v>
      </c>
      <c r="AT104" s="121" t="e">
        <f>(#REF!/AR104)-1</f>
        <v>#REF!</v>
      </c>
    </row>
    <row r="105" spans="1:46">
      <c r="A105" s="196" t="s">
        <v>10</v>
      </c>
      <c r="B105" s="163">
        <v>4245539882.9000001</v>
      </c>
      <c r="C105" s="163">
        <v>420.96159999999998</v>
      </c>
      <c r="D105" s="163">
        <v>4284454011.0999999</v>
      </c>
      <c r="E105" s="163">
        <v>425.37799999999999</v>
      </c>
      <c r="F105" s="115">
        <f t="shared" si="129"/>
        <v>9.1658844983971144E-3</v>
      </c>
      <c r="G105" s="115">
        <f t="shared" si="130"/>
        <v>1.0491218201375161E-2</v>
      </c>
      <c r="H105" s="163">
        <v>4290295044.3400002</v>
      </c>
      <c r="I105" s="163">
        <v>424.45890000000003</v>
      </c>
      <c r="J105" s="115">
        <f t="shared" si="131"/>
        <v>1.363308656101226E-3</v>
      </c>
      <c r="K105" s="115">
        <f t="shared" si="132"/>
        <v>-2.1606665130776805E-3</v>
      </c>
      <c r="L105" s="163">
        <v>4314607212.1599998</v>
      </c>
      <c r="M105" s="163">
        <v>426.78890000000001</v>
      </c>
      <c r="N105" s="115">
        <f t="shared" si="133"/>
        <v>5.6667822536060038E-3</v>
      </c>
      <c r="O105" s="115">
        <f t="shared" si="134"/>
        <v>5.489341842048745E-3</v>
      </c>
      <c r="P105" s="163">
        <v>4290645070.8400002</v>
      </c>
      <c r="Q105" s="163">
        <v>424.98919999999998</v>
      </c>
      <c r="R105" s="115">
        <f t="shared" si="135"/>
        <v>-5.5537248564519158E-3</v>
      </c>
      <c r="S105" s="115">
        <f t="shared" si="136"/>
        <v>-4.2168388165672302E-3</v>
      </c>
      <c r="T105" s="163">
        <v>4314607212.1599998</v>
      </c>
      <c r="U105" s="163">
        <v>426.78890000000001</v>
      </c>
      <c r="V105" s="115">
        <f t="shared" si="137"/>
        <v>5.5847409712005171E-3</v>
      </c>
      <c r="W105" s="115">
        <f t="shared" si="138"/>
        <v>4.2346958463886373E-3</v>
      </c>
      <c r="X105" s="163">
        <v>4300246954.3599997</v>
      </c>
      <c r="Y105" s="163">
        <v>426.09500000000003</v>
      </c>
      <c r="Z105" s="115">
        <f t="shared" si="139"/>
        <v>-3.328288554176659E-3</v>
      </c>
      <c r="AA105" s="115">
        <f t="shared" si="140"/>
        <v>-1.6258623408434124E-3</v>
      </c>
      <c r="AB105" s="163">
        <v>4315724399.7399998</v>
      </c>
      <c r="AC105" s="163">
        <v>430.41550000000001</v>
      </c>
      <c r="AD105" s="115">
        <f t="shared" si="141"/>
        <v>3.5991991958293484E-3</v>
      </c>
      <c r="AE105" s="115">
        <f t="shared" si="142"/>
        <v>1.0139757565801009E-2</v>
      </c>
      <c r="AF105" s="163">
        <v>4307985956.8699999</v>
      </c>
      <c r="AG105" s="163">
        <v>429.4982</v>
      </c>
      <c r="AH105" s="115">
        <f t="shared" si="143"/>
        <v>-1.7930808720005584E-3</v>
      </c>
      <c r="AI105" s="115">
        <f t="shared" si="144"/>
        <v>-2.1311964833980457E-3</v>
      </c>
      <c r="AJ105" s="116">
        <f t="shared" si="98"/>
        <v>1.8381026615631344E-3</v>
      </c>
      <c r="AK105" s="116">
        <f t="shared" si="99"/>
        <v>2.5275561627158974E-3</v>
      </c>
      <c r="AL105" s="117">
        <f t="shared" si="100"/>
        <v>5.4924024645927614E-3</v>
      </c>
      <c r="AM105" s="117">
        <f t="shared" si="101"/>
        <v>9.6859734165848053E-3</v>
      </c>
      <c r="AN105" s="118">
        <f t="shared" si="102"/>
        <v>5.0742426478555258E-3</v>
      </c>
      <c r="AO105" s="201">
        <f t="shared" si="103"/>
        <v>5.8489703679337826E-3</v>
      </c>
      <c r="AP105" s="122"/>
      <c r="AQ105" s="120">
        <v>2336951594.8200002</v>
      </c>
      <c r="AR105" s="124">
        <v>9.7842000000000002</v>
      </c>
      <c r="AS105" s="121" t="e">
        <f>(#REF!/AQ105)-1</f>
        <v>#REF!</v>
      </c>
      <c r="AT105" s="121" t="e">
        <f>(#REF!/AR105)-1</f>
        <v>#REF!</v>
      </c>
    </row>
    <row r="106" spans="1:46">
      <c r="A106" s="196" t="s">
        <v>19</v>
      </c>
      <c r="B106" s="163">
        <v>2291466434.25</v>
      </c>
      <c r="C106" s="163">
        <v>12.2189</v>
      </c>
      <c r="D106" s="163">
        <v>2289196412.9200001</v>
      </c>
      <c r="E106" s="163">
        <v>12.2189</v>
      </c>
      <c r="F106" s="115">
        <f t="shared" si="129"/>
        <v>-9.9064131862045121E-4</v>
      </c>
      <c r="G106" s="115">
        <f t="shared" si="130"/>
        <v>0</v>
      </c>
      <c r="H106" s="163">
        <v>2273555921.6599998</v>
      </c>
      <c r="I106" s="163">
        <v>12.1357</v>
      </c>
      <c r="J106" s="115">
        <f t="shared" si="131"/>
        <v>-6.8323063812815842E-3</v>
      </c>
      <c r="K106" s="115">
        <f t="shared" si="132"/>
        <v>-6.8091235708615111E-3</v>
      </c>
      <c r="L106" s="163">
        <v>2292287920.27</v>
      </c>
      <c r="M106" s="163">
        <v>12.2362</v>
      </c>
      <c r="N106" s="115">
        <f t="shared" si="133"/>
        <v>8.2390753759526043E-3</v>
      </c>
      <c r="O106" s="115">
        <f t="shared" si="134"/>
        <v>8.2813517143634288E-3</v>
      </c>
      <c r="P106" s="163">
        <v>2272578543.7600002</v>
      </c>
      <c r="Q106" s="163">
        <v>12.1356</v>
      </c>
      <c r="R106" s="115">
        <f t="shared" si="135"/>
        <v>-8.5981243175064399E-3</v>
      </c>
      <c r="S106" s="115">
        <f t="shared" si="136"/>
        <v>-8.2215066769095006E-3</v>
      </c>
      <c r="T106" s="163">
        <v>2291179947.6300001</v>
      </c>
      <c r="U106" s="163">
        <v>12.2342</v>
      </c>
      <c r="V106" s="115">
        <f t="shared" si="137"/>
        <v>8.1851533453377173E-3</v>
      </c>
      <c r="W106" s="115">
        <f t="shared" si="138"/>
        <v>8.1248557961698924E-3</v>
      </c>
      <c r="X106" s="163">
        <v>2300852136.6399999</v>
      </c>
      <c r="Y106" s="163">
        <v>12.286099999999999</v>
      </c>
      <c r="Z106" s="115">
        <f t="shared" si="139"/>
        <v>4.2214881550463454E-3</v>
      </c>
      <c r="AA106" s="115">
        <f t="shared" si="140"/>
        <v>4.2422062742148922E-3</v>
      </c>
      <c r="AB106" s="163">
        <v>2395052073.0700002</v>
      </c>
      <c r="AC106" s="163">
        <v>12.8055</v>
      </c>
      <c r="AD106" s="115">
        <f t="shared" si="141"/>
        <v>4.0941325576689669E-2</v>
      </c>
      <c r="AE106" s="115">
        <f t="shared" si="142"/>
        <v>4.2275416934584691E-2</v>
      </c>
      <c r="AF106" s="163">
        <v>2392671583.1300001</v>
      </c>
      <c r="AG106" s="163">
        <v>12.7956</v>
      </c>
      <c r="AH106" s="115">
        <f t="shared" si="143"/>
        <v>-9.9391990961963635E-4</v>
      </c>
      <c r="AI106" s="115">
        <f t="shared" si="144"/>
        <v>-7.7310530631369485E-4</v>
      </c>
      <c r="AJ106" s="116">
        <f t="shared" si="98"/>
        <v>5.5215063157497777E-3</v>
      </c>
      <c r="AK106" s="116">
        <f t="shared" si="99"/>
        <v>5.8900118956560247E-3</v>
      </c>
      <c r="AL106" s="117">
        <f t="shared" si="100"/>
        <v>4.5201525577270835E-2</v>
      </c>
      <c r="AM106" s="117">
        <f t="shared" si="101"/>
        <v>4.7197374559084751E-2</v>
      </c>
      <c r="AN106" s="118">
        <f t="shared" si="102"/>
        <v>1.5618548239988785E-2</v>
      </c>
      <c r="AO106" s="201">
        <f t="shared" si="103"/>
        <v>1.5932080689154589E-2</v>
      </c>
      <c r="AP106" s="122"/>
      <c r="AQ106" s="142">
        <v>0</v>
      </c>
      <c r="AR106" s="143">
        <v>0</v>
      </c>
      <c r="AS106" s="121" t="e">
        <f>(#REF!/AQ106)-1</f>
        <v>#REF!</v>
      </c>
      <c r="AT106" s="121" t="e">
        <f>(#REF!/AR106)-1</f>
        <v>#REF!</v>
      </c>
    </row>
    <row r="107" spans="1:46">
      <c r="A107" s="197" t="s">
        <v>161</v>
      </c>
      <c r="B107" s="163">
        <v>4227976389.1799998</v>
      </c>
      <c r="C107" s="163">
        <v>186.99</v>
      </c>
      <c r="D107" s="163">
        <v>4191315229.48</v>
      </c>
      <c r="E107" s="163">
        <v>187.72</v>
      </c>
      <c r="F107" s="115">
        <f t="shared" si="129"/>
        <v>-8.6710890329995682E-3</v>
      </c>
      <c r="G107" s="115">
        <f t="shared" si="130"/>
        <v>3.9039520829990361E-3</v>
      </c>
      <c r="H107" s="163">
        <v>4145446919.1700001</v>
      </c>
      <c r="I107" s="163">
        <v>185.65</v>
      </c>
      <c r="J107" s="115">
        <f t="shared" si="131"/>
        <v>-1.0943655582710881E-2</v>
      </c>
      <c r="K107" s="115">
        <f t="shared" si="132"/>
        <v>-1.1027061581078166E-2</v>
      </c>
      <c r="L107" s="163">
        <v>4164993624.48</v>
      </c>
      <c r="M107" s="163">
        <v>186.75</v>
      </c>
      <c r="N107" s="115">
        <f t="shared" si="133"/>
        <v>4.7152226746913885E-3</v>
      </c>
      <c r="O107" s="115">
        <f t="shared" si="134"/>
        <v>5.9251279288984344E-3</v>
      </c>
      <c r="P107" s="163">
        <v>4122027061.96</v>
      </c>
      <c r="Q107" s="163">
        <v>185.04</v>
      </c>
      <c r="R107" s="115">
        <f t="shared" si="135"/>
        <v>-1.0316117236641475E-2</v>
      </c>
      <c r="S107" s="115">
        <f t="shared" si="136"/>
        <v>-9.1566265060241386E-3</v>
      </c>
      <c r="T107" s="163">
        <v>4120209776.9400001</v>
      </c>
      <c r="U107" s="163">
        <v>185.62</v>
      </c>
      <c r="V107" s="115">
        <f t="shared" si="137"/>
        <v>-4.4087168586803805E-4</v>
      </c>
      <c r="W107" s="115">
        <f t="shared" si="138"/>
        <v>3.1344574146131244E-3</v>
      </c>
      <c r="X107" s="163">
        <v>4098537031.1100001</v>
      </c>
      <c r="Y107" s="163">
        <v>186.76</v>
      </c>
      <c r="Z107" s="115">
        <f t="shared" si="139"/>
        <v>-5.2601073739735292E-3</v>
      </c>
      <c r="AA107" s="115">
        <f t="shared" si="140"/>
        <v>6.1415795711668268E-3</v>
      </c>
      <c r="AB107" s="163">
        <v>4122884640.73</v>
      </c>
      <c r="AC107" s="163">
        <v>188</v>
      </c>
      <c r="AD107" s="115">
        <f t="shared" si="141"/>
        <v>5.9405610917234687E-3</v>
      </c>
      <c r="AE107" s="115">
        <f t="shared" si="142"/>
        <v>6.6395373741701073E-3</v>
      </c>
      <c r="AF107" s="163">
        <v>4138184058.8699999</v>
      </c>
      <c r="AG107" s="163">
        <v>188.9</v>
      </c>
      <c r="AH107" s="115">
        <f t="shared" si="143"/>
        <v>3.7108528307721322E-3</v>
      </c>
      <c r="AI107" s="115">
        <f t="shared" si="144"/>
        <v>4.7872340425532218E-3</v>
      </c>
      <c r="AJ107" s="116">
        <f t="shared" si="98"/>
        <v>-2.6581505393758129E-3</v>
      </c>
      <c r="AK107" s="116">
        <f t="shared" si="99"/>
        <v>1.2935250409123059E-3</v>
      </c>
      <c r="AL107" s="117">
        <f t="shared" si="100"/>
        <v>-1.2676491196915272E-2</v>
      </c>
      <c r="AM107" s="117">
        <f t="shared" si="101"/>
        <v>6.2859578095035519E-3</v>
      </c>
      <c r="AN107" s="118">
        <f t="shared" si="102"/>
        <v>7.0102441384903413E-3</v>
      </c>
      <c r="AO107" s="201">
        <f t="shared" si="103"/>
        <v>7.1408994222048649E-3</v>
      </c>
      <c r="AP107" s="122"/>
      <c r="AQ107" s="144">
        <v>4131236617.7600002</v>
      </c>
      <c r="AR107" s="140">
        <v>103.24</v>
      </c>
      <c r="AS107" s="121" t="e">
        <f>(#REF!/AQ107)-1</f>
        <v>#REF!</v>
      </c>
      <c r="AT107" s="121" t="e">
        <f>(#REF!/AR107)-1</f>
        <v>#REF!</v>
      </c>
    </row>
    <row r="108" spans="1:46">
      <c r="A108" s="196" t="s">
        <v>159</v>
      </c>
      <c r="B108" s="163">
        <v>5288541254.3699999</v>
      </c>
      <c r="C108" s="163">
        <v>115.05</v>
      </c>
      <c r="D108" s="163">
        <v>5281657906.0600004</v>
      </c>
      <c r="E108" s="163">
        <v>115.05</v>
      </c>
      <c r="F108" s="115">
        <f t="shared" si="129"/>
        <v>-1.3015589704082678E-3</v>
      </c>
      <c r="G108" s="115">
        <f t="shared" si="130"/>
        <v>0</v>
      </c>
      <c r="H108" s="163">
        <v>5323682215.8299999</v>
      </c>
      <c r="I108" s="163">
        <v>115.05</v>
      </c>
      <c r="J108" s="115">
        <f t="shared" si="131"/>
        <v>7.9566512101781894E-3</v>
      </c>
      <c r="K108" s="115">
        <f t="shared" si="132"/>
        <v>0</v>
      </c>
      <c r="L108" s="163">
        <v>5373886678.75</v>
      </c>
      <c r="M108" s="163">
        <v>115.05</v>
      </c>
      <c r="N108" s="115">
        <f t="shared" si="133"/>
        <v>9.4304019069201411E-3</v>
      </c>
      <c r="O108" s="115">
        <f t="shared" si="134"/>
        <v>0</v>
      </c>
      <c r="P108" s="163">
        <v>5391856198.8100004</v>
      </c>
      <c r="Q108" s="163">
        <v>115.05</v>
      </c>
      <c r="R108" s="115">
        <f t="shared" si="135"/>
        <v>3.3438591347780791E-3</v>
      </c>
      <c r="S108" s="115">
        <f t="shared" si="136"/>
        <v>0</v>
      </c>
      <c r="T108" s="163">
        <v>5349266532.3299999</v>
      </c>
      <c r="U108" s="163">
        <v>115.05</v>
      </c>
      <c r="V108" s="115">
        <f t="shared" si="137"/>
        <v>-7.8988876760845671E-3</v>
      </c>
      <c r="W108" s="115">
        <f t="shared" si="138"/>
        <v>0</v>
      </c>
      <c r="X108" s="163">
        <v>5373297445.9300003</v>
      </c>
      <c r="Y108" s="163">
        <v>115.05</v>
      </c>
      <c r="Z108" s="115">
        <f t="shared" si="139"/>
        <v>4.4923754415230359E-3</v>
      </c>
      <c r="AA108" s="115">
        <f t="shared" si="140"/>
        <v>0</v>
      </c>
      <c r="AB108" s="163">
        <v>5402930382.1899996</v>
      </c>
      <c r="AC108" s="163">
        <v>115.05</v>
      </c>
      <c r="AD108" s="115">
        <f t="shared" si="141"/>
        <v>5.5148512730194598E-3</v>
      </c>
      <c r="AE108" s="115">
        <f t="shared" si="142"/>
        <v>0</v>
      </c>
      <c r="AF108" s="163">
        <v>5389626350.5799999</v>
      </c>
      <c r="AG108" s="163">
        <v>115.05</v>
      </c>
      <c r="AH108" s="115">
        <f t="shared" si="143"/>
        <v>-2.4623733176082608E-3</v>
      </c>
      <c r="AI108" s="115">
        <f t="shared" si="144"/>
        <v>0</v>
      </c>
      <c r="AJ108" s="116">
        <f t="shared" si="98"/>
        <v>2.3844148752897262E-3</v>
      </c>
      <c r="AK108" s="116">
        <f t="shared" si="99"/>
        <v>0</v>
      </c>
      <c r="AL108" s="117">
        <f t="shared" si="100"/>
        <v>2.0442150256668474E-2</v>
      </c>
      <c r="AM108" s="117">
        <f t="shared" si="101"/>
        <v>0</v>
      </c>
      <c r="AN108" s="118">
        <f t="shared" si="102"/>
        <v>5.8393185076799125E-3</v>
      </c>
      <c r="AO108" s="201">
        <f t="shared" si="103"/>
        <v>0</v>
      </c>
      <c r="AP108" s="122"/>
      <c r="AQ108" s="137">
        <v>2931134847.0043802</v>
      </c>
      <c r="AR108" s="141">
        <v>2254.1853324818899</v>
      </c>
      <c r="AS108" s="121" t="e">
        <f>(#REF!/AQ108)-1</f>
        <v>#REF!</v>
      </c>
      <c r="AT108" s="121" t="e">
        <f>(#REF!/AR108)-1</f>
        <v>#REF!</v>
      </c>
    </row>
    <row r="109" spans="1:46">
      <c r="A109" s="196" t="s">
        <v>12</v>
      </c>
      <c r="B109" s="163">
        <v>2124892614.76</v>
      </c>
      <c r="C109" s="163">
        <v>3878.47</v>
      </c>
      <c r="D109" s="163">
        <v>2122539990.5599999</v>
      </c>
      <c r="E109" s="163">
        <v>3876.95</v>
      </c>
      <c r="F109" s="115">
        <f t="shared" si="129"/>
        <v>-1.1071732207350955E-3</v>
      </c>
      <c r="G109" s="115">
        <f t="shared" si="130"/>
        <v>-3.9190711801302626E-4</v>
      </c>
      <c r="H109" s="163">
        <v>2109522579.04</v>
      </c>
      <c r="I109" s="163">
        <v>3855.79</v>
      </c>
      <c r="J109" s="115">
        <f t="shared" si="131"/>
        <v>-6.132940523097298E-3</v>
      </c>
      <c r="K109" s="115">
        <f t="shared" si="132"/>
        <v>-5.4578986058628192E-3</v>
      </c>
      <c r="L109" s="163">
        <v>2126630557.1900001</v>
      </c>
      <c r="M109" s="163">
        <v>3887.06</v>
      </c>
      <c r="N109" s="115">
        <f t="shared" si="133"/>
        <v>8.1098815058834699E-3</v>
      </c>
      <c r="O109" s="115">
        <f t="shared" si="134"/>
        <v>8.1098815028826723E-3</v>
      </c>
      <c r="P109" s="163">
        <v>1990479125.5</v>
      </c>
      <c r="Q109" s="163">
        <v>3638.52</v>
      </c>
      <c r="R109" s="115">
        <f t="shared" si="135"/>
        <v>-6.4022136440051086E-2</v>
      </c>
      <c r="S109" s="115">
        <f t="shared" si="136"/>
        <v>-6.3940355950255448E-2</v>
      </c>
      <c r="T109" s="163">
        <v>1981701276.1800001</v>
      </c>
      <c r="U109" s="163">
        <v>3626.41</v>
      </c>
      <c r="V109" s="115">
        <f t="shared" si="137"/>
        <v>-4.4099177969500053E-3</v>
      </c>
      <c r="W109" s="115">
        <f t="shared" si="138"/>
        <v>-3.3282763321350788E-3</v>
      </c>
      <c r="X109" s="163">
        <v>1995866461.71</v>
      </c>
      <c r="Y109" s="163">
        <v>3652.4</v>
      </c>
      <c r="Z109" s="115">
        <f t="shared" si="139"/>
        <v>7.1479923337917518E-3</v>
      </c>
      <c r="AA109" s="115">
        <f t="shared" si="140"/>
        <v>7.1668675080865749E-3</v>
      </c>
      <c r="AB109" s="163">
        <v>2010025069.76</v>
      </c>
      <c r="AC109" s="163">
        <v>3678.31</v>
      </c>
      <c r="AD109" s="115">
        <f t="shared" si="141"/>
        <v>7.0939656142471929E-3</v>
      </c>
      <c r="AE109" s="115">
        <f t="shared" si="142"/>
        <v>7.0939656116525722E-3</v>
      </c>
      <c r="AF109" s="163">
        <v>2012143146.8099999</v>
      </c>
      <c r="AG109" s="163">
        <v>3682.86</v>
      </c>
      <c r="AH109" s="115">
        <f t="shared" si="143"/>
        <v>1.0537565336201772E-3</v>
      </c>
      <c r="AI109" s="115">
        <f t="shared" si="144"/>
        <v>1.2369811136092885E-3</v>
      </c>
      <c r="AJ109" s="116">
        <f t="shared" si="98"/>
        <v>-6.5333214991613606E-3</v>
      </c>
      <c r="AK109" s="116">
        <f t="shared" si="99"/>
        <v>-6.1888427837544094E-3</v>
      </c>
      <c r="AL109" s="117">
        <f t="shared" si="100"/>
        <v>-5.2011667267043329E-2</v>
      </c>
      <c r="AM109" s="117">
        <f t="shared" si="101"/>
        <v>-5.0062549168805301E-2</v>
      </c>
      <c r="AN109" s="118">
        <f t="shared" si="102"/>
        <v>2.3856549044670518E-2</v>
      </c>
      <c r="AO109" s="201">
        <f t="shared" si="103"/>
        <v>2.3880545665568791E-2</v>
      </c>
      <c r="AP109" s="122"/>
      <c r="AQ109" s="145">
        <v>1131224777.76</v>
      </c>
      <c r="AR109" s="146">
        <v>0.6573</v>
      </c>
      <c r="AS109" s="121" t="e">
        <f>(#REF!/AQ109)-1</f>
        <v>#REF!</v>
      </c>
      <c r="AT109" s="121" t="e">
        <f>(#REF!/AR109)-1</f>
        <v>#REF!</v>
      </c>
    </row>
    <row r="110" spans="1:46">
      <c r="A110" s="196" t="s">
        <v>199</v>
      </c>
      <c r="B110" s="163">
        <v>1827795123.0799999</v>
      </c>
      <c r="C110" s="163">
        <v>1.0799000000000001</v>
      </c>
      <c r="D110" s="163">
        <v>1825885268.49</v>
      </c>
      <c r="E110" s="163">
        <v>1.0788</v>
      </c>
      <c r="F110" s="115">
        <f t="shared" si="129"/>
        <v>-1.0448953309283573E-3</v>
      </c>
      <c r="G110" s="115">
        <f t="shared" si="130"/>
        <v>-1.0186128345218083E-3</v>
      </c>
      <c r="H110" s="163">
        <v>1829629113.3499999</v>
      </c>
      <c r="I110" s="163">
        <v>1.081</v>
      </c>
      <c r="J110" s="115">
        <f t="shared" si="131"/>
        <v>2.0504272226786954E-3</v>
      </c>
      <c r="K110" s="115">
        <f t="shared" si="132"/>
        <v>2.0393029291805522E-3</v>
      </c>
      <c r="L110" s="163">
        <v>1849676178.23</v>
      </c>
      <c r="M110" s="163">
        <v>1.0929</v>
      </c>
      <c r="N110" s="115">
        <f t="shared" si="133"/>
        <v>1.0956900900693746E-2</v>
      </c>
      <c r="O110" s="115">
        <f t="shared" si="134"/>
        <v>1.1008325624421852E-2</v>
      </c>
      <c r="P110" s="163">
        <v>1844056876.45</v>
      </c>
      <c r="Q110" s="163">
        <v>1.0895999999999999</v>
      </c>
      <c r="R110" s="115">
        <f t="shared" si="135"/>
        <v>-3.0379921881122009E-3</v>
      </c>
      <c r="S110" s="115">
        <f t="shared" si="136"/>
        <v>-3.0194894317870625E-3</v>
      </c>
      <c r="T110" s="163">
        <v>1844056876.45</v>
      </c>
      <c r="U110" s="163">
        <v>1.0895999999999999</v>
      </c>
      <c r="V110" s="115">
        <f t="shared" si="137"/>
        <v>0</v>
      </c>
      <c r="W110" s="115">
        <f t="shared" si="138"/>
        <v>0</v>
      </c>
      <c r="X110" s="163">
        <v>1618110647.71</v>
      </c>
      <c r="Y110" s="163">
        <v>1.0740000000000001</v>
      </c>
      <c r="Z110" s="115">
        <f t="shared" si="139"/>
        <v>-0.12252671358758187</v>
      </c>
      <c r="AA110" s="115">
        <f t="shared" si="140"/>
        <v>-1.4317180616739939E-2</v>
      </c>
      <c r="AB110" s="163">
        <v>1671645549.48</v>
      </c>
      <c r="AC110" s="163">
        <v>1.07</v>
      </c>
      <c r="AD110" s="115">
        <f t="shared" si="141"/>
        <v>3.3084821390777092E-2</v>
      </c>
      <c r="AE110" s="115">
        <f t="shared" si="142"/>
        <v>-3.7243947858473028E-3</v>
      </c>
      <c r="AF110" s="163">
        <v>1671645549.48</v>
      </c>
      <c r="AG110" s="163">
        <v>1.07</v>
      </c>
      <c r="AH110" s="115">
        <f t="shared" si="143"/>
        <v>0</v>
      </c>
      <c r="AI110" s="115">
        <f t="shared" si="144"/>
        <v>0</v>
      </c>
      <c r="AJ110" s="116">
        <f t="shared" si="98"/>
        <v>-1.0064681449059112E-2</v>
      </c>
      <c r="AK110" s="116">
        <f t="shared" si="99"/>
        <v>-1.1290061394117136E-3</v>
      </c>
      <c r="AL110" s="117">
        <f t="shared" si="100"/>
        <v>-8.4473938024351131E-2</v>
      </c>
      <c r="AM110" s="117">
        <f t="shared" si="101"/>
        <v>-8.1572117167222086E-3</v>
      </c>
      <c r="AN110" s="118">
        <f t="shared" si="102"/>
        <v>4.6952251702577608E-2</v>
      </c>
      <c r="AO110" s="201">
        <f t="shared" si="103"/>
        <v>7.0117494908409593E-3</v>
      </c>
      <c r="AP110" s="122"/>
      <c r="AQ110" s="120">
        <v>318569106.36000001</v>
      </c>
      <c r="AR110" s="127">
        <v>123.8</v>
      </c>
      <c r="AS110" s="121" t="e">
        <f>(#REF!/AQ110)-1</f>
        <v>#REF!</v>
      </c>
      <c r="AT110" s="121" t="e">
        <f>(#REF!/AR110)-1</f>
        <v>#REF!</v>
      </c>
    </row>
    <row r="111" spans="1:46">
      <c r="A111" s="196" t="s">
        <v>41</v>
      </c>
      <c r="B111" s="163">
        <v>1095212290.99</v>
      </c>
      <c r="C111" s="164">
        <v>552.20000000000005</v>
      </c>
      <c r="D111" s="163">
        <v>1084870573.0999999</v>
      </c>
      <c r="E111" s="164">
        <v>552.20000000000005</v>
      </c>
      <c r="F111" s="115">
        <f t="shared" si="129"/>
        <v>-9.442660546341998E-3</v>
      </c>
      <c r="G111" s="115">
        <f t="shared" si="130"/>
        <v>0</v>
      </c>
      <c r="H111" s="163">
        <v>1113551318.8099999</v>
      </c>
      <c r="I111" s="164">
        <v>552.20000000000005</v>
      </c>
      <c r="J111" s="115">
        <f t="shared" si="131"/>
        <v>2.6437020619008291E-2</v>
      </c>
      <c r="K111" s="115">
        <f t="shared" si="132"/>
        <v>0</v>
      </c>
      <c r="L111" s="163">
        <v>1113266832.72</v>
      </c>
      <c r="M111" s="164">
        <v>552.20000000000005</v>
      </c>
      <c r="N111" s="115">
        <f t="shared" si="133"/>
        <v>-2.5547640705408269E-4</v>
      </c>
      <c r="O111" s="115">
        <f t="shared" si="134"/>
        <v>0</v>
      </c>
      <c r="P111" s="163">
        <v>1127276647.01</v>
      </c>
      <c r="Q111" s="164">
        <v>552.20000000000005</v>
      </c>
      <c r="R111" s="115">
        <f t="shared" si="135"/>
        <v>1.2584417210894846E-2</v>
      </c>
      <c r="S111" s="115">
        <f t="shared" si="136"/>
        <v>0</v>
      </c>
      <c r="T111" s="163">
        <v>1129229867.0799999</v>
      </c>
      <c r="U111" s="164">
        <v>552.20000000000005</v>
      </c>
      <c r="V111" s="115">
        <f t="shared" si="137"/>
        <v>1.7326891985039112E-3</v>
      </c>
      <c r="W111" s="115">
        <f t="shared" si="138"/>
        <v>0</v>
      </c>
      <c r="X111" s="163">
        <v>1130715072.48</v>
      </c>
      <c r="Y111" s="164">
        <v>552.20000000000005</v>
      </c>
      <c r="Z111" s="115">
        <f t="shared" si="139"/>
        <v>1.3152374403987285E-3</v>
      </c>
      <c r="AA111" s="115">
        <f t="shared" si="140"/>
        <v>0</v>
      </c>
      <c r="AB111" s="163">
        <v>1137634707.76</v>
      </c>
      <c r="AC111" s="164">
        <v>552.20000000000005</v>
      </c>
      <c r="AD111" s="115">
        <f t="shared" si="141"/>
        <v>6.1196984531417973E-3</v>
      </c>
      <c r="AE111" s="115">
        <f t="shared" si="142"/>
        <v>0</v>
      </c>
      <c r="AF111" s="163">
        <v>1135907697.54</v>
      </c>
      <c r="AG111" s="164">
        <v>552.20000000000005</v>
      </c>
      <c r="AH111" s="115">
        <f t="shared" si="143"/>
        <v>-1.5180709662071647E-3</v>
      </c>
      <c r="AI111" s="115">
        <f t="shared" si="144"/>
        <v>0</v>
      </c>
      <c r="AJ111" s="116">
        <f t="shared" si="98"/>
        <v>4.6216068752930406E-3</v>
      </c>
      <c r="AK111" s="116">
        <f t="shared" si="99"/>
        <v>0</v>
      </c>
      <c r="AL111" s="117">
        <f t="shared" si="100"/>
        <v>4.7044436180218537E-2</v>
      </c>
      <c r="AM111" s="117">
        <f t="shared" si="101"/>
        <v>0</v>
      </c>
      <c r="AN111" s="118">
        <f t="shared" si="102"/>
        <v>1.0824087102758759E-2</v>
      </c>
      <c r="AO111" s="201">
        <f t="shared" si="103"/>
        <v>0</v>
      </c>
      <c r="AP111" s="122"/>
      <c r="AQ111" s="120">
        <v>1812522091.8199999</v>
      </c>
      <c r="AR111" s="124">
        <v>1.6227</v>
      </c>
      <c r="AS111" s="121" t="e">
        <f>(#REF!/AQ111)-1</f>
        <v>#REF!</v>
      </c>
      <c r="AT111" s="121" t="e">
        <f>(#REF!/AR111)-1</f>
        <v>#REF!</v>
      </c>
    </row>
    <row r="112" spans="1:46">
      <c r="A112" s="196" t="s">
        <v>70</v>
      </c>
      <c r="B112" s="163">
        <v>2001910388.6900001</v>
      </c>
      <c r="C112" s="164">
        <v>2.79</v>
      </c>
      <c r="D112" s="163">
        <v>2018314619.3599999</v>
      </c>
      <c r="E112" s="164">
        <v>2.82</v>
      </c>
      <c r="F112" s="115">
        <f t="shared" si="129"/>
        <v>8.1942881972526024E-3</v>
      </c>
      <c r="G112" s="115">
        <f t="shared" si="130"/>
        <v>1.075268817204294E-2</v>
      </c>
      <c r="H112" s="163">
        <v>2000179914.5</v>
      </c>
      <c r="I112" s="164">
        <v>2.79</v>
      </c>
      <c r="J112" s="115">
        <f t="shared" si="131"/>
        <v>-8.9850733310103768E-3</v>
      </c>
      <c r="K112" s="115">
        <f t="shared" si="132"/>
        <v>-1.0638297872340358E-2</v>
      </c>
      <c r="L112" s="163">
        <v>2031203768.5</v>
      </c>
      <c r="M112" s="164">
        <v>2.83</v>
      </c>
      <c r="N112" s="115">
        <f t="shared" si="133"/>
        <v>1.5510531715220861E-2</v>
      </c>
      <c r="O112" s="115">
        <f t="shared" si="134"/>
        <v>1.4336917562724026E-2</v>
      </c>
      <c r="P112" s="163">
        <v>2014879411.3599999</v>
      </c>
      <c r="Q112" s="164">
        <v>2.81</v>
      </c>
      <c r="R112" s="115">
        <f t="shared" si="135"/>
        <v>-8.0367895103184497E-3</v>
      </c>
      <c r="S112" s="115">
        <f t="shared" si="136"/>
        <v>-7.0671378091872851E-3</v>
      </c>
      <c r="T112" s="163">
        <v>2031813660.47</v>
      </c>
      <c r="U112" s="164">
        <v>2.83</v>
      </c>
      <c r="V112" s="115">
        <f t="shared" si="137"/>
        <v>8.4045968282389083E-3</v>
      </c>
      <c r="W112" s="115">
        <f t="shared" si="138"/>
        <v>7.1174377224199354E-3</v>
      </c>
      <c r="X112" s="163">
        <v>2051515290.1900001</v>
      </c>
      <c r="Y112" s="164">
        <v>2.86</v>
      </c>
      <c r="Z112" s="115">
        <f t="shared" si="139"/>
        <v>9.6965731175577587E-3</v>
      </c>
      <c r="AA112" s="115">
        <f t="shared" si="140"/>
        <v>1.060070671378085E-2</v>
      </c>
      <c r="AB112" s="163">
        <v>2069518753.3599999</v>
      </c>
      <c r="AC112" s="164">
        <v>2.89</v>
      </c>
      <c r="AD112" s="115">
        <f t="shared" si="141"/>
        <v>8.7756904645504528E-3</v>
      </c>
      <c r="AE112" s="115">
        <f t="shared" si="142"/>
        <v>1.0489510489510577E-2</v>
      </c>
      <c r="AF112" s="163">
        <v>2082812334.8</v>
      </c>
      <c r="AG112" s="164">
        <v>2.91</v>
      </c>
      <c r="AH112" s="115">
        <f t="shared" si="143"/>
        <v>6.4235133981835404E-3</v>
      </c>
      <c r="AI112" s="115">
        <f t="shared" si="144"/>
        <v>6.9204152249135011E-3</v>
      </c>
      <c r="AJ112" s="116">
        <f t="shared" si="98"/>
        <v>4.9979163599594119E-3</v>
      </c>
      <c r="AK112" s="116">
        <f t="shared" si="99"/>
        <v>5.3140300254830236E-3</v>
      </c>
      <c r="AL112" s="117">
        <f t="shared" si="100"/>
        <v>3.1956224674452409E-2</v>
      </c>
      <c r="AM112" s="117">
        <f t="shared" si="101"/>
        <v>3.1914893617021385E-2</v>
      </c>
      <c r="AN112" s="118">
        <f t="shared" si="102"/>
        <v>8.7517033737254096E-3</v>
      </c>
      <c r="AO112" s="201">
        <f t="shared" si="103"/>
        <v>9.0973220975439761E-3</v>
      </c>
      <c r="AP112" s="122"/>
      <c r="AQ112" s="120">
        <v>146744114.84999999</v>
      </c>
      <c r="AR112" s="124">
        <v>1.0862860000000001</v>
      </c>
      <c r="AS112" s="121" t="e">
        <f>(#REF!/AQ112)-1</f>
        <v>#REF!</v>
      </c>
      <c r="AT112" s="121" t="e">
        <f>(#REF!/AR112)-1</f>
        <v>#REF!</v>
      </c>
    </row>
    <row r="113" spans="1:46">
      <c r="A113" s="197" t="s">
        <v>66</v>
      </c>
      <c r="B113" s="163">
        <v>159398572.56</v>
      </c>
      <c r="C113" s="164">
        <v>1.624455</v>
      </c>
      <c r="D113" s="163">
        <v>162829451.31999999</v>
      </c>
      <c r="E113" s="164">
        <v>1.6589259999999999</v>
      </c>
      <c r="F113" s="115">
        <f t="shared" si="129"/>
        <v>2.1523898896325163E-2</v>
      </c>
      <c r="G113" s="115">
        <f t="shared" si="130"/>
        <v>2.1220039951860729E-2</v>
      </c>
      <c r="H113" s="163">
        <v>162374995.49000001</v>
      </c>
      <c r="I113" s="164">
        <v>1.641364</v>
      </c>
      <c r="J113" s="115">
        <f t="shared" si="131"/>
        <v>-2.7909928229559997E-3</v>
      </c>
      <c r="K113" s="115">
        <f t="shared" si="132"/>
        <v>-1.0586367324401364E-2</v>
      </c>
      <c r="L113" s="163">
        <v>163776904.80000001</v>
      </c>
      <c r="M113" s="164">
        <v>1.655756</v>
      </c>
      <c r="N113" s="115">
        <f t="shared" si="133"/>
        <v>8.6337758210212855E-3</v>
      </c>
      <c r="O113" s="115">
        <f t="shared" si="134"/>
        <v>8.7683170826215028E-3</v>
      </c>
      <c r="P113" s="163">
        <v>162779221.94999999</v>
      </c>
      <c r="Q113" s="164">
        <v>1.64621</v>
      </c>
      <c r="R113" s="115">
        <f t="shared" si="135"/>
        <v>-6.0917188001468675E-3</v>
      </c>
      <c r="S113" s="115">
        <f t="shared" si="136"/>
        <v>-5.7653422364165093E-3</v>
      </c>
      <c r="T113" s="163">
        <v>164457459.31</v>
      </c>
      <c r="U113" s="164">
        <v>1.6631990000000001</v>
      </c>
      <c r="V113" s="115">
        <f t="shared" si="137"/>
        <v>1.0309899137590849E-2</v>
      </c>
      <c r="W113" s="115">
        <f t="shared" si="138"/>
        <v>1.0320068521027173E-2</v>
      </c>
      <c r="X113" s="163">
        <v>166013185.31999999</v>
      </c>
      <c r="Y113" s="164">
        <v>1.656088</v>
      </c>
      <c r="Z113" s="115">
        <f t="shared" si="139"/>
        <v>9.459747320232333E-3</v>
      </c>
      <c r="AA113" s="115">
        <f t="shared" si="140"/>
        <v>-4.2754955961373771E-3</v>
      </c>
      <c r="AB113" s="163">
        <v>161981728.63999999</v>
      </c>
      <c r="AC113" s="164">
        <v>1.615872</v>
      </c>
      <c r="AD113" s="115">
        <f t="shared" si="141"/>
        <v>-2.4283954748709518E-2</v>
      </c>
      <c r="AE113" s="115">
        <f t="shared" si="142"/>
        <v>-2.4283733714633538E-2</v>
      </c>
      <c r="AF113" s="163">
        <v>162899625.11000001</v>
      </c>
      <c r="AG113" s="164">
        <v>1.6250279999999999</v>
      </c>
      <c r="AH113" s="115">
        <f t="shared" si="143"/>
        <v>5.6666667142442262E-3</v>
      </c>
      <c r="AI113" s="115">
        <f t="shared" si="144"/>
        <v>5.6662903992395078E-3</v>
      </c>
      <c r="AJ113" s="116">
        <f t="shared" si="98"/>
        <v>2.803415189700184E-3</v>
      </c>
      <c r="AK113" s="116">
        <f t="shared" si="99"/>
        <v>1.3297213539501548E-4</v>
      </c>
      <c r="AL113" s="117">
        <f t="shared" si="100"/>
        <v>4.3096497243679015E-4</v>
      </c>
      <c r="AM113" s="117">
        <f t="shared" si="101"/>
        <v>-2.0433702286901275E-2</v>
      </c>
      <c r="AN113" s="118">
        <f t="shared" si="102"/>
        <v>1.3822591772558608E-2</v>
      </c>
      <c r="AO113" s="201">
        <f t="shared" si="103"/>
        <v>1.4237438666230944E-2</v>
      </c>
      <c r="AP113" s="122"/>
      <c r="AQ113" s="120"/>
      <c r="AR113" s="124"/>
      <c r="AS113" s="121"/>
      <c r="AT113" s="121"/>
    </row>
    <row r="114" spans="1:46">
      <c r="A114" s="196" t="s">
        <v>129</v>
      </c>
      <c r="B114" s="163">
        <v>545057164.96000004</v>
      </c>
      <c r="C114" s="164">
        <v>1.0949</v>
      </c>
      <c r="D114" s="163">
        <v>543065951.10000002</v>
      </c>
      <c r="E114" s="164">
        <v>1.0907</v>
      </c>
      <c r="F114" s="115">
        <f t="shared" si="129"/>
        <v>-3.653220227177718E-3</v>
      </c>
      <c r="G114" s="115">
        <f t="shared" si="130"/>
        <v>-3.8359667549547737E-3</v>
      </c>
      <c r="H114" s="163">
        <v>542667626.38999999</v>
      </c>
      <c r="I114" s="164">
        <v>1.0899000000000001</v>
      </c>
      <c r="J114" s="115">
        <f t="shared" si="131"/>
        <v>-7.3347391636912024E-4</v>
      </c>
      <c r="K114" s="115">
        <f t="shared" si="132"/>
        <v>-7.3347391583378739E-4</v>
      </c>
      <c r="L114" s="163">
        <v>550306248.26999998</v>
      </c>
      <c r="M114" s="164">
        <v>1.1052</v>
      </c>
      <c r="N114" s="115">
        <f t="shared" si="133"/>
        <v>1.4076059651493439E-2</v>
      </c>
      <c r="O114" s="115">
        <f t="shared" si="134"/>
        <v>1.4037985136250911E-2</v>
      </c>
      <c r="P114" s="163">
        <v>545421610.08000004</v>
      </c>
      <c r="Q114" s="164">
        <v>1.0953999999999999</v>
      </c>
      <c r="R114" s="115">
        <f t="shared" si="135"/>
        <v>-8.8762179338428282E-3</v>
      </c>
      <c r="S114" s="115">
        <f t="shared" si="136"/>
        <v>-8.867173362287397E-3</v>
      </c>
      <c r="T114" s="163">
        <v>546403399.29999995</v>
      </c>
      <c r="U114" s="164">
        <v>1.0973999999999999</v>
      </c>
      <c r="V114" s="115">
        <f t="shared" si="137"/>
        <v>1.8000555934259827E-3</v>
      </c>
      <c r="W114" s="115">
        <f t="shared" si="138"/>
        <v>1.825817053131278E-3</v>
      </c>
      <c r="X114" s="163">
        <v>552567698.63</v>
      </c>
      <c r="Y114" s="164">
        <v>1.1097999999999999</v>
      </c>
      <c r="Z114" s="115">
        <f t="shared" si="139"/>
        <v>1.1281590374249422E-2</v>
      </c>
      <c r="AA114" s="115">
        <f t="shared" si="140"/>
        <v>1.1299435028248558E-2</v>
      </c>
      <c r="AB114" s="163">
        <v>557397313.59000003</v>
      </c>
      <c r="AC114" s="164">
        <v>1.1194999999999999</v>
      </c>
      <c r="AD114" s="115">
        <f t="shared" si="141"/>
        <v>8.7403135796288271E-3</v>
      </c>
      <c r="AE114" s="115">
        <f t="shared" si="142"/>
        <v>8.740313570012653E-3</v>
      </c>
      <c r="AF114" s="163">
        <v>561632017.25999999</v>
      </c>
      <c r="AG114" s="164">
        <v>1.1277999999999999</v>
      </c>
      <c r="AH114" s="115">
        <f t="shared" si="143"/>
        <v>7.5972803721024778E-3</v>
      </c>
      <c r="AI114" s="115">
        <f t="shared" si="144"/>
        <v>7.4140241179097583E-3</v>
      </c>
      <c r="AJ114" s="116">
        <f t="shared" si="98"/>
        <v>3.7790484366888102E-3</v>
      </c>
      <c r="AK114" s="116">
        <f t="shared" si="99"/>
        <v>3.73512010905965E-3</v>
      </c>
      <c r="AL114" s="117">
        <f t="shared" si="100"/>
        <v>3.4187498078997069E-2</v>
      </c>
      <c r="AM114" s="117">
        <f t="shared" si="101"/>
        <v>3.4014852846795555E-2</v>
      </c>
      <c r="AN114" s="118">
        <f t="shared" si="102"/>
        <v>7.9389031041121154E-3</v>
      </c>
      <c r="AO114" s="201">
        <f t="shared" si="103"/>
        <v>7.9436147943955926E-3</v>
      </c>
      <c r="AP114" s="122"/>
      <c r="AQ114" s="120"/>
      <c r="AR114" s="124"/>
      <c r="AS114" s="121"/>
      <c r="AT114" s="121"/>
    </row>
    <row r="115" spans="1:46">
      <c r="A115" s="196" t="s">
        <v>138</v>
      </c>
      <c r="B115" s="163">
        <v>311366910.26999998</v>
      </c>
      <c r="C115" s="164">
        <v>1.1621999999999999</v>
      </c>
      <c r="D115" s="163">
        <v>316202935.36000001</v>
      </c>
      <c r="E115" s="164">
        <v>1.1802999999999999</v>
      </c>
      <c r="F115" s="115">
        <f t="shared" si="129"/>
        <v>1.5531596102509745E-2</v>
      </c>
      <c r="G115" s="115">
        <f t="shared" si="130"/>
        <v>1.5573911547065914E-2</v>
      </c>
      <c r="H115" s="163">
        <v>312996910.91000003</v>
      </c>
      <c r="I115" s="164">
        <v>1.17</v>
      </c>
      <c r="J115" s="115">
        <f t="shared" si="131"/>
        <v>-1.0139135635631905E-2</v>
      </c>
      <c r="K115" s="115">
        <f t="shared" si="132"/>
        <v>-8.7265949334914654E-3</v>
      </c>
      <c r="L115" s="163">
        <v>315481397.41000003</v>
      </c>
      <c r="M115" s="164">
        <v>1.1777</v>
      </c>
      <c r="N115" s="115">
        <f t="shared" si="133"/>
        <v>7.9377348893848853E-3</v>
      </c>
      <c r="O115" s="115">
        <f t="shared" si="134"/>
        <v>6.5811965811966161E-3</v>
      </c>
      <c r="P115" s="163">
        <v>312232583.43000001</v>
      </c>
      <c r="Q115" s="164">
        <v>1.1655</v>
      </c>
      <c r="R115" s="115">
        <f t="shared" si="135"/>
        <v>-1.0297957365067254E-2</v>
      </c>
      <c r="S115" s="115">
        <f t="shared" si="136"/>
        <v>-1.0359174662477702E-2</v>
      </c>
      <c r="T115" s="163">
        <v>310445069.17000002</v>
      </c>
      <c r="U115" s="164">
        <v>1.1588000000000001</v>
      </c>
      <c r="V115" s="115">
        <f t="shared" si="137"/>
        <v>-5.7249446562028542E-3</v>
      </c>
      <c r="W115" s="115">
        <f t="shared" si="138"/>
        <v>-5.7486057486056874E-3</v>
      </c>
      <c r="X115" s="163">
        <v>315676445.85000002</v>
      </c>
      <c r="Y115" s="164">
        <v>1.1782999999999999</v>
      </c>
      <c r="Z115" s="115">
        <f t="shared" si="139"/>
        <v>1.6851215237486346E-2</v>
      </c>
      <c r="AA115" s="115">
        <f t="shared" si="140"/>
        <v>1.6827752847773429E-2</v>
      </c>
      <c r="AB115" s="163">
        <v>323509937.43000001</v>
      </c>
      <c r="AC115" s="164">
        <v>1.2076</v>
      </c>
      <c r="AD115" s="115">
        <f t="shared" si="141"/>
        <v>2.481493846937894E-2</v>
      </c>
      <c r="AE115" s="115">
        <f t="shared" si="142"/>
        <v>2.4866332852414585E-2</v>
      </c>
      <c r="AF115" s="163">
        <v>319865092.02999997</v>
      </c>
      <c r="AG115" s="164">
        <v>1.1939</v>
      </c>
      <c r="AH115" s="115">
        <f t="shared" si="143"/>
        <v>-1.1266563954588551E-2</v>
      </c>
      <c r="AI115" s="115">
        <f t="shared" si="144"/>
        <v>-1.1344816164292849E-2</v>
      </c>
      <c r="AJ115" s="116">
        <f t="shared" si="98"/>
        <v>3.4633603859086687E-3</v>
      </c>
      <c r="AK115" s="116">
        <f t="shared" si="99"/>
        <v>3.4587502899478548E-3</v>
      </c>
      <c r="AL115" s="117">
        <f t="shared" si="100"/>
        <v>1.1581665634541176E-2</v>
      </c>
      <c r="AM115" s="117">
        <f t="shared" si="101"/>
        <v>1.152249428111502E-2</v>
      </c>
      <c r="AN115" s="118">
        <f t="shared" si="102"/>
        <v>1.4523794612257404E-2</v>
      </c>
      <c r="AO115" s="201">
        <f t="shared" si="103"/>
        <v>1.4327198394655596E-2</v>
      </c>
      <c r="AP115" s="122"/>
      <c r="AQ115" s="120"/>
      <c r="AR115" s="124"/>
      <c r="AS115" s="121"/>
      <c r="AT115" s="121"/>
    </row>
    <row r="116" spans="1:46" s="260" customFormat="1">
      <c r="A116" s="196" t="s">
        <v>140</v>
      </c>
      <c r="B116" s="163">
        <v>235852893.88999999</v>
      </c>
      <c r="C116" s="164">
        <v>130.49</v>
      </c>
      <c r="D116" s="163">
        <v>234715340.09999999</v>
      </c>
      <c r="E116" s="164">
        <v>129.86000000000001</v>
      </c>
      <c r="F116" s="115">
        <f t="shared" si="129"/>
        <v>-4.8231495965045832E-3</v>
      </c>
      <c r="G116" s="115">
        <f t="shared" si="130"/>
        <v>-4.8279561652233537E-3</v>
      </c>
      <c r="H116" s="163">
        <v>235505297.19</v>
      </c>
      <c r="I116" s="164">
        <v>130.30000000000001</v>
      </c>
      <c r="J116" s="115">
        <f t="shared" si="131"/>
        <v>3.3655963417791269E-3</v>
      </c>
      <c r="K116" s="115">
        <f t="shared" si="132"/>
        <v>3.3882642846141823E-3</v>
      </c>
      <c r="L116" s="163">
        <v>234959011.74000001</v>
      </c>
      <c r="M116" s="164">
        <v>129.82</v>
      </c>
      <c r="N116" s="115">
        <f t="shared" si="133"/>
        <v>-2.3196312631526845E-3</v>
      </c>
      <c r="O116" s="115">
        <f t="shared" si="134"/>
        <v>-3.6838066001536312E-3</v>
      </c>
      <c r="P116" s="163">
        <v>236441773.28</v>
      </c>
      <c r="Q116" s="164">
        <v>129.82</v>
      </c>
      <c r="R116" s="115">
        <f t="shared" si="135"/>
        <v>6.3107242791809997E-3</v>
      </c>
      <c r="S116" s="115">
        <f t="shared" si="136"/>
        <v>0</v>
      </c>
      <c r="T116" s="163">
        <v>2057963840.8900001</v>
      </c>
      <c r="U116" s="164">
        <v>157.11000000000001</v>
      </c>
      <c r="V116" s="115">
        <f t="shared" si="137"/>
        <v>7.7038927696287836</v>
      </c>
      <c r="W116" s="115">
        <f t="shared" si="138"/>
        <v>0.21021414265906657</v>
      </c>
      <c r="X116" s="163">
        <v>206659271.82776764</v>
      </c>
      <c r="Y116" s="164">
        <v>132.81</v>
      </c>
      <c r="Z116" s="115">
        <f t="shared" si="139"/>
        <v>-0.89958070801749634</v>
      </c>
      <c r="AA116" s="115">
        <f t="shared" si="140"/>
        <v>-0.15466870345617725</v>
      </c>
      <c r="AB116" s="163">
        <v>207633858.59</v>
      </c>
      <c r="AC116" s="164">
        <v>133.47999999999999</v>
      </c>
      <c r="AD116" s="115">
        <f t="shared" si="141"/>
        <v>4.7159111401718079E-3</v>
      </c>
      <c r="AE116" s="115">
        <f t="shared" si="142"/>
        <v>5.0448008433098971E-3</v>
      </c>
      <c r="AF116" s="163">
        <v>208300773.30000001</v>
      </c>
      <c r="AG116" s="164">
        <v>133.94999999999999</v>
      </c>
      <c r="AH116" s="115">
        <f t="shared" si="143"/>
        <v>3.2119747450097625E-3</v>
      </c>
      <c r="AI116" s="115">
        <f t="shared" si="144"/>
        <v>3.5211267605633721E-3</v>
      </c>
      <c r="AJ116" s="116">
        <f t="shared" si="98"/>
        <v>0.85184668590722146</v>
      </c>
      <c r="AK116" s="116">
        <f t="shared" si="99"/>
        <v>7.3734835407499744E-3</v>
      </c>
      <c r="AL116" s="117">
        <f t="shared" si="100"/>
        <v>-0.1125387321883014</v>
      </c>
      <c r="AM116" s="117">
        <f t="shared" si="101"/>
        <v>3.1495456645618161E-2</v>
      </c>
      <c r="AN116" s="118">
        <f t="shared" si="102"/>
        <v>2.7865539239710069</v>
      </c>
      <c r="AO116" s="201">
        <f t="shared" si="103"/>
        <v>9.838964507244452E-2</v>
      </c>
      <c r="AP116" s="122"/>
      <c r="AQ116" s="120"/>
      <c r="AR116" s="124"/>
      <c r="AS116" s="121"/>
      <c r="AT116" s="121"/>
    </row>
    <row r="117" spans="1:46" s="275" customFormat="1">
      <c r="A117" s="196" t="s">
        <v>146</v>
      </c>
      <c r="B117" s="163">
        <v>159383019.28</v>
      </c>
      <c r="C117" s="164">
        <v>3.5326</v>
      </c>
      <c r="D117" s="163">
        <v>159534348</v>
      </c>
      <c r="E117" s="164">
        <v>3.536</v>
      </c>
      <c r="F117" s="115">
        <f t="shared" si="129"/>
        <v>9.4946576293769656E-4</v>
      </c>
      <c r="G117" s="115">
        <f t="shared" si="130"/>
        <v>9.6246390760348455E-4</v>
      </c>
      <c r="H117" s="163">
        <v>157242931.09</v>
      </c>
      <c r="I117" s="164">
        <v>3.4851999999999999</v>
      </c>
      <c r="J117" s="115">
        <f t="shared" si="131"/>
        <v>-1.436315714281163E-2</v>
      </c>
      <c r="K117" s="115">
        <f t="shared" si="132"/>
        <v>-1.4366515837104122E-2</v>
      </c>
      <c r="L117" s="163">
        <v>159268085.99000001</v>
      </c>
      <c r="M117" s="164">
        <v>3.5301</v>
      </c>
      <c r="N117" s="115">
        <f t="shared" si="133"/>
        <v>1.2879147481935978E-2</v>
      </c>
      <c r="O117" s="115">
        <f t="shared" si="134"/>
        <v>1.2883048318604432E-2</v>
      </c>
      <c r="P117" s="163">
        <v>149816855.47</v>
      </c>
      <c r="Q117" s="164">
        <v>3.4826000000000001</v>
      </c>
      <c r="R117" s="115">
        <f t="shared" si="135"/>
        <v>-5.9341646892105096E-2</v>
      </c>
      <c r="S117" s="115">
        <f t="shared" si="136"/>
        <v>-1.345570946998665E-2</v>
      </c>
      <c r="T117" s="163">
        <v>149438855.41</v>
      </c>
      <c r="U117" s="164">
        <v>3.4742000000000002</v>
      </c>
      <c r="V117" s="115">
        <f t="shared" si="137"/>
        <v>-2.5230809898803062E-3</v>
      </c>
      <c r="W117" s="115">
        <f t="shared" si="138"/>
        <v>-2.411991041176122E-3</v>
      </c>
      <c r="X117" s="163">
        <v>150550210</v>
      </c>
      <c r="Y117" s="164">
        <v>3.4988000000000001</v>
      </c>
      <c r="Z117" s="115">
        <f t="shared" si="139"/>
        <v>7.4368515935891938E-3</v>
      </c>
      <c r="AA117" s="115">
        <f t="shared" si="140"/>
        <v>7.0807667952334221E-3</v>
      </c>
      <c r="AB117" s="163">
        <v>151484947.93000001</v>
      </c>
      <c r="AC117" s="164">
        <v>3.5196000000000001</v>
      </c>
      <c r="AD117" s="115">
        <f t="shared" si="141"/>
        <v>6.2088118641615122E-3</v>
      </c>
      <c r="AE117" s="115">
        <f t="shared" si="142"/>
        <v>5.9448953927060504E-3</v>
      </c>
      <c r="AF117" s="163">
        <v>145006337.97999999</v>
      </c>
      <c r="AG117" s="164">
        <v>3.3759999999999999</v>
      </c>
      <c r="AH117" s="115">
        <f t="shared" si="143"/>
        <v>-4.2767351070376526E-2</v>
      </c>
      <c r="AI117" s="115">
        <f t="shared" si="144"/>
        <v>-4.0800090919422709E-2</v>
      </c>
      <c r="AJ117" s="116">
        <f t="shared" si="98"/>
        <v>-1.1440119924068647E-2</v>
      </c>
      <c r="AK117" s="116">
        <f t="shared" si="99"/>
        <v>-5.5203916066927771E-3</v>
      </c>
      <c r="AL117" s="117">
        <f t="shared" si="100"/>
        <v>-9.1065091637820908E-2</v>
      </c>
      <c r="AM117" s="117">
        <f t="shared" si="101"/>
        <v>-4.5248868778280583E-2</v>
      </c>
      <c r="AN117" s="118">
        <f t="shared" si="102"/>
        <v>2.6122685474244716E-2</v>
      </c>
      <c r="AO117" s="201">
        <f t="shared" si="103"/>
        <v>1.7181794920854067E-2</v>
      </c>
      <c r="AP117" s="122"/>
      <c r="AQ117" s="120"/>
      <c r="AR117" s="124"/>
      <c r="AS117" s="121"/>
      <c r="AT117" s="121"/>
    </row>
    <row r="118" spans="1:46" s="275" customFormat="1">
      <c r="A118" s="196" t="s">
        <v>195</v>
      </c>
      <c r="B118" s="163">
        <v>343223527.63</v>
      </c>
      <c r="C118" s="164">
        <v>129.77000000000001</v>
      </c>
      <c r="D118" s="163">
        <v>345419542.94</v>
      </c>
      <c r="E118" s="164">
        <v>130.43</v>
      </c>
      <c r="F118" s="115">
        <f t="shared" si="129"/>
        <v>6.3982073873657614E-3</v>
      </c>
      <c r="G118" s="115">
        <f t="shared" si="130"/>
        <v>5.0859212452800846E-3</v>
      </c>
      <c r="H118" s="163">
        <v>326134362.76999998</v>
      </c>
      <c r="I118" s="164">
        <v>114.28</v>
      </c>
      <c r="J118" s="115">
        <f t="shared" si="131"/>
        <v>-5.583117853105922E-2</v>
      </c>
      <c r="K118" s="115">
        <f t="shared" si="132"/>
        <v>-0.12382120677758188</v>
      </c>
      <c r="L118" s="163">
        <v>328266838.60000002</v>
      </c>
      <c r="M118" s="164">
        <v>115.04</v>
      </c>
      <c r="N118" s="115">
        <f t="shared" si="133"/>
        <v>6.5386419630486187E-3</v>
      </c>
      <c r="O118" s="115">
        <f t="shared" si="134"/>
        <v>6.6503325166258759E-3</v>
      </c>
      <c r="P118" s="163">
        <v>314070169.14999998</v>
      </c>
      <c r="Q118" s="164">
        <v>114.42</v>
      </c>
      <c r="R118" s="115">
        <f t="shared" si="135"/>
        <v>-4.3247345697623098E-2</v>
      </c>
      <c r="S118" s="115">
        <f t="shared" si="136"/>
        <v>-5.3894297635605397E-3</v>
      </c>
      <c r="T118" s="163">
        <v>319301257.94</v>
      </c>
      <c r="U118" s="164">
        <v>116.44</v>
      </c>
      <c r="V118" s="115">
        <f t="shared" si="137"/>
        <v>1.6655796391479804E-2</v>
      </c>
      <c r="W118" s="115">
        <f t="shared" si="138"/>
        <v>1.7654256248907499E-2</v>
      </c>
      <c r="X118" s="163">
        <v>319916257.32999998</v>
      </c>
      <c r="Y118" s="164">
        <v>116.57</v>
      </c>
      <c r="Z118" s="115">
        <f t="shared" si="139"/>
        <v>1.9260788196316797E-3</v>
      </c>
      <c r="AA118" s="115">
        <f t="shared" si="140"/>
        <v>1.1164548265200571E-3</v>
      </c>
      <c r="AB118" s="163">
        <v>322223914.41000003</v>
      </c>
      <c r="AC118" s="164">
        <v>117.4</v>
      </c>
      <c r="AD118" s="115">
        <f t="shared" si="141"/>
        <v>7.2133160698352652E-3</v>
      </c>
      <c r="AE118" s="115">
        <f t="shared" si="142"/>
        <v>7.1201852963885441E-3</v>
      </c>
      <c r="AF118" s="163">
        <v>322850925.12</v>
      </c>
      <c r="AG118" s="164">
        <v>117.39</v>
      </c>
      <c r="AH118" s="115">
        <f t="shared" si="143"/>
        <v>1.9458850878528078E-3</v>
      </c>
      <c r="AI118" s="115">
        <f t="shared" si="144"/>
        <v>-8.5178875638885134E-5</v>
      </c>
      <c r="AJ118" s="116">
        <f t="shared" si="98"/>
        <v>-7.300074813683546E-3</v>
      </c>
      <c r="AK118" s="116">
        <f t="shared" si="99"/>
        <v>-1.1458583160382405E-2</v>
      </c>
      <c r="AL118" s="117">
        <f t="shared" si="100"/>
        <v>-6.5336829607004029E-2</v>
      </c>
      <c r="AM118" s="117">
        <f t="shared" si="101"/>
        <v>-9.9976999156635785E-2</v>
      </c>
      <c r="AN118" s="118">
        <f t="shared" si="102"/>
        <v>2.6677329312729536E-2</v>
      </c>
      <c r="AO118" s="201">
        <f t="shared" si="103"/>
        <v>4.5894383757489859E-2</v>
      </c>
      <c r="AP118" s="122"/>
      <c r="AQ118" s="120"/>
      <c r="AR118" s="124"/>
      <c r="AS118" s="121"/>
      <c r="AT118" s="121"/>
    </row>
    <row r="119" spans="1:46" s="275" customFormat="1">
      <c r="A119" s="196" t="s">
        <v>164</v>
      </c>
      <c r="B119" s="163">
        <v>147513658.31999999</v>
      </c>
      <c r="C119" s="164">
        <v>135.47019299999999</v>
      </c>
      <c r="D119" s="163">
        <v>137762107.31</v>
      </c>
      <c r="E119" s="164">
        <v>126.880746</v>
      </c>
      <c r="F119" s="115">
        <f t="shared" si="129"/>
        <v>-6.610608889412832E-2</v>
      </c>
      <c r="G119" s="115">
        <f t="shared" si="130"/>
        <v>-6.3404700397821034E-2</v>
      </c>
      <c r="H119" s="163">
        <v>138011672.91</v>
      </c>
      <c r="I119" s="164">
        <v>126.708089</v>
      </c>
      <c r="J119" s="115">
        <f t="shared" si="131"/>
        <v>1.8115692687424385E-3</v>
      </c>
      <c r="K119" s="115">
        <f t="shared" si="132"/>
        <v>-1.3607817217594304E-3</v>
      </c>
      <c r="L119" s="163">
        <v>141289524.09999999</v>
      </c>
      <c r="M119" s="164">
        <v>128.719776</v>
      </c>
      <c r="N119" s="115">
        <f t="shared" si="133"/>
        <v>2.3750535885015654E-2</v>
      </c>
      <c r="O119" s="115">
        <f t="shared" si="134"/>
        <v>1.5876547550172544E-2</v>
      </c>
      <c r="P119" s="163">
        <v>108063700.91</v>
      </c>
      <c r="Q119" s="164">
        <v>128.23833300000001</v>
      </c>
      <c r="R119" s="115">
        <f t="shared" si="135"/>
        <v>-0.23516126479755053</v>
      </c>
      <c r="S119" s="115">
        <f t="shared" si="136"/>
        <v>-3.7402411265848113E-3</v>
      </c>
      <c r="T119" s="163">
        <v>107938843.59999999</v>
      </c>
      <c r="U119" s="164">
        <v>127.66222999999999</v>
      </c>
      <c r="V119" s="115">
        <f t="shared" si="137"/>
        <v>-1.1554047191479108E-3</v>
      </c>
      <c r="W119" s="115">
        <f t="shared" si="138"/>
        <v>-4.4924398697542139E-3</v>
      </c>
      <c r="X119" s="163">
        <v>103403766.44</v>
      </c>
      <c r="Y119" s="164">
        <v>128.51716400000001</v>
      </c>
      <c r="Z119" s="115">
        <f t="shared" si="139"/>
        <v>-4.2015246863363623E-2</v>
      </c>
      <c r="AA119" s="115">
        <f t="shared" si="140"/>
        <v>6.6968436944898607E-3</v>
      </c>
      <c r="AB119" s="163">
        <v>106794537.19</v>
      </c>
      <c r="AC119" s="164">
        <v>129.48218800000001</v>
      </c>
      <c r="AD119" s="115">
        <f t="shared" si="141"/>
        <v>3.279155940579296E-2</v>
      </c>
      <c r="AE119" s="115">
        <f t="shared" si="142"/>
        <v>7.5089114166882768E-3</v>
      </c>
      <c r="AF119" s="163">
        <v>107806355.70999999</v>
      </c>
      <c r="AG119" s="164">
        <v>130.722915</v>
      </c>
      <c r="AH119" s="115">
        <f t="shared" si="143"/>
        <v>9.4744407965348647E-3</v>
      </c>
      <c r="AI119" s="115">
        <f t="shared" si="144"/>
        <v>9.5822214558190233E-3</v>
      </c>
      <c r="AJ119" s="116">
        <f t="shared" si="98"/>
        <v>-3.4576237489763059E-2</v>
      </c>
      <c r="AK119" s="116">
        <f t="shared" si="99"/>
        <v>-4.1667048748437237E-3</v>
      </c>
      <c r="AL119" s="117">
        <f t="shared" si="100"/>
        <v>-0.21744550939970669</v>
      </c>
      <c r="AM119" s="117">
        <f t="shared" si="101"/>
        <v>3.028173399926257E-2</v>
      </c>
      <c r="AN119" s="118">
        <f t="shared" si="102"/>
        <v>8.7509789592969109E-2</v>
      </c>
      <c r="AO119" s="201">
        <f t="shared" si="103"/>
        <v>2.4963982452614327E-2</v>
      </c>
      <c r="AP119" s="122"/>
      <c r="AQ119" s="120"/>
      <c r="AR119" s="124"/>
      <c r="AS119" s="121"/>
      <c r="AT119" s="121"/>
    </row>
    <row r="120" spans="1:46" s="370" customFormat="1">
      <c r="A120" s="196" t="s">
        <v>181</v>
      </c>
      <c r="B120" s="163">
        <v>1264892637.6500001</v>
      </c>
      <c r="C120" s="164">
        <v>2.2313000000000001</v>
      </c>
      <c r="D120" s="163">
        <v>1262142319.3599999</v>
      </c>
      <c r="E120" s="164">
        <v>2.2267999999999999</v>
      </c>
      <c r="F120" s="115">
        <f t="shared" si="129"/>
        <v>-2.1743491962368604E-3</v>
      </c>
      <c r="G120" s="115">
        <f t="shared" si="130"/>
        <v>-2.0167615291534846E-3</v>
      </c>
      <c r="H120" s="163">
        <v>1250216902.54</v>
      </c>
      <c r="I120" s="164">
        <v>2.2059000000000002</v>
      </c>
      <c r="J120" s="115">
        <f t="shared" si="131"/>
        <v>-9.4485515912714237E-3</v>
      </c>
      <c r="K120" s="115">
        <f t="shared" si="132"/>
        <v>-9.3856655290101027E-3</v>
      </c>
      <c r="L120" s="163">
        <v>1314294737.78</v>
      </c>
      <c r="M120" s="164">
        <v>2.3159999999999998</v>
      </c>
      <c r="N120" s="115">
        <f t="shared" si="133"/>
        <v>5.1253374602292165E-2</v>
      </c>
      <c r="O120" s="115">
        <f t="shared" si="134"/>
        <v>4.9911600707194179E-2</v>
      </c>
      <c r="P120" s="163">
        <v>1026153050.4</v>
      </c>
      <c r="Q120" s="164">
        <v>2.0110999999999999</v>
      </c>
      <c r="R120" s="115">
        <f t="shared" si="135"/>
        <v>-0.21923673518369674</v>
      </c>
      <c r="S120" s="115">
        <f t="shared" si="136"/>
        <v>-0.13164939550949911</v>
      </c>
      <c r="T120" s="163">
        <v>1041095893.21</v>
      </c>
      <c r="U120" s="164">
        <v>2.0402999999999998</v>
      </c>
      <c r="V120" s="115">
        <f t="shared" si="137"/>
        <v>1.4562002036806557E-2</v>
      </c>
      <c r="W120" s="115">
        <f t="shared" si="138"/>
        <v>1.4519417234349309E-2</v>
      </c>
      <c r="X120" s="163">
        <v>1046556430.59</v>
      </c>
      <c r="Y120" s="164">
        <v>2.0508999999999999</v>
      </c>
      <c r="Z120" s="115">
        <f t="shared" si="139"/>
        <v>5.2449898377406696E-3</v>
      </c>
      <c r="AA120" s="115">
        <f t="shared" si="140"/>
        <v>5.1953144145469613E-3</v>
      </c>
      <c r="AB120" s="163">
        <v>1071139563.8200001</v>
      </c>
      <c r="AC120" s="164">
        <v>2.0991</v>
      </c>
      <c r="AD120" s="115">
        <f t="shared" si="141"/>
        <v>2.3489543909391668E-2</v>
      </c>
      <c r="AE120" s="115">
        <f t="shared" si="142"/>
        <v>2.3501877224633098E-2</v>
      </c>
      <c r="AF120" s="163">
        <v>1061416436.39</v>
      </c>
      <c r="AG120" s="164">
        <v>2.0802</v>
      </c>
      <c r="AH120" s="115">
        <f t="shared" si="143"/>
        <v>-9.0773674677130985E-3</v>
      </c>
      <c r="AI120" s="115">
        <f t="shared" si="144"/>
        <v>-9.0038587966270872E-3</v>
      </c>
      <c r="AJ120" s="116">
        <f t="shared" si="98"/>
        <v>-1.8173386631585884E-2</v>
      </c>
      <c r="AK120" s="116">
        <f t="shared" si="99"/>
        <v>-7.3659339729457811E-3</v>
      </c>
      <c r="AL120" s="117">
        <f t="shared" si="100"/>
        <v>-0.15903585506251219</v>
      </c>
      <c r="AM120" s="117">
        <f t="shared" si="101"/>
        <v>-6.5834381174779882E-2</v>
      </c>
      <c r="AN120" s="118">
        <f t="shared" si="102"/>
        <v>8.3680686136026819E-2</v>
      </c>
      <c r="AO120" s="201">
        <f t="shared" si="103"/>
        <v>5.3920637284691576E-2</v>
      </c>
      <c r="AP120" s="122"/>
      <c r="AQ120" s="120"/>
      <c r="AR120" s="124"/>
      <c r="AS120" s="121"/>
      <c r="AT120" s="121"/>
    </row>
    <row r="121" spans="1:46" s="406" customFormat="1">
      <c r="A121" s="196" t="s">
        <v>202</v>
      </c>
      <c r="B121" s="163">
        <v>15196524.470000001</v>
      </c>
      <c r="C121" s="164">
        <v>1.0046999999999999</v>
      </c>
      <c r="D121" s="163">
        <v>15233111.49</v>
      </c>
      <c r="E121" s="164">
        <v>1.0072000000000001</v>
      </c>
      <c r="F121" s="115">
        <f t="shared" si="129"/>
        <v>2.4075912931425399E-3</v>
      </c>
      <c r="G121" s="115">
        <f t="shared" si="130"/>
        <v>2.4883049666568815E-3</v>
      </c>
      <c r="H121" s="163">
        <v>15153646.189999999</v>
      </c>
      <c r="I121" s="164">
        <v>1.0119</v>
      </c>
      <c r="J121" s="115">
        <f t="shared" ref="J121:J122" si="145">((H121-D121)/D121)</f>
        <v>-5.2166164510885982E-3</v>
      </c>
      <c r="K121" s="115">
        <f t="shared" ref="K121:K122" si="146">((I121-E121)/E121)</f>
        <v>4.6664019062747477E-3</v>
      </c>
      <c r="L121" s="163">
        <v>15153646.189999999</v>
      </c>
      <c r="M121" s="164">
        <v>1.0119</v>
      </c>
      <c r="N121" s="115">
        <f t="shared" ref="N121:N122" si="147">((L121-H121)/H121)</f>
        <v>0</v>
      </c>
      <c r="O121" s="115">
        <f t="shared" ref="O121:O122" si="148">((M121-I121)/I121)</f>
        <v>0</v>
      </c>
      <c r="P121" s="163">
        <v>15121345.779999999</v>
      </c>
      <c r="Q121" s="164">
        <v>1.0098</v>
      </c>
      <c r="R121" s="115">
        <f t="shared" si="135"/>
        <v>-2.131527263802386E-3</v>
      </c>
      <c r="S121" s="115">
        <f t="shared" si="136"/>
        <v>-2.0753038837829732E-3</v>
      </c>
      <c r="T121" s="163">
        <v>15094528.539999999</v>
      </c>
      <c r="U121" s="164">
        <v>1.008</v>
      </c>
      <c r="V121" s="115">
        <f t="shared" si="137"/>
        <v>-1.7734691336448113E-3</v>
      </c>
      <c r="W121" s="115">
        <f t="shared" si="138"/>
        <v>-1.7825311942959237E-3</v>
      </c>
      <c r="X121" s="163">
        <v>13177635.17</v>
      </c>
      <c r="Y121" s="164">
        <v>1.0156000000000001</v>
      </c>
      <c r="Z121" s="115">
        <f t="shared" si="139"/>
        <v>-0.12699259635173735</v>
      </c>
      <c r="AA121" s="115">
        <f t="shared" si="140"/>
        <v>7.5396825396825901E-3</v>
      </c>
      <c r="AB121" s="163">
        <v>15959064.970000001</v>
      </c>
      <c r="AC121" s="164">
        <v>1.0133000000000001</v>
      </c>
      <c r="AD121" s="115">
        <f t="shared" si="141"/>
        <v>0.21107199919543687</v>
      </c>
      <c r="AE121" s="115">
        <f t="shared" si="142"/>
        <v>-2.2646711303662549E-3</v>
      </c>
      <c r="AF121" s="163">
        <v>16150440.74</v>
      </c>
      <c r="AG121" s="164">
        <v>1.0254000000000001</v>
      </c>
      <c r="AH121" s="115">
        <f t="shared" si="143"/>
        <v>1.1991665574377291E-2</v>
      </c>
      <c r="AI121" s="115">
        <f t="shared" si="144"/>
        <v>1.1941182275732752E-2</v>
      </c>
      <c r="AJ121" s="116">
        <f t="shared" si="98"/>
        <v>1.1169630857835447E-2</v>
      </c>
      <c r="AK121" s="116">
        <f t="shared" si="99"/>
        <v>2.5641331849877271E-3</v>
      </c>
      <c r="AL121" s="117">
        <f t="shared" si="100"/>
        <v>6.0219427304933355E-2</v>
      </c>
      <c r="AM121" s="117">
        <f t="shared" si="101"/>
        <v>1.8069896743447174E-2</v>
      </c>
      <c r="AN121" s="118">
        <f t="shared" si="102"/>
        <v>9.2477735831802035E-2</v>
      </c>
      <c r="AO121" s="201">
        <f t="shared" si="103"/>
        <v>5.1743933029320607E-3</v>
      </c>
      <c r="AP121" s="122"/>
      <c r="AQ121" s="120"/>
      <c r="AR121" s="124"/>
      <c r="AS121" s="121"/>
      <c r="AT121" s="121"/>
    </row>
    <row r="122" spans="1:46" s="406" customFormat="1">
      <c r="A122" s="196" t="s">
        <v>224</v>
      </c>
      <c r="B122" s="163">
        <v>0</v>
      </c>
      <c r="C122" s="164">
        <v>0</v>
      </c>
      <c r="D122" s="163">
        <v>0</v>
      </c>
      <c r="E122" s="164">
        <v>0</v>
      </c>
      <c r="F122" s="115" t="e">
        <f t="shared" si="129"/>
        <v>#DIV/0!</v>
      </c>
      <c r="G122" s="115" t="e">
        <f t="shared" si="130"/>
        <v>#DIV/0!</v>
      </c>
      <c r="H122" s="163">
        <v>0</v>
      </c>
      <c r="I122" s="164">
        <v>0</v>
      </c>
      <c r="J122" s="115" t="e">
        <f t="shared" si="145"/>
        <v>#DIV/0!</v>
      </c>
      <c r="K122" s="115" t="e">
        <f t="shared" si="146"/>
        <v>#DIV/0!</v>
      </c>
      <c r="L122" s="163">
        <v>0</v>
      </c>
      <c r="M122" s="164">
        <v>0</v>
      </c>
      <c r="N122" s="115" t="e">
        <f t="shared" si="147"/>
        <v>#DIV/0!</v>
      </c>
      <c r="O122" s="115" t="e">
        <f t="shared" si="148"/>
        <v>#DIV/0!</v>
      </c>
      <c r="P122" s="163">
        <v>241553458.34</v>
      </c>
      <c r="Q122" s="164">
        <v>1.0254000000000001</v>
      </c>
      <c r="R122" s="115" t="e">
        <f t="shared" ref="R122" si="149">((P122-L122)/L122)</f>
        <v>#DIV/0!</v>
      </c>
      <c r="S122" s="115" t="e">
        <f t="shared" ref="S122" si="150">((Q122-M122)/M122)</f>
        <v>#DIV/0!</v>
      </c>
      <c r="T122" s="163">
        <v>185429725.15000001</v>
      </c>
      <c r="U122" s="164">
        <v>1.0209999999999999</v>
      </c>
      <c r="V122" s="115">
        <f t="shared" ref="V122" si="151">((T122-P122)/P122)</f>
        <v>-0.23234497893630943</v>
      </c>
      <c r="W122" s="115">
        <f t="shared" ref="W122" si="152">((U122-Q122)/Q122)</f>
        <v>-4.2910083869711147E-3</v>
      </c>
      <c r="X122" s="163">
        <v>183643640.72</v>
      </c>
      <c r="Y122" s="164">
        <v>1.0108999999999999</v>
      </c>
      <c r="Z122" s="115">
        <f t="shared" ref="Z122" si="153">((X122-T122)/T122)</f>
        <v>-9.6321365334235739E-3</v>
      </c>
      <c r="AA122" s="115">
        <f t="shared" ref="AA122" si="154">((Y122-U122)/U122)</f>
        <v>-9.8922624877570992E-3</v>
      </c>
      <c r="AB122" s="163">
        <v>180086970.83000001</v>
      </c>
      <c r="AC122" s="164">
        <v>1.0254000000000001</v>
      </c>
      <c r="AD122" s="115">
        <f t="shared" si="141"/>
        <v>-1.9367236872758431E-2</v>
      </c>
      <c r="AE122" s="115">
        <f t="shared" si="142"/>
        <v>1.4343654169552062E-2</v>
      </c>
      <c r="AF122" s="163">
        <v>179260729.71000001</v>
      </c>
      <c r="AG122" s="164">
        <v>1.0206999999999999</v>
      </c>
      <c r="AH122" s="115">
        <f t="shared" si="143"/>
        <v>-4.5880116489935667E-3</v>
      </c>
      <c r="AI122" s="115">
        <f t="shared" si="144"/>
        <v>-4.5835771406281924E-3</v>
      </c>
      <c r="AJ122" s="116" t="e">
        <f t="shared" si="98"/>
        <v>#DIV/0!</v>
      </c>
      <c r="AK122" s="116" t="e">
        <f t="shared" si="99"/>
        <v>#DIV/0!</v>
      </c>
      <c r="AL122" s="117" t="e">
        <f t="shared" si="100"/>
        <v>#DIV/0!</v>
      </c>
      <c r="AM122" s="117" t="e">
        <f t="shared" si="101"/>
        <v>#DIV/0!</v>
      </c>
      <c r="AN122" s="118" t="e">
        <f t="shared" si="102"/>
        <v>#DIV/0!</v>
      </c>
      <c r="AO122" s="201" t="e">
        <f t="shared" si="103"/>
        <v>#DIV/0!</v>
      </c>
      <c r="AP122" s="122"/>
      <c r="AQ122" s="120"/>
      <c r="AR122" s="124"/>
      <c r="AS122" s="121"/>
      <c r="AT122" s="121"/>
    </row>
    <row r="123" spans="1:46">
      <c r="A123" s="196" t="s">
        <v>238</v>
      </c>
      <c r="B123" s="163">
        <v>0</v>
      </c>
      <c r="C123" s="164">
        <v>0</v>
      </c>
      <c r="D123" s="163">
        <v>0</v>
      </c>
      <c r="E123" s="164">
        <v>0</v>
      </c>
      <c r="F123" s="115" t="e">
        <f t="shared" si="129"/>
        <v>#DIV/0!</v>
      </c>
      <c r="G123" s="115" t="e">
        <f t="shared" si="130"/>
        <v>#DIV/0!</v>
      </c>
      <c r="H123" s="163">
        <v>0</v>
      </c>
      <c r="I123" s="164">
        <v>0</v>
      </c>
      <c r="J123" s="115" t="e">
        <f t="shared" si="131"/>
        <v>#DIV/0!</v>
      </c>
      <c r="K123" s="115" t="e">
        <f t="shared" si="132"/>
        <v>#DIV/0!</v>
      </c>
      <c r="L123" s="163">
        <v>0</v>
      </c>
      <c r="M123" s="164">
        <v>0</v>
      </c>
      <c r="N123" s="115" t="e">
        <f t="shared" si="133"/>
        <v>#DIV/0!</v>
      </c>
      <c r="O123" s="115" t="e">
        <f t="shared" si="134"/>
        <v>#DIV/0!</v>
      </c>
      <c r="P123" s="163">
        <v>0</v>
      </c>
      <c r="Q123" s="164">
        <v>0</v>
      </c>
      <c r="R123" s="115" t="e">
        <f t="shared" si="135"/>
        <v>#DIV/0!</v>
      </c>
      <c r="S123" s="115" t="e">
        <f t="shared" si="136"/>
        <v>#DIV/0!</v>
      </c>
      <c r="T123" s="163">
        <v>0</v>
      </c>
      <c r="U123" s="164">
        <v>0</v>
      </c>
      <c r="V123" s="115" t="e">
        <f t="shared" si="137"/>
        <v>#DIV/0!</v>
      </c>
      <c r="W123" s="115" t="e">
        <f t="shared" si="138"/>
        <v>#DIV/0!</v>
      </c>
      <c r="X123" s="163">
        <v>0</v>
      </c>
      <c r="Y123" s="164">
        <v>0</v>
      </c>
      <c r="Z123" s="115" t="e">
        <f t="shared" si="139"/>
        <v>#DIV/0!</v>
      </c>
      <c r="AA123" s="115" t="e">
        <f t="shared" si="140"/>
        <v>#DIV/0!</v>
      </c>
      <c r="AB123" s="163">
        <v>5793151.6100000003</v>
      </c>
      <c r="AC123" s="164">
        <v>99.186000000000007</v>
      </c>
      <c r="AD123" s="115" t="e">
        <f t="shared" si="141"/>
        <v>#DIV/0!</v>
      </c>
      <c r="AE123" s="115" t="e">
        <f t="shared" si="142"/>
        <v>#DIV/0!</v>
      </c>
      <c r="AF123" s="163">
        <v>6003871.8899999997</v>
      </c>
      <c r="AG123" s="164">
        <v>99.224999999999994</v>
      </c>
      <c r="AH123" s="115">
        <f t="shared" si="143"/>
        <v>3.6374031647343562E-2</v>
      </c>
      <c r="AI123" s="115">
        <f t="shared" si="144"/>
        <v>3.9320065331788017E-4</v>
      </c>
      <c r="AJ123" s="116" t="e">
        <f t="shared" si="98"/>
        <v>#DIV/0!</v>
      </c>
      <c r="AK123" s="116" t="e">
        <f t="shared" si="99"/>
        <v>#DIV/0!</v>
      </c>
      <c r="AL123" s="117" t="e">
        <f t="shared" si="100"/>
        <v>#DIV/0!</v>
      </c>
      <c r="AM123" s="117" t="e">
        <f t="shared" si="101"/>
        <v>#DIV/0!</v>
      </c>
      <c r="AN123" s="118" t="e">
        <f t="shared" si="102"/>
        <v>#DIV/0!</v>
      </c>
      <c r="AO123" s="201" t="e">
        <f t="shared" si="103"/>
        <v>#DIV/0!</v>
      </c>
      <c r="AP123" s="122"/>
      <c r="AQ123" s="148">
        <f>SUM(AQ101:AQ112)</f>
        <v>19048418430.824383</v>
      </c>
      <c r="AR123" s="149"/>
      <c r="AS123" s="121" t="e">
        <f>(#REF!/AQ123)-1</f>
        <v>#REF!</v>
      </c>
      <c r="AT123" s="121" t="e">
        <f>(#REF!/AR123)-1</f>
        <v>#REF!</v>
      </c>
    </row>
    <row r="124" spans="1:46">
      <c r="A124" s="198" t="s">
        <v>56</v>
      </c>
      <c r="B124" s="178">
        <f>SUM(B102:B123)</f>
        <v>29095842052.560001</v>
      </c>
      <c r="C124" s="70"/>
      <c r="D124" s="178">
        <f>SUM(D102:D123)</f>
        <v>29090050086.420002</v>
      </c>
      <c r="E124" s="70"/>
      <c r="F124" s="115">
        <f>((D124-B124)/B124)</f>
        <v>-1.9906508048595151E-4</v>
      </c>
      <c r="G124" s="115"/>
      <c r="H124" s="178">
        <f>SUM(H102:H123)</f>
        <v>29033055017.510002</v>
      </c>
      <c r="I124" s="70"/>
      <c r="J124" s="115">
        <f>((H124-D124)/D124)</f>
        <v>-1.9592633474566153E-3</v>
      </c>
      <c r="K124" s="115"/>
      <c r="L124" s="178">
        <f>SUM(L102:L123)</f>
        <v>29326862345.399994</v>
      </c>
      <c r="M124" s="70"/>
      <c r="N124" s="115">
        <f>((L124-H124)/H124)</f>
        <v>1.0119752389570951E-2</v>
      </c>
      <c r="O124" s="115"/>
      <c r="P124" s="178">
        <f>SUM(P102:P123)</f>
        <v>28972789336.450005</v>
      </c>
      <c r="Q124" s="70"/>
      <c r="R124" s="115">
        <f>((P124-L124)/L124)</f>
        <v>-1.2073334159647212E-2</v>
      </c>
      <c r="S124" s="115"/>
      <c r="T124" s="178">
        <f>SUM(T102:T123)</f>
        <v>30753136171.739998</v>
      </c>
      <c r="U124" s="70"/>
      <c r="V124" s="115">
        <f>((T124-P124)/P124)</f>
        <v>6.1448927633977565E-2</v>
      </c>
      <c r="W124" s="115"/>
      <c r="X124" s="178">
        <f>SUM(X102:X123)</f>
        <v>28732633001.037762</v>
      </c>
      <c r="Y124" s="70"/>
      <c r="Z124" s="115">
        <f>((X124-T124)/T124)</f>
        <v>-6.5700719413421607E-2</v>
      </c>
      <c r="AA124" s="115"/>
      <c r="AB124" s="178">
        <f>SUM(AB102:AB123)</f>
        <v>29060330282.149998</v>
      </c>
      <c r="AC124" s="70"/>
      <c r="AD124" s="115">
        <f>((AB124-X124)/X124)</f>
        <v>1.1405055746210251E-2</v>
      </c>
      <c r="AE124" s="115"/>
      <c r="AF124" s="178">
        <f>SUM(AF102:AF123)</f>
        <v>29034018551.799995</v>
      </c>
      <c r="AG124" s="70"/>
      <c r="AH124" s="115">
        <f>((AF124-AB124)/AB124)</f>
        <v>-9.0541745721878437E-4</v>
      </c>
      <c r="AI124" s="115"/>
      <c r="AJ124" s="116">
        <f t="shared" si="98"/>
        <v>2.6699203894107467E-4</v>
      </c>
      <c r="AK124" s="116"/>
      <c r="AL124" s="117">
        <f t="shared" si="100"/>
        <v>-1.9261408781885718E-3</v>
      </c>
      <c r="AM124" s="117"/>
      <c r="AN124" s="118">
        <f t="shared" si="102"/>
        <v>3.4795182679892817E-2</v>
      </c>
      <c r="AO124" s="201"/>
      <c r="AP124" s="122"/>
      <c r="AQ124" s="132"/>
      <c r="AR124" s="98"/>
      <c r="AS124" s="121" t="e">
        <f>(#REF!/AQ124)-1</f>
        <v>#REF!</v>
      </c>
      <c r="AT124" s="121" t="e">
        <f>(#REF!/AR124)-1</f>
        <v>#REF!</v>
      </c>
    </row>
    <row r="125" spans="1:46">
      <c r="A125" s="199" t="s">
        <v>89</v>
      </c>
      <c r="B125" s="168"/>
      <c r="C125" s="170"/>
      <c r="D125" s="168"/>
      <c r="E125" s="170"/>
      <c r="F125" s="115"/>
      <c r="G125" s="115"/>
      <c r="H125" s="168"/>
      <c r="I125" s="170"/>
      <c r="J125" s="115"/>
      <c r="K125" s="115"/>
      <c r="L125" s="168"/>
      <c r="M125" s="170"/>
      <c r="N125" s="115"/>
      <c r="O125" s="115"/>
      <c r="P125" s="168"/>
      <c r="Q125" s="170"/>
      <c r="R125" s="115"/>
      <c r="S125" s="115"/>
      <c r="T125" s="168"/>
      <c r="U125" s="170"/>
      <c r="V125" s="115"/>
      <c r="W125" s="115"/>
      <c r="X125" s="168"/>
      <c r="Y125" s="170"/>
      <c r="Z125" s="115"/>
      <c r="AA125" s="115"/>
      <c r="AB125" s="168"/>
      <c r="AC125" s="170"/>
      <c r="AD125" s="115"/>
      <c r="AE125" s="115"/>
      <c r="AF125" s="168"/>
      <c r="AG125" s="170"/>
      <c r="AH125" s="115"/>
      <c r="AI125" s="115"/>
      <c r="AJ125" s="116"/>
      <c r="AK125" s="116"/>
      <c r="AL125" s="117"/>
      <c r="AM125" s="117"/>
      <c r="AN125" s="118"/>
      <c r="AO125" s="201"/>
      <c r="AP125" s="122"/>
      <c r="AQ125" s="120">
        <v>640873657.65999997</v>
      </c>
      <c r="AR125" s="124">
        <v>11.5358</v>
      </c>
      <c r="AS125" s="121" t="e">
        <f>(#REF!/AQ125)-1</f>
        <v>#REF!</v>
      </c>
      <c r="AT125" s="121" t="e">
        <f>(#REF!/AR125)-1</f>
        <v>#REF!</v>
      </c>
    </row>
    <row r="126" spans="1:46">
      <c r="A126" s="197" t="s">
        <v>36</v>
      </c>
      <c r="B126" s="171">
        <v>578710894.28999996</v>
      </c>
      <c r="C126" s="364">
        <v>13.388500000000001</v>
      </c>
      <c r="D126" s="171">
        <v>574927241.75999999</v>
      </c>
      <c r="E126" s="364">
        <v>13.318099999999999</v>
      </c>
      <c r="F126" s="115">
        <f t="shared" ref="F126:G133" si="155">((D126-B126)/B126)</f>
        <v>-6.538070334138087E-3</v>
      </c>
      <c r="G126" s="115">
        <f t="shared" si="155"/>
        <v>-5.2582440153864235E-3</v>
      </c>
      <c r="H126" s="171">
        <v>579948107.88999999</v>
      </c>
      <c r="I126" s="364">
        <v>13.435</v>
      </c>
      <c r="J126" s="115">
        <f t="shared" ref="J126:J133" si="156">((H126-D126)/D126)</f>
        <v>8.7330461409861771E-3</v>
      </c>
      <c r="K126" s="115">
        <f t="shared" ref="K126:K133" si="157">((I126-E126)/E126)</f>
        <v>8.7775283261126678E-3</v>
      </c>
      <c r="L126" s="171">
        <v>589745313.63</v>
      </c>
      <c r="M126" s="364">
        <v>13.6632</v>
      </c>
      <c r="N126" s="115">
        <f t="shared" ref="N126:N133" si="158">((L126-H126)/H126)</f>
        <v>1.68932454588821E-2</v>
      </c>
      <c r="O126" s="115">
        <f t="shared" ref="O126:O133" si="159">((M126-I126)/I126)</f>
        <v>1.6985485671752832E-2</v>
      </c>
      <c r="P126" s="171">
        <v>584215486.29999995</v>
      </c>
      <c r="Q126" s="364">
        <v>13.537699999999999</v>
      </c>
      <c r="R126" s="115">
        <f t="shared" ref="R126:R133" si="160">((P126-L126)/L126)</f>
        <v>-9.3766363245226195E-3</v>
      </c>
      <c r="S126" s="115">
        <f t="shared" ref="S126:S133" si="161">((Q126-M126)/M126)</f>
        <v>-9.1852567480532089E-3</v>
      </c>
      <c r="T126" s="171">
        <v>591234657.80999994</v>
      </c>
      <c r="U126" s="364">
        <v>13.706099999999999</v>
      </c>
      <c r="V126" s="115">
        <f t="shared" ref="V126:V133" si="162">((T126-P126)/P126)</f>
        <v>1.2014696074652808E-2</v>
      </c>
      <c r="W126" s="115">
        <f t="shared" ref="W126:W133" si="163">((U126-Q126)/Q126)</f>
        <v>1.2439336076290664E-2</v>
      </c>
      <c r="X126" s="171">
        <v>591767243.40999997</v>
      </c>
      <c r="Y126" s="364">
        <v>13.718500000000001</v>
      </c>
      <c r="Z126" s="115">
        <f t="shared" ref="Z126:Z133" si="164">((X126-T126)/T126)</f>
        <v>9.0080240216766237E-4</v>
      </c>
      <c r="AA126" s="115">
        <f t="shared" ref="AA126:AA133" si="165">((Y126-U126)/U126)</f>
        <v>9.0470666345651208E-4</v>
      </c>
      <c r="AB126" s="171">
        <v>607677601.70000005</v>
      </c>
      <c r="AC126" s="364">
        <v>14.1105</v>
      </c>
      <c r="AD126" s="115">
        <f t="shared" ref="AD126:AD133" si="166">((AB126-X126)/X126)</f>
        <v>2.6886176055163549E-2</v>
      </c>
      <c r="AE126" s="115">
        <f t="shared" ref="AE126:AE133" si="167">((AC126-Y126)/Y126)</f>
        <v>2.8574552611437071E-2</v>
      </c>
      <c r="AF126" s="171">
        <v>611600482.21000004</v>
      </c>
      <c r="AG126" s="364">
        <v>14.2021</v>
      </c>
      <c r="AH126" s="115">
        <f t="shared" ref="AH126:AH133" si="168">((AF126-AB126)/AB126)</f>
        <v>6.4555292132301581E-3</v>
      </c>
      <c r="AI126" s="115">
        <f t="shared" ref="AI126:AI133" si="169">((AG126-AC126)/AC126)</f>
        <v>6.4916197158144421E-3</v>
      </c>
      <c r="AJ126" s="116">
        <f t="shared" si="98"/>
        <v>6.996098585802718E-3</v>
      </c>
      <c r="AK126" s="116">
        <f t="shared" si="99"/>
        <v>7.4662160376780693E-3</v>
      </c>
      <c r="AL126" s="117">
        <f t="shared" si="100"/>
        <v>6.3787620043422949E-2</v>
      </c>
      <c r="AM126" s="117">
        <f t="shared" si="101"/>
        <v>6.6375834390791505E-2</v>
      </c>
      <c r="AN126" s="118">
        <f t="shared" si="102"/>
        <v>1.2014616295752364E-2</v>
      </c>
      <c r="AO126" s="201">
        <f t="shared" si="103"/>
        <v>1.2223025712319296E-2</v>
      </c>
      <c r="AP126" s="122"/>
      <c r="AQ126" s="120">
        <v>2128320668.46</v>
      </c>
      <c r="AR126" s="127">
        <v>1.04</v>
      </c>
      <c r="AS126" s="121" t="e">
        <f>(#REF!/AQ126)-1</f>
        <v>#REF!</v>
      </c>
      <c r="AT126" s="121" t="e">
        <f>(#REF!/AR126)-1</f>
        <v>#REF!</v>
      </c>
    </row>
    <row r="127" spans="1:46">
      <c r="A127" s="197" t="s">
        <v>38</v>
      </c>
      <c r="B127" s="171">
        <v>2745927310.3099999</v>
      </c>
      <c r="C127" s="364">
        <v>1.39</v>
      </c>
      <c r="D127" s="171">
        <v>2770145667.9400001</v>
      </c>
      <c r="E127" s="364">
        <v>1.41</v>
      </c>
      <c r="F127" s="115">
        <f t="shared" si="155"/>
        <v>8.8197373393930061E-3</v>
      </c>
      <c r="G127" s="115">
        <f t="shared" si="155"/>
        <v>1.4388489208633108E-2</v>
      </c>
      <c r="H127" s="171">
        <v>2722970342.27</v>
      </c>
      <c r="I127" s="364">
        <v>1.38</v>
      </c>
      <c r="J127" s="115">
        <f t="shared" si="156"/>
        <v>-1.7029907927218025E-2</v>
      </c>
      <c r="K127" s="115">
        <f t="shared" si="157"/>
        <v>-2.1276595744680871E-2</v>
      </c>
      <c r="L127" s="171">
        <v>2726511140.8899999</v>
      </c>
      <c r="M127" s="364">
        <v>1.38</v>
      </c>
      <c r="N127" s="115">
        <f t="shared" si="158"/>
        <v>1.3003441737995957E-3</v>
      </c>
      <c r="O127" s="115">
        <f t="shared" si="159"/>
        <v>0</v>
      </c>
      <c r="P127" s="171">
        <v>2712671023.4400001</v>
      </c>
      <c r="Q127" s="364">
        <v>1.38</v>
      </c>
      <c r="R127" s="115">
        <f t="shared" si="160"/>
        <v>-5.07612723177139E-3</v>
      </c>
      <c r="S127" s="115">
        <f t="shared" si="161"/>
        <v>0</v>
      </c>
      <c r="T127" s="171">
        <v>2722206677.9699998</v>
      </c>
      <c r="U127" s="364">
        <v>1.38</v>
      </c>
      <c r="V127" s="115">
        <f t="shared" si="162"/>
        <v>3.5152270391812391E-3</v>
      </c>
      <c r="W127" s="115">
        <f t="shared" si="163"/>
        <v>0</v>
      </c>
      <c r="X127" s="171">
        <v>2725277627.77</v>
      </c>
      <c r="Y127" s="364">
        <v>1.38</v>
      </c>
      <c r="Z127" s="115">
        <f t="shared" si="164"/>
        <v>1.1281104498245722E-3</v>
      </c>
      <c r="AA127" s="115">
        <f t="shared" si="165"/>
        <v>0</v>
      </c>
      <c r="AB127" s="171">
        <v>2765325729.75</v>
      </c>
      <c r="AC127" s="364">
        <v>1.4</v>
      </c>
      <c r="AD127" s="115">
        <f t="shared" si="166"/>
        <v>1.4695054027493701E-2</v>
      </c>
      <c r="AE127" s="115">
        <f t="shared" si="167"/>
        <v>1.449275362318842E-2</v>
      </c>
      <c r="AF127" s="171">
        <v>2765491368.0799999</v>
      </c>
      <c r="AG127" s="364">
        <v>1.4</v>
      </c>
      <c r="AH127" s="115">
        <f t="shared" si="168"/>
        <v>5.9898307175154475E-5</v>
      </c>
      <c r="AI127" s="115">
        <f t="shared" si="169"/>
        <v>0</v>
      </c>
      <c r="AJ127" s="116">
        <f t="shared" si="98"/>
        <v>9.2654202223473178E-4</v>
      </c>
      <c r="AK127" s="116">
        <f t="shared" si="99"/>
        <v>9.5058088589258208E-4</v>
      </c>
      <c r="AL127" s="117">
        <f t="shared" si="100"/>
        <v>-1.6801643010568726E-3</v>
      </c>
      <c r="AM127" s="117">
        <f t="shared" si="101"/>
        <v>-7.0921985815602905E-3</v>
      </c>
      <c r="AN127" s="118">
        <f t="shared" si="102"/>
        <v>9.3958448828594544E-3</v>
      </c>
      <c r="AO127" s="201">
        <f t="shared" si="103"/>
        <v>1.110040683686201E-2</v>
      </c>
      <c r="AP127" s="122"/>
      <c r="AQ127" s="120">
        <v>1789192828.73</v>
      </c>
      <c r="AR127" s="124">
        <v>0.79</v>
      </c>
      <c r="AS127" s="121" t="e">
        <f>(#REF!/AQ127)-1</f>
        <v>#REF!</v>
      </c>
      <c r="AT127" s="121" t="e">
        <f>(#REF!/AR127)-1</f>
        <v>#REF!</v>
      </c>
    </row>
    <row r="128" spans="1:46">
      <c r="A128" s="197" t="s">
        <v>39</v>
      </c>
      <c r="B128" s="167">
        <v>1544514970.1800001</v>
      </c>
      <c r="C128" s="167">
        <v>1.17</v>
      </c>
      <c r="D128" s="167">
        <v>1510311035.0699999</v>
      </c>
      <c r="E128" s="167">
        <v>1.18</v>
      </c>
      <c r="F128" s="115">
        <f t="shared" si="155"/>
        <v>-2.214542155328799E-2</v>
      </c>
      <c r="G128" s="115">
        <f t="shared" si="155"/>
        <v>8.5470085470085548E-3</v>
      </c>
      <c r="H128" s="167">
        <v>1467573244.9400001</v>
      </c>
      <c r="I128" s="167">
        <v>1.18</v>
      </c>
      <c r="J128" s="115">
        <f t="shared" si="156"/>
        <v>-2.829734348595226E-2</v>
      </c>
      <c r="K128" s="115">
        <f t="shared" si="157"/>
        <v>0</v>
      </c>
      <c r="L128" s="167">
        <v>1503512589.79</v>
      </c>
      <c r="M128" s="167">
        <v>1.2</v>
      </c>
      <c r="N128" s="115">
        <f t="shared" si="158"/>
        <v>2.4488961606457495E-2</v>
      </c>
      <c r="O128" s="115">
        <f t="shared" si="159"/>
        <v>1.6949152542372899E-2</v>
      </c>
      <c r="P128" s="167">
        <v>1490124291.47</v>
      </c>
      <c r="Q128" s="167">
        <v>1.19</v>
      </c>
      <c r="R128" s="115">
        <f t="shared" si="160"/>
        <v>-8.904679888227551E-3</v>
      </c>
      <c r="S128" s="115">
        <f t="shared" si="161"/>
        <v>-8.3333333333333419E-3</v>
      </c>
      <c r="T128" s="167">
        <v>1477894916.1199999</v>
      </c>
      <c r="U128" s="167">
        <v>1.19</v>
      </c>
      <c r="V128" s="115">
        <f t="shared" si="162"/>
        <v>-8.2069498631794843E-3</v>
      </c>
      <c r="W128" s="115">
        <f t="shared" si="163"/>
        <v>0</v>
      </c>
      <c r="X128" s="167">
        <v>1487238310.6600001</v>
      </c>
      <c r="Y128" s="167">
        <v>1.19</v>
      </c>
      <c r="Z128" s="115">
        <f t="shared" si="164"/>
        <v>6.3220966782468781E-3</v>
      </c>
      <c r="AA128" s="115">
        <f t="shared" si="165"/>
        <v>0</v>
      </c>
      <c r="AB128" s="167">
        <v>1500507827.02</v>
      </c>
      <c r="AC128" s="167">
        <v>1.21</v>
      </c>
      <c r="AD128" s="115">
        <f t="shared" si="166"/>
        <v>8.9222529199851006E-3</v>
      </c>
      <c r="AE128" s="115">
        <f t="shared" si="167"/>
        <v>1.6806722689075647E-2</v>
      </c>
      <c r="AF128" s="167">
        <v>1506231786.5899999</v>
      </c>
      <c r="AG128" s="167">
        <v>1.21</v>
      </c>
      <c r="AH128" s="115">
        <f t="shared" si="168"/>
        <v>3.8146815810802428E-3</v>
      </c>
      <c r="AI128" s="115">
        <f t="shared" si="169"/>
        <v>0</v>
      </c>
      <c r="AJ128" s="116">
        <f t="shared" si="98"/>
        <v>-3.0008002506096963E-3</v>
      </c>
      <c r="AK128" s="116">
        <f t="shared" si="99"/>
        <v>4.2461938056404698E-3</v>
      </c>
      <c r="AL128" s="117">
        <f t="shared" si="100"/>
        <v>-2.7009327120561984E-3</v>
      </c>
      <c r="AM128" s="117">
        <f t="shared" si="101"/>
        <v>2.5423728813559344E-2</v>
      </c>
      <c r="AN128" s="118">
        <f t="shared" si="102"/>
        <v>1.7318878290366657E-2</v>
      </c>
      <c r="AO128" s="201">
        <f t="shared" si="103"/>
        <v>9.0078870545976988E-3</v>
      </c>
      <c r="AP128" s="122"/>
      <c r="AQ128" s="120">
        <v>204378030.47999999</v>
      </c>
      <c r="AR128" s="124">
        <v>22.9087</v>
      </c>
      <c r="AS128" s="121" t="e">
        <f>(#REF!/AQ128)-1</f>
        <v>#REF!</v>
      </c>
      <c r="AT128" s="121" t="e">
        <f>(#REF!/AR128)-1</f>
        <v>#REF!</v>
      </c>
    </row>
    <row r="129" spans="1:46">
      <c r="A129" s="197" t="s">
        <v>40</v>
      </c>
      <c r="B129" s="167">
        <v>394892595.02999997</v>
      </c>
      <c r="C129" s="167">
        <v>37.3872</v>
      </c>
      <c r="D129" s="167">
        <v>400274515.19999999</v>
      </c>
      <c r="E129" s="167">
        <v>37.966200000000001</v>
      </c>
      <c r="F129" s="115">
        <f t="shared" si="155"/>
        <v>1.3628820184868629E-2</v>
      </c>
      <c r="G129" s="115">
        <f t="shared" si="155"/>
        <v>1.5486583643599965E-2</v>
      </c>
      <c r="H129" s="167">
        <v>402592436.17000002</v>
      </c>
      <c r="I129" s="167">
        <v>37.930599999999998</v>
      </c>
      <c r="J129" s="115">
        <f t="shared" si="156"/>
        <v>5.7908282490626789E-3</v>
      </c>
      <c r="K129" s="115">
        <f t="shared" si="157"/>
        <v>-9.3767614351718883E-4</v>
      </c>
      <c r="L129" s="167">
        <v>402400974.25</v>
      </c>
      <c r="M129" s="175">
        <v>38.0334</v>
      </c>
      <c r="N129" s="115">
        <f t="shared" si="158"/>
        <v>-4.755725711626866E-4</v>
      </c>
      <c r="O129" s="115">
        <f t="shared" si="159"/>
        <v>2.7102128624382953E-3</v>
      </c>
      <c r="P129" s="167">
        <v>405577436.07999998</v>
      </c>
      <c r="Q129" s="167">
        <v>37.909500000000001</v>
      </c>
      <c r="R129" s="115">
        <f t="shared" si="160"/>
        <v>7.8937727124550657E-3</v>
      </c>
      <c r="S129" s="115">
        <f t="shared" si="161"/>
        <v>-3.2576630014671056E-3</v>
      </c>
      <c r="T129" s="167">
        <v>402400974.25</v>
      </c>
      <c r="U129" s="167">
        <v>38.0334</v>
      </c>
      <c r="V129" s="115">
        <f t="shared" si="162"/>
        <v>-7.8319490864709428E-3</v>
      </c>
      <c r="W129" s="115">
        <f t="shared" si="163"/>
        <v>3.2683100542080217E-3</v>
      </c>
      <c r="X129" s="167">
        <v>410209122.92000002</v>
      </c>
      <c r="Y129" s="167">
        <v>38.216500000000003</v>
      </c>
      <c r="Z129" s="115">
        <f t="shared" si="164"/>
        <v>1.9403901008323707E-2</v>
      </c>
      <c r="AA129" s="115">
        <f t="shared" si="165"/>
        <v>4.8141896333223728E-3</v>
      </c>
      <c r="AB129" s="167">
        <v>416991440.5</v>
      </c>
      <c r="AC129" s="167">
        <v>38.9587</v>
      </c>
      <c r="AD129" s="115">
        <f t="shared" si="166"/>
        <v>1.6533804835253962E-2</v>
      </c>
      <c r="AE129" s="115">
        <f t="shared" si="167"/>
        <v>1.9420930749806938E-2</v>
      </c>
      <c r="AF129" s="167">
        <v>414246603.62</v>
      </c>
      <c r="AG129" s="167">
        <v>38.740200000000002</v>
      </c>
      <c r="AH129" s="115">
        <f t="shared" si="168"/>
        <v>-6.5824777523221011E-3</v>
      </c>
      <c r="AI129" s="115">
        <f t="shared" si="169"/>
        <v>-5.6085033638185776E-3</v>
      </c>
      <c r="AJ129" s="116">
        <f t="shared" si="98"/>
        <v>6.0451409475010386E-3</v>
      </c>
      <c r="AK129" s="116">
        <f t="shared" si="99"/>
        <v>4.4870480543215902E-3</v>
      </c>
      <c r="AL129" s="117">
        <f t="shared" si="100"/>
        <v>3.4906265299000525E-2</v>
      </c>
      <c r="AM129" s="117">
        <f t="shared" si="101"/>
        <v>2.038655435624321E-2</v>
      </c>
      <c r="AN129" s="118">
        <f t="shared" si="102"/>
        <v>1.0309585915688363E-2</v>
      </c>
      <c r="AO129" s="201">
        <f t="shared" si="103"/>
        <v>8.7838200538071318E-3</v>
      </c>
      <c r="AP129" s="122"/>
      <c r="AQ129" s="120">
        <v>160273731.87</v>
      </c>
      <c r="AR129" s="124">
        <v>133.94</v>
      </c>
      <c r="AS129" s="121" t="e">
        <f>(#REF!/AQ129)-1</f>
        <v>#REF!</v>
      </c>
      <c r="AT129" s="121" t="e">
        <f>(#REF!/AR129)-1</f>
        <v>#REF!</v>
      </c>
    </row>
    <row r="130" spans="1:46" s="275" customFormat="1">
      <c r="A130" s="196" t="s">
        <v>88</v>
      </c>
      <c r="B130" s="163">
        <v>252425878.93000001</v>
      </c>
      <c r="C130" s="175">
        <v>214.97</v>
      </c>
      <c r="D130" s="163">
        <v>255954424.13</v>
      </c>
      <c r="E130" s="175">
        <v>218.33</v>
      </c>
      <c r="F130" s="115">
        <f t="shared" si="155"/>
        <v>1.3978539819122452E-2</v>
      </c>
      <c r="G130" s="115">
        <f t="shared" si="155"/>
        <v>1.5630087919244608E-2</v>
      </c>
      <c r="H130" s="163">
        <v>255195307.49000001</v>
      </c>
      <c r="I130" s="175">
        <v>217.3</v>
      </c>
      <c r="J130" s="115">
        <f t="shared" si="156"/>
        <v>-2.9658273834502198E-3</v>
      </c>
      <c r="K130" s="115">
        <f t="shared" si="157"/>
        <v>-4.7176292767828563E-3</v>
      </c>
      <c r="L130" s="163">
        <v>255179954.28</v>
      </c>
      <c r="M130" s="175">
        <v>220.06</v>
      </c>
      <c r="N130" s="115">
        <f t="shared" si="158"/>
        <v>-6.0162587435546676E-5</v>
      </c>
      <c r="O130" s="115">
        <f t="shared" si="159"/>
        <v>1.2701334560515374E-2</v>
      </c>
      <c r="P130" s="163">
        <v>246556540.49000001</v>
      </c>
      <c r="Q130" s="175">
        <v>217.51</v>
      </c>
      <c r="R130" s="115">
        <f t="shared" si="160"/>
        <v>-3.3793460831714951E-2</v>
      </c>
      <c r="S130" s="115">
        <f t="shared" si="161"/>
        <v>-1.1587748795783019E-2</v>
      </c>
      <c r="T130" s="163">
        <v>245475749.56999999</v>
      </c>
      <c r="U130" s="175">
        <v>216.84</v>
      </c>
      <c r="V130" s="115">
        <f t="shared" si="162"/>
        <v>-4.3835418758394369E-3</v>
      </c>
      <c r="W130" s="115">
        <f t="shared" si="163"/>
        <v>-3.0803181462920673E-3</v>
      </c>
      <c r="X130" s="163">
        <v>251539944.02000001</v>
      </c>
      <c r="Y130" s="175">
        <v>219.05</v>
      </c>
      <c r="Z130" s="115">
        <f t="shared" si="164"/>
        <v>2.470384329459293E-2</v>
      </c>
      <c r="AA130" s="115">
        <f t="shared" si="165"/>
        <v>1.0191846522781812E-2</v>
      </c>
      <c r="AB130" s="163">
        <v>271186209.86000001</v>
      </c>
      <c r="AC130" s="175">
        <v>223.97</v>
      </c>
      <c r="AD130" s="115">
        <f t="shared" si="166"/>
        <v>7.8103960452650514E-2</v>
      </c>
      <c r="AE130" s="115">
        <f t="shared" si="167"/>
        <v>2.246062542798442E-2</v>
      </c>
      <c r="AF130" s="163">
        <v>265421180.59</v>
      </c>
      <c r="AG130" s="175">
        <v>222.83</v>
      </c>
      <c r="AH130" s="115">
        <f t="shared" si="168"/>
        <v>-2.1258563527165372E-2</v>
      </c>
      <c r="AI130" s="115">
        <f t="shared" si="169"/>
        <v>-5.0899674063490039E-3</v>
      </c>
      <c r="AJ130" s="116">
        <f t="shared" si="98"/>
        <v>6.7905984200950457E-3</v>
      </c>
      <c r="AK130" s="116">
        <f t="shared" si="99"/>
        <v>4.5635288506649082E-3</v>
      </c>
      <c r="AL130" s="117">
        <f t="shared" si="100"/>
        <v>3.698610208507986E-2</v>
      </c>
      <c r="AM130" s="117">
        <f t="shared" si="101"/>
        <v>2.0611001694682361E-2</v>
      </c>
      <c r="AN130" s="118">
        <f t="shared" si="102"/>
        <v>3.4140361495637345E-2</v>
      </c>
      <c r="AO130" s="201">
        <f t="shared" si="103"/>
        <v>1.2184877570181654E-2</v>
      </c>
      <c r="AP130" s="122"/>
      <c r="AQ130" s="120"/>
      <c r="AR130" s="124"/>
      <c r="AS130" s="121"/>
      <c r="AT130" s="121"/>
    </row>
    <row r="131" spans="1:46" s="370" customFormat="1">
      <c r="A131" s="196" t="s">
        <v>180</v>
      </c>
      <c r="B131" s="163">
        <v>8469882036.9399996</v>
      </c>
      <c r="C131" s="175">
        <v>110.76</v>
      </c>
      <c r="D131" s="163">
        <v>8243713389.0500002</v>
      </c>
      <c r="E131" s="175">
        <v>108.85</v>
      </c>
      <c r="F131" s="115">
        <f t="shared" si="155"/>
        <v>-2.6702691596364857E-2</v>
      </c>
      <c r="G131" s="115">
        <f t="shared" si="155"/>
        <v>-1.7244492596605369E-2</v>
      </c>
      <c r="H131" s="163">
        <v>6917004495.0100002</v>
      </c>
      <c r="I131" s="175">
        <v>109.24</v>
      </c>
      <c r="J131" s="115">
        <f t="shared" si="156"/>
        <v>-0.16093583454784433</v>
      </c>
      <c r="K131" s="115">
        <f t="shared" si="157"/>
        <v>3.5829122645842956E-3</v>
      </c>
      <c r="L131" s="163">
        <v>6609367288.3900003</v>
      </c>
      <c r="M131" s="175">
        <v>109.32</v>
      </c>
      <c r="N131" s="115">
        <f t="shared" si="158"/>
        <v>-4.4475496125805987E-2</v>
      </c>
      <c r="O131" s="115">
        <f t="shared" si="159"/>
        <v>7.3233247894542567E-4</v>
      </c>
      <c r="P131" s="163">
        <v>5806412199.0500002</v>
      </c>
      <c r="Q131" s="175">
        <v>109.43</v>
      </c>
      <c r="R131" s="115">
        <f t="shared" si="160"/>
        <v>-0.12148743658874417</v>
      </c>
      <c r="S131" s="115">
        <f t="shared" si="161"/>
        <v>1.0062202707648523E-3</v>
      </c>
      <c r="T131" s="163">
        <v>5075624502.8299999</v>
      </c>
      <c r="U131" s="175">
        <v>109.56</v>
      </c>
      <c r="V131" s="115">
        <f t="shared" si="162"/>
        <v>-0.12585873533738545</v>
      </c>
      <c r="W131" s="115">
        <f t="shared" si="163"/>
        <v>1.187974047336155E-3</v>
      </c>
      <c r="X131" s="163">
        <v>4785851727.8900003</v>
      </c>
      <c r="Y131" s="175">
        <v>109.71</v>
      </c>
      <c r="Z131" s="115">
        <f t="shared" si="164"/>
        <v>-5.7091058406395487E-2</v>
      </c>
      <c r="AA131" s="115">
        <f t="shared" si="165"/>
        <v>1.3691128148958696E-3</v>
      </c>
      <c r="AB131" s="163">
        <v>4534524784.4300003</v>
      </c>
      <c r="AC131" s="175">
        <v>109.87</v>
      </c>
      <c r="AD131" s="115">
        <f t="shared" si="166"/>
        <v>-5.2514569558302165E-2</v>
      </c>
      <c r="AE131" s="115">
        <f t="shared" si="167"/>
        <v>1.4583903017045922E-3</v>
      </c>
      <c r="AF131" s="163">
        <v>4287622691.4200001</v>
      </c>
      <c r="AG131" s="175">
        <v>110.02</v>
      </c>
      <c r="AH131" s="115">
        <f t="shared" si="168"/>
        <v>-5.4449386594550585E-2</v>
      </c>
      <c r="AI131" s="115">
        <f t="shared" si="169"/>
        <v>1.3652498407207743E-3</v>
      </c>
      <c r="AJ131" s="116">
        <f t="shared" si="98"/>
        <v>-8.0439401094424115E-2</v>
      </c>
      <c r="AK131" s="116">
        <f t="shared" si="99"/>
        <v>-8.1778757220667554E-4</v>
      </c>
      <c r="AL131" s="117">
        <f t="shared" si="100"/>
        <v>-0.47989182919493728</v>
      </c>
      <c r="AM131" s="117">
        <f t="shared" si="101"/>
        <v>1.0748736793752886E-2</v>
      </c>
      <c r="AN131" s="118">
        <f t="shared" si="102"/>
        <v>4.8416336564532182E-2</v>
      </c>
      <c r="AO131" s="201">
        <f t="shared" si="103"/>
        <v>6.6941864419147561E-3</v>
      </c>
      <c r="AP131" s="122"/>
      <c r="AQ131" s="120"/>
      <c r="AR131" s="124"/>
      <c r="AS131" s="121"/>
      <c r="AT131" s="121"/>
    </row>
    <row r="132" spans="1:46" s="406" customFormat="1">
      <c r="A132" s="196" t="s">
        <v>206</v>
      </c>
      <c r="B132" s="163">
        <v>956704458.25999999</v>
      </c>
      <c r="C132" s="175">
        <v>1.0316000000000001</v>
      </c>
      <c r="D132" s="163">
        <v>1252705144.49</v>
      </c>
      <c r="E132" s="175">
        <v>1.0369999999999999</v>
      </c>
      <c r="F132" s="115">
        <f t="shared" si="155"/>
        <v>0.30939616061615238</v>
      </c>
      <c r="G132" s="115">
        <f t="shared" si="155"/>
        <v>5.2345870492437468E-3</v>
      </c>
      <c r="H132" s="163">
        <v>1301545920.9100001</v>
      </c>
      <c r="I132" s="175">
        <v>1.0417000000000001</v>
      </c>
      <c r="J132" s="115">
        <f t="shared" ref="J132" si="170">((H132-D132)/D132)</f>
        <v>3.8988246064786521E-2</v>
      </c>
      <c r="K132" s="115">
        <f t="shared" ref="K132" si="171">((I132-E132)/E132)</f>
        <v>4.5323047251688998E-3</v>
      </c>
      <c r="L132" s="163">
        <v>1429661483.9100001</v>
      </c>
      <c r="M132" s="175">
        <v>1.0427999999999999</v>
      </c>
      <c r="N132" s="115">
        <f t="shared" ref="N132" si="172">((L132-H132)/H132)</f>
        <v>9.8433379062358106E-2</v>
      </c>
      <c r="O132" s="115">
        <f t="shared" ref="O132" si="173">((M132-I132)/I132)</f>
        <v>1.0559662090811931E-3</v>
      </c>
      <c r="P132" s="163">
        <v>1552472099.2</v>
      </c>
      <c r="Q132" s="175">
        <v>1.0489999999999999</v>
      </c>
      <c r="R132" s="115">
        <f t="shared" ref="R132" si="174">((P132-L132)/L132)</f>
        <v>8.590188423774528E-2</v>
      </c>
      <c r="S132" s="115">
        <f t="shared" ref="S132" si="175">((Q132-M132)/M132)</f>
        <v>5.9455312619869421E-3</v>
      </c>
      <c r="T132" s="163">
        <v>1510641903.8299999</v>
      </c>
      <c r="U132" s="175">
        <v>1.0502</v>
      </c>
      <c r="V132" s="115">
        <f t="shared" ref="V132" si="176">((T132-P132)/P132)</f>
        <v>-2.6944249363035588E-2</v>
      </c>
      <c r="W132" s="115">
        <f t="shared" ref="W132" si="177">((U132-Q132)/Q132)</f>
        <v>1.1439466158246806E-3</v>
      </c>
      <c r="X132" s="163">
        <v>1477416619.9300001</v>
      </c>
      <c r="Y132" s="175">
        <v>1.0515000000000001</v>
      </c>
      <c r="Z132" s="115">
        <f t="shared" si="164"/>
        <v>-2.1994149517342441E-2</v>
      </c>
      <c r="AA132" s="115">
        <f t="shared" si="165"/>
        <v>1.2378594553419148E-3</v>
      </c>
      <c r="AB132" s="163">
        <v>1487453050.79</v>
      </c>
      <c r="AC132" s="175">
        <v>1.0528</v>
      </c>
      <c r="AD132" s="115">
        <f t="shared" si="166"/>
        <v>6.7932299695365687E-3</v>
      </c>
      <c r="AE132" s="115">
        <f t="shared" si="167"/>
        <v>1.2363290537326264E-3</v>
      </c>
      <c r="AF132" s="163">
        <v>1522423481.22</v>
      </c>
      <c r="AG132" s="175">
        <v>1.0536000000000001</v>
      </c>
      <c r="AH132" s="115">
        <f t="shared" si="168"/>
        <v>2.3510275105104627E-2</v>
      </c>
      <c r="AI132" s="115">
        <f t="shared" si="169"/>
        <v>7.5987841945301482E-4</v>
      </c>
      <c r="AJ132" s="116">
        <f t="shared" si="98"/>
        <v>6.4260597021913168E-2</v>
      </c>
      <c r="AK132" s="116">
        <f t="shared" si="99"/>
        <v>2.6433003487291275E-3</v>
      </c>
      <c r="AL132" s="117">
        <f t="shared" si="100"/>
        <v>0.21530871643367239</v>
      </c>
      <c r="AM132" s="117">
        <f t="shared" si="101"/>
        <v>1.6007714561234496E-2</v>
      </c>
      <c r="AN132" s="118">
        <f t="shared" si="102"/>
        <v>0.10894792525607086</v>
      </c>
      <c r="AO132" s="201">
        <f t="shared" si="103"/>
        <v>2.1862438461447906E-3</v>
      </c>
      <c r="AP132" s="122"/>
      <c r="AQ132" s="120"/>
      <c r="AR132" s="124"/>
      <c r="AS132" s="121"/>
      <c r="AT132" s="121"/>
    </row>
    <row r="133" spans="1:46">
      <c r="A133" s="196" t="s">
        <v>228</v>
      </c>
      <c r="B133" s="163">
        <v>0</v>
      </c>
      <c r="C133" s="175">
        <v>0</v>
      </c>
      <c r="D133" s="163">
        <v>0</v>
      </c>
      <c r="E133" s="175">
        <v>0</v>
      </c>
      <c r="F133" s="115" t="e">
        <f t="shared" si="155"/>
        <v>#DIV/0!</v>
      </c>
      <c r="G133" s="115" t="e">
        <f t="shared" si="155"/>
        <v>#DIV/0!</v>
      </c>
      <c r="H133" s="163">
        <v>0</v>
      </c>
      <c r="I133" s="175">
        <v>0</v>
      </c>
      <c r="J133" s="115" t="e">
        <f t="shared" si="156"/>
        <v>#DIV/0!</v>
      </c>
      <c r="K133" s="115" t="e">
        <f t="shared" si="157"/>
        <v>#DIV/0!</v>
      </c>
      <c r="L133" s="163">
        <v>0</v>
      </c>
      <c r="M133" s="175">
        <v>0</v>
      </c>
      <c r="N133" s="115" t="e">
        <f t="shared" si="158"/>
        <v>#DIV/0!</v>
      </c>
      <c r="O133" s="115" t="e">
        <f t="shared" si="159"/>
        <v>#DIV/0!</v>
      </c>
      <c r="P133" s="163">
        <v>0</v>
      </c>
      <c r="Q133" s="175">
        <v>0</v>
      </c>
      <c r="R133" s="115" t="e">
        <f t="shared" si="160"/>
        <v>#DIV/0!</v>
      </c>
      <c r="S133" s="115" t="e">
        <f t="shared" si="161"/>
        <v>#DIV/0!</v>
      </c>
      <c r="T133" s="163">
        <v>0</v>
      </c>
      <c r="U133" s="175">
        <v>0</v>
      </c>
      <c r="V133" s="115" t="e">
        <f t="shared" si="162"/>
        <v>#DIV/0!</v>
      </c>
      <c r="W133" s="115" t="e">
        <f t="shared" si="163"/>
        <v>#DIV/0!</v>
      </c>
      <c r="X133" s="163">
        <v>254219517.08657399</v>
      </c>
      <c r="Y133" s="175">
        <v>100</v>
      </c>
      <c r="Z133" s="115" t="e">
        <f t="shared" si="164"/>
        <v>#DIV/0!</v>
      </c>
      <c r="AA133" s="115" t="e">
        <f t="shared" si="165"/>
        <v>#DIV/0!</v>
      </c>
      <c r="AB133" s="163">
        <v>254198819.97642255</v>
      </c>
      <c r="AC133" s="175">
        <v>100</v>
      </c>
      <c r="AD133" s="115">
        <f t="shared" si="166"/>
        <v>-8.1414324079577034E-5</v>
      </c>
      <c r="AE133" s="115">
        <f t="shared" si="167"/>
        <v>0</v>
      </c>
      <c r="AF133" s="163">
        <v>258954793.19590721</v>
      </c>
      <c r="AG133" s="175">
        <v>100</v>
      </c>
      <c r="AH133" s="115">
        <f t="shared" si="168"/>
        <v>1.870965891944653E-2</v>
      </c>
      <c r="AI133" s="115">
        <f t="shared" si="169"/>
        <v>0</v>
      </c>
      <c r="AJ133" s="116" t="e">
        <f t="shared" si="98"/>
        <v>#DIV/0!</v>
      </c>
      <c r="AK133" s="116" t="e">
        <f t="shared" si="99"/>
        <v>#DIV/0!</v>
      </c>
      <c r="AL133" s="117" t="e">
        <f t="shared" si="100"/>
        <v>#DIV/0!</v>
      </c>
      <c r="AM133" s="117" t="e">
        <f t="shared" si="101"/>
        <v>#DIV/0!</v>
      </c>
      <c r="AN133" s="118" t="e">
        <f t="shared" si="102"/>
        <v>#DIV/0!</v>
      </c>
      <c r="AO133" s="201" t="e">
        <f t="shared" si="103"/>
        <v>#DIV/0!</v>
      </c>
      <c r="AP133" s="122"/>
      <c r="AQ133" s="150">
        <f>SUM(AQ125:AQ129)</f>
        <v>4923038917.1999998</v>
      </c>
      <c r="AR133" s="98"/>
      <c r="AS133" s="121" t="e">
        <f>(#REF!/AQ133)-1</f>
        <v>#REF!</v>
      </c>
      <c r="AT133" s="121" t="e">
        <f>(#REF!/AR133)-1</f>
        <v>#REF!</v>
      </c>
    </row>
    <row r="134" spans="1:46">
      <c r="A134" s="198" t="s">
        <v>56</v>
      </c>
      <c r="B134" s="179">
        <f>SUM(B126:B133)</f>
        <v>14943058143.940001</v>
      </c>
      <c r="C134" s="170"/>
      <c r="D134" s="179">
        <f>SUM(D126:D133)</f>
        <v>15008031417.639999</v>
      </c>
      <c r="E134" s="170"/>
      <c r="F134" s="115">
        <f>((D134-B134)/B134)</f>
        <v>4.3480573436936055E-3</v>
      </c>
      <c r="G134" s="115"/>
      <c r="H134" s="179">
        <f>SUM(H126:H133)</f>
        <v>13646829854.68</v>
      </c>
      <c r="I134" s="170"/>
      <c r="J134" s="115">
        <f>((H134-D134)/D134)</f>
        <v>-9.0698208517879478E-2</v>
      </c>
      <c r="K134" s="115"/>
      <c r="L134" s="179">
        <f>SUM(L126:L133)</f>
        <v>13516378745.139999</v>
      </c>
      <c r="M134" s="170"/>
      <c r="N134" s="115">
        <f>((L134-H134)/H134)</f>
        <v>-9.5590778905523203E-3</v>
      </c>
      <c r="O134" s="115"/>
      <c r="P134" s="179">
        <f>SUM(P126:P133)</f>
        <v>12798029076.030001</v>
      </c>
      <c r="Q134" s="170"/>
      <c r="R134" s="115">
        <f>((P134-L134)/L134)</f>
        <v>-5.3146606991039756E-2</v>
      </c>
      <c r="S134" s="115"/>
      <c r="T134" s="179">
        <f>SUM(T126:T133)</f>
        <v>12025479382.379999</v>
      </c>
      <c r="U134" s="170"/>
      <c r="V134" s="115">
        <f>((T134-P134)/P134)</f>
        <v>-6.0364739684561609E-2</v>
      </c>
      <c r="W134" s="115"/>
      <c r="X134" s="179">
        <f>SUM(X126:X133)</f>
        <v>11983520113.686577</v>
      </c>
      <c r="Y134" s="170"/>
      <c r="Z134" s="115">
        <f>((X134-T134)/T134)</f>
        <v>-3.4891971753659963E-3</v>
      </c>
      <c r="AA134" s="115"/>
      <c r="AB134" s="179">
        <f>SUM(AB126:AB133)</f>
        <v>11837865464.026423</v>
      </c>
      <c r="AC134" s="170"/>
      <c r="AD134" s="115">
        <f>((AB134-X134)/X134)</f>
        <v>-1.2154579645908863E-2</v>
      </c>
      <c r="AE134" s="115"/>
      <c r="AF134" s="179">
        <f>SUM(AF126:AF133)</f>
        <v>11631992386.925907</v>
      </c>
      <c r="AG134" s="170"/>
      <c r="AH134" s="115">
        <f>((AF134-AB134)/AB134)</f>
        <v>-1.7391064100714285E-2</v>
      </c>
      <c r="AI134" s="115"/>
      <c r="AJ134" s="116">
        <f t="shared" ref="AJ134:AJ135" si="178">AVERAGE(F134,J134,N134,R134,V134,Z134,AD134,AH134)</f>
        <v>-3.0306927082791087E-2</v>
      </c>
      <c r="AK134" s="116"/>
      <c r="AL134" s="117">
        <f t="shared" ref="AL134:AL135" si="179">((AF134-D134)/D134)</f>
        <v>-0.22494882485027284</v>
      </c>
      <c r="AM134" s="117"/>
      <c r="AN134" s="118">
        <f t="shared" ref="AN134:AN135" si="180">STDEV(F134,J134,N134,R134,V134,Z134,AD134,AH134)</f>
        <v>3.3634992436064715E-2</v>
      </c>
      <c r="AO134" s="201"/>
      <c r="AP134" s="122"/>
      <c r="AQ134" s="97">
        <f>SUM(AQ19,AQ49,AQ63,AQ93,AQ99,AQ123,AQ133)</f>
        <v>244289452404.71518</v>
      </c>
      <c r="AR134" s="98"/>
      <c r="AS134" s="121" t="e">
        <f>(#REF!/AQ134)-1</f>
        <v>#REF!</v>
      </c>
      <c r="AT134" s="121" t="e">
        <f>(#REF!/AR134)-1</f>
        <v>#REF!</v>
      </c>
    </row>
    <row r="135" spans="1:46" ht="15" customHeight="1">
      <c r="A135" s="198" t="s">
        <v>42</v>
      </c>
      <c r="B135" s="71">
        <f>SUM(B19,B49,B63,B94,B100,B124,B134)</f>
        <v>1390866284507.6973</v>
      </c>
      <c r="C135" s="96"/>
      <c r="D135" s="71">
        <f>SUM(D19,D49,D63,D94,D100,D124,D134)</f>
        <v>1371179998227.4131</v>
      </c>
      <c r="E135" s="96"/>
      <c r="F135" s="115">
        <f>((D135-B135)/B135)</f>
        <v>-1.4153974756280918E-2</v>
      </c>
      <c r="G135" s="115"/>
      <c r="H135" s="71">
        <f>SUM(H19,H49,H63,H94,H100,H124,H134)</f>
        <v>1355400756676.647</v>
      </c>
      <c r="I135" s="96"/>
      <c r="J135" s="115">
        <f>((H135-D135)/D135)</f>
        <v>-1.1507782764600315E-2</v>
      </c>
      <c r="K135" s="115"/>
      <c r="L135" s="71">
        <f>SUM(L19,L49,L63,L94,L100,L124,L134)</f>
        <v>1340860428783.4558</v>
      </c>
      <c r="M135" s="96"/>
      <c r="N135" s="115">
        <f>((L135-H135)/H135)</f>
        <v>-1.0727696455506698E-2</v>
      </c>
      <c r="O135" s="115"/>
      <c r="P135" s="71">
        <f>SUM(P19,P49,P63,P94,P100,P124,P134)</f>
        <v>1334644755925.0774</v>
      </c>
      <c r="Q135" s="96"/>
      <c r="R135" s="115">
        <f>((P135-L135)/L135)</f>
        <v>-4.63558527416445E-3</v>
      </c>
      <c r="S135" s="115"/>
      <c r="T135" s="71">
        <f>SUM(T19,T49,T63,T94,T100,T124,T134)</f>
        <v>1321611652579.2727</v>
      </c>
      <c r="U135" s="96"/>
      <c r="V135" s="115">
        <f>((T135-P135)/P135)</f>
        <v>-9.7652227590487931E-3</v>
      </c>
      <c r="W135" s="115"/>
      <c r="X135" s="71">
        <f>SUM(X19,X49,X63,X94,X100,X124,X134)</f>
        <v>1308590940011.543</v>
      </c>
      <c r="Y135" s="96"/>
      <c r="Z135" s="115">
        <f>((X135-T135)/T135)</f>
        <v>-9.8521472191307954E-3</v>
      </c>
      <c r="AA135" s="115"/>
      <c r="AB135" s="71">
        <f>SUM(AB19,AB49,AB63,AB94,AB100,AB124,AB134)</f>
        <v>1303575574220.281</v>
      </c>
      <c r="AC135" s="96"/>
      <c r="AD135" s="115">
        <f>((AB135-X135)/X135)</f>
        <v>-3.8326459689669887E-3</v>
      </c>
      <c r="AE135" s="115"/>
      <c r="AF135" s="71">
        <f>SUM(AF19,AF49,AF63,AF94,AF100,AF124,AF134)</f>
        <v>1287601653865.6008</v>
      </c>
      <c r="AG135" s="96"/>
      <c r="AH135" s="115">
        <f>((AF135-AB135)/AB135)</f>
        <v>-1.2253927329249625E-2</v>
      </c>
      <c r="AI135" s="115"/>
      <c r="AJ135" s="116">
        <f t="shared" si="178"/>
        <v>-9.5911228158685729E-3</v>
      </c>
      <c r="AK135" s="116"/>
      <c r="AL135" s="117">
        <f t="shared" si="179"/>
        <v>-6.0953590680915555E-2</v>
      </c>
      <c r="AM135" s="117"/>
      <c r="AN135" s="118">
        <f t="shared" si="180"/>
        <v>3.5994321607096002E-3</v>
      </c>
      <c r="AO135" s="201"/>
      <c r="AP135" s="122"/>
      <c r="AQ135" s="151"/>
      <c r="AR135" s="152"/>
      <c r="AS135" s="121" t="e">
        <f>(#REF!/AQ135)-1</f>
        <v>#REF!</v>
      </c>
      <c r="AT135" s="121" t="e">
        <f>(#REF!/AR135)-1</f>
        <v>#REF!</v>
      </c>
    </row>
    <row r="136" spans="1:46" ht="17.25" customHeight="1" thickBot="1">
      <c r="A136" s="197"/>
      <c r="B136" s="268"/>
      <c r="C136" s="268"/>
      <c r="D136" s="268"/>
      <c r="E136" s="268"/>
      <c r="F136" s="115"/>
      <c r="G136" s="115"/>
      <c r="H136" s="268"/>
      <c r="I136" s="268"/>
      <c r="J136" s="115"/>
      <c r="K136" s="115"/>
      <c r="L136" s="268"/>
      <c r="M136" s="268"/>
      <c r="N136" s="115"/>
      <c r="O136" s="115"/>
      <c r="P136" s="268"/>
      <c r="Q136" s="268"/>
      <c r="R136" s="115"/>
      <c r="S136" s="115"/>
      <c r="T136" s="268"/>
      <c r="U136" s="268"/>
      <c r="V136" s="115"/>
      <c r="W136" s="115"/>
      <c r="X136" s="268"/>
      <c r="Y136" s="268"/>
      <c r="Z136" s="115"/>
      <c r="AA136" s="115"/>
      <c r="AB136" s="268"/>
      <c r="AC136" s="268"/>
      <c r="AD136" s="115"/>
      <c r="AE136" s="115"/>
      <c r="AF136" s="268"/>
      <c r="AG136" s="268"/>
      <c r="AH136" s="115"/>
      <c r="AI136" s="115"/>
      <c r="AJ136" s="116"/>
      <c r="AK136" s="116"/>
      <c r="AL136" s="117"/>
      <c r="AM136" s="117"/>
      <c r="AN136" s="118"/>
      <c r="AO136" s="201"/>
      <c r="AP136" s="122"/>
      <c r="AQ136" s="468" t="s">
        <v>108</v>
      </c>
      <c r="AR136" s="468"/>
      <c r="AS136" s="121" t="e">
        <f>(#REF!/AQ136)-1</f>
        <v>#REF!</v>
      </c>
      <c r="AT136" s="121" t="e">
        <f>(#REF!/AR136)-1</f>
        <v>#REF!</v>
      </c>
    </row>
    <row r="137" spans="1:46" ht="29.25" customHeight="1">
      <c r="A137" s="200" t="s">
        <v>62</v>
      </c>
      <c r="B137" s="471" t="s">
        <v>212</v>
      </c>
      <c r="C137" s="472"/>
      <c r="D137" s="471" t="s">
        <v>214</v>
      </c>
      <c r="E137" s="472"/>
      <c r="F137" s="471" t="s">
        <v>83</v>
      </c>
      <c r="G137" s="472"/>
      <c r="H137" s="471" t="s">
        <v>215</v>
      </c>
      <c r="I137" s="472"/>
      <c r="J137" s="471" t="s">
        <v>83</v>
      </c>
      <c r="K137" s="472"/>
      <c r="L137" s="471" t="s">
        <v>217</v>
      </c>
      <c r="M137" s="472"/>
      <c r="N137" s="471" t="s">
        <v>83</v>
      </c>
      <c r="O137" s="472"/>
      <c r="P137" s="471" t="s">
        <v>219</v>
      </c>
      <c r="Q137" s="472"/>
      <c r="R137" s="471" t="s">
        <v>83</v>
      </c>
      <c r="S137" s="472"/>
      <c r="T137" s="471" t="s">
        <v>225</v>
      </c>
      <c r="U137" s="472"/>
      <c r="V137" s="471" t="s">
        <v>83</v>
      </c>
      <c r="W137" s="472"/>
      <c r="X137" s="473" t="s">
        <v>226</v>
      </c>
      <c r="Y137" s="474"/>
      <c r="Z137" s="471" t="s">
        <v>83</v>
      </c>
      <c r="AA137" s="472"/>
      <c r="AB137" s="473" t="s">
        <v>233</v>
      </c>
      <c r="AC137" s="474"/>
      <c r="AD137" s="471" t="s">
        <v>83</v>
      </c>
      <c r="AE137" s="472"/>
      <c r="AF137" s="473" t="s">
        <v>243</v>
      </c>
      <c r="AG137" s="474"/>
      <c r="AH137" s="471" t="s">
        <v>83</v>
      </c>
      <c r="AI137" s="472"/>
      <c r="AJ137" s="469" t="s">
        <v>102</v>
      </c>
      <c r="AK137" s="469"/>
      <c r="AL137" s="469" t="s">
        <v>103</v>
      </c>
      <c r="AM137" s="469"/>
      <c r="AN137" s="469" t="s">
        <v>93</v>
      </c>
      <c r="AO137" s="470"/>
      <c r="AP137" s="122"/>
      <c r="AQ137" s="153" t="s">
        <v>96</v>
      </c>
      <c r="AR137" s="154" t="s">
        <v>97</v>
      </c>
      <c r="AS137" s="121" t="e">
        <f>(#REF!/AQ137)-1</f>
        <v>#REF!</v>
      </c>
      <c r="AT137" s="121" t="e">
        <f>(#REF!/AR137)-1</f>
        <v>#REF!</v>
      </c>
    </row>
    <row r="138" spans="1:46" ht="25.5" customHeight="1">
      <c r="A138" s="200"/>
      <c r="B138" s="204" t="s">
        <v>96</v>
      </c>
      <c r="C138" s="205" t="s">
        <v>97</v>
      </c>
      <c r="D138" s="204" t="s">
        <v>96</v>
      </c>
      <c r="E138" s="205" t="s">
        <v>97</v>
      </c>
      <c r="F138" s="403" t="s">
        <v>95</v>
      </c>
      <c r="G138" s="403" t="s">
        <v>5</v>
      </c>
      <c r="H138" s="204" t="s">
        <v>96</v>
      </c>
      <c r="I138" s="205" t="s">
        <v>97</v>
      </c>
      <c r="J138" s="404" t="s">
        <v>95</v>
      </c>
      <c r="K138" s="404" t="s">
        <v>5</v>
      </c>
      <c r="L138" s="204" t="s">
        <v>96</v>
      </c>
      <c r="M138" s="205" t="s">
        <v>97</v>
      </c>
      <c r="N138" s="405" t="s">
        <v>95</v>
      </c>
      <c r="O138" s="405" t="s">
        <v>5</v>
      </c>
      <c r="P138" s="204" t="s">
        <v>96</v>
      </c>
      <c r="Q138" s="205" t="s">
        <v>97</v>
      </c>
      <c r="R138" s="407" t="s">
        <v>95</v>
      </c>
      <c r="S138" s="407" t="s">
        <v>5</v>
      </c>
      <c r="T138" s="204" t="s">
        <v>96</v>
      </c>
      <c r="U138" s="205" t="s">
        <v>97</v>
      </c>
      <c r="V138" s="408" t="s">
        <v>95</v>
      </c>
      <c r="W138" s="408" t="s">
        <v>5</v>
      </c>
      <c r="X138" s="204" t="s">
        <v>96</v>
      </c>
      <c r="Y138" s="205" t="s">
        <v>97</v>
      </c>
      <c r="Z138" s="412" t="s">
        <v>95</v>
      </c>
      <c r="AA138" s="412" t="s">
        <v>5</v>
      </c>
      <c r="AB138" s="204" t="s">
        <v>96</v>
      </c>
      <c r="AC138" s="205" t="s">
        <v>97</v>
      </c>
      <c r="AD138" s="419" t="s">
        <v>95</v>
      </c>
      <c r="AE138" s="419" t="s">
        <v>5</v>
      </c>
      <c r="AF138" s="204" t="s">
        <v>96</v>
      </c>
      <c r="AG138" s="205" t="s">
        <v>97</v>
      </c>
      <c r="AH138" s="430" t="s">
        <v>95</v>
      </c>
      <c r="AI138" s="430" t="s">
        <v>5</v>
      </c>
      <c r="AJ138" s="249" t="s">
        <v>101</v>
      </c>
      <c r="AK138" s="249" t="s">
        <v>101</v>
      </c>
      <c r="AL138" s="249" t="s">
        <v>101</v>
      </c>
      <c r="AM138" s="249" t="s">
        <v>101</v>
      </c>
      <c r="AN138" s="249" t="s">
        <v>101</v>
      </c>
      <c r="AO138" s="250" t="s">
        <v>101</v>
      </c>
      <c r="AP138" s="122"/>
      <c r="AQ138" s="147">
        <v>1901056000</v>
      </c>
      <c r="AR138" s="139">
        <v>12.64</v>
      </c>
      <c r="AS138" s="121" t="e">
        <f>(#REF!/AQ138)-1</f>
        <v>#REF!</v>
      </c>
      <c r="AT138" s="121" t="e">
        <f>(#REF!/AR138)-1</f>
        <v>#REF!</v>
      </c>
    </row>
    <row r="139" spans="1:46">
      <c r="A139" s="197" t="s">
        <v>44</v>
      </c>
      <c r="B139" s="177">
        <v>2278500000</v>
      </c>
      <c r="C139" s="176">
        <v>15</v>
      </c>
      <c r="D139" s="177">
        <v>2557996000</v>
      </c>
      <c r="E139" s="176">
        <v>16.84</v>
      </c>
      <c r="F139" s="115">
        <f t="shared" ref="F139:F148" si="181">((D139-B139)/B139)</f>
        <v>0.12266666666666666</v>
      </c>
      <c r="G139" s="115">
        <f t="shared" ref="G139:G148" si="182">((E139-C139)/C139)</f>
        <v>0.12266666666666666</v>
      </c>
      <c r="H139" s="177">
        <v>2507869000</v>
      </c>
      <c r="I139" s="176">
        <v>16.510000000000002</v>
      </c>
      <c r="J139" s="115">
        <f t="shared" ref="J139:J148" si="183">((H139-D139)/D139)</f>
        <v>-1.9596199524940617E-2</v>
      </c>
      <c r="K139" s="115">
        <f t="shared" ref="K139:K148" si="184">((I139-E139)/E139)</f>
        <v>-1.9596199524940516E-2</v>
      </c>
      <c r="L139" s="177">
        <v>2507869000</v>
      </c>
      <c r="M139" s="176">
        <v>16.510000000000002</v>
      </c>
      <c r="N139" s="115">
        <f t="shared" ref="N139:N148" si="185">((L139-H139)/H139)</f>
        <v>0</v>
      </c>
      <c r="O139" s="115">
        <f t="shared" ref="O139:O148" si="186">((M139-I139)/I139)</f>
        <v>0</v>
      </c>
      <c r="P139" s="177">
        <v>2495717000</v>
      </c>
      <c r="Q139" s="176">
        <v>16.43</v>
      </c>
      <c r="R139" s="115">
        <f t="shared" ref="R139:R148" si="187">((P139-L139)/L139)</f>
        <v>-4.8455481526347667E-3</v>
      </c>
      <c r="S139" s="115">
        <f t="shared" ref="S139:S148" si="188">((Q139-M139)/M139)</f>
        <v>-4.8455481526348786E-3</v>
      </c>
      <c r="T139" s="177">
        <v>2495717000</v>
      </c>
      <c r="U139" s="176">
        <v>16.43</v>
      </c>
      <c r="V139" s="115">
        <f t="shared" ref="V139:V148" si="189">((T139-P139)/P139)</f>
        <v>0</v>
      </c>
      <c r="W139" s="115">
        <f t="shared" ref="W139:W148" si="190">((U139-Q139)/Q139)</f>
        <v>0</v>
      </c>
      <c r="X139" s="177">
        <v>2495717000</v>
      </c>
      <c r="Y139" s="176">
        <v>16.43</v>
      </c>
      <c r="Z139" s="115">
        <f t="shared" ref="Z139:Z148" si="191">((X139-T139)/T139)</f>
        <v>0</v>
      </c>
      <c r="AA139" s="115">
        <f t="shared" ref="AA139:AA148" si="192">((Y139-U139)/U139)</f>
        <v>0</v>
      </c>
      <c r="AB139" s="177">
        <v>2495717000</v>
      </c>
      <c r="AC139" s="176">
        <v>16.43</v>
      </c>
      <c r="AD139" s="115">
        <f t="shared" ref="AD139:AD148" si="193">((AB139-X139)/X139)</f>
        <v>0</v>
      </c>
      <c r="AE139" s="115">
        <f t="shared" ref="AE139:AE148" si="194">((AC139-Y139)/Y139)</f>
        <v>0</v>
      </c>
      <c r="AF139" s="177">
        <v>2559515000</v>
      </c>
      <c r="AG139" s="176">
        <v>16.46</v>
      </c>
      <c r="AH139" s="115">
        <f t="shared" ref="AH139:AH148" si="195">((AF139-AB139)/AB139)</f>
        <v>2.556299452221546E-2</v>
      </c>
      <c r="AI139" s="115">
        <f t="shared" ref="AI139:AI148" si="196">((AG139-AC139)/AC139)</f>
        <v>1.8259281801583163E-3</v>
      </c>
      <c r="AJ139" s="116">
        <f t="shared" ref="AJ139" si="197">AVERAGE(F139,J139,N139,R139,V139,Z139,AD139,AH139)</f>
        <v>1.5473489188913342E-2</v>
      </c>
      <c r="AK139" s="116">
        <f t="shared" ref="AK139" si="198">AVERAGE(G139,K139,O139,S139,W139,AA139,AE139,AI139)</f>
        <v>1.2506355896156198E-2</v>
      </c>
      <c r="AL139" s="117">
        <f t="shared" ref="AL139" si="199">((AF139-D139)/D139)</f>
        <v>5.9382422802850359E-4</v>
      </c>
      <c r="AM139" s="117">
        <f t="shared" ref="AM139" si="200">((AG139-E139)/E139)</f>
        <v>-2.2565320665083075E-2</v>
      </c>
      <c r="AN139" s="118">
        <f t="shared" ref="AN139" si="201">STDEV(F139,J139,N139,R139,V139,Z139,AD139,AH139)</f>
        <v>4.5027986902337225E-2</v>
      </c>
      <c r="AO139" s="201">
        <f t="shared" ref="AO139" si="202">STDEV(G139,K139,O139,S139,W139,AA139,AE139,AI139)</f>
        <v>4.5050232273288034E-2</v>
      </c>
      <c r="AP139" s="122"/>
      <c r="AQ139" s="147">
        <v>106884243.56</v>
      </c>
      <c r="AR139" s="139">
        <v>2.92</v>
      </c>
      <c r="AS139" s="121" t="e">
        <f>(#REF!/AQ139)-1</f>
        <v>#REF!</v>
      </c>
      <c r="AT139" s="121" t="e">
        <f>(#REF!/AR139)-1</f>
        <v>#REF!</v>
      </c>
    </row>
    <row r="140" spans="1:46">
      <c r="A140" s="197" t="s">
        <v>79</v>
      </c>
      <c r="B140" s="177">
        <v>306735094.80000001</v>
      </c>
      <c r="C140" s="176">
        <v>3.6</v>
      </c>
      <c r="D140" s="177">
        <v>302474885.14999998</v>
      </c>
      <c r="E140" s="176">
        <v>3.55</v>
      </c>
      <c r="F140" s="115">
        <f t="shared" si="181"/>
        <v>-1.3888888888889004E-2</v>
      </c>
      <c r="G140" s="115">
        <f t="shared" si="182"/>
        <v>-1.3888888888888963E-2</v>
      </c>
      <c r="H140" s="177">
        <v>302474885.14999998</v>
      </c>
      <c r="I140" s="176">
        <v>3.55</v>
      </c>
      <c r="J140" s="115">
        <f t="shared" si="183"/>
        <v>0</v>
      </c>
      <c r="K140" s="115">
        <f t="shared" si="184"/>
        <v>0</v>
      </c>
      <c r="L140" s="177">
        <v>312699388.31</v>
      </c>
      <c r="M140" s="176">
        <v>3.67</v>
      </c>
      <c r="N140" s="115">
        <f t="shared" si="185"/>
        <v>3.3802816901408538E-2</v>
      </c>
      <c r="O140" s="115">
        <f t="shared" si="186"/>
        <v>3.3802816901408482E-2</v>
      </c>
      <c r="P140" s="177">
        <v>308439178.66000003</v>
      </c>
      <c r="Q140" s="176">
        <v>3.62</v>
      </c>
      <c r="R140" s="115">
        <f t="shared" si="187"/>
        <v>-1.3623978201634801E-2</v>
      </c>
      <c r="S140" s="115">
        <f t="shared" si="188"/>
        <v>-1.3623978201634829E-2</v>
      </c>
      <c r="T140" s="177">
        <v>303326927.07999998</v>
      </c>
      <c r="U140" s="176">
        <v>3.56</v>
      </c>
      <c r="V140" s="115">
        <f t="shared" si="189"/>
        <v>-1.6574585635359254E-2</v>
      </c>
      <c r="W140" s="115">
        <f t="shared" si="190"/>
        <v>-1.6574585635359129E-2</v>
      </c>
      <c r="X140" s="177">
        <v>303326927.07999998</v>
      </c>
      <c r="Y140" s="176">
        <v>3.56</v>
      </c>
      <c r="Z140" s="115">
        <f t="shared" si="191"/>
        <v>0</v>
      </c>
      <c r="AA140" s="115">
        <f t="shared" si="192"/>
        <v>0</v>
      </c>
      <c r="AB140" s="177">
        <v>303326927.07999998</v>
      </c>
      <c r="AC140" s="176">
        <v>3.56</v>
      </c>
      <c r="AD140" s="115">
        <f t="shared" si="193"/>
        <v>0</v>
      </c>
      <c r="AE140" s="115">
        <f t="shared" si="194"/>
        <v>0</v>
      </c>
      <c r="AF140" s="177">
        <v>308439178.66000003</v>
      </c>
      <c r="AG140" s="176">
        <v>3.62</v>
      </c>
      <c r="AH140" s="115">
        <f t="shared" si="195"/>
        <v>1.6853932584269805E-2</v>
      </c>
      <c r="AI140" s="115">
        <f t="shared" si="196"/>
        <v>1.6853932584269676E-2</v>
      </c>
      <c r="AJ140" s="116">
        <f t="shared" ref="AJ140:AJ150" si="203">AVERAGE(F140,J140,N140,R140,V140,Z140,AD140,AH140)</f>
        <v>8.2116209497441013E-4</v>
      </c>
      <c r="AK140" s="116">
        <f t="shared" ref="AK140:AK150" si="204">AVERAGE(G140,K140,O140,S140,W140,AA140,AE140,AI140)</f>
        <v>8.2116209497440449E-4</v>
      </c>
      <c r="AL140" s="117">
        <f t="shared" ref="AL140:AL150" si="205">((AF140-D140)/D140)</f>
        <v>1.9718309859155098E-2</v>
      </c>
      <c r="AM140" s="117">
        <f t="shared" ref="AM140:AM150" si="206">((AG140-E140)/E140)</f>
        <v>1.9718309859155011E-2</v>
      </c>
      <c r="AN140" s="118">
        <f t="shared" ref="AN140:AN150" si="207">STDEV(F140,J140,N140,R140,V140,Z140,AD140,AH140)</f>
        <v>1.7215117617646672E-2</v>
      </c>
      <c r="AO140" s="201">
        <f t="shared" ref="AO140:AO150" si="208">STDEV(G140,K140,O140,S140,W140,AA140,AE140,AI140)</f>
        <v>1.7215117617646623E-2</v>
      </c>
      <c r="AP140" s="122"/>
      <c r="AQ140" s="147">
        <v>84059843.040000007</v>
      </c>
      <c r="AR140" s="139">
        <v>7.19</v>
      </c>
      <c r="AS140" s="121" t="e">
        <f>(#REF!/AQ140)-1</f>
        <v>#REF!</v>
      </c>
      <c r="AT140" s="121" t="e">
        <f>(#REF!/AR140)-1</f>
        <v>#REF!</v>
      </c>
    </row>
    <row r="141" spans="1:46">
      <c r="A141" s="197" t="s">
        <v>68</v>
      </c>
      <c r="B141" s="177">
        <v>142530748.80000001</v>
      </c>
      <c r="C141" s="176">
        <v>5.55</v>
      </c>
      <c r="D141" s="177">
        <v>143557997.44</v>
      </c>
      <c r="E141" s="176">
        <v>5.59</v>
      </c>
      <c r="F141" s="115">
        <f t="shared" si="181"/>
        <v>7.2072072072071058E-3</v>
      </c>
      <c r="G141" s="115">
        <f t="shared" si="182"/>
        <v>7.2072072072072143E-3</v>
      </c>
      <c r="H141" s="177">
        <v>144328433.91999999</v>
      </c>
      <c r="I141" s="176">
        <v>5.62</v>
      </c>
      <c r="J141" s="115">
        <f t="shared" si="183"/>
        <v>5.3667262969587801E-3</v>
      </c>
      <c r="K141" s="115">
        <f t="shared" si="184"/>
        <v>5.3667262969588998E-3</v>
      </c>
      <c r="L141" s="177">
        <v>144328433.91999999</v>
      </c>
      <c r="M141" s="176">
        <v>5.62</v>
      </c>
      <c r="N141" s="115">
        <f t="shared" si="185"/>
        <v>0</v>
      </c>
      <c r="O141" s="115">
        <f t="shared" si="186"/>
        <v>0</v>
      </c>
      <c r="P141" s="177">
        <v>144328433.91999999</v>
      </c>
      <c r="Q141" s="176">
        <v>5.62</v>
      </c>
      <c r="R141" s="115">
        <f t="shared" si="187"/>
        <v>0</v>
      </c>
      <c r="S141" s="115">
        <f t="shared" si="188"/>
        <v>0</v>
      </c>
      <c r="T141" s="177">
        <v>144842058.24000001</v>
      </c>
      <c r="U141" s="176">
        <v>5.64</v>
      </c>
      <c r="V141" s="115">
        <f t="shared" si="189"/>
        <v>3.5587188612101217E-3</v>
      </c>
      <c r="W141" s="115">
        <f t="shared" si="190"/>
        <v>3.5587188612098883E-3</v>
      </c>
      <c r="X141" s="177">
        <v>144842058.24000001</v>
      </c>
      <c r="Y141" s="176">
        <v>5.64</v>
      </c>
      <c r="Z141" s="115">
        <f t="shared" si="191"/>
        <v>0</v>
      </c>
      <c r="AA141" s="115">
        <f t="shared" si="192"/>
        <v>0</v>
      </c>
      <c r="AB141" s="177">
        <v>143044373.12</v>
      </c>
      <c r="AC141" s="176">
        <v>5.57</v>
      </c>
      <c r="AD141" s="115">
        <f t="shared" si="193"/>
        <v>-1.2411347517730528E-2</v>
      </c>
      <c r="AE141" s="115">
        <f t="shared" si="194"/>
        <v>-1.2411347517730389E-2</v>
      </c>
      <c r="AF141" s="177">
        <v>145869306.88</v>
      </c>
      <c r="AG141" s="176">
        <v>5.68</v>
      </c>
      <c r="AH141" s="115">
        <f t="shared" si="195"/>
        <v>1.9748653500897599E-2</v>
      </c>
      <c r="AI141" s="115">
        <f t="shared" si="196"/>
        <v>1.9748653500897564E-2</v>
      </c>
      <c r="AJ141" s="116">
        <f t="shared" si="203"/>
        <v>2.9337447935678849E-3</v>
      </c>
      <c r="AK141" s="116">
        <f t="shared" si="204"/>
        <v>2.933744793567897E-3</v>
      </c>
      <c r="AL141" s="117">
        <f t="shared" si="205"/>
        <v>1.6100178890876549E-2</v>
      </c>
      <c r="AM141" s="117">
        <f t="shared" si="206"/>
        <v>1.6100178890876539E-2</v>
      </c>
      <c r="AN141" s="118">
        <f t="shared" si="207"/>
        <v>9.0127375023298234E-3</v>
      </c>
      <c r="AO141" s="201">
        <f t="shared" si="208"/>
        <v>9.0127375023297904E-3</v>
      </c>
      <c r="AP141" s="122"/>
      <c r="AQ141" s="147">
        <v>82672021.189999998</v>
      </c>
      <c r="AR141" s="139">
        <v>18.53</v>
      </c>
      <c r="AS141" s="121" t="e">
        <f>(#REF!/AQ141)-1</f>
        <v>#REF!</v>
      </c>
      <c r="AT141" s="121" t="e">
        <f>(#REF!/AR141)-1</f>
        <v>#REF!</v>
      </c>
    </row>
    <row r="142" spans="1:46">
      <c r="A142" s="197" t="s">
        <v>69</v>
      </c>
      <c r="B142" s="177">
        <v>200530263.15000001</v>
      </c>
      <c r="C142" s="176">
        <v>19.05</v>
      </c>
      <c r="D142" s="177">
        <v>205056668.03999999</v>
      </c>
      <c r="E142" s="176">
        <v>19.05</v>
      </c>
      <c r="F142" s="115">
        <f t="shared" si="181"/>
        <v>2.2572178477690216E-2</v>
      </c>
      <c r="G142" s="115">
        <f t="shared" si="182"/>
        <v>0</v>
      </c>
      <c r="H142" s="177">
        <v>202635567.75</v>
      </c>
      <c r="I142" s="176">
        <v>19.25</v>
      </c>
      <c r="J142" s="115">
        <f t="shared" si="183"/>
        <v>-1.1806981519507147E-2</v>
      </c>
      <c r="K142" s="115">
        <f t="shared" si="184"/>
        <v>1.0498687664041956E-2</v>
      </c>
      <c r="L142" s="177">
        <v>203372424.36000001</v>
      </c>
      <c r="M142" s="176">
        <v>19.32</v>
      </c>
      <c r="N142" s="115">
        <f t="shared" si="185"/>
        <v>3.6363636363637071E-3</v>
      </c>
      <c r="O142" s="115">
        <f t="shared" si="186"/>
        <v>3.6363636363636511E-3</v>
      </c>
      <c r="P142" s="177">
        <v>197793367.16999999</v>
      </c>
      <c r="Q142" s="176">
        <v>18.79</v>
      </c>
      <c r="R142" s="115">
        <f t="shared" si="187"/>
        <v>-2.7432712215321044E-2</v>
      </c>
      <c r="S142" s="115">
        <f t="shared" si="188"/>
        <v>-2.7432712215320971E-2</v>
      </c>
      <c r="T142" s="177">
        <v>195793327.80000001</v>
      </c>
      <c r="U142" s="176">
        <v>18.600000000000001</v>
      </c>
      <c r="V142" s="115">
        <f t="shared" si="189"/>
        <v>-1.0111761575305888E-2</v>
      </c>
      <c r="W142" s="115">
        <f t="shared" si="190"/>
        <v>-1.0111761575305894E-2</v>
      </c>
      <c r="X142" s="177">
        <v>195793327.80000001</v>
      </c>
      <c r="Y142" s="176">
        <v>18.600000000000001</v>
      </c>
      <c r="Z142" s="115">
        <f t="shared" si="191"/>
        <v>0</v>
      </c>
      <c r="AA142" s="115">
        <f t="shared" si="192"/>
        <v>0</v>
      </c>
      <c r="AB142" s="177">
        <v>205582994.19</v>
      </c>
      <c r="AC142" s="176">
        <v>19.53</v>
      </c>
      <c r="AD142" s="115">
        <f t="shared" si="193"/>
        <v>4.9999999999999926E-2</v>
      </c>
      <c r="AE142" s="115">
        <f t="shared" si="194"/>
        <v>4.9999999999999982E-2</v>
      </c>
      <c r="AF142" s="177">
        <v>205793524.65000001</v>
      </c>
      <c r="AG142" s="176">
        <v>19.55</v>
      </c>
      <c r="AH142" s="115">
        <f t="shared" si="195"/>
        <v>1.024065540194613E-3</v>
      </c>
      <c r="AI142" s="115">
        <f t="shared" si="196"/>
        <v>1.0240655401945506E-3</v>
      </c>
      <c r="AJ142" s="116">
        <f t="shared" si="203"/>
        <v>3.4851440430142978E-3</v>
      </c>
      <c r="AK142" s="116">
        <f t="shared" si="204"/>
        <v>3.4518303812466592E-3</v>
      </c>
      <c r="AL142" s="117">
        <f t="shared" si="205"/>
        <v>3.5934291581109527E-3</v>
      </c>
      <c r="AM142" s="117">
        <f t="shared" si="206"/>
        <v>2.6246719160104987E-2</v>
      </c>
      <c r="AN142" s="118">
        <f t="shared" si="207"/>
        <v>2.3666768426264924E-2</v>
      </c>
      <c r="AO142" s="201">
        <f t="shared" si="208"/>
        <v>2.198692680140003E-2</v>
      </c>
      <c r="AP142" s="122"/>
      <c r="AQ142" s="147">
        <v>541500000</v>
      </c>
      <c r="AR142" s="139">
        <v>3610</v>
      </c>
      <c r="AS142" s="121" t="e">
        <f>(#REF!/AQ142)-1</f>
        <v>#REF!</v>
      </c>
      <c r="AT142" s="121" t="e">
        <f>(#REF!/AR142)-1</f>
        <v>#REF!</v>
      </c>
    </row>
    <row r="143" spans="1:46">
      <c r="A143" s="197" t="s">
        <v>116</v>
      </c>
      <c r="B143" s="177">
        <v>687174076.79999995</v>
      </c>
      <c r="C143" s="176">
        <v>195.2</v>
      </c>
      <c r="D143" s="177">
        <v>687174076.79999995</v>
      </c>
      <c r="E143" s="176">
        <v>195.2</v>
      </c>
      <c r="F143" s="115">
        <f t="shared" si="181"/>
        <v>0</v>
      </c>
      <c r="G143" s="115">
        <f t="shared" si="182"/>
        <v>0</v>
      </c>
      <c r="H143" s="177">
        <v>687174076.79999995</v>
      </c>
      <c r="I143" s="176">
        <v>195.2</v>
      </c>
      <c r="J143" s="115">
        <f t="shared" si="183"/>
        <v>0</v>
      </c>
      <c r="K143" s="115">
        <f t="shared" si="184"/>
        <v>0</v>
      </c>
      <c r="L143" s="177">
        <v>687174076.79999995</v>
      </c>
      <c r="M143" s="176">
        <v>195.2</v>
      </c>
      <c r="N143" s="115">
        <f t="shared" si="185"/>
        <v>0</v>
      </c>
      <c r="O143" s="115">
        <f t="shared" si="186"/>
        <v>0</v>
      </c>
      <c r="P143" s="177">
        <v>659715276.60000002</v>
      </c>
      <c r="Q143" s="176">
        <v>187.4</v>
      </c>
      <c r="R143" s="115">
        <f t="shared" si="187"/>
        <v>-3.9959016393442522E-2</v>
      </c>
      <c r="S143" s="115">
        <f t="shared" si="188"/>
        <v>-3.9959016393442535E-2</v>
      </c>
      <c r="T143" s="177">
        <v>659715276.60000002</v>
      </c>
      <c r="U143" s="176">
        <v>187.4</v>
      </c>
      <c r="V143" s="115">
        <f t="shared" si="189"/>
        <v>0</v>
      </c>
      <c r="W143" s="115">
        <f t="shared" si="190"/>
        <v>0</v>
      </c>
      <c r="X143" s="177">
        <v>659715276.60000002</v>
      </c>
      <c r="Y143" s="176">
        <v>187.4</v>
      </c>
      <c r="Z143" s="115">
        <f t="shared" si="191"/>
        <v>0</v>
      </c>
      <c r="AA143" s="115">
        <f t="shared" si="192"/>
        <v>0</v>
      </c>
      <c r="AB143" s="177">
        <v>659715276.60000002</v>
      </c>
      <c r="AC143" s="176">
        <v>187.4</v>
      </c>
      <c r="AD143" s="115">
        <f t="shared" si="193"/>
        <v>0</v>
      </c>
      <c r="AE143" s="115">
        <f t="shared" si="194"/>
        <v>0</v>
      </c>
      <c r="AF143" s="177">
        <v>635424799.5</v>
      </c>
      <c r="AG143" s="176">
        <v>180.5</v>
      </c>
      <c r="AH143" s="115">
        <f t="shared" si="195"/>
        <v>-3.6819637139807931E-2</v>
      </c>
      <c r="AI143" s="115">
        <f t="shared" si="196"/>
        <v>-3.6819637139807924E-2</v>
      </c>
      <c r="AJ143" s="116">
        <f t="shared" si="203"/>
        <v>-9.5973316916563058E-3</v>
      </c>
      <c r="AK143" s="116">
        <f t="shared" si="204"/>
        <v>-9.5973316916563075E-3</v>
      </c>
      <c r="AL143" s="117">
        <f t="shared" si="205"/>
        <v>-7.5307377049180266E-2</v>
      </c>
      <c r="AM143" s="117">
        <f t="shared" si="206"/>
        <v>-7.530737704918028E-2</v>
      </c>
      <c r="AN143" s="118">
        <f t="shared" si="207"/>
        <v>1.7790601312575805E-2</v>
      </c>
      <c r="AO143" s="201">
        <f t="shared" si="208"/>
        <v>1.7790601312575805E-2</v>
      </c>
      <c r="AP143" s="122"/>
      <c r="AQ143" s="147">
        <v>551092000</v>
      </c>
      <c r="AR143" s="139">
        <v>8.86</v>
      </c>
      <c r="AS143" s="121" t="e">
        <f>(#REF!/AQ143)-1</f>
        <v>#REF!</v>
      </c>
      <c r="AT143" s="121" t="e">
        <f>(#REF!/AR143)-1</f>
        <v>#REF!</v>
      </c>
    </row>
    <row r="144" spans="1:46">
      <c r="A144" s="197" t="s">
        <v>46</v>
      </c>
      <c r="B144" s="177">
        <v>12302304300</v>
      </c>
      <c r="C144" s="176">
        <v>8450</v>
      </c>
      <c r="D144" s="177">
        <v>9755586000</v>
      </c>
      <c r="E144" s="176">
        <v>9000</v>
      </c>
      <c r="F144" s="115">
        <f t="shared" si="181"/>
        <v>-0.20701148645786627</v>
      </c>
      <c r="G144" s="115">
        <f t="shared" si="182"/>
        <v>6.5088757396449703E-2</v>
      </c>
      <c r="H144" s="177">
        <v>9159411300</v>
      </c>
      <c r="I144" s="176">
        <v>8450</v>
      </c>
      <c r="J144" s="115">
        <f t="shared" si="183"/>
        <v>-6.1111111111111109E-2</v>
      </c>
      <c r="K144" s="115">
        <f t="shared" si="184"/>
        <v>-6.1111111111111109E-2</v>
      </c>
      <c r="L144" s="177">
        <v>9972376800</v>
      </c>
      <c r="M144" s="176">
        <v>9200</v>
      </c>
      <c r="N144" s="115">
        <f t="shared" si="185"/>
        <v>8.8757396449704137E-2</v>
      </c>
      <c r="O144" s="115">
        <f t="shared" si="186"/>
        <v>8.8757396449704137E-2</v>
      </c>
      <c r="P144" s="177">
        <v>9972376800</v>
      </c>
      <c r="Q144" s="176">
        <v>9200</v>
      </c>
      <c r="R144" s="115">
        <f t="shared" si="187"/>
        <v>0</v>
      </c>
      <c r="S144" s="115">
        <f t="shared" si="188"/>
        <v>0</v>
      </c>
      <c r="T144" s="177">
        <v>9972376800</v>
      </c>
      <c r="U144" s="176">
        <v>9200</v>
      </c>
      <c r="V144" s="115">
        <f t="shared" si="189"/>
        <v>0</v>
      </c>
      <c r="W144" s="115">
        <f t="shared" si="190"/>
        <v>0</v>
      </c>
      <c r="X144" s="177">
        <v>6823923582</v>
      </c>
      <c r="Y144" s="176">
        <v>9498</v>
      </c>
      <c r="Z144" s="115">
        <f t="shared" si="191"/>
        <v>-0.31571743438334582</v>
      </c>
      <c r="AA144" s="115">
        <f t="shared" si="192"/>
        <v>3.239130434782609E-2</v>
      </c>
      <c r="AB144" s="177">
        <v>6822486664</v>
      </c>
      <c r="AC144" s="176">
        <v>9496</v>
      </c>
      <c r="AD144" s="115">
        <f t="shared" si="193"/>
        <v>-2.105706464518846E-4</v>
      </c>
      <c r="AE144" s="115">
        <f t="shared" si="194"/>
        <v>-2.105706464518846E-4</v>
      </c>
      <c r="AF144" s="177">
        <v>6394285100</v>
      </c>
      <c r="AG144" s="176">
        <v>8900</v>
      </c>
      <c r="AH144" s="115">
        <f t="shared" si="195"/>
        <v>-6.2763268744734618E-2</v>
      </c>
      <c r="AI144" s="115">
        <f t="shared" si="196"/>
        <v>-6.2763268744734618E-2</v>
      </c>
      <c r="AJ144" s="116">
        <f t="shared" si="203"/>
        <v>-6.9757059361725687E-2</v>
      </c>
      <c r="AK144" s="116">
        <f t="shared" si="204"/>
        <v>7.7690634614602898E-3</v>
      </c>
      <c r="AL144" s="117">
        <f t="shared" si="205"/>
        <v>-0.34455140880312057</v>
      </c>
      <c r="AM144" s="117">
        <f t="shared" si="206"/>
        <v>-1.1111111111111112E-2</v>
      </c>
      <c r="AN144" s="118">
        <f t="shared" si="207"/>
        <v>0.1304687104371994</v>
      </c>
      <c r="AO144" s="201">
        <f t="shared" si="208"/>
        <v>5.3924009666391062E-2</v>
      </c>
      <c r="AP144" s="122"/>
      <c r="AQ144" s="120">
        <v>913647681</v>
      </c>
      <c r="AR144" s="124">
        <v>81</v>
      </c>
      <c r="AS144" s="121" t="e">
        <f>(#REF!/AQ144)-1</f>
        <v>#REF!</v>
      </c>
      <c r="AT144" s="121" t="e">
        <f>(#REF!/AR144)-1</f>
        <v>#REF!</v>
      </c>
    </row>
    <row r="145" spans="1:46">
      <c r="A145" s="197" t="s">
        <v>63</v>
      </c>
      <c r="B145" s="177">
        <v>593824000</v>
      </c>
      <c r="C145" s="176">
        <v>12.32</v>
      </c>
      <c r="D145" s="177">
        <v>593824000</v>
      </c>
      <c r="E145" s="176">
        <v>12.32</v>
      </c>
      <c r="F145" s="115">
        <f t="shared" si="181"/>
        <v>0</v>
      </c>
      <c r="G145" s="115">
        <f t="shared" si="182"/>
        <v>0</v>
      </c>
      <c r="H145" s="177">
        <v>593824000</v>
      </c>
      <c r="I145" s="176">
        <v>12.32</v>
      </c>
      <c r="J145" s="115">
        <f t="shared" si="183"/>
        <v>0</v>
      </c>
      <c r="K145" s="115">
        <f t="shared" si="184"/>
        <v>0</v>
      </c>
      <c r="L145" s="177">
        <v>593824000</v>
      </c>
      <c r="M145" s="176">
        <v>12.32</v>
      </c>
      <c r="N145" s="115">
        <f t="shared" si="185"/>
        <v>0</v>
      </c>
      <c r="O145" s="115">
        <f t="shared" si="186"/>
        <v>0</v>
      </c>
      <c r="P145" s="177">
        <v>593824000</v>
      </c>
      <c r="Q145" s="176">
        <v>12.32</v>
      </c>
      <c r="R145" s="115">
        <f t="shared" si="187"/>
        <v>0</v>
      </c>
      <c r="S145" s="115">
        <f t="shared" si="188"/>
        <v>0</v>
      </c>
      <c r="T145" s="177">
        <v>593824000</v>
      </c>
      <c r="U145" s="176">
        <v>12.32</v>
      </c>
      <c r="V145" s="115">
        <f t="shared" si="189"/>
        <v>0</v>
      </c>
      <c r="W145" s="115">
        <f t="shared" si="190"/>
        <v>0</v>
      </c>
      <c r="X145" s="177">
        <v>593824000</v>
      </c>
      <c r="Y145" s="176">
        <v>12.32</v>
      </c>
      <c r="Z145" s="115">
        <f t="shared" si="191"/>
        <v>0</v>
      </c>
      <c r="AA145" s="115">
        <f t="shared" si="192"/>
        <v>0</v>
      </c>
      <c r="AB145" s="177">
        <v>593824000</v>
      </c>
      <c r="AC145" s="176">
        <v>12.32</v>
      </c>
      <c r="AD145" s="115">
        <f t="shared" si="193"/>
        <v>0</v>
      </c>
      <c r="AE145" s="115">
        <f t="shared" si="194"/>
        <v>0</v>
      </c>
      <c r="AF145" s="177">
        <v>593824000</v>
      </c>
      <c r="AG145" s="176">
        <v>12.32</v>
      </c>
      <c r="AH145" s="115">
        <f t="shared" si="195"/>
        <v>0</v>
      </c>
      <c r="AI145" s="115">
        <f t="shared" si="196"/>
        <v>0</v>
      </c>
      <c r="AJ145" s="116">
        <f t="shared" si="203"/>
        <v>0</v>
      </c>
      <c r="AK145" s="116">
        <f t="shared" si="204"/>
        <v>0</v>
      </c>
      <c r="AL145" s="117">
        <f t="shared" si="205"/>
        <v>0</v>
      </c>
      <c r="AM145" s="117">
        <f t="shared" si="206"/>
        <v>0</v>
      </c>
      <c r="AN145" s="118">
        <f t="shared" si="207"/>
        <v>0</v>
      </c>
      <c r="AO145" s="201">
        <f t="shared" si="208"/>
        <v>0</v>
      </c>
      <c r="AP145" s="122"/>
      <c r="AQ145" s="155">
        <f>SUM(AQ138:AQ144)</f>
        <v>4180911788.79</v>
      </c>
      <c r="AR145" s="156"/>
      <c r="AS145" s="121" t="e">
        <f>(#REF!/AQ145)-1</f>
        <v>#REF!</v>
      </c>
      <c r="AT145" s="121" t="e">
        <f>(#REF!/AR145)-1</f>
        <v>#REF!</v>
      </c>
    </row>
    <row r="146" spans="1:46">
      <c r="A146" s="197" t="s">
        <v>54</v>
      </c>
      <c r="B146" s="177">
        <v>544172523.82000005</v>
      </c>
      <c r="C146" s="175">
        <v>77</v>
      </c>
      <c r="D146" s="177">
        <v>559898335.75999999</v>
      </c>
      <c r="E146" s="175">
        <v>75</v>
      </c>
      <c r="F146" s="115">
        <f t="shared" si="181"/>
        <v>2.8898577659907138E-2</v>
      </c>
      <c r="G146" s="115">
        <f t="shared" si="182"/>
        <v>-2.5974025974025976E-2</v>
      </c>
      <c r="H146" s="177">
        <v>553306972.77999997</v>
      </c>
      <c r="I146" s="175">
        <v>75</v>
      </c>
      <c r="J146" s="115">
        <f t="shared" si="183"/>
        <v>-1.177242824101803E-2</v>
      </c>
      <c r="K146" s="115">
        <f t="shared" si="184"/>
        <v>0</v>
      </c>
      <c r="L146" s="177">
        <v>558760854.82000005</v>
      </c>
      <c r="M146" s="175">
        <v>75</v>
      </c>
      <c r="N146" s="115">
        <f t="shared" si="185"/>
        <v>9.8568829028088095E-3</v>
      </c>
      <c r="O146" s="115">
        <f t="shared" si="186"/>
        <v>0</v>
      </c>
      <c r="P146" s="177">
        <v>554407443.38</v>
      </c>
      <c r="Q146" s="175">
        <v>75</v>
      </c>
      <c r="R146" s="115">
        <f t="shared" si="187"/>
        <v>-7.7911890255849634E-3</v>
      </c>
      <c r="S146" s="115">
        <f t="shared" si="188"/>
        <v>0</v>
      </c>
      <c r="T146" s="177">
        <v>554549414.58000004</v>
      </c>
      <c r="U146" s="175">
        <v>73</v>
      </c>
      <c r="V146" s="115">
        <f t="shared" si="189"/>
        <v>2.5607736998353806E-4</v>
      </c>
      <c r="W146" s="115">
        <f t="shared" si="190"/>
        <v>-2.6666666666666668E-2</v>
      </c>
      <c r="X146" s="177">
        <v>561062437.80999994</v>
      </c>
      <c r="Y146" s="175">
        <v>75</v>
      </c>
      <c r="Z146" s="115">
        <f t="shared" si="191"/>
        <v>1.1744712118996066E-2</v>
      </c>
      <c r="AA146" s="115">
        <f t="shared" si="192"/>
        <v>2.7397260273972601E-2</v>
      </c>
      <c r="AB146" s="177">
        <v>565873401.44000006</v>
      </c>
      <c r="AC146" s="175">
        <v>75</v>
      </c>
      <c r="AD146" s="115">
        <f t="shared" si="193"/>
        <v>8.574738399488642E-3</v>
      </c>
      <c r="AE146" s="115">
        <f t="shared" si="194"/>
        <v>0</v>
      </c>
      <c r="AF146" s="177">
        <v>559155906.26999998</v>
      </c>
      <c r="AG146" s="175">
        <v>75</v>
      </c>
      <c r="AH146" s="115">
        <f t="shared" si="195"/>
        <v>-1.1871021244161336E-2</v>
      </c>
      <c r="AI146" s="115">
        <f t="shared" si="196"/>
        <v>0</v>
      </c>
      <c r="AJ146" s="116">
        <f t="shared" si="203"/>
        <v>3.487043742552483E-3</v>
      </c>
      <c r="AK146" s="116">
        <f t="shared" si="204"/>
        <v>-3.1554290458400049E-3</v>
      </c>
      <c r="AL146" s="117">
        <f t="shared" si="205"/>
        <v>-1.3260076742186485E-3</v>
      </c>
      <c r="AM146" s="117">
        <f t="shared" si="206"/>
        <v>0</v>
      </c>
      <c r="AN146" s="118">
        <f t="shared" si="207"/>
        <v>1.4075073987749676E-2</v>
      </c>
      <c r="AO146" s="201">
        <f t="shared" si="208"/>
        <v>1.7141083259749446E-2</v>
      </c>
      <c r="AP146" s="122"/>
      <c r="AQ146" s="202"/>
      <c r="AR146" s="203"/>
      <c r="AS146" s="121"/>
      <c r="AT146" s="121"/>
    </row>
    <row r="147" spans="1:46" s="275" customFormat="1">
      <c r="A147" s="197" t="s">
        <v>118</v>
      </c>
      <c r="B147" s="177">
        <v>774757541.84000003</v>
      </c>
      <c r="C147" s="165">
        <v>118.21</v>
      </c>
      <c r="D147" s="177">
        <v>780442233.23000002</v>
      </c>
      <c r="E147" s="165">
        <v>118.21</v>
      </c>
      <c r="F147" s="115">
        <f t="shared" si="181"/>
        <v>7.3373811586257094E-3</v>
      </c>
      <c r="G147" s="115">
        <f t="shared" si="182"/>
        <v>0</v>
      </c>
      <c r="H147" s="177">
        <v>781522234.29999995</v>
      </c>
      <c r="I147" s="165">
        <v>118.21</v>
      </c>
      <c r="J147" s="115">
        <f t="shared" si="183"/>
        <v>1.3838321710630079E-3</v>
      </c>
      <c r="K147" s="115">
        <f t="shared" si="184"/>
        <v>0</v>
      </c>
      <c r="L147" s="177">
        <v>792277755.13999999</v>
      </c>
      <c r="M147" s="165">
        <v>118.21</v>
      </c>
      <c r="N147" s="115">
        <f t="shared" si="185"/>
        <v>1.3762271075542239E-2</v>
      </c>
      <c r="O147" s="115">
        <f t="shared" si="186"/>
        <v>0</v>
      </c>
      <c r="P147" s="177">
        <v>786162688.89999998</v>
      </c>
      <c r="Q147" s="165">
        <v>118.21</v>
      </c>
      <c r="R147" s="115">
        <f t="shared" si="187"/>
        <v>-7.7183364045345969E-3</v>
      </c>
      <c r="S147" s="115">
        <f t="shared" si="188"/>
        <v>0</v>
      </c>
      <c r="T147" s="177">
        <v>787904969.70000005</v>
      </c>
      <c r="U147" s="165">
        <v>118.21</v>
      </c>
      <c r="V147" s="115">
        <f t="shared" si="189"/>
        <v>2.2161835261323244E-3</v>
      </c>
      <c r="W147" s="115">
        <f t="shared" si="190"/>
        <v>0</v>
      </c>
      <c r="X147" s="177">
        <v>791961588.41999996</v>
      </c>
      <c r="Y147" s="165">
        <v>118.21</v>
      </c>
      <c r="Z147" s="115">
        <f t="shared" si="191"/>
        <v>5.1486142060310821E-3</v>
      </c>
      <c r="AA147" s="115">
        <f t="shared" si="192"/>
        <v>0</v>
      </c>
      <c r="AB147" s="177">
        <v>796185610.51999998</v>
      </c>
      <c r="AC147" s="165">
        <v>118.21</v>
      </c>
      <c r="AD147" s="115">
        <f t="shared" si="193"/>
        <v>5.3336199151112155E-3</v>
      </c>
      <c r="AE147" s="115">
        <f t="shared" si="194"/>
        <v>0</v>
      </c>
      <c r="AF147" s="177">
        <v>800862774.07000005</v>
      </c>
      <c r="AG147" s="165">
        <v>118.21</v>
      </c>
      <c r="AH147" s="115">
        <f t="shared" si="195"/>
        <v>5.8744638036667737E-3</v>
      </c>
      <c r="AI147" s="115">
        <f t="shared" si="196"/>
        <v>0</v>
      </c>
      <c r="AJ147" s="116">
        <f t="shared" si="203"/>
        <v>4.16725368145472E-3</v>
      </c>
      <c r="AK147" s="116">
        <f t="shared" si="204"/>
        <v>0</v>
      </c>
      <c r="AL147" s="117">
        <f t="shared" si="205"/>
        <v>2.61653457110925E-2</v>
      </c>
      <c r="AM147" s="117">
        <f t="shared" si="206"/>
        <v>0</v>
      </c>
      <c r="AN147" s="118">
        <f t="shared" si="207"/>
        <v>6.0965268078708923E-3</v>
      </c>
      <c r="AO147" s="201">
        <f t="shared" si="208"/>
        <v>0</v>
      </c>
      <c r="AP147" s="122"/>
      <c r="AQ147" s="202"/>
      <c r="AR147" s="203"/>
      <c r="AS147" s="121"/>
      <c r="AT147" s="121"/>
    </row>
    <row r="148" spans="1:46" ht="15.75" thickBot="1">
      <c r="A148" s="197" t="s">
        <v>177</v>
      </c>
      <c r="B148" s="177">
        <v>654350000</v>
      </c>
      <c r="C148" s="165">
        <v>100</v>
      </c>
      <c r="D148" s="177">
        <v>654350000</v>
      </c>
      <c r="E148" s="165">
        <v>100</v>
      </c>
      <c r="F148" s="115">
        <f t="shared" si="181"/>
        <v>0</v>
      </c>
      <c r="G148" s="115">
        <f t="shared" si="182"/>
        <v>0</v>
      </c>
      <c r="H148" s="177">
        <v>654350000</v>
      </c>
      <c r="I148" s="165">
        <v>100</v>
      </c>
      <c r="J148" s="115">
        <f t="shared" si="183"/>
        <v>0</v>
      </c>
      <c r="K148" s="115">
        <f t="shared" si="184"/>
        <v>0</v>
      </c>
      <c r="L148" s="177">
        <v>654350000</v>
      </c>
      <c r="M148" s="165">
        <v>100</v>
      </c>
      <c r="N148" s="115">
        <f t="shared" si="185"/>
        <v>0</v>
      </c>
      <c r="O148" s="115">
        <f t="shared" si="186"/>
        <v>0</v>
      </c>
      <c r="P148" s="177">
        <v>654350000</v>
      </c>
      <c r="Q148" s="165">
        <v>100</v>
      </c>
      <c r="R148" s="115">
        <f t="shared" si="187"/>
        <v>0</v>
      </c>
      <c r="S148" s="115">
        <f t="shared" si="188"/>
        <v>0</v>
      </c>
      <c r="T148" s="177">
        <v>654350000</v>
      </c>
      <c r="U148" s="165">
        <v>100</v>
      </c>
      <c r="V148" s="115">
        <f t="shared" si="189"/>
        <v>0</v>
      </c>
      <c r="W148" s="115">
        <f t="shared" si="190"/>
        <v>0</v>
      </c>
      <c r="X148" s="177">
        <v>718279022.55000019</v>
      </c>
      <c r="Y148" s="165">
        <v>100</v>
      </c>
      <c r="Z148" s="115">
        <f t="shared" si="191"/>
        <v>9.7698513868724982E-2</v>
      </c>
      <c r="AA148" s="115">
        <f t="shared" si="192"/>
        <v>0</v>
      </c>
      <c r="AB148" s="177">
        <v>672293077.82000005</v>
      </c>
      <c r="AC148" s="165">
        <v>100</v>
      </c>
      <c r="AD148" s="115">
        <f t="shared" si="193"/>
        <v>-6.4022396988210814E-2</v>
      </c>
      <c r="AE148" s="115">
        <f t="shared" si="194"/>
        <v>0</v>
      </c>
      <c r="AF148" s="177">
        <v>673498295.40999997</v>
      </c>
      <c r="AG148" s="165">
        <v>117.39</v>
      </c>
      <c r="AH148" s="115">
        <f t="shared" si="195"/>
        <v>1.7926967118388202E-3</v>
      </c>
      <c r="AI148" s="115">
        <f t="shared" si="196"/>
        <v>0.1739</v>
      </c>
      <c r="AJ148" s="116">
        <f t="shared" si="203"/>
        <v>4.4336016990441235E-3</v>
      </c>
      <c r="AK148" s="116">
        <f t="shared" si="204"/>
        <v>2.17375E-2</v>
      </c>
      <c r="AL148" s="117">
        <f t="shared" si="205"/>
        <v>2.9263078490104632E-2</v>
      </c>
      <c r="AM148" s="117">
        <f t="shared" si="206"/>
        <v>0.1739</v>
      </c>
      <c r="AN148" s="118">
        <f t="shared" si="207"/>
        <v>4.389895231025779E-2</v>
      </c>
      <c r="AO148" s="201">
        <f t="shared" si="208"/>
        <v>6.1482934624170309E-2</v>
      </c>
      <c r="AP148" s="122"/>
      <c r="AQ148" s="158">
        <f>SUM(AQ134,AQ145)</f>
        <v>248470364193.50519</v>
      </c>
      <c r="AR148" s="159"/>
      <c r="AS148" s="121" t="e">
        <f>(#REF!/AQ148)-1</f>
        <v>#REF!</v>
      </c>
      <c r="AT148" s="121" t="e">
        <f>(#REF!/AR148)-1</f>
        <v>#REF!</v>
      </c>
    </row>
    <row r="149" spans="1:46">
      <c r="A149" s="198" t="s">
        <v>47</v>
      </c>
      <c r="B149" s="180">
        <f>SUM(B139:B148)</f>
        <v>18484878549.209999</v>
      </c>
      <c r="C149" s="170"/>
      <c r="D149" s="180">
        <f>SUM(D139:D148)</f>
        <v>16240360196.42</v>
      </c>
      <c r="E149" s="170"/>
      <c r="F149" s="115">
        <f>((D149-B149)/B149)</f>
        <v>-0.12142456585877458</v>
      </c>
      <c r="G149" s="115"/>
      <c r="H149" s="180">
        <f>SUM(H139:H148)</f>
        <v>15586896470.699999</v>
      </c>
      <c r="I149" s="170"/>
      <c r="J149" s="115">
        <f>((H149-D149)/D149)</f>
        <v>-4.0237021704977317E-2</v>
      </c>
      <c r="K149" s="115"/>
      <c r="L149" s="180">
        <f>SUM(L139:L148)</f>
        <v>16427032733.349998</v>
      </c>
      <c r="M149" s="170"/>
      <c r="N149" s="115">
        <f>((L149-H149)/H149)</f>
        <v>5.3900163142115848E-2</v>
      </c>
      <c r="O149" s="115"/>
      <c r="P149" s="180">
        <f>SUM(P139:P148)</f>
        <v>16367114188.629999</v>
      </c>
      <c r="Q149" s="170"/>
      <c r="R149" s="115">
        <f>((P149-L149)/L149)</f>
        <v>-3.6475573947298027E-3</v>
      </c>
      <c r="S149" s="115"/>
      <c r="T149" s="180">
        <f>SUM(T139:T148)</f>
        <v>16362399774</v>
      </c>
      <c r="U149" s="170"/>
      <c r="V149" s="115">
        <f>((T149-P149)/P149)</f>
        <v>-2.880418976531732E-4</v>
      </c>
      <c r="W149" s="115"/>
      <c r="X149" s="180">
        <f>SUM(X139:X148)</f>
        <v>13288445220.5</v>
      </c>
      <c r="Y149" s="170"/>
      <c r="Z149" s="115">
        <f>((X149-T149)/T149)</f>
        <v>-0.18786697525778226</v>
      </c>
      <c r="AA149" s="115"/>
      <c r="AB149" s="180">
        <f>SUM(AB139:AB148)</f>
        <v>13258049324.77</v>
      </c>
      <c r="AC149" s="170"/>
      <c r="AD149" s="115">
        <f>((AB149-X149)/X149)</f>
        <v>-2.2873929361659248E-3</v>
      </c>
      <c r="AE149" s="115"/>
      <c r="AF149" s="180">
        <f>SUM(AF139:AF148)</f>
        <v>12876667885.440001</v>
      </c>
      <c r="AG149" s="170"/>
      <c r="AH149" s="115">
        <f>((AF149-AB149)/AB149)</f>
        <v>-2.8766029601162018E-2</v>
      </c>
      <c r="AI149" s="115"/>
      <c r="AJ149" s="116">
        <f t="shared" si="203"/>
        <v>-4.1327177688641158E-2</v>
      </c>
      <c r="AK149" s="116"/>
      <c r="AL149" s="117">
        <f t="shared" si="205"/>
        <v>-0.20711931695465022</v>
      </c>
      <c r="AM149" s="117"/>
      <c r="AN149" s="118">
        <f t="shared" si="207"/>
        <v>7.7223969661357111E-2</v>
      </c>
      <c r="AO149" s="201"/>
    </row>
    <row r="150" spans="1:46" ht="15.75" thickBot="1">
      <c r="A150" s="157" t="s">
        <v>57</v>
      </c>
      <c r="B150" s="181">
        <f>SUM(B135,B149)</f>
        <v>1409351163056.9072</v>
      </c>
      <c r="C150" s="182"/>
      <c r="D150" s="181">
        <f>SUM(D135,D149)</f>
        <v>1387420358423.833</v>
      </c>
      <c r="E150" s="182"/>
      <c r="F150" s="115">
        <f>((D150-B150)/B150)</f>
        <v>-1.556092279053144E-2</v>
      </c>
      <c r="G150" s="115"/>
      <c r="H150" s="181">
        <f>SUM(H135,H149)</f>
        <v>1370987653147.3469</v>
      </c>
      <c r="I150" s="182"/>
      <c r="J150" s="115">
        <f>((H150-D150)/D150)</f>
        <v>-1.1844071032051396E-2</v>
      </c>
      <c r="K150" s="115"/>
      <c r="L150" s="181">
        <f>SUM(L135,L149)</f>
        <v>1357287461516.8059</v>
      </c>
      <c r="M150" s="182"/>
      <c r="N150" s="115">
        <f>((L150-H150)/H150)</f>
        <v>-9.9929358219162517E-3</v>
      </c>
      <c r="O150" s="115"/>
      <c r="P150" s="181">
        <f>SUM(P135,P149)</f>
        <v>1351011870113.7073</v>
      </c>
      <c r="Q150" s="182"/>
      <c r="R150" s="115">
        <f>((P150-L150)/L150)</f>
        <v>-4.6236273310043602E-3</v>
      </c>
      <c r="S150" s="115"/>
      <c r="T150" s="181">
        <f>SUM(T135,T149)</f>
        <v>1337974052353.2727</v>
      </c>
      <c r="U150" s="182"/>
      <c r="V150" s="115">
        <f>((T150-P150)/P150)</f>
        <v>-9.6504094811078519E-3</v>
      </c>
      <c r="W150" s="115"/>
      <c r="X150" s="181">
        <f>SUM(X135,X149)</f>
        <v>1321879385232.043</v>
      </c>
      <c r="Y150" s="182"/>
      <c r="Z150" s="115">
        <f>((X150-T150)/T150)</f>
        <v>-1.2029132473026593E-2</v>
      </c>
      <c r="AA150" s="115"/>
      <c r="AB150" s="181">
        <f>SUM(AB135,AB149)</f>
        <v>1316833623545.051</v>
      </c>
      <c r="AC150" s="182"/>
      <c r="AD150" s="115">
        <f>((AB150-X150)/X150)</f>
        <v>-3.8171120174524918E-3</v>
      </c>
      <c r="AE150" s="115"/>
      <c r="AF150" s="181">
        <f>SUM(AF135,AF149)</f>
        <v>1300478321751.0408</v>
      </c>
      <c r="AG150" s="182"/>
      <c r="AH150" s="115">
        <f>((AF150-AB150)/AB150)</f>
        <v>-1.2420173286569115E-2</v>
      </c>
      <c r="AI150" s="115"/>
      <c r="AJ150" s="116">
        <f t="shared" si="203"/>
        <v>-9.9922980292074387E-3</v>
      </c>
      <c r="AK150" s="116"/>
      <c r="AL150" s="117">
        <f t="shared" si="205"/>
        <v>-6.2664524233709523E-2</v>
      </c>
      <c r="AM150" s="117"/>
      <c r="AN150" s="118">
        <f t="shared" si="207"/>
        <v>3.9920340918768449E-3</v>
      </c>
      <c r="AO150" s="201"/>
    </row>
  </sheetData>
  <protectedRanges>
    <protectedRange password="CADF" sqref="C82" name="BidOffer Prices_2_1_1"/>
    <protectedRange password="CADF" sqref="B44:B48" name="Yield_2_1_2_4"/>
    <protectedRange password="CADF" sqref="B18" name="Fund Name_1_1_1_1_1_2"/>
    <protectedRange password="CADF" sqref="C18" name="Fund Name_1_1_1_1_2_1"/>
    <protectedRange password="CADF" sqref="B43" name="Yield_2_1_2_3_2"/>
    <protectedRange password="CADF" sqref="B85" name="Yield_2_1_2_3_1_2"/>
    <protectedRange password="CADF" sqref="C85" name="Fund Name_2_3_1"/>
    <protectedRange password="CADF" sqref="E82" name="BidOffer Prices_2_1_2"/>
    <protectedRange password="CADF" sqref="D44:D48" name="Yield_2_1_2_6"/>
    <protectedRange password="CADF" sqref="D18" name="Fund Name_1_1_1"/>
    <protectedRange password="CADF" sqref="E18" name="Fund Name_1_1_1_1"/>
    <protectedRange password="CADF" sqref="D43" name="Yield_2_1_2_1_1"/>
    <protectedRange password="CADF" sqref="D85" name="Yield_2_1_2_1_1_1"/>
    <protectedRange password="CADF" sqref="E85" name="Fund Name_2_1_1"/>
    <protectedRange password="CADF" sqref="I82" name="BidOffer Prices_2_1_7"/>
    <protectedRange password="CADF" sqref="H44:H48" name="Yield_2_1_2_7"/>
    <protectedRange password="CADF" sqref="H18" name="Fund Name_1_1_1_1_1_3"/>
    <protectedRange password="CADF" sqref="I18" name="Fund Name_1_1_1_1_2_4"/>
    <protectedRange password="CADF" sqref="H43" name="Yield_2_1_2_2_1"/>
    <protectedRange password="CADF" sqref="H85" name="Yield_2_1_2_2_1_3"/>
    <protectedRange password="CADF" sqref="I85" name="Fund Name_2_2"/>
    <protectedRange password="CADF" sqref="L44:L48" name="Yield_2_1_2_8"/>
    <protectedRange password="CADF" sqref="M85" name="Fund Name_2_2_4"/>
    <protectedRange password="CADF" sqref="M82" name="BidOffer Prices_2_1_1_1_1_1_1_1_1"/>
    <protectedRange password="CADF" sqref="L18" name="Fund Name_1_1_1_6"/>
    <protectedRange password="CADF" sqref="M18" name="Fund Name_1_1_1_1_5"/>
    <protectedRange password="CADF" sqref="L43" name="Yield_2_1_2_1_2"/>
    <protectedRange password="CADF" sqref="L85" name="Yield_2_1_2_1_1_2"/>
    <protectedRange password="CADF" sqref="P44:P48" name="Yield_2_1_2"/>
    <protectedRange password="CADF" sqref="Q82" name="BidOffer Prices_2_1_1_1_1_1_1_1_1_1"/>
    <protectedRange password="CADF" sqref="P85" name="Yield_2_1_2_2_5"/>
    <protectedRange password="CADF" sqref="Q85" name="Fund Name_2_2_1_1"/>
    <protectedRange password="CADF" sqref="P43" name="Yield_2_1_2_2_1_5"/>
    <protectedRange password="CADF" sqref="P18" name="Fund Name_1_1_1_1_1_4"/>
    <protectedRange password="CADF" sqref="Q18" name="Fund Name_1_1_1_1_2_5"/>
    <protectedRange password="CADF" sqref="T44:T48" name="Yield_2_1_2_10"/>
    <protectedRange password="CADF" sqref="T18" name="Fund Name_1_1_1_2"/>
    <protectedRange password="CADF" sqref="U18" name="Fund Name_1_1_1_1_3"/>
    <protectedRange password="CADF" sqref="T43" name="Yield_2_1_2_1_4"/>
    <protectedRange password="CADF" sqref="T85" name="Yield_2_1_2_1_1_3"/>
    <protectedRange password="CADF" sqref="U85" name="Fund Name_2_1"/>
    <protectedRange password="CADF" sqref="U82" name="BidOffer Prices_2_1_1_1_1_1_1_1_1_2"/>
    <protectedRange password="CADF" sqref="X44:X48" name="Yield_2_1_2_1"/>
    <protectedRange password="CADF" sqref="Y85" name="Fund Name_2_1_2"/>
    <protectedRange password="CADF" sqref="X18" name="Fund Name_1_1_1_1_1"/>
    <protectedRange password="CADF" sqref="Y18" name="Fund Name_1_1_1_1_2"/>
    <protectedRange password="CADF" sqref="X85" name="Yield_2_1_2_2"/>
    <protectedRange password="CADF" sqref="Y82" name="BidOffer Prices_2_1_1_1_1_1_1_1_1_1_1"/>
    <protectedRange password="CADF" sqref="X43" name="Yield_2_1_2_2_1_1"/>
    <protectedRange password="CADF" sqref="AB44:AB47" name="Yield_2_1_2_3"/>
    <protectedRange password="CADF" sqref="AB48" name="Yield_2_1_2_1_3"/>
    <protectedRange password="CADF" sqref="AB123" name="Fund Name_1_1_1_3"/>
    <protectedRange password="CADF" sqref="AC123" name="Fund Name_1_1_1_1_6"/>
    <protectedRange password="CADF" sqref="AC82" name="BidOffer Prices_2_1_1_1_1_1_1_1_1_3"/>
    <protectedRange password="CADF" sqref="AB18" name="Fund Name_1_1_1_2_1"/>
    <protectedRange password="CADF" sqref="AC18" name="Fund Name_1_1_1_3_1"/>
    <protectedRange password="CADF" sqref="AB43" name="Yield_2_1_2_1_1_4"/>
    <protectedRange password="CADF" sqref="AB85" name="Yield_2_1_2_1_2_1"/>
    <protectedRange password="CADF" sqref="AC85" name="Fund Name_2_1_1_1"/>
    <protectedRange password="CADF" sqref="AF44:AF47" name="Yield_2_1_2_5"/>
    <protectedRange password="CADF" sqref="AF18" name="Fund Name_1_1_1_1_1_1"/>
    <protectedRange password="CADF" sqref="AG18" name="Fund Name_1_1_1_1_2_2"/>
    <protectedRange password="CADF" sqref="AF43" name="Yield_2_1_2_2_2"/>
    <protectedRange password="CADF" sqref="AF85" name="Yield_2_1_2_2_1_2"/>
    <protectedRange password="CADF" sqref="AG85" name="Fund Name_2_2_1"/>
    <protectedRange password="CADF" sqref="AF48" name="Yield_2_1_2_3_1"/>
    <protectedRange password="CADF" sqref="AF123" name="Fund Name_1_1_1_4"/>
    <protectedRange password="CADF" sqref="AG123" name="Fund Name_1_1_1_5"/>
    <protectedRange password="CADF" sqref="AG82" name="BidOffer Prices_2_1_1_1_1_1_1_1_1_1_2"/>
  </protectedRanges>
  <mergeCells count="43">
    <mergeCell ref="Z137:AA137"/>
    <mergeCell ref="X137:Y137"/>
    <mergeCell ref="A1:AO1"/>
    <mergeCell ref="AN2:AO2"/>
    <mergeCell ref="AL2:AM2"/>
    <mergeCell ref="AJ2:AK2"/>
    <mergeCell ref="F2:G2"/>
    <mergeCell ref="D2:E2"/>
    <mergeCell ref="N2:O2"/>
    <mergeCell ref="J2:K2"/>
    <mergeCell ref="L2:M2"/>
    <mergeCell ref="H2:I2"/>
    <mergeCell ref="X2:Y2"/>
    <mergeCell ref="Z2:AA2"/>
    <mergeCell ref="AD2:AE2"/>
    <mergeCell ref="B137:C137"/>
    <mergeCell ref="F137:G137"/>
    <mergeCell ref="B2:C2"/>
    <mergeCell ref="R2:S2"/>
    <mergeCell ref="V2:W2"/>
    <mergeCell ref="T2:U2"/>
    <mergeCell ref="P2:Q2"/>
    <mergeCell ref="R137:S137"/>
    <mergeCell ref="J137:K137"/>
    <mergeCell ref="N137:O137"/>
    <mergeCell ref="L137:M137"/>
    <mergeCell ref="P137:Q137"/>
    <mergeCell ref="V137:W137"/>
    <mergeCell ref="T137:U137"/>
    <mergeCell ref="D137:E137"/>
    <mergeCell ref="H137:I137"/>
    <mergeCell ref="AQ136:AR136"/>
    <mergeCell ref="AN137:AO137"/>
    <mergeCell ref="AD137:AE137"/>
    <mergeCell ref="AB2:AC2"/>
    <mergeCell ref="AB137:AC137"/>
    <mergeCell ref="AQ2:AR2"/>
    <mergeCell ref="AJ137:AK137"/>
    <mergeCell ref="AL137:AM137"/>
    <mergeCell ref="AH2:AI2"/>
    <mergeCell ref="AH137:AI137"/>
    <mergeCell ref="AF2:AG2"/>
    <mergeCell ref="AF137:AG137"/>
  </mergeCells>
  <hyperlinks>
    <hyperlink ref="Y121" r:id="rId1" display="tel:+4410156"/>
    <hyperlink ref="X121" r:id="rId2" display="tel:+4463517"/>
    <hyperlink ref="X46" r:id="rId3" display="tel:+4413047"/>
  </hyperlinks>
  <pageMargins left="0.70866141732283472" right="0.70866141732283472" top="0.74803149606299213" bottom="0.74803149606299213" header="0.31496062992125984" footer="0.31496062992125984"/>
  <pageSetup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2</vt:i4>
      </vt:variant>
      <vt:variant>
        <vt:lpstr>Named Ranges</vt:lpstr>
      </vt:variant>
      <vt:variant>
        <vt:i4>3</vt:i4>
      </vt:variant>
    </vt:vector>
  </HeadingPairs>
  <TitlesOfParts>
    <vt:vector size="9" baseType="lpstr">
      <vt:lpstr>Data</vt:lpstr>
      <vt:lpstr>Market Share</vt:lpstr>
      <vt:lpstr>NAV Trend</vt:lpstr>
      <vt:lpstr>Volatility Measure</vt:lpstr>
      <vt:lpstr>Total NAV</vt:lpstr>
      <vt:lpstr>Sector Trend</vt:lpstr>
      <vt:lpstr>Data!_GoBack</vt:lpstr>
      <vt:lpstr>Data!OLE_LINK6</vt:lpstr>
      <vt:lpstr>'NAV Trend'!Print_Area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udebu michael</dc:creator>
  <cp:lastModifiedBy>Isaac, Tunde</cp:lastModifiedBy>
  <cp:lastPrinted>2021-04-21T10:13:38Z</cp:lastPrinted>
  <dcterms:created xsi:type="dcterms:W3CDTF">2014-07-02T14:15:07Z</dcterms:created>
  <dcterms:modified xsi:type="dcterms:W3CDTF">2021-06-24T10:34:21Z</dcterms:modified>
</cp:coreProperties>
</file>